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W:\files\"/>
    </mc:Choice>
  </mc:AlternateContent>
  <xr:revisionPtr revIDLastSave="0" documentId="13_ncr:1_{E39E65F1-368E-4595-929B-87E10883635C}" xr6:coauthVersionLast="40" xr6:coauthVersionMax="40" xr10:uidLastSave="{00000000-0000-0000-0000-000000000000}"/>
  <bookViews>
    <workbookView xWindow="0" yWindow="0" windowWidth="19200" windowHeight="6945" activeTab="3" xr2:uid="{00000000-000D-0000-FFFF-FFFF00000000}"/>
  </bookViews>
  <sheets>
    <sheet name="3208" sheetId="2" r:id="rId1"/>
    <sheet name="2924" sheetId="6" r:id="rId2"/>
    <sheet name="3rd" sheetId="7" r:id="rId3"/>
    <sheet name="4th" sheetId="9" r:id="rId4"/>
    <sheet name="RET" sheetId="8" r:id="rId5"/>
    <sheet name="HELOC" sheetId="10" r:id="rId6"/>
    <sheet name="Home Equity Loan" sheetId="11" r:id="rId7"/>
  </sheets>
  <definedNames>
    <definedName name="_80_of_Appraisal" localSheetId="1">'2924'!$A$47</definedName>
    <definedName name="_80_of_Appraisal" localSheetId="2">'3rd'!$A$47</definedName>
    <definedName name="_80_of_Appraisal" localSheetId="3">'4th'!$A$47</definedName>
    <definedName name="_80_of_Appraisal" localSheetId="5">HELOC!#REF!</definedName>
    <definedName name="_80_of_Appraisal" localSheetId="6">'Home Equity Loan'!#REF!</definedName>
    <definedName name="_80_of_Appraisal" localSheetId="4">RET!$A$47</definedName>
    <definedName name="Allotment" localSheetId="1">'2924'!$A$20</definedName>
    <definedName name="Allotment" localSheetId="0">'3208'!$A$16</definedName>
    <definedName name="Allotment" localSheetId="2">'3rd'!$A$20</definedName>
    <definedName name="Allotment" localSheetId="3">'4th'!$A$20</definedName>
    <definedName name="Allotment" localSheetId="5">HELOC!$A$17</definedName>
    <definedName name="Allotment" localSheetId="6">'Home Equity Loan'!$A$17</definedName>
    <definedName name="Allotment" localSheetId="4">RET!$A$20</definedName>
    <definedName name="Appraisal" localSheetId="1">'2924'!$A$41</definedName>
    <definedName name="Appraisal" localSheetId="2">'3rd'!$A$41</definedName>
    <definedName name="Appraisal" localSheetId="3">'4th'!$A$41</definedName>
    <definedName name="Appraisal" localSheetId="5">HELOC!#REF!</definedName>
    <definedName name="Appraisal" localSheetId="6">'Home Equity Loan'!#REF!</definedName>
    <definedName name="Appraisal" localSheetId="4">RET!$A$41</definedName>
    <definedName name="Bought_3rd_Rental" localSheetId="1">'2924'!$S$39</definedName>
    <definedName name="Bought_3rd_Rental" localSheetId="2">'3rd'!$S$39</definedName>
    <definedName name="Bought_3rd_Rental" localSheetId="3">'4th'!$S$39</definedName>
    <definedName name="Bought_3rd_Rental" localSheetId="5">HELOC!$P$39</definedName>
    <definedName name="Bought_3rd_Rental" localSheetId="6">'Home Equity Loan'!$P$39</definedName>
    <definedName name="Bought_3rd_Rental" localSheetId="4">RET!$S$39</definedName>
    <definedName name="Calculated_Payment" localSheetId="1">'2924'!$S$11</definedName>
    <definedName name="Calculated_Payment" localSheetId="2">'3rd'!$S$11</definedName>
    <definedName name="Calculated_Payment" localSheetId="3">'4th'!$S$11</definedName>
    <definedName name="Calculated_Payment" localSheetId="5">HELOC!$P$11</definedName>
    <definedName name="Calculated_Payment" localSheetId="6">'Home Equity Loan'!$P$11</definedName>
    <definedName name="Calculated_Payment" localSheetId="4">RET!$S$11</definedName>
    <definedName name="Down_Payment" localSheetId="1">'2924'!$A$8</definedName>
    <definedName name="Down_Payment" localSheetId="0">'3208'!$A$7</definedName>
    <definedName name="Down_Payment" localSheetId="2">'3rd'!$A$8</definedName>
    <definedName name="Down_Payment" localSheetId="3">'4th'!$A$8</definedName>
    <definedName name="Down_Payment" localSheetId="5">HELOC!#REF!</definedName>
    <definedName name="Down_Payment" localSheetId="6">'Home Equity Loan'!#REF!</definedName>
    <definedName name="Down_Payment" localSheetId="4">RET!$A$8</definedName>
    <definedName name="First_Months_Interest" localSheetId="2">'3rd'!$S$15</definedName>
    <definedName name="First_Months_Interest" localSheetId="3">'4th'!$S$15</definedName>
    <definedName name="First_Months_Interest" localSheetId="5">HELOC!$P$15</definedName>
    <definedName name="First_Months_Interest" localSheetId="6">'Home Equity Loan'!$P$15</definedName>
    <definedName name="First_Months_Interest" localSheetId="4">RET!$S$15</definedName>
    <definedName name="First_Months_Interest">'2924'!$S$15</definedName>
    <definedName name="First_Months_Principle" localSheetId="1">'2924'!$S$13</definedName>
    <definedName name="First_Months_Principle" localSheetId="2">'3rd'!$S$13</definedName>
    <definedName name="First_Months_Principle" localSheetId="3">'4th'!$S$13</definedName>
    <definedName name="First_Months_Principle" localSheetId="5">HELOC!$P$13</definedName>
    <definedName name="First_Months_Principle" localSheetId="6">'Home Equity Loan'!$P$13</definedName>
    <definedName name="First_Months_Principle" localSheetId="4">RET!$S$13</definedName>
    <definedName name="Goal_From_2924" localSheetId="1">'2924'!$U$38</definedName>
    <definedName name="Goal_From_2924" localSheetId="2">'3rd'!$U$38</definedName>
    <definedName name="Goal_From_2924" localSheetId="3">'4th'!$U$38</definedName>
    <definedName name="Goal_From_2924" localSheetId="5">HELOC!$R$38</definedName>
    <definedName name="Goal_From_2924" localSheetId="6">'Home Equity Loan'!$R$38</definedName>
    <definedName name="Goal_From_2924" localSheetId="4">RET!$U$38</definedName>
    <definedName name="Goal_From_3208" localSheetId="1">'2924'!$U$36</definedName>
    <definedName name="Goal_From_3208" localSheetId="0">'3208'!$P$63</definedName>
    <definedName name="Goal_From_3208" localSheetId="2">'3rd'!$U$36</definedName>
    <definedName name="Goal_From_3208" localSheetId="3">'4th'!$U$36</definedName>
    <definedName name="Goal_From_3208" localSheetId="5">HELOC!$R$36</definedName>
    <definedName name="Goal_From_3208" localSheetId="6">'Home Equity Loan'!$R$36</definedName>
    <definedName name="Goal_From_3208" localSheetId="4">RET!$U$36</definedName>
    <definedName name="Goal_From_NEW" localSheetId="1">'2924'!$U$40</definedName>
    <definedName name="Goal_From_NEW" localSheetId="2">'3rd'!$U$40</definedName>
    <definedName name="Goal_From_NEW" localSheetId="3">'4th'!$U$40</definedName>
    <definedName name="Goal_From_NEW" localSheetId="5">HELOC!$R$40</definedName>
    <definedName name="Goal_From_NEW" localSheetId="6">'Home Equity Loan'!$R$40</definedName>
    <definedName name="Goal_From_NEW" localSheetId="4">RET!$U$40</definedName>
    <definedName name="Inflation" localSheetId="1">'2924'!$A$29</definedName>
    <definedName name="Inflation" localSheetId="0">'3208'!$A$22</definedName>
    <definedName name="Inflation" localSheetId="2">'3rd'!$A$29</definedName>
    <definedName name="Inflation" localSheetId="3">'4th'!$A$29</definedName>
    <definedName name="Inflation" localSheetId="5">HELOC!#REF!</definedName>
    <definedName name="Inflation" localSheetId="6">'Home Equity Loan'!#REF!</definedName>
    <definedName name="Inflation" localSheetId="4">RET!$A$29</definedName>
    <definedName name="Interest_Rate" localSheetId="1">'2924'!$A$11</definedName>
    <definedName name="Interest_Rate" localSheetId="0">'3208'!$A$10</definedName>
    <definedName name="Interest_Rate" localSheetId="2">'3rd'!$A$11</definedName>
    <definedName name="Interest_Rate" localSheetId="3">'4th'!$A$11</definedName>
    <definedName name="Interest_Rate" localSheetId="5">HELOC!$A$8</definedName>
    <definedName name="Interest_Rate" localSheetId="6">'Home Equity Loan'!$A$8</definedName>
    <definedName name="Interest_Rate" localSheetId="4">RET!$A$11</definedName>
    <definedName name="Loan_Term" localSheetId="5">HELOC!$A$20</definedName>
    <definedName name="Loan_Term" localSheetId="6">'Home Equity Loan'!$A$20</definedName>
    <definedName name="Loan_Value" localSheetId="1">'2924'!$S$5</definedName>
    <definedName name="Loan_Value" localSheetId="2">'3rd'!$S$5</definedName>
    <definedName name="Loan_Value" localSheetId="3">'4th'!$S$5</definedName>
    <definedName name="Loan_Value" localSheetId="5">HELOC!$P$5</definedName>
    <definedName name="Loan_Value" localSheetId="6">'Home Equity Loan'!$P$5</definedName>
    <definedName name="Loan_Value" localSheetId="4">RET!$S$5</definedName>
    <definedName name="Monthly_Insurance" localSheetId="1">'2924'!$A$26</definedName>
    <definedName name="Monthly_Insurance" localSheetId="2">'3rd'!$A$26</definedName>
    <definedName name="Monthly_Insurance" localSheetId="3">'4th'!$A$26</definedName>
    <definedName name="Monthly_Insurance" localSheetId="5">HELOC!#REF!</definedName>
    <definedName name="Monthly_Insurance" localSheetId="6">'Home Equity Loan'!#REF!</definedName>
    <definedName name="Monthly_Insurance" localSheetId="4">RET!$A$26</definedName>
    <definedName name="New_Payment" localSheetId="1">'2924'!$A$17</definedName>
    <definedName name="New_Payment" localSheetId="2">'3rd'!$A$17</definedName>
    <definedName name="New_Payment" localSheetId="3">'4th'!$A$17</definedName>
    <definedName name="New_Payment" localSheetId="5">HELOC!$A$14</definedName>
    <definedName name="New_Payment" localSheetId="6">'Home Equity Loan'!$A$14</definedName>
    <definedName name="New_Payment" localSheetId="4">RET!$A$17</definedName>
    <definedName name="Number_of_Payments" localSheetId="1">'2924'!$S$7</definedName>
    <definedName name="Number_of_Payments" localSheetId="2">'3rd'!$S$7</definedName>
    <definedName name="Number_of_Payments" localSheetId="3">'4th'!$S$7</definedName>
    <definedName name="Number_of_Payments" localSheetId="5">HELOC!$P$7</definedName>
    <definedName name="Number_of_Payments" localSheetId="6">'Home Equity Loan'!$P$7</definedName>
    <definedName name="Number_of_Payments" localSheetId="4">RET!$S$7</definedName>
    <definedName name="Original_Amount" localSheetId="1">'2924'!$A$5</definedName>
    <definedName name="Original_Amount" localSheetId="0">'3208'!$A$4</definedName>
    <definedName name="Original_Amount" localSheetId="2">'3rd'!$A$5</definedName>
    <definedName name="Original_Amount" localSheetId="3">'4th'!$A$5</definedName>
    <definedName name="Original_Amount" localSheetId="5">HELOC!$A$5</definedName>
    <definedName name="Original_Amount" localSheetId="6">'Home Equity Loan'!$A$5</definedName>
    <definedName name="Original_Amount" localSheetId="4">RET!$A$5</definedName>
    <definedName name="Payment" localSheetId="1">'2924'!$S$17</definedName>
    <definedName name="Payment" localSheetId="2">'3rd'!$S$17</definedName>
    <definedName name="Payment" localSheetId="3">'4th'!$S$17</definedName>
    <definedName name="Payment" localSheetId="5">HELOC!$P$17</definedName>
    <definedName name="Payment" localSheetId="6">'Home Equity Loan'!$P$17</definedName>
    <definedName name="Payment" localSheetId="4">RET!$S$17</definedName>
    <definedName name="Period_Interest" localSheetId="1">'2924'!$S$9</definedName>
    <definedName name="Period_Interest" localSheetId="2">'3rd'!$S$9</definedName>
    <definedName name="Period_Interest" localSheetId="3">'4th'!$S$9</definedName>
    <definedName name="Period_Interest" localSheetId="5">HELOC!$P$9</definedName>
    <definedName name="Period_Interest" localSheetId="6">'Home Equity Loan'!$P$9</definedName>
    <definedName name="Period_Interest" localSheetId="4">RET!$S$9</definedName>
    <definedName name="PMI" localSheetId="1">'2924'!$A$43</definedName>
    <definedName name="PMI" localSheetId="2">'3rd'!$A$43</definedName>
    <definedName name="PMI" localSheetId="3">'4th'!$A$43</definedName>
    <definedName name="PMI" localSheetId="5">HELOC!#REF!</definedName>
    <definedName name="PMI" localSheetId="6">'Home Equity Loan'!#REF!</definedName>
    <definedName name="PMI" localSheetId="4">RET!$A$43</definedName>
    <definedName name="Renew_2924" localSheetId="1">'2924'!$V$38</definedName>
    <definedName name="Renew_2924" localSheetId="2">'3rd'!$V$38</definedName>
    <definedName name="Renew_2924" localSheetId="3">'4th'!$V$38</definedName>
    <definedName name="Renew_2924" localSheetId="5">HELOC!$S$38</definedName>
    <definedName name="Renew_2924" localSheetId="6">'Home Equity Loan'!$S$38</definedName>
    <definedName name="Renew_2924" localSheetId="4">RET!$V$38</definedName>
    <definedName name="Renew_3208" localSheetId="1">'2924'!$V$36</definedName>
    <definedName name="Renew_3208" localSheetId="2">'3rd'!$V$36</definedName>
    <definedName name="Renew_3208" localSheetId="3">'4th'!$V$36</definedName>
    <definedName name="Renew_3208" localSheetId="5">HELOC!$S$36</definedName>
    <definedName name="Renew_3208" localSheetId="6">'Home Equity Loan'!$S$36</definedName>
    <definedName name="Renew_3208" localSheetId="4">RET!$V$36</definedName>
    <definedName name="Renew_NEW" localSheetId="1">'2924'!$V$40</definedName>
    <definedName name="Renew_NEW" localSheetId="2">'3rd'!$V$40</definedName>
    <definedName name="Renew_NEW" localSheetId="3">'4th'!$V$40</definedName>
    <definedName name="Renew_NEW" localSheetId="5">HELOC!$S$40</definedName>
    <definedName name="Renew_NEW" localSheetId="6">'Home Equity Loan'!$S$40</definedName>
    <definedName name="Renew_NEW" localSheetId="4">RET!$V$40</definedName>
    <definedName name="Start_Balance" localSheetId="1">'2924'!$C$4</definedName>
    <definedName name="Start_Balance" localSheetId="0">'3208'!$C$3</definedName>
    <definedName name="Start_Balance" localSheetId="2">'3rd'!$C$4</definedName>
    <definedName name="Start_Balance" localSheetId="3">'4th'!$C$4</definedName>
    <definedName name="Start_Balance" localSheetId="5">HELOC!$C$4</definedName>
    <definedName name="Start_Balance" localSheetId="6">'Home Equity Loan'!$C$4</definedName>
    <definedName name="Start_Balance" localSheetId="4">RET!$C$4</definedName>
    <definedName name="Start_Date" localSheetId="1">'2924'!$A$14</definedName>
    <definedName name="Start_Date" localSheetId="0">'3208'!$A$13</definedName>
    <definedName name="Start_Date" localSheetId="2">'3rd'!$A$14</definedName>
    <definedName name="Start_Date" localSheetId="3">'4th'!$A$14</definedName>
    <definedName name="Start_Date" localSheetId="5">HELOC!$A$11</definedName>
    <definedName name="Start_Date" localSheetId="6">'Home Equity Loan'!$A$11</definedName>
    <definedName name="Start_Date" localSheetId="4">RET!$A$14</definedName>
    <definedName name="Temp" localSheetId="1">'2924'!$S$41</definedName>
    <definedName name="Temp" localSheetId="2">'3rd'!$S$41</definedName>
    <definedName name="Temp" localSheetId="3">'4th'!$S$41</definedName>
    <definedName name="Temp" localSheetId="5">HELOC!$P$41</definedName>
    <definedName name="Temp" localSheetId="6">'Home Equity Loan'!$P$41</definedName>
    <definedName name="Temp" localSheetId="4">RET!$S$41</definedName>
    <definedName name="Temp_Goal" localSheetId="1">'2924'!$D$1</definedName>
    <definedName name="Temp_Goal" localSheetId="2">'3rd'!$D$1</definedName>
    <definedName name="Temp_Goal" localSheetId="3">'4th'!$D$1</definedName>
    <definedName name="Temp_Goal" localSheetId="5">HELOC!$D$1</definedName>
    <definedName name="Temp_Goal" localSheetId="6">'Home Equity Loan'!$D$1</definedName>
    <definedName name="Temp_Goal" localSheetId="4">RET!$D$1</definedName>
    <definedName name="Temp_Start" localSheetId="1">'2924'!$E$1</definedName>
    <definedName name="Temp_Start" localSheetId="2">'3rd'!$E$1</definedName>
    <definedName name="Temp_Start" localSheetId="3">'4th'!$E$1</definedName>
    <definedName name="Temp_Start" localSheetId="5">HELOC!$E$1</definedName>
    <definedName name="Temp_Start" localSheetId="6">'Home Equity Loan'!$E$1</definedName>
    <definedName name="Temp_Start" localSheetId="4">RET!$E$1</definedName>
    <definedName name="Total_Escrow" localSheetId="1">SUM('2924'!$H:$H)</definedName>
    <definedName name="Total_Escrow" localSheetId="2">SUM('3rd'!$H:$H)</definedName>
    <definedName name="Total_Escrow" localSheetId="3">SUM('4th'!$H:$H)</definedName>
    <definedName name="Total_Escrow" localSheetId="5">SUM(HELOC!#REF!)</definedName>
    <definedName name="Total_Escrow" localSheetId="6">SUM('Home Equity Loan'!#REF!)</definedName>
    <definedName name="Total_Escrow" localSheetId="4">SUM(RET!$H:$H)</definedName>
    <definedName name="Total_Interest" localSheetId="1">'2924'!$A$32</definedName>
    <definedName name="Total_Interest" localSheetId="0">'3208'!$A$25</definedName>
    <definedName name="Total_Interest" localSheetId="2">'3rd'!$A$32</definedName>
    <definedName name="Total_Interest" localSheetId="3">'4th'!$A$32</definedName>
    <definedName name="Total_Interest" localSheetId="5">HELOC!$A$23</definedName>
    <definedName name="Total_Interest" localSheetId="6">'Home Equity Loan'!$A$23</definedName>
    <definedName name="Total_Interest" localSheetId="4">RET!$A$32</definedName>
    <definedName name="Total_Investment" localSheetId="1">'2924'!$A$50</definedName>
    <definedName name="Total_Investment" localSheetId="2">'3rd'!$A$50</definedName>
    <definedName name="Total_Investment" localSheetId="3">'4th'!$A$50</definedName>
    <definedName name="Total_Investment" localSheetId="5">HELOC!$A$32</definedName>
    <definedName name="Total_Investment" localSheetId="6">'Home Equity Loan'!$A$32</definedName>
    <definedName name="Total_Investment" localSheetId="4">RET!$A$50</definedName>
    <definedName name="Total_Months" localSheetId="5">HELOC!$A$29</definedName>
    <definedName name="Total_Months" localSheetId="6">'Home Equity Loan'!$A$29</definedName>
    <definedName name="Years_Until_Profit" localSheetId="1">'2924'!$A$53</definedName>
    <definedName name="Years_Until_Profit" localSheetId="2">'3rd'!$A$53</definedName>
    <definedName name="Years_Until_Profit" localSheetId="3">'4th'!$A$53</definedName>
    <definedName name="Years_Until_Profit" localSheetId="5">HELOC!$A$35</definedName>
    <definedName name="Years_Until_Profit" localSheetId="6">'Home Equity Loan'!$A$35</definedName>
    <definedName name="Years_Until_Profit" localSheetId="4">RET!$A$53</definedName>
  </definedNames>
  <calcPr calcId="181029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" i="6" l="1"/>
  <c r="P7" i="10" l="1"/>
  <c r="P7" i="11"/>
  <c r="P9" i="11"/>
  <c r="A5" i="11"/>
  <c r="Q4" i="11"/>
  <c r="J4" i="11"/>
  <c r="B4" i="11"/>
  <c r="P2" i="11"/>
  <c r="D1" i="11"/>
  <c r="A5" i="10"/>
  <c r="A8" i="10"/>
  <c r="P9" i="10"/>
  <c r="P5" i="10"/>
  <c r="Q4" i="10"/>
  <c r="Q5" i="10" s="1"/>
  <c r="J4" i="10"/>
  <c r="B4" i="10"/>
  <c r="B5" i="10" s="1"/>
  <c r="B6" i="10" s="1"/>
  <c r="B7" i="10" s="1"/>
  <c r="P2" i="10"/>
  <c r="D1" i="10"/>
  <c r="B5" i="11" l="1"/>
  <c r="O4" i="11"/>
  <c r="P5" i="11"/>
  <c r="P11" i="11" s="1"/>
  <c r="Q5" i="11"/>
  <c r="P15" i="10"/>
  <c r="P11" i="10"/>
  <c r="O4" i="10"/>
  <c r="O7" i="10"/>
  <c r="B8" i="10"/>
  <c r="O8" i="10" s="1"/>
  <c r="O5" i="10"/>
  <c r="O6" i="10"/>
  <c r="Q6" i="10"/>
  <c r="Q6" i="11" l="1"/>
  <c r="P15" i="11"/>
  <c r="B6" i="11"/>
  <c r="O5" i="11"/>
  <c r="B9" i="10"/>
  <c r="O9" i="10" s="1"/>
  <c r="G4" i="10"/>
  <c r="P17" i="10"/>
  <c r="Q7" i="10"/>
  <c r="G4" i="11" l="1"/>
  <c r="P13" i="11"/>
  <c r="B7" i="11"/>
  <c r="O6" i="11"/>
  <c r="P17" i="11"/>
  <c r="A14" i="11" s="1"/>
  <c r="F4" i="11"/>
  <c r="Q7" i="11"/>
  <c r="B10" i="10"/>
  <c r="B11" i="10" s="1"/>
  <c r="Q8" i="10"/>
  <c r="P13" i="10"/>
  <c r="F4" i="10" s="1"/>
  <c r="H4" i="10" s="1"/>
  <c r="D1" i="6"/>
  <c r="Q8" i="11" l="1"/>
  <c r="H4" i="11"/>
  <c r="C4" i="11"/>
  <c r="O7" i="11"/>
  <c r="B8" i="11"/>
  <c r="O10" i="10"/>
  <c r="C4" i="10"/>
  <c r="Q9" i="10"/>
  <c r="B12" i="10"/>
  <c r="O11" i="10"/>
  <c r="D1" i="7"/>
  <c r="I4" i="11" l="1"/>
  <c r="K4" i="11" s="1"/>
  <c r="N4" i="11" s="1"/>
  <c r="Q9" i="11"/>
  <c r="B9" i="11"/>
  <c r="O8" i="11"/>
  <c r="O12" i="10"/>
  <c r="B13" i="10"/>
  <c r="Q10" i="10"/>
  <c r="P30" i="6"/>
  <c r="G5" i="11" l="1"/>
  <c r="F5" i="11" s="1"/>
  <c r="L5" i="11"/>
  <c r="M5" i="11" s="1"/>
  <c r="J5" i="11" s="1"/>
  <c r="Q10" i="11"/>
  <c r="B10" i="11"/>
  <c r="O9" i="11"/>
  <c r="Q11" i="10"/>
  <c r="B14" i="10"/>
  <c r="O13" i="10"/>
  <c r="P27" i="6"/>
  <c r="B11" i="11" l="1"/>
  <c r="O10" i="11"/>
  <c r="Q11" i="11"/>
  <c r="H5" i="11"/>
  <c r="N5" i="11" s="1"/>
  <c r="C5" i="11"/>
  <c r="B15" i="10"/>
  <c r="O14" i="10"/>
  <c r="Q12" i="10"/>
  <c r="P26" i="6"/>
  <c r="I5" i="11" l="1"/>
  <c r="K5" i="11" s="1"/>
  <c r="L6" i="11"/>
  <c r="M6" i="11" s="1"/>
  <c r="J6" i="11" s="1"/>
  <c r="G6" i="11"/>
  <c r="F6" i="11" s="1"/>
  <c r="Q12" i="11"/>
  <c r="O11" i="11"/>
  <c r="B12" i="11"/>
  <c r="B16" i="10"/>
  <c r="O15" i="10"/>
  <c r="Q13" i="10"/>
  <c r="A8" i="9"/>
  <c r="H6" i="11" l="1"/>
  <c r="N6" i="11" s="1"/>
  <c r="L7" i="11" s="1"/>
  <c r="M7" i="11" s="1"/>
  <c r="J7" i="11" s="1"/>
  <c r="Q13" i="11"/>
  <c r="C6" i="11"/>
  <c r="O12" i="11"/>
  <c r="B13" i="11"/>
  <c r="Q14" i="10"/>
  <c r="B17" i="10"/>
  <c r="O16" i="10"/>
  <c r="A47" i="9"/>
  <c r="AA33" i="9"/>
  <c r="Z33" i="9"/>
  <c r="Y33" i="9"/>
  <c r="AA32" i="9"/>
  <c r="Z32" i="9"/>
  <c r="Y32" i="9"/>
  <c r="AA31" i="9"/>
  <c r="Z31" i="9"/>
  <c r="Y31" i="9"/>
  <c r="AA30" i="9"/>
  <c r="Z30" i="9"/>
  <c r="Y30" i="9"/>
  <c r="AA29" i="9"/>
  <c r="Z29" i="9"/>
  <c r="Y29" i="9"/>
  <c r="AA28" i="9"/>
  <c r="Z28" i="9"/>
  <c r="Y28" i="9"/>
  <c r="AA27" i="9"/>
  <c r="Z27" i="9"/>
  <c r="Y27" i="9"/>
  <c r="AA26" i="9"/>
  <c r="Z26" i="9"/>
  <c r="Y26" i="9"/>
  <c r="AA25" i="9"/>
  <c r="Z25" i="9"/>
  <c r="Y25" i="9"/>
  <c r="AA24" i="9"/>
  <c r="Z24" i="9"/>
  <c r="Y24" i="9"/>
  <c r="AA23" i="9"/>
  <c r="Z23" i="9"/>
  <c r="Y23" i="9"/>
  <c r="A23" i="9"/>
  <c r="A26" i="9" s="1"/>
  <c r="AA22" i="9"/>
  <c r="Z22" i="9"/>
  <c r="Y22" i="9"/>
  <c r="AA21" i="9"/>
  <c r="Z21" i="9"/>
  <c r="Y21" i="9"/>
  <c r="AA20" i="9"/>
  <c r="Z20" i="9"/>
  <c r="Y20" i="9"/>
  <c r="AA19" i="9"/>
  <c r="Z19" i="9"/>
  <c r="Y19" i="9"/>
  <c r="AA18" i="9"/>
  <c r="Z18" i="9"/>
  <c r="Y18" i="9"/>
  <c r="AA17" i="9"/>
  <c r="Z17" i="9"/>
  <c r="Y17" i="9"/>
  <c r="AA16" i="9"/>
  <c r="Z16" i="9"/>
  <c r="Y16" i="9"/>
  <c r="AA15" i="9"/>
  <c r="Z15" i="9"/>
  <c r="Y15" i="9"/>
  <c r="AA14" i="9"/>
  <c r="Z14" i="9"/>
  <c r="Y14" i="9"/>
  <c r="AA13" i="9"/>
  <c r="Z13" i="9"/>
  <c r="Y13" i="9"/>
  <c r="AA12" i="9"/>
  <c r="Z12" i="9"/>
  <c r="Y12" i="9"/>
  <c r="AA11" i="9"/>
  <c r="Z11" i="9"/>
  <c r="Y11" i="9"/>
  <c r="AA10" i="9"/>
  <c r="Z10" i="9"/>
  <c r="Y10" i="9"/>
  <c r="AA9" i="9"/>
  <c r="Z9" i="9"/>
  <c r="Y9" i="9"/>
  <c r="S9" i="9"/>
  <c r="AA8" i="9"/>
  <c r="Z8" i="9"/>
  <c r="Y8" i="9"/>
  <c r="A43" i="9"/>
  <c r="Z7" i="9"/>
  <c r="Y7" i="9"/>
  <c r="S7" i="9"/>
  <c r="X6" i="9"/>
  <c r="AA7" i="9" s="1"/>
  <c r="AA5" i="9"/>
  <c r="Z5" i="9"/>
  <c r="Y5" i="9"/>
  <c r="X5" i="9"/>
  <c r="S5" i="9"/>
  <c r="S15" i="9" s="1"/>
  <c r="G4" i="9" s="1"/>
  <c r="Y4" i="9"/>
  <c r="M4" i="9"/>
  <c r="S2" i="9"/>
  <c r="AA6" i="9" l="1"/>
  <c r="I6" i="11"/>
  <c r="K6" i="11" s="1"/>
  <c r="Q14" i="11"/>
  <c r="G7" i="11"/>
  <c r="F7" i="11" s="1"/>
  <c r="C7" i="11" s="1"/>
  <c r="B14" i="11"/>
  <c r="O13" i="11"/>
  <c r="O17" i="10"/>
  <c r="B18" i="10"/>
  <c r="Q15" i="10"/>
  <c r="Y6" i="9"/>
  <c r="U4" i="9" s="1"/>
  <c r="U5" i="9" s="1"/>
  <c r="Z6" i="9"/>
  <c r="S11" i="9"/>
  <c r="D1" i="9"/>
  <c r="D1" i="8" s="1"/>
  <c r="H7" i="11" l="1"/>
  <c r="I7" i="11" s="1"/>
  <c r="K7" i="11" s="1"/>
  <c r="O14" i="11"/>
  <c r="B15" i="11"/>
  <c r="Q15" i="11"/>
  <c r="N7" i="11"/>
  <c r="O18" i="10"/>
  <c r="B19" i="10"/>
  <c r="Q16" i="10"/>
  <c r="S13" i="9"/>
  <c r="F4" i="9" s="1"/>
  <c r="A41" i="8"/>
  <c r="G8" i="11" l="1"/>
  <c r="F8" i="11" s="1"/>
  <c r="C8" i="11" s="1"/>
  <c r="L8" i="11"/>
  <c r="M8" i="11" s="1"/>
  <c r="J8" i="11" s="1"/>
  <c r="Q16" i="11"/>
  <c r="B16" i="11"/>
  <c r="O15" i="11"/>
  <c r="O19" i="10"/>
  <c r="B20" i="10"/>
  <c r="Q17" i="10"/>
  <c r="C4" i="9"/>
  <c r="A47" i="8"/>
  <c r="AA33" i="8"/>
  <c r="Z33" i="8"/>
  <c r="Y33" i="8"/>
  <c r="AA32" i="8"/>
  <c r="Z32" i="8"/>
  <c r="Y32" i="8"/>
  <c r="AA31" i="8"/>
  <c r="Z31" i="8"/>
  <c r="Y31" i="8"/>
  <c r="AA30" i="8"/>
  <c r="Z30" i="8"/>
  <c r="Y30" i="8"/>
  <c r="AA29" i="8"/>
  <c r="Z29" i="8"/>
  <c r="Y29" i="8"/>
  <c r="AA28" i="8"/>
  <c r="Z28" i="8"/>
  <c r="Y28" i="8"/>
  <c r="AA27" i="8"/>
  <c r="Z27" i="8"/>
  <c r="Y27" i="8"/>
  <c r="AA26" i="8"/>
  <c r="Z26" i="8"/>
  <c r="Y26" i="8"/>
  <c r="A26" i="8"/>
  <c r="AA25" i="8"/>
  <c r="Z25" i="8"/>
  <c r="Y25" i="8"/>
  <c r="AA24" i="8"/>
  <c r="Z24" i="8"/>
  <c r="Y24" i="8"/>
  <c r="AA23" i="8"/>
  <c r="Z23" i="8"/>
  <c r="Y23" i="8"/>
  <c r="AA22" i="8"/>
  <c r="Z22" i="8"/>
  <c r="Y22" i="8"/>
  <c r="AA21" i="8"/>
  <c r="Z21" i="8"/>
  <c r="Y21" i="8"/>
  <c r="AA20" i="8"/>
  <c r="Z20" i="8"/>
  <c r="Y20" i="8"/>
  <c r="AA19" i="8"/>
  <c r="Z19" i="8"/>
  <c r="Y19" i="8"/>
  <c r="AA18" i="8"/>
  <c r="Z18" i="8"/>
  <c r="Y18" i="8"/>
  <c r="AA17" i="8"/>
  <c r="Z17" i="8"/>
  <c r="Y17" i="8"/>
  <c r="AA16" i="8"/>
  <c r="Z16" i="8"/>
  <c r="Y16" i="8"/>
  <c r="AA15" i="8"/>
  <c r="Z15" i="8"/>
  <c r="Y15" i="8"/>
  <c r="AA14" i="8"/>
  <c r="Z14" i="8"/>
  <c r="Y14" i="8"/>
  <c r="AA13" i="8"/>
  <c r="Z13" i="8"/>
  <c r="Y13" i="8"/>
  <c r="AA12" i="8"/>
  <c r="Z12" i="8"/>
  <c r="Y12" i="8"/>
  <c r="AA11" i="8"/>
  <c r="Z11" i="8"/>
  <c r="Y11" i="8"/>
  <c r="AA10" i="8"/>
  <c r="Z10" i="8"/>
  <c r="Y10" i="8"/>
  <c r="AA9" i="8"/>
  <c r="Z9" i="8"/>
  <c r="Y9" i="8"/>
  <c r="S9" i="8"/>
  <c r="AA8" i="8"/>
  <c r="Z8" i="8"/>
  <c r="Y8" i="8"/>
  <c r="Z7" i="8"/>
  <c r="Y7" i="8"/>
  <c r="S7" i="8"/>
  <c r="X5" i="8"/>
  <c r="Y4" i="8"/>
  <c r="T4" i="8"/>
  <c r="M4" i="8"/>
  <c r="B4" i="8"/>
  <c r="R4" i="8" s="1"/>
  <c r="S2" i="8"/>
  <c r="Q17" i="11" l="1"/>
  <c r="H8" i="11"/>
  <c r="N8" i="11" s="1"/>
  <c r="O16" i="11"/>
  <c r="B17" i="11"/>
  <c r="B21" i="10"/>
  <c r="O20" i="10"/>
  <c r="Q18" i="10"/>
  <c r="J5" i="9"/>
  <c r="J4" i="9"/>
  <c r="T5" i="8"/>
  <c r="AA5" i="8"/>
  <c r="Y5" i="8"/>
  <c r="Z5" i="8"/>
  <c r="A43" i="8"/>
  <c r="S5" i="8"/>
  <c r="B5" i="8"/>
  <c r="B4" i="6"/>
  <c r="B18" i="11" l="1"/>
  <c r="O17" i="11"/>
  <c r="Q18" i="11"/>
  <c r="L9" i="11"/>
  <c r="M9" i="11" s="1"/>
  <c r="J9" i="11" s="1"/>
  <c r="I8" i="11"/>
  <c r="K8" i="11" s="1"/>
  <c r="Q19" i="10"/>
  <c r="O21" i="10"/>
  <c r="B22" i="10"/>
  <c r="S15" i="8"/>
  <c r="G4" i="8" s="1"/>
  <c r="S11" i="8"/>
  <c r="B6" i="8"/>
  <c r="R5" i="8"/>
  <c r="Y6" i="8"/>
  <c r="U4" i="8" s="1"/>
  <c r="U5" i="8" s="1"/>
  <c r="Z6" i="8"/>
  <c r="AA7" i="8"/>
  <c r="AA6" i="8"/>
  <c r="T6" i="8"/>
  <c r="A23" i="7"/>
  <c r="X5" i="7"/>
  <c r="X6" i="7" s="1"/>
  <c r="Q19" i="11" l="1"/>
  <c r="G9" i="11"/>
  <c r="F9" i="11" s="1"/>
  <c r="O18" i="11"/>
  <c r="B19" i="11"/>
  <c r="O22" i="10"/>
  <c r="B23" i="10"/>
  <c r="Q20" i="10"/>
  <c r="R6" i="8"/>
  <c r="B7" i="8"/>
  <c r="S13" i="8"/>
  <c r="F4" i="8" s="1"/>
  <c r="T7" i="8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5" i="7"/>
  <c r="A47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S9" i="7"/>
  <c r="Y8" i="7"/>
  <c r="A43" i="7"/>
  <c r="Y7" i="7"/>
  <c r="S7" i="7"/>
  <c r="Y5" i="7"/>
  <c r="M4" i="7"/>
  <c r="S2" i="7"/>
  <c r="C9" i="11" l="1"/>
  <c r="H9" i="11"/>
  <c r="N9" i="11" s="1"/>
  <c r="B20" i="11"/>
  <c r="O19" i="11"/>
  <c r="Q20" i="11"/>
  <c r="B24" i="10"/>
  <c r="O23" i="10"/>
  <c r="Q21" i="10"/>
  <c r="C4" i="8"/>
  <c r="T8" i="8"/>
  <c r="R7" i="8"/>
  <c r="B8" i="8"/>
  <c r="Y4" i="7"/>
  <c r="S5" i="7"/>
  <c r="S11" i="7" s="1"/>
  <c r="Y6" i="7"/>
  <c r="L10" i="11" l="1"/>
  <c r="M10" i="11" s="1"/>
  <c r="J10" i="11" s="1"/>
  <c r="Q21" i="11"/>
  <c r="B21" i="11"/>
  <c r="O20" i="11"/>
  <c r="I9" i="11"/>
  <c r="K9" i="11" s="1"/>
  <c r="Q22" i="10"/>
  <c r="B25" i="10"/>
  <c r="O24" i="10"/>
  <c r="T9" i="8"/>
  <c r="J5" i="8"/>
  <c r="J4" i="8"/>
  <c r="B9" i="8"/>
  <c r="R8" i="8"/>
  <c r="S15" i="7"/>
  <c r="G4" i="7" s="1"/>
  <c r="G10" i="11" l="1"/>
  <c r="F10" i="11" s="1"/>
  <c r="Q22" i="11"/>
  <c r="O21" i="11"/>
  <c r="B22" i="11"/>
  <c r="B26" i="10"/>
  <c r="O25" i="10"/>
  <c r="Q23" i="10"/>
  <c r="B10" i="8"/>
  <c r="R9" i="8"/>
  <c r="T10" i="8"/>
  <c r="S13" i="7"/>
  <c r="F4" i="7" s="1"/>
  <c r="C4" i="7" s="1"/>
  <c r="H10" i="11" l="1"/>
  <c r="N10" i="11" s="1"/>
  <c r="C10" i="11"/>
  <c r="Q23" i="11"/>
  <c r="B23" i="11"/>
  <c r="O22" i="11"/>
  <c r="O26" i="10"/>
  <c r="B27" i="10"/>
  <c r="Q24" i="10"/>
  <c r="T11" i="8"/>
  <c r="R10" i="8"/>
  <c r="B11" i="8"/>
  <c r="J5" i="7"/>
  <c r="J4" i="7"/>
  <c r="P24" i="6"/>
  <c r="L11" i="11" l="1"/>
  <c r="M11" i="11" s="1"/>
  <c r="J11" i="11" s="1"/>
  <c r="O23" i="11"/>
  <c r="B24" i="11"/>
  <c r="Q24" i="11"/>
  <c r="I10" i="11"/>
  <c r="K10" i="11" s="1"/>
  <c r="Q25" i="10"/>
  <c r="B28" i="10"/>
  <c r="O27" i="10"/>
  <c r="B12" i="8"/>
  <c r="R11" i="8"/>
  <c r="T12" i="8"/>
  <c r="M7" i="6"/>
  <c r="M9" i="6"/>
  <c r="M12" i="6"/>
  <c r="M14" i="6"/>
  <c r="M15" i="6"/>
  <c r="M16" i="6"/>
  <c r="M17" i="6"/>
  <c r="M18" i="6"/>
  <c r="M19" i="6"/>
  <c r="M20" i="6"/>
  <c r="M21" i="6"/>
  <c r="M22" i="6"/>
  <c r="M23" i="6"/>
  <c r="M24" i="6"/>
  <c r="M6" i="6"/>
  <c r="M4" i="6"/>
  <c r="P21" i="6"/>
  <c r="P13" i="6"/>
  <c r="M13" i="6" s="1"/>
  <c r="P11" i="6"/>
  <c r="M11" i="6" s="1"/>
  <c r="P10" i="6"/>
  <c r="M10" i="6" s="1"/>
  <c r="P8" i="6"/>
  <c r="M8" i="6" s="1"/>
  <c r="P5" i="6"/>
  <c r="M5" i="6" s="1"/>
  <c r="Q25" i="11" l="1"/>
  <c r="O24" i="11"/>
  <c r="B25" i="11"/>
  <c r="G11" i="11"/>
  <c r="F11" i="11" s="1"/>
  <c r="O28" i="10"/>
  <c r="B29" i="10"/>
  <c r="Q26" i="10"/>
  <c r="T13" i="8"/>
  <c r="R12" i="8"/>
  <c r="B13" i="8"/>
  <c r="S2" i="6"/>
  <c r="C11" i="11" l="1"/>
  <c r="H11" i="11"/>
  <c r="N11" i="11" s="1"/>
  <c r="B26" i="11"/>
  <c r="O25" i="11"/>
  <c r="Q26" i="11"/>
  <c r="B30" i="10"/>
  <c r="O29" i="10"/>
  <c r="Q27" i="10"/>
  <c r="T14" i="8"/>
  <c r="B14" i="8"/>
  <c r="R13" i="8"/>
  <c r="T4" i="6"/>
  <c r="L12" i="11" l="1"/>
  <c r="M12" i="11" s="1"/>
  <c r="J12" i="11" s="1"/>
  <c r="B27" i="11"/>
  <c r="O26" i="11"/>
  <c r="I11" i="11"/>
  <c r="K11" i="11" s="1"/>
  <c r="Q27" i="11"/>
  <c r="Q28" i="10"/>
  <c r="O30" i="10"/>
  <c r="B31" i="10"/>
  <c r="B15" i="8"/>
  <c r="R14" i="8"/>
  <c r="T15" i="8"/>
  <c r="A47" i="6"/>
  <c r="Q28" i="11" l="1"/>
  <c r="G12" i="11"/>
  <c r="F12" i="11" s="1"/>
  <c r="O27" i="11"/>
  <c r="B28" i="11"/>
  <c r="B32" i="10"/>
  <c r="O31" i="10"/>
  <c r="Q29" i="10"/>
  <c r="T16" i="8"/>
  <c r="R15" i="8"/>
  <c r="B16" i="8"/>
  <c r="X6" i="6"/>
  <c r="X4" i="6"/>
  <c r="A8" i="6"/>
  <c r="A43" i="6" s="1"/>
  <c r="C12" i="11" l="1"/>
  <c r="H12" i="11"/>
  <c r="N12" i="11" s="1"/>
  <c r="B29" i="11"/>
  <c r="O28" i="11"/>
  <c r="Q29" i="11"/>
  <c r="Q30" i="10"/>
  <c r="B33" i="10"/>
  <c r="O32" i="10"/>
  <c r="B17" i="8"/>
  <c r="R16" i="8"/>
  <c r="T17" i="8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4" i="6"/>
  <c r="Z22" i="6"/>
  <c r="AA22" i="6"/>
  <c r="Z23" i="6"/>
  <c r="AA23" i="6"/>
  <c r="Z24" i="6"/>
  <c r="AA24" i="6"/>
  <c r="Z25" i="6"/>
  <c r="AA25" i="6"/>
  <c r="Z26" i="6"/>
  <c r="AA26" i="6"/>
  <c r="Z27" i="6"/>
  <c r="AA27" i="6"/>
  <c r="Z28" i="6"/>
  <c r="AA28" i="6"/>
  <c r="Z29" i="6"/>
  <c r="AA29" i="6"/>
  <c r="Z30" i="6"/>
  <c r="AA30" i="6"/>
  <c r="Z31" i="6"/>
  <c r="AA31" i="6"/>
  <c r="Z32" i="6"/>
  <c r="AA32" i="6"/>
  <c r="Z33" i="6"/>
  <c r="AA33" i="6"/>
  <c r="L13" i="11" l="1"/>
  <c r="M13" i="11" s="1"/>
  <c r="J13" i="11" s="1"/>
  <c r="O29" i="11"/>
  <c r="B30" i="11"/>
  <c r="I12" i="11"/>
  <c r="K12" i="11" s="1"/>
  <c r="Q30" i="11"/>
  <c r="O33" i="10"/>
  <c r="B34" i="10"/>
  <c r="Q31" i="10"/>
  <c r="R17" i="8"/>
  <c r="B18" i="8"/>
  <c r="T18" i="8"/>
  <c r="S5" i="6"/>
  <c r="S9" i="6"/>
  <c r="S7" i="6"/>
  <c r="A26" i="6"/>
  <c r="U4" i="6" s="1"/>
  <c r="AA21" i="6"/>
  <c r="Z21" i="6"/>
  <c r="AA20" i="6"/>
  <c r="Z20" i="6"/>
  <c r="AA19" i="6"/>
  <c r="Z19" i="6"/>
  <c r="AA18" i="6"/>
  <c r="Z18" i="6"/>
  <c r="AA17" i="6"/>
  <c r="Z17" i="6"/>
  <c r="AA16" i="6"/>
  <c r="Z16" i="6"/>
  <c r="AA15" i="6"/>
  <c r="Z15" i="6"/>
  <c r="AA14" i="6"/>
  <c r="Z14" i="6"/>
  <c r="AA13" i="6"/>
  <c r="Z13" i="6"/>
  <c r="AA12" i="6"/>
  <c r="Z12" i="6"/>
  <c r="AA11" i="6"/>
  <c r="Z11" i="6"/>
  <c r="AA10" i="6"/>
  <c r="Z10" i="6"/>
  <c r="AA9" i="6"/>
  <c r="Z9" i="6"/>
  <c r="AA8" i="6"/>
  <c r="Z8" i="6"/>
  <c r="AA7" i="6"/>
  <c r="Z7" i="6"/>
  <c r="AA6" i="6"/>
  <c r="Z6" i="6"/>
  <c r="AA5" i="6"/>
  <c r="Z5" i="6"/>
  <c r="Z4" i="6"/>
  <c r="Q31" i="11" l="1"/>
  <c r="G13" i="11"/>
  <c r="F13" i="11" s="1"/>
  <c r="B31" i="11"/>
  <c r="O30" i="11"/>
  <c r="B35" i="10"/>
  <c r="O34" i="10"/>
  <c r="Q32" i="10"/>
  <c r="T19" i="8"/>
  <c r="B19" i="8"/>
  <c r="R18" i="8"/>
  <c r="B5" i="6"/>
  <c r="R5" i="6" s="1"/>
  <c r="S15" i="6"/>
  <c r="G4" i="6" s="1"/>
  <c r="S11" i="6"/>
  <c r="U5" i="6"/>
  <c r="R4" i="6"/>
  <c r="T5" i="6"/>
  <c r="A34" i="2"/>
  <c r="J65" i="2"/>
  <c r="K65" i="2" s="1"/>
  <c r="J64" i="2"/>
  <c r="L64" i="2" s="1"/>
  <c r="H64" i="2"/>
  <c r="J63" i="2"/>
  <c r="L63" i="2" s="1"/>
  <c r="H63" i="2"/>
  <c r="K6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4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V5" i="2"/>
  <c r="V6" i="2"/>
  <c r="V7" i="2"/>
  <c r="V4" i="2"/>
  <c r="U4" i="2"/>
  <c r="U5" i="2"/>
  <c r="U6" i="2"/>
  <c r="U7" i="2"/>
  <c r="U3" i="2"/>
  <c r="V3" i="2"/>
  <c r="J62" i="2"/>
  <c r="K62" i="2" s="1"/>
  <c r="K67" i="2"/>
  <c r="K69" i="2"/>
  <c r="K68" i="2"/>
  <c r="K61" i="2"/>
  <c r="J60" i="2"/>
  <c r="K60" i="2" s="1"/>
  <c r="J59" i="2"/>
  <c r="K59" i="2" s="1"/>
  <c r="J58" i="2"/>
  <c r="K58" i="2" s="1"/>
  <c r="K41" i="2"/>
  <c r="K42" i="2"/>
  <c r="K43" i="2"/>
  <c r="K44" i="2"/>
  <c r="K45" i="2"/>
  <c r="K46" i="2"/>
  <c r="K47" i="2"/>
  <c r="K52" i="2"/>
  <c r="K53" i="2"/>
  <c r="K55" i="2"/>
  <c r="K56" i="2"/>
  <c r="K70" i="2"/>
  <c r="K71" i="2"/>
  <c r="B3" i="2"/>
  <c r="K361" i="2"/>
  <c r="K362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A16" i="2"/>
  <c r="O3" i="2"/>
  <c r="O4" i="2" s="1"/>
  <c r="O5" i="2" s="1"/>
  <c r="O6" i="2" s="1"/>
  <c r="P8" i="2"/>
  <c r="H57" i="2"/>
  <c r="J57" i="2"/>
  <c r="Q9" i="2"/>
  <c r="J51" i="2"/>
  <c r="H51" i="2"/>
  <c r="H49" i="2"/>
  <c r="J50" i="2"/>
  <c r="H50" i="2"/>
  <c r="J49" i="2"/>
  <c r="C3" i="2"/>
  <c r="J48" i="2"/>
  <c r="H48" i="2"/>
  <c r="P4" i="2"/>
  <c r="P5" i="2" s="1"/>
  <c r="P6" i="2" s="1"/>
  <c r="A40" i="2"/>
  <c r="A43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H13" i="11" l="1"/>
  <c r="N13" i="11" s="1"/>
  <c r="Q32" i="11"/>
  <c r="C13" i="11"/>
  <c r="I13" i="11" s="1"/>
  <c r="K13" i="11" s="1"/>
  <c r="B32" i="11"/>
  <c r="O31" i="11"/>
  <c r="Q33" i="10"/>
  <c r="O35" i="10"/>
  <c r="B36" i="10"/>
  <c r="T20" i="8"/>
  <c r="R19" i="8"/>
  <c r="B20" i="8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S13" i="6"/>
  <c r="T6" i="6"/>
  <c r="K64" i="2"/>
  <c r="K63" i="2"/>
  <c r="K50" i="2"/>
  <c r="K49" i="2"/>
  <c r="K48" i="2"/>
  <c r="K51" i="2"/>
  <c r="K57" i="2"/>
  <c r="P9" i="2"/>
  <c r="A46" i="2"/>
  <c r="I3" i="2"/>
  <c r="F4" i="2"/>
  <c r="F3" i="2"/>
  <c r="J54" i="2"/>
  <c r="K54" i="2" s="1"/>
  <c r="O7" i="2"/>
  <c r="Q10" i="2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M3" i="2"/>
  <c r="B4" i="2"/>
  <c r="L14" i="11" l="1"/>
  <c r="M14" i="11" s="1"/>
  <c r="J14" i="11" s="1"/>
  <c r="Q33" i="11"/>
  <c r="G14" i="11"/>
  <c r="F14" i="11" s="1"/>
  <c r="C14" i="11" s="1"/>
  <c r="O32" i="11"/>
  <c r="B33" i="11"/>
  <c r="A14" i="10"/>
  <c r="I4" i="10"/>
  <c r="K4" i="10" s="1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O36" i="10"/>
  <c r="B37" i="10"/>
  <c r="R20" i="8"/>
  <c r="B21" i="8"/>
  <c r="T21" i="8"/>
  <c r="R7" i="6"/>
  <c r="R6" i="6"/>
  <c r="R8" i="6"/>
  <c r="F4" i="6"/>
  <c r="C4" i="6" s="1"/>
  <c r="T7" i="6"/>
  <c r="P10" i="2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M4" i="2"/>
  <c r="B5" i="2"/>
  <c r="O8" i="2"/>
  <c r="H14" i="11" l="1"/>
  <c r="I14" i="11" s="1"/>
  <c r="K14" i="11" s="1"/>
  <c r="B34" i="11"/>
  <c r="O33" i="11"/>
  <c r="N4" i="10"/>
  <c r="G5" i="10"/>
  <c r="F5" i="10" s="1"/>
  <c r="H5" i="10" s="1"/>
  <c r="B38" i="10"/>
  <c r="O37" i="10"/>
  <c r="T22" i="8"/>
  <c r="B22" i="8"/>
  <c r="R21" i="8"/>
  <c r="J4" i="6"/>
  <c r="J5" i="6"/>
  <c r="R9" i="6"/>
  <c r="T8" i="6"/>
  <c r="M5" i="2"/>
  <c r="B6" i="2"/>
  <c r="O9" i="2"/>
  <c r="G15" i="11" l="1"/>
  <c r="F15" i="11" s="1"/>
  <c r="N14" i="11"/>
  <c r="B35" i="11"/>
  <c r="O34" i="11"/>
  <c r="C5" i="10"/>
  <c r="O38" i="10"/>
  <c r="B39" i="10"/>
  <c r="L5" i="10"/>
  <c r="M5" i="10" s="1"/>
  <c r="R22" i="8"/>
  <c r="B23" i="8"/>
  <c r="T23" i="8"/>
  <c r="R10" i="6"/>
  <c r="T9" i="6"/>
  <c r="M6" i="2"/>
  <c r="B7" i="2"/>
  <c r="O10" i="2"/>
  <c r="C15" i="11" l="1"/>
  <c r="H15" i="11"/>
  <c r="L15" i="11"/>
  <c r="M15" i="11" s="1"/>
  <c r="J15" i="11" s="1"/>
  <c r="B36" i="11"/>
  <c r="O35" i="11"/>
  <c r="J5" i="10"/>
  <c r="O39" i="10"/>
  <c r="B40" i="10"/>
  <c r="I5" i="10"/>
  <c r="T24" i="8"/>
  <c r="B24" i="8"/>
  <c r="R23" i="8"/>
  <c r="R11" i="6"/>
  <c r="T10" i="6"/>
  <c r="O11" i="2"/>
  <c r="M7" i="2"/>
  <c r="B8" i="2"/>
  <c r="N15" i="11" l="1"/>
  <c r="B37" i="11"/>
  <c r="O36" i="11"/>
  <c r="I15" i="11"/>
  <c r="K15" i="11" s="1"/>
  <c r="N5" i="10"/>
  <c r="L6" i="10" s="1"/>
  <c r="M6" i="10" s="1"/>
  <c r="K5" i="10"/>
  <c r="G6" i="10" s="1"/>
  <c r="B41" i="10"/>
  <c r="O40" i="10"/>
  <c r="R24" i="8"/>
  <c r="B25" i="8"/>
  <c r="T25" i="8"/>
  <c r="R12" i="6"/>
  <c r="T11" i="6"/>
  <c r="O12" i="2"/>
  <c r="M8" i="2"/>
  <c r="B9" i="2"/>
  <c r="G16" i="11" l="1"/>
  <c r="F16" i="11" s="1"/>
  <c r="B38" i="11"/>
  <c r="O37" i="11"/>
  <c r="L16" i="11"/>
  <c r="M16" i="11" s="1"/>
  <c r="J16" i="11" s="1"/>
  <c r="J6" i="10"/>
  <c r="F6" i="10"/>
  <c r="H6" i="10" s="1"/>
  <c r="N6" i="10" s="1"/>
  <c r="B42" i="10"/>
  <c r="O41" i="10"/>
  <c r="T26" i="8"/>
  <c r="R25" i="8"/>
  <c r="B26" i="8"/>
  <c r="R13" i="6"/>
  <c r="T12" i="6"/>
  <c r="O13" i="2"/>
  <c r="M9" i="2"/>
  <c r="B10" i="2"/>
  <c r="H16" i="11" l="1"/>
  <c r="C16" i="11"/>
  <c r="N16" i="11"/>
  <c r="B39" i="11"/>
  <c r="O38" i="11"/>
  <c r="C6" i="10"/>
  <c r="O42" i="10"/>
  <c r="B43" i="10"/>
  <c r="L7" i="10"/>
  <c r="I6" i="10"/>
  <c r="K6" i="10" s="1"/>
  <c r="B27" i="8"/>
  <c r="R26" i="8"/>
  <c r="T27" i="8"/>
  <c r="R14" i="6"/>
  <c r="T13" i="6"/>
  <c r="O14" i="2"/>
  <c r="M10" i="2"/>
  <c r="B11" i="2"/>
  <c r="I16" i="11" l="1"/>
  <c r="K16" i="11" s="1"/>
  <c r="L17" i="11"/>
  <c r="M17" i="11" s="1"/>
  <c r="J17" i="11" s="1"/>
  <c r="G17" i="11"/>
  <c r="F17" i="11" s="1"/>
  <c r="B40" i="11"/>
  <c r="O39" i="11"/>
  <c r="M7" i="10"/>
  <c r="J7" i="10" s="1"/>
  <c r="B44" i="10"/>
  <c r="O43" i="10"/>
  <c r="G7" i="10"/>
  <c r="F7" i="10" s="1"/>
  <c r="H7" i="10" s="1"/>
  <c r="T28" i="8"/>
  <c r="B28" i="8"/>
  <c r="R27" i="8"/>
  <c r="R15" i="6"/>
  <c r="T14" i="6"/>
  <c r="O15" i="2"/>
  <c r="M11" i="2"/>
  <c r="B12" i="2"/>
  <c r="H17" i="11" l="1"/>
  <c r="N17" i="11" s="1"/>
  <c r="C17" i="11"/>
  <c r="I17" i="11" s="1"/>
  <c r="K17" i="11" s="1"/>
  <c r="B41" i="11"/>
  <c r="O40" i="11"/>
  <c r="C7" i="10"/>
  <c r="N7" i="10"/>
  <c r="B45" i="10"/>
  <c r="O44" i="10"/>
  <c r="B29" i="8"/>
  <c r="R28" i="8"/>
  <c r="T29" i="8"/>
  <c r="R16" i="6"/>
  <c r="T15" i="6"/>
  <c r="O16" i="2"/>
  <c r="B13" i="2"/>
  <c r="M12" i="2"/>
  <c r="L18" i="11" l="1"/>
  <c r="M18" i="11" s="1"/>
  <c r="J18" i="11" s="1"/>
  <c r="G18" i="11"/>
  <c r="F18" i="11" s="1"/>
  <c r="B42" i="11"/>
  <c r="O41" i="11"/>
  <c r="L8" i="10"/>
  <c r="O45" i="10"/>
  <c r="B46" i="10"/>
  <c r="I7" i="10"/>
  <c r="K7" i="10" s="1"/>
  <c r="T30" i="8"/>
  <c r="R29" i="8"/>
  <c r="B30" i="8"/>
  <c r="R17" i="6"/>
  <c r="T16" i="6"/>
  <c r="O17" i="2"/>
  <c r="B14" i="2"/>
  <c r="M13" i="2"/>
  <c r="C18" i="11" l="1"/>
  <c r="H18" i="11"/>
  <c r="N18" i="11" s="1"/>
  <c r="B43" i="11"/>
  <c r="O42" i="11"/>
  <c r="M8" i="10"/>
  <c r="J8" i="10" s="1"/>
  <c r="G8" i="10"/>
  <c r="F8" i="10" s="1"/>
  <c r="H8" i="10" s="1"/>
  <c r="B47" i="10"/>
  <c r="O46" i="10"/>
  <c r="R30" i="8"/>
  <c r="B31" i="8"/>
  <c r="T31" i="8"/>
  <c r="R18" i="6"/>
  <c r="T17" i="6"/>
  <c r="M14" i="2"/>
  <c r="B15" i="2"/>
  <c r="O18" i="2"/>
  <c r="L19" i="11" l="1"/>
  <c r="M19" i="11" s="1"/>
  <c r="J19" i="11" s="1"/>
  <c r="I18" i="11"/>
  <c r="K18" i="11" s="1"/>
  <c r="B44" i="11"/>
  <c r="O43" i="11"/>
  <c r="C8" i="10"/>
  <c r="N8" i="10"/>
  <c r="B48" i="10"/>
  <c r="O47" i="10"/>
  <c r="T32" i="8"/>
  <c r="R31" i="8"/>
  <c r="B32" i="8"/>
  <c r="R19" i="6"/>
  <c r="T18" i="6"/>
  <c r="B16" i="2"/>
  <c r="M15" i="2"/>
  <c r="O19" i="2"/>
  <c r="G19" i="11" l="1"/>
  <c r="F19" i="11" s="1"/>
  <c r="B45" i="11"/>
  <c r="O44" i="11"/>
  <c r="L9" i="10"/>
  <c r="B49" i="10"/>
  <c r="O48" i="10"/>
  <c r="I8" i="10"/>
  <c r="K8" i="10" s="1"/>
  <c r="B33" i="8"/>
  <c r="R32" i="8"/>
  <c r="T33" i="8"/>
  <c r="R20" i="6"/>
  <c r="T19" i="6"/>
  <c r="B17" i="2"/>
  <c r="M16" i="2"/>
  <c r="O20" i="2"/>
  <c r="H19" i="11" l="1"/>
  <c r="N19" i="11" s="1"/>
  <c r="C19" i="11"/>
  <c r="B46" i="11"/>
  <c r="O45" i="11"/>
  <c r="M9" i="10"/>
  <c r="J9" i="10" s="1"/>
  <c r="G9" i="10"/>
  <c r="F9" i="10" s="1"/>
  <c r="H9" i="10" s="1"/>
  <c r="O49" i="10"/>
  <c r="B50" i="10"/>
  <c r="A29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I4" i="8"/>
  <c r="H4" i="8" s="1"/>
  <c r="R33" i="8"/>
  <c r="B34" i="8"/>
  <c r="R21" i="6"/>
  <c r="T20" i="6"/>
  <c r="B18" i="2"/>
  <c r="M17" i="2"/>
  <c r="O21" i="2"/>
  <c r="I19" i="11" l="1"/>
  <c r="K19" i="11" s="1"/>
  <c r="L20" i="11"/>
  <c r="M20" i="11" s="1"/>
  <c r="J20" i="11" s="1"/>
  <c r="B47" i="11"/>
  <c r="O46" i="11"/>
  <c r="G20" i="11"/>
  <c r="F20" i="11" s="1"/>
  <c r="N9" i="10"/>
  <c r="C9" i="10"/>
  <c r="B51" i="10"/>
  <c r="O50" i="10"/>
  <c r="S17" i="8"/>
  <c r="A17" i="8" s="1"/>
  <c r="K4" i="8"/>
  <c r="L4" i="8" s="1"/>
  <c r="N4" i="8" s="1"/>
  <c r="R34" i="8"/>
  <c r="B35" i="8"/>
  <c r="R22" i="6"/>
  <c r="T21" i="6"/>
  <c r="M18" i="2"/>
  <c r="B19" i="2"/>
  <c r="O22" i="2"/>
  <c r="H20" i="11" l="1"/>
  <c r="N20" i="11" s="1"/>
  <c r="B48" i="11"/>
  <c r="O47" i="11"/>
  <c r="C20" i="11"/>
  <c r="I20" i="11" s="1"/>
  <c r="K20" i="11" s="1"/>
  <c r="L10" i="10"/>
  <c r="B52" i="10"/>
  <c r="O51" i="10"/>
  <c r="I9" i="10"/>
  <c r="K9" i="10" s="1"/>
  <c r="B36" i="8"/>
  <c r="R35" i="8"/>
  <c r="I5" i="8"/>
  <c r="H5" i="8" s="1"/>
  <c r="F5" i="8" s="1"/>
  <c r="G5" i="8"/>
  <c r="Q4" i="8"/>
  <c r="R23" i="6"/>
  <c r="T22" i="6"/>
  <c r="O23" i="2"/>
  <c r="M19" i="2"/>
  <c r="B20" i="2"/>
  <c r="L21" i="11" l="1"/>
  <c r="M21" i="11" s="1"/>
  <c r="J21" i="11" s="1"/>
  <c r="G21" i="11"/>
  <c r="F21" i="11" s="1"/>
  <c r="B49" i="11"/>
  <c r="O48" i="11"/>
  <c r="M10" i="10"/>
  <c r="J10" i="10" s="1"/>
  <c r="G10" i="10"/>
  <c r="F10" i="10" s="1"/>
  <c r="H10" i="10" s="1"/>
  <c r="B53" i="10"/>
  <c r="O52" i="10"/>
  <c r="K5" i="8"/>
  <c r="O5" i="8"/>
  <c r="B37" i="8"/>
  <c r="R36" i="8"/>
  <c r="R24" i="6"/>
  <c r="T23" i="6"/>
  <c r="O24" i="2"/>
  <c r="M20" i="2"/>
  <c r="B21" i="2"/>
  <c r="H21" i="11" l="1"/>
  <c r="N21" i="11"/>
  <c r="B50" i="11"/>
  <c r="O49" i="11"/>
  <c r="N10" i="10"/>
  <c r="C10" i="10"/>
  <c r="B54" i="10"/>
  <c r="O53" i="10"/>
  <c r="P5" i="8"/>
  <c r="M5" i="8" s="1"/>
  <c r="B38" i="8"/>
  <c r="R37" i="8"/>
  <c r="R25" i="6"/>
  <c r="T24" i="6"/>
  <c r="O25" i="2"/>
  <c r="M21" i="2"/>
  <c r="B22" i="2"/>
  <c r="L22" i="11" l="1"/>
  <c r="M22" i="11" s="1"/>
  <c r="J22" i="11" s="1"/>
  <c r="B51" i="11"/>
  <c r="O50" i="11"/>
  <c r="L11" i="10"/>
  <c r="B55" i="10"/>
  <c r="O54" i="10"/>
  <c r="I10" i="10"/>
  <c r="K10" i="10" s="1"/>
  <c r="Q5" i="8"/>
  <c r="O6" i="8" s="1"/>
  <c r="R38" i="8"/>
  <c r="B39" i="8"/>
  <c r="R26" i="6"/>
  <c r="T25" i="6"/>
  <c r="O26" i="2"/>
  <c r="M22" i="2"/>
  <c r="B23" i="2"/>
  <c r="B52" i="11" l="1"/>
  <c r="O51" i="11"/>
  <c r="M11" i="10"/>
  <c r="J11" i="10" s="1"/>
  <c r="G11" i="10"/>
  <c r="F11" i="10" s="1"/>
  <c r="H11" i="10" s="1"/>
  <c r="O55" i="10"/>
  <c r="B56" i="10"/>
  <c r="P6" i="8"/>
  <c r="M6" i="8" s="1"/>
  <c r="B40" i="8"/>
  <c r="R39" i="8"/>
  <c r="R27" i="6"/>
  <c r="T26" i="6"/>
  <c r="O27" i="2"/>
  <c r="M23" i="2"/>
  <c r="B24" i="2"/>
  <c r="B53" i="11" l="1"/>
  <c r="O52" i="11"/>
  <c r="C11" i="10"/>
  <c r="N11" i="10"/>
  <c r="B57" i="10"/>
  <c r="O56" i="10"/>
  <c r="B41" i="8"/>
  <c r="R40" i="8"/>
  <c r="R28" i="6"/>
  <c r="T27" i="6"/>
  <c r="O28" i="2"/>
  <c r="B25" i="2"/>
  <c r="M24" i="2"/>
  <c r="B54" i="11" l="1"/>
  <c r="O53" i="11"/>
  <c r="L12" i="10"/>
  <c r="O57" i="10"/>
  <c r="B58" i="10"/>
  <c r="I11" i="10"/>
  <c r="K11" i="10" s="1"/>
  <c r="B42" i="8"/>
  <c r="R41" i="8"/>
  <c r="R29" i="6"/>
  <c r="T28" i="6"/>
  <c r="O29" i="2"/>
  <c r="M25" i="2"/>
  <c r="B26" i="2"/>
  <c r="B55" i="11" l="1"/>
  <c r="O54" i="11"/>
  <c r="M12" i="10"/>
  <c r="J12" i="10" s="1"/>
  <c r="O58" i="10"/>
  <c r="B59" i="10"/>
  <c r="G12" i="10"/>
  <c r="F12" i="10" s="1"/>
  <c r="H12" i="10" s="1"/>
  <c r="R42" i="8"/>
  <c r="B43" i="8"/>
  <c r="R30" i="6"/>
  <c r="T29" i="6"/>
  <c r="M26" i="2"/>
  <c r="B27" i="2"/>
  <c r="O30" i="2"/>
  <c r="B56" i="11" l="1"/>
  <c r="O55" i="11"/>
  <c r="C12" i="10"/>
  <c r="N12" i="10"/>
  <c r="O59" i="10"/>
  <c r="B60" i="10"/>
  <c r="R43" i="8"/>
  <c r="B44" i="8"/>
  <c r="R31" i="6"/>
  <c r="T30" i="6"/>
  <c r="B28" i="2"/>
  <c r="M27" i="2"/>
  <c r="O31" i="2"/>
  <c r="B57" i="11" l="1"/>
  <c r="O56" i="11"/>
  <c r="L13" i="10"/>
  <c r="B61" i="10"/>
  <c r="O60" i="10"/>
  <c r="I12" i="10"/>
  <c r="K12" i="10" s="1"/>
  <c r="B45" i="8"/>
  <c r="R44" i="8"/>
  <c r="R32" i="6"/>
  <c r="T31" i="6"/>
  <c r="M28" i="2"/>
  <c r="B29" i="2"/>
  <c r="O32" i="2"/>
  <c r="B58" i="11" l="1"/>
  <c r="O57" i="11"/>
  <c r="M13" i="10"/>
  <c r="J13" i="10" s="1"/>
  <c r="O61" i="10"/>
  <c r="B62" i="10"/>
  <c r="G13" i="10"/>
  <c r="F13" i="10" s="1"/>
  <c r="H13" i="10" s="1"/>
  <c r="R45" i="8"/>
  <c r="B46" i="8"/>
  <c r="R33" i="6"/>
  <c r="T32" i="6"/>
  <c r="M29" i="2"/>
  <c r="B30" i="2"/>
  <c r="A19" i="2"/>
  <c r="G3" i="2"/>
  <c r="E3" i="2" s="1"/>
  <c r="G4" i="2"/>
  <c r="C4" i="2" s="1"/>
  <c r="B59" i="11" l="1"/>
  <c r="O58" i="11"/>
  <c r="N13" i="10"/>
  <c r="C13" i="10"/>
  <c r="O62" i="10"/>
  <c r="B63" i="10"/>
  <c r="R46" i="8"/>
  <c r="B47" i="8"/>
  <c r="R34" i="6"/>
  <c r="T33" i="6"/>
  <c r="F5" i="2"/>
  <c r="G5" i="2"/>
  <c r="I4" i="2"/>
  <c r="E4" i="2"/>
  <c r="B31" i="2"/>
  <c r="M30" i="2"/>
  <c r="B60" i="11" l="1"/>
  <c r="O59" i="11"/>
  <c r="L14" i="10"/>
  <c r="B64" i="10"/>
  <c r="O63" i="10"/>
  <c r="I13" i="10"/>
  <c r="K13" i="10" s="1"/>
  <c r="B48" i="8"/>
  <c r="R47" i="8"/>
  <c r="I4" i="6"/>
  <c r="H4" i="6" s="1"/>
  <c r="R35" i="6"/>
  <c r="C5" i="2"/>
  <c r="M31" i="2"/>
  <c r="B32" i="2"/>
  <c r="E5" i="2"/>
  <c r="B61" i="11" l="1"/>
  <c r="O60" i="11"/>
  <c r="M14" i="10"/>
  <c r="J14" i="10" s="1"/>
  <c r="B65" i="10"/>
  <c r="O64" i="10"/>
  <c r="G14" i="10"/>
  <c r="F14" i="10" s="1"/>
  <c r="H14" i="10" s="1"/>
  <c r="B49" i="8"/>
  <c r="R48" i="8"/>
  <c r="S17" i="6"/>
  <c r="K4" i="6"/>
  <c r="R36" i="6"/>
  <c r="M32" i="2"/>
  <c r="B33" i="2"/>
  <c r="G6" i="2"/>
  <c r="F6" i="2"/>
  <c r="I5" i="2"/>
  <c r="B62" i="11" l="1"/>
  <c r="O61" i="11"/>
  <c r="C14" i="10"/>
  <c r="N14" i="10"/>
  <c r="O65" i="10"/>
  <c r="B66" i="10"/>
  <c r="B50" i="8"/>
  <c r="R49" i="8"/>
  <c r="L4" i="6"/>
  <c r="N4" i="6" s="1"/>
  <c r="R37" i="6"/>
  <c r="C6" i="2"/>
  <c r="M33" i="2"/>
  <c r="B34" i="2"/>
  <c r="E6" i="2"/>
  <c r="B63" i="11" l="1"/>
  <c r="O62" i="11"/>
  <c r="L15" i="10"/>
  <c r="B67" i="10"/>
  <c r="O66" i="10"/>
  <c r="I14" i="10"/>
  <c r="K14" i="10" s="1"/>
  <c r="R50" i="8"/>
  <c r="B51" i="8"/>
  <c r="G5" i="6"/>
  <c r="I5" i="6"/>
  <c r="H5" i="6" s="1"/>
  <c r="F5" i="6" s="1"/>
  <c r="K5" i="6" s="1"/>
  <c r="Q4" i="6"/>
  <c r="O5" i="6" s="1"/>
  <c r="R38" i="6"/>
  <c r="F7" i="2"/>
  <c r="G7" i="2"/>
  <c r="I6" i="2"/>
  <c r="B35" i="2"/>
  <c r="M34" i="2"/>
  <c r="B64" i="11" l="1"/>
  <c r="O63" i="11"/>
  <c r="M15" i="10"/>
  <c r="J15" i="10" s="1"/>
  <c r="G15" i="10"/>
  <c r="F15" i="10" s="1"/>
  <c r="H15" i="10" s="1"/>
  <c r="O67" i="10"/>
  <c r="B68" i="10"/>
  <c r="B52" i="8"/>
  <c r="R51" i="8"/>
  <c r="C5" i="6"/>
  <c r="Q5" i="6"/>
  <c r="O6" i="6" s="1"/>
  <c r="R39" i="6"/>
  <c r="E7" i="2"/>
  <c r="C7" i="2"/>
  <c r="B36" i="2"/>
  <c r="M35" i="2"/>
  <c r="B65" i="11" l="1"/>
  <c r="O64" i="11"/>
  <c r="B69" i="10"/>
  <c r="O68" i="10"/>
  <c r="B53" i="8"/>
  <c r="R52" i="8"/>
  <c r="L5" i="6"/>
  <c r="J6" i="6"/>
  <c r="R40" i="6"/>
  <c r="F8" i="2"/>
  <c r="I7" i="2"/>
  <c r="G8" i="2"/>
  <c r="B37" i="2"/>
  <c r="M36" i="2"/>
  <c r="B66" i="11" l="1"/>
  <c r="O65" i="11"/>
  <c r="N15" i="10"/>
  <c r="C15" i="10"/>
  <c r="O69" i="10"/>
  <c r="B70" i="10"/>
  <c r="B54" i="8"/>
  <c r="R53" i="8"/>
  <c r="R41" i="6"/>
  <c r="C8" i="2"/>
  <c r="F9" i="2" s="1"/>
  <c r="E8" i="2"/>
  <c r="B38" i="2"/>
  <c r="M37" i="2"/>
  <c r="B67" i="11" l="1"/>
  <c r="O66" i="11"/>
  <c r="L16" i="10"/>
  <c r="O70" i="10"/>
  <c r="B71" i="10"/>
  <c r="I15" i="10"/>
  <c r="K15" i="10" s="1"/>
  <c r="R54" i="8"/>
  <c r="B55" i="8"/>
  <c r="R42" i="6"/>
  <c r="I8" i="2"/>
  <c r="G9" i="2"/>
  <c r="C9" i="2" s="1"/>
  <c r="F10" i="2" s="1"/>
  <c r="B39" i="2"/>
  <c r="M38" i="2"/>
  <c r="B68" i="11" l="1"/>
  <c r="O67" i="11"/>
  <c r="M16" i="10"/>
  <c r="J16" i="10" s="1"/>
  <c r="O71" i="10"/>
  <c r="B72" i="10"/>
  <c r="G16" i="10"/>
  <c r="F16" i="10" s="1"/>
  <c r="H16" i="10" s="1"/>
  <c r="B56" i="8"/>
  <c r="R55" i="8"/>
  <c r="R43" i="6"/>
  <c r="G10" i="2"/>
  <c r="C10" i="2" s="1"/>
  <c r="I9" i="2"/>
  <c r="E9" i="2"/>
  <c r="M39" i="2"/>
  <c r="B40" i="2"/>
  <c r="B69" i="11" l="1"/>
  <c r="O68" i="11"/>
  <c r="N16" i="10"/>
  <c r="C16" i="10"/>
  <c r="B73" i="10"/>
  <c r="O72" i="10"/>
  <c r="B57" i="8"/>
  <c r="R56" i="8"/>
  <c r="R44" i="6"/>
  <c r="E10" i="2"/>
  <c r="I10" i="2"/>
  <c r="G11" i="2"/>
  <c r="F11" i="2"/>
  <c r="M40" i="2"/>
  <c r="B41" i="2"/>
  <c r="B70" i="11" l="1"/>
  <c r="O69" i="11"/>
  <c r="L17" i="10"/>
  <c r="O73" i="10"/>
  <c r="B74" i="10"/>
  <c r="I16" i="10"/>
  <c r="K16" i="10" s="1"/>
  <c r="B58" i="8"/>
  <c r="R57" i="8"/>
  <c r="R45" i="6"/>
  <c r="C11" i="2"/>
  <c r="E11" i="2"/>
  <c r="B42" i="2"/>
  <c r="M41" i="2"/>
  <c r="B71" i="11" l="1"/>
  <c r="O70" i="11"/>
  <c r="M17" i="10"/>
  <c r="J17" i="10" s="1"/>
  <c r="B75" i="10"/>
  <c r="O74" i="10"/>
  <c r="G17" i="10"/>
  <c r="F17" i="10" s="1"/>
  <c r="H17" i="10" s="1"/>
  <c r="R58" i="8"/>
  <c r="B59" i="8"/>
  <c r="R46" i="6"/>
  <c r="G12" i="2"/>
  <c r="I11" i="2"/>
  <c r="F12" i="2"/>
  <c r="M42" i="2"/>
  <c r="B43" i="2"/>
  <c r="B72" i="11" l="1"/>
  <c r="O71" i="11"/>
  <c r="C17" i="10"/>
  <c r="N17" i="10"/>
  <c r="O75" i="10"/>
  <c r="B76" i="10"/>
  <c r="B60" i="8"/>
  <c r="R59" i="8"/>
  <c r="R47" i="6"/>
  <c r="C12" i="2"/>
  <c r="F13" i="2" s="1"/>
  <c r="E12" i="2"/>
  <c r="M43" i="2"/>
  <c r="B44" i="2"/>
  <c r="B73" i="11" l="1"/>
  <c r="O72" i="11"/>
  <c r="L18" i="10"/>
  <c r="B77" i="10"/>
  <c r="O76" i="10"/>
  <c r="I17" i="10"/>
  <c r="K17" i="10" s="1"/>
  <c r="B61" i="8"/>
  <c r="R60" i="8"/>
  <c r="R48" i="6"/>
  <c r="G13" i="2"/>
  <c r="C13" i="2" s="1"/>
  <c r="I13" i="2" s="1"/>
  <c r="I12" i="2"/>
  <c r="M44" i="2"/>
  <c r="B45" i="2"/>
  <c r="B74" i="11" l="1"/>
  <c r="O73" i="11"/>
  <c r="M18" i="10"/>
  <c r="J18" i="10" s="1"/>
  <c r="G18" i="10"/>
  <c r="F18" i="10" s="1"/>
  <c r="H18" i="10" s="1"/>
  <c r="O77" i="10"/>
  <c r="B78" i="10"/>
  <c r="B62" i="8"/>
  <c r="R61" i="8"/>
  <c r="E13" i="2"/>
  <c r="R49" i="6"/>
  <c r="F14" i="2"/>
  <c r="G14" i="2"/>
  <c r="C14" i="2" s="1"/>
  <c r="I14" i="2" s="1"/>
  <c r="B46" i="2"/>
  <c r="M45" i="2"/>
  <c r="B75" i="11" l="1"/>
  <c r="O74" i="11"/>
  <c r="N18" i="10"/>
  <c r="B79" i="10"/>
  <c r="O78" i="10"/>
  <c r="R62" i="8"/>
  <c r="B63" i="8"/>
  <c r="R50" i="6"/>
  <c r="E14" i="2"/>
  <c r="G15" i="2"/>
  <c r="F15" i="2"/>
  <c r="B47" i="2"/>
  <c r="M46" i="2"/>
  <c r="B76" i="11" l="1"/>
  <c r="O75" i="11"/>
  <c r="C18" i="10"/>
  <c r="I18" i="10" s="1"/>
  <c r="K18" i="10" s="1"/>
  <c r="L19" i="10"/>
  <c r="O79" i="10"/>
  <c r="B80" i="10"/>
  <c r="B64" i="8"/>
  <c r="R63" i="8"/>
  <c r="R51" i="6"/>
  <c r="C15" i="2"/>
  <c r="G16" i="2" s="1"/>
  <c r="E15" i="2"/>
  <c r="B48" i="2"/>
  <c r="M47" i="2"/>
  <c r="B77" i="11" l="1"/>
  <c r="O76" i="11"/>
  <c r="M19" i="10"/>
  <c r="J19" i="10" s="1"/>
  <c r="B81" i="10"/>
  <c r="O80" i="10"/>
  <c r="G19" i="10"/>
  <c r="F19" i="10" s="1"/>
  <c r="H19" i="10" s="1"/>
  <c r="B65" i="8"/>
  <c r="R64" i="8"/>
  <c r="R52" i="6"/>
  <c r="I15" i="2"/>
  <c r="F16" i="2"/>
  <c r="E16" i="2" s="1"/>
  <c r="B49" i="2"/>
  <c r="M48" i="2"/>
  <c r="B78" i="11" l="1"/>
  <c r="O77" i="11"/>
  <c r="N19" i="10"/>
  <c r="C19" i="10"/>
  <c r="O81" i="10"/>
  <c r="B82" i="10"/>
  <c r="B66" i="8"/>
  <c r="R65" i="8"/>
  <c r="R53" i="6"/>
  <c r="C16" i="2"/>
  <c r="M49" i="2"/>
  <c r="B50" i="2"/>
  <c r="B79" i="11" l="1"/>
  <c r="O78" i="11"/>
  <c r="L20" i="10"/>
  <c r="B83" i="10"/>
  <c r="O82" i="10"/>
  <c r="I19" i="10"/>
  <c r="K19" i="10" s="1"/>
  <c r="R66" i="8"/>
  <c r="B67" i="8"/>
  <c r="R54" i="6"/>
  <c r="G17" i="2"/>
  <c r="C17" i="2" s="1"/>
  <c r="I16" i="2"/>
  <c r="F17" i="2"/>
  <c r="M50" i="2"/>
  <c r="B51" i="2"/>
  <c r="B80" i="11" l="1"/>
  <c r="O79" i="11"/>
  <c r="M20" i="10"/>
  <c r="J20" i="10" s="1"/>
  <c r="G20" i="10"/>
  <c r="F20" i="10" s="1"/>
  <c r="H20" i="10" s="1"/>
  <c r="O83" i="10"/>
  <c r="B84" i="10"/>
  <c r="B68" i="8"/>
  <c r="R67" i="8"/>
  <c r="R55" i="6"/>
  <c r="F18" i="2"/>
  <c r="I17" i="2"/>
  <c r="G18" i="2"/>
  <c r="E17" i="2"/>
  <c r="B52" i="2"/>
  <c r="M51" i="2"/>
  <c r="B81" i="11" l="1"/>
  <c r="O80" i="11"/>
  <c r="O84" i="10"/>
  <c r="B85" i="10"/>
  <c r="N20" i="10"/>
  <c r="B69" i="8"/>
  <c r="R68" i="8"/>
  <c r="C18" i="2"/>
  <c r="F19" i="2" s="1"/>
  <c r="R56" i="6"/>
  <c r="E18" i="2"/>
  <c r="M52" i="2"/>
  <c r="B53" i="2"/>
  <c r="B82" i="11" l="1"/>
  <c r="O81" i="11"/>
  <c r="O85" i="10"/>
  <c r="B86" i="10"/>
  <c r="L21" i="10"/>
  <c r="B70" i="8"/>
  <c r="R69" i="8"/>
  <c r="G19" i="2"/>
  <c r="E19" i="2" s="1"/>
  <c r="I18" i="2"/>
  <c r="R57" i="6"/>
  <c r="M53" i="2"/>
  <c r="B54" i="2"/>
  <c r="B83" i="11" l="1"/>
  <c r="O82" i="11"/>
  <c r="M21" i="10"/>
  <c r="J21" i="10" s="1"/>
  <c r="B87" i="10"/>
  <c r="O86" i="10"/>
  <c r="R70" i="8"/>
  <c r="B71" i="8"/>
  <c r="C19" i="2"/>
  <c r="R58" i="6"/>
  <c r="M54" i="2"/>
  <c r="B55" i="2"/>
  <c r="B84" i="11" l="1"/>
  <c r="O83" i="11"/>
  <c r="O87" i="10"/>
  <c r="B88" i="10"/>
  <c r="B72" i="8"/>
  <c r="R71" i="8"/>
  <c r="G20" i="2"/>
  <c r="I19" i="2"/>
  <c r="F20" i="2"/>
  <c r="R59" i="6"/>
  <c r="B56" i="2"/>
  <c r="M55" i="2"/>
  <c r="B85" i="11" l="1"/>
  <c r="O84" i="11"/>
  <c r="O88" i="10"/>
  <c r="B89" i="10"/>
  <c r="B73" i="8"/>
  <c r="R72" i="8"/>
  <c r="E20" i="2"/>
  <c r="C20" i="2"/>
  <c r="R60" i="6"/>
  <c r="M56" i="2"/>
  <c r="B57" i="2"/>
  <c r="B86" i="11" l="1"/>
  <c r="O85" i="11"/>
  <c r="B90" i="10"/>
  <c r="O89" i="10"/>
  <c r="B74" i="8"/>
  <c r="R73" i="8"/>
  <c r="G21" i="2"/>
  <c r="F21" i="2"/>
  <c r="I20" i="2"/>
  <c r="R61" i="6"/>
  <c r="B58" i="2"/>
  <c r="M57" i="2"/>
  <c r="B87" i="11" l="1"/>
  <c r="O86" i="11"/>
  <c r="B91" i="10"/>
  <c r="O90" i="10"/>
  <c r="R74" i="8"/>
  <c r="B75" i="8"/>
  <c r="C21" i="2"/>
  <c r="E21" i="2"/>
  <c r="R62" i="6"/>
  <c r="B59" i="2"/>
  <c r="M58" i="2"/>
  <c r="B88" i="11" l="1"/>
  <c r="O87" i="11"/>
  <c r="B92" i="10"/>
  <c r="O91" i="10"/>
  <c r="B76" i="8"/>
  <c r="R75" i="8"/>
  <c r="G22" i="2"/>
  <c r="I21" i="2"/>
  <c r="F22" i="2"/>
  <c r="R63" i="6"/>
  <c r="B60" i="2"/>
  <c r="M59" i="2"/>
  <c r="B89" i="11" l="1"/>
  <c r="O88" i="11"/>
  <c r="B93" i="10"/>
  <c r="O92" i="10"/>
  <c r="B77" i="8"/>
  <c r="R76" i="8"/>
  <c r="E22" i="2"/>
  <c r="C22" i="2"/>
  <c r="R64" i="6"/>
  <c r="B61" i="2"/>
  <c r="M60" i="2"/>
  <c r="B90" i="11" l="1"/>
  <c r="O89" i="11"/>
  <c r="O93" i="10"/>
  <c r="B94" i="10"/>
  <c r="B78" i="8"/>
  <c r="R77" i="8"/>
  <c r="G23" i="2"/>
  <c r="C23" i="2" s="1"/>
  <c r="F23" i="2"/>
  <c r="I22" i="2"/>
  <c r="R65" i="6"/>
  <c r="M61" i="2"/>
  <c r="B62" i="2"/>
  <c r="B91" i="11" l="1"/>
  <c r="O90" i="11"/>
  <c r="O94" i="10"/>
  <c r="B95" i="10"/>
  <c r="R78" i="8"/>
  <c r="B79" i="8"/>
  <c r="E23" i="2"/>
  <c r="F24" i="2"/>
  <c r="G24" i="2"/>
  <c r="I23" i="2"/>
  <c r="R66" i="6"/>
  <c r="B63" i="2"/>
  <c r="M62" i="2"/>
  <c r="B92" i="11" l="1"/>
  <c r="O91" i="11"/>
  <c r="B96" i="10"/>
  <c r="O95" i="10"/>
  <c r="B80" i="8"/>
  <c r="R79" i="8"/>
  <c r="C24" i="2"/>
  <c r="G25" i="2" s="1"/>
  <c r="E24" i="2"/>
  <c r="R67" i="6"/>
  <c r="M63" i="2"/>
  <c r="B64" i="2"/>
  <c r="B93" i="11" l="1"/>
  <c r="O92" i="11"/>
  <c r="B97" i="10"/>
  <c r="O96" i="10"/>
  <c r="I24" i="2"/>
  <c r="F25" i="2"/>
  <c r="E25" i="2" s="1"/>
  <c r="B81" i="8"/>
  <c r="R80" i="8"/>
  <c r="R68" i="6"/>
  <c r="M64" i="2"/>
  <c r="B65" i="2"/>
  <c r="B94" i="11" l="1"/>
  <c r="O93" i="11"/>
  <c r="B98" i="10"/>
  <c r="O97" i="10"/>
  <c r="C25" i="2"/>
  <c r="G26" i="2" s="1"/>
  <c r="B82" i="8"/>
  <c r="R81" i="8"/>
  <c r="R69" i="6"/>
  <c r="B66" i="2"/>
  <c r="M65" i="2"/>
  <c r="B95" i="11" l="1"/>
  <c r="O94" i="11"/>
  <c r="I25" i="2"/>
  <c r="B99" i="10"/>
  <c r="O98" i="10"/>
  <c r="F26" i="2"/>
  <c r="C26" i="2" s="1"/>
  <c r="I26" i="2" s="1"/>
  <c r="R82" i="8"/>
  <c r="B83" i="8"/>
  <c r="E26" i="2"/>
  <c r="G27" i="2"/>
  <c r="R70" i="6"/>
  <c r="B67" i="2"/>
  <c r="M66" i="2"/>
  <c r="F27" i="2" l="1"/>
  <c r="B96" i="11"/>
  <c r="O95" i="11"/>
  <c r="B100" i="10"/>
  <c r="O99" i="10"/>
  <c r="B84" i="8"/>
  <c r="R83" i="8"/>
  <c r="E27" i="2"/>
  <c r="C27" i="2"/>
  <c r="R71" i="6"/>
  <c r="M67" i="2"/>
  <c r="B68" i="2"/>
  <c r="B97" i="11" l="1"/>
  <c r="O96" i="11"/>
  <c r="O100" i="10"/>
  <c r="B101" i="10"/>
  <c r="B85" i="8"/>
  <c r="R84" i="8"/>
  <c r="G28" i="2"/>
  <c r="C28" i="2" s="1"/>
  <c r="I27" i="2"/>
  <c r="F28" i="2"/>
  <c r="R72" i="6"/>
  <c r="M68" i="2"/>
  <c r="B69" i="2"/>
  <c r="B98" i="11" l="1"/>
  <c r="O97" i="11"/>
  <c r="B102" i="10"/>
  <c r="O101" i="10"/>
  <c r="B86" i="8"/>
  <c r="R85" i="8"/>
  <c r="E28" i="2"/>
  <c r="I28" i="2"/>
  <c r="F29" i="2"/>
  <c r="G29" i="2"/>
  <c r="R73" i="6"/>
  <c r="B70" i="2"/>
  <c r="M69" i="2"/>
  <c r="B99" i="11" l="1"/>
  <c r="O98" i="11"/>
  <c r="B103" i="10"/>
  <c r="O102" i="10"/>
  <c r="R86" i="8"/>
  <c r="B87" i="8"/>
  <c r="E29" i="2"/>
  <c r="C29" i="2"/>
  <c r="R74" i="6"/>
  <c r="B71" i="2"/>
  <c r="M70" i="2"/>
  <c r="B100" i="11" l="1"/>
  <c r="O99" i="11"/>
  <c r="B104" i="10"/>
  <c r="O103" i="10"/>
  <c r="B88" i="8"/>
  <c r="R87" i="8"/>
  <c r="F30" i="2"/>
  <c r="G30" i="2"/>
  <c r="I29" i="2"/>
  <c r="R75" i="6"/>
  <c r="M71" i="2"/>
  <c r="B72" i="2"/>
  <c r="B101" i="11" l="1"/>
  <c r="O100" i="11"/>
  <c r="B105" i="10"/>
  <c r="O104" i="10"/>
  <c r="B89" i="8"/>
  <c r="R88" i="8"/>
  <c r="E30" i="2"/>
  <c r="C30" i="2"/>
  <c r="R76" i="6"/>
  <c r="M72" i="2"/>
  <c r="B73" i="2"/>
  <c r="B102" i="11" l="1"/>
  <c r="O101" i="11"/>
  <c r="B106" i="10"/>
  <c r="O105" i="10"/>
  <c r="B90" i="8"/>
  <c r="R89" i="8"/>
  <c r="F31" i="2"/>
  <c r="G31" i="2"/>
  <c r="I30" i="2"/>
  <c r="R77" i="6"/>
  <c r="M73" i="2"/>
  <c r="B74" i="2"/>
  <c r="B103" i="11" l="1"/>
  <c r="O102" i="11"/>
  <c r="B107" i="10"/>
  <c r="O106" i="10"/>
  <c r="R90" i="8"/>
  <c r="B91" i="8"/>
  <c r="C31" i="2"/>
  <c r="E31" i="2"/>
  <c r="R78" i="6"/>
  <c r="M74" i="2"/>
  <c r="B75" i="2"/>
  <c r="B104" i="11" l="1"/>
  <c r="O103" i="11"/>
  <c r="B108" i="10"/>
  <c r="O107" i="10"/>
  <c r="B92" i="8"/>
  <c r="R91" i="8"/>
  <c r="I31" i="2"/>
  <c r="F32" i="2"/>
  <c r="G32" i="2"/>
  <c r="C32" i="2" s="1"/>
  <c r="R79" i="6"/>
  <c r="M75" i="2"/>
  <c r="B76" i="2"/>
  <c r="B105" i="11" l="1"/>
  <c r="O104" i="11"/>
  <c r="B109" i="10"/>
  <c r="O108" i="10"/>
  <c r="R92" i="8"/>
  <c r="B93" i="8"/>
  <c r="G33" i="2"/>
  <c r="C33" i="2" s="1"/>
  <c r="F33" i="2"/>
  <c r="I32" i="2"/>
  <c r="E32" i="2"/>
  <c r="R80" i="6"/>
  <c r="B77" i="2"/>
  <c r="M76" i="2"/>
  <c r="B106" i="11" l="1"/>
  <c r="O105" i="11"/>
  <c r="B110" i="10"/>
  <c r="O109" i="10"/>
  <c r="R93" i="8"/>
  <c r="B94" i="8"/>
  <c r="E33" i="2"/>
  <c r="G34" i="2"/>
  <c r="F34" i="2"/>
  <c r="I33" i="2"/>
  <c r="R81" i="6"/>
  <c r="B78" i="2"/>
  <c r="M77" i="2"/>
  <c r="B107" i="11" l="1"/>
  <c r="O106" i="11"/>
  <c r="O110" i="10"/>
  <c r="B111" i="10"/>
  <c r="B95" i="8"/>
  <c r="R94" i="8"/>
  <c r="C34" i="2"/>
  <c r="E34" i="2"/>
  <c r="R82" i="6"/>
  <c r="B79" i="2"/>
  <c r="M78" i="2"/>
  <c r="B108" i="11" l="1"/>
  <c r="O107" i="11"/>
  <c r="B112" i="10"/>
  <c r="O111" i="10"/>
  <c r="B96" i="8"/>
  <c r="R95" i="8"/>
  <c r="I34" i="2"/>
  <c r="G35" i="2"/>
  <c r="F35" i="2"/>
  <c r="E35" i="2" s="1"/>
  <c r="R83" i="6"/>
  <c r="M79" i="2"/>
  <c r="B80" i="2"/>
  <c r="B109" i="11" l="1"/>
  <c r="O108" i="11"/>
  <c r="B113" i="10"/>
  <c r="O112" i="10"/>
  <c r="B97" i="8"/>
  <c r="R96" i="8"/>
  <c r="C35" i="2"/>
  <c r="G36" i="2" s="1"/>
  <c r="R84" i="6"/>
  <c r="B81" i="2"/>
  <c r="M80" i="2"/>
  <c r="B110" i="11" l="1"/>
  <c r="O109" i="11"/>
  <c r="B114" i="10"/>
  <c r="O113" i="10"/>
  <c r="I35" i="2"/>
  <c r="F36" i="2"/>
  <c r="C36" i="2" s="1"/>
  <c r="R97" i="8"/>
  <c r="B98" i="8"/>
  <c r="R85" i="6"/>
  <c r="B82" i="2"/>
  <c r="M81" i="2"/>
  <c r="B111" i="11" l="1"/>
  <c r="O110" i="11"/>
  <c r="B115" i="10"/>
  <c r="O114" i="10"/>
  <c r="G37" i="2"/>
  <c r="C37" i="2" s="1"/>
  <c r="I37" i="2" s="1"/>
  <c r="I36" i="2"/>
  <c r="F37" i="2"/>
  <c r="E36" i="2"/>
  <c r="B99" i="8"/>
  <c r="R98" i="8"/>
  <c r="R86" i="6"/>
  <c r="B83" i="2"/>
  <c r="M82" i="2"/>
  <c r="B112" i="11" l="1"/>
  <c r="O111" i="11"/>
  <c r="B116" i="10"/>
  <c r="O115" i="10"/>
  <c r="E37" i="2"/>
  <c r="B100" i="8"/>
  <c r="R99" i="8"/>
  <c r="F38" i="2"/>
  <c r="G38" i="2"/>
  <c r="C38" i="2" s="1"/>
  <c r="R87" i="6"/>
  <c r="B84" i="2"/>
  <c r="M83" i="2"/>
  <c r="B113" i="11" l="1"/>
  <c r="O112" i="11"/>
  <c r="B117" i="10"/>
  <c r="O116" i="10"/>
  <c r="B101" i="8"/>
  <c r="R100" i="8"/>
  <c r="E38" i="2"/>
  <c r="R88" i="6"/>
  <c r="I38" i="2"/>
  <c r="G39" i="2"/>
  <c r="F39" i="2"/>
  <c r="B85" i="2"/>
  <c r="M84" i="2"/>
  <c r="B114" i="11" l="1"/>
  <c r="O113" i="11"/>
  <c r="O117" i="10"/>
  <c r="B118" i="10"/>
  <c r="R101" i="8"/>
  <c r="B102" i="8"/>
  <c r="R89" i="6"/>
  <c r="C39" i="2"/>
  <c r="G40" i="2" s="1"/>
  <c r="E39" i="2"/>
  <c r="M85" i="2"/>
  <c r="B86" i="2"/>
  <c r="B115" i="11" l="1"/>
  <c r="O114" i="11"/>
  <c r="B119" i="10"/>
  <c r="O118" i="10"/>
  <c r="B103" i="8"/>
  <c r="R102" i="8"/>
  <c r="I39" i="2"/>
  <c r="R90" i="6"/>
  <c r="F40" i="2"/>
  <c r="E40" i="2" s="1"/>
  <c r="M86" i="2"/>
  <c r="B87" i="2"/>
  <c r="C40" i="2" l="1"/>
  <c r="F41" i="2" s="1"/>
  <c r="B116" i="11"/>
  <c r="O115" i="11"/>
  <c r="B120" i="10"/>
  <c r="O119" i="10"/>
  <c r="B104" i="8"/>
  <c r="R103" i="8"/>
  <c r="R91" i="6"/>
  <c r="I40" i="2"/>
  <c r="G41" i="2"/>
  <c r="C41" i="2" s="1"/>
  <c r="I41" i="2" s="1"/>
  <c r="M87" i="2"/>
  <c r="B88" i="2"/>
  <c r="B117" i="11" l="1"/>
  <c r="O116" i="11"/>
  <c r="B121" i="10"/>
  <c r="O120" i="10"/>
  <c r="R104" i="8"/>
  <c r="B105" i="8"/>
  <c r="R92" i="6"/>
  <c r="E41" i="2"/>
  <c r="F42" i="2"/>
  <c r="G42" i="2"/>
  <c r="B89" i="2"/>
  <c r="M88" i="2"/>
  <c r="B118" i="11" l="1"/>
  <c r="O117" i="11"/>
  <c r="O121" i="10"/>
  <c r="B122" i="10"/>
  <c r="R105" i="8"/>
  <c r="B106" i="8"/>
  <c r="E42" i="2"/>
  <c r="R93" i="6"/>
  <c r="C42" i="2"/>
  <c r="F43" i="2" s="1"/>
  <c r="B90" i="2"/>
  <c r="M89" i="2"/>
  <c r="B119" i="11" l="1"/>
  <c r="O118" i="11"/>
  <c r="B123" i="10"/>
  <c r="O122" i="10"/>
  <c r="B107" i="8"/>
  <c r="R106" i="8"/>
  <c r="R94" i="6"/>
  <c r="G43" i="2"/>
  <c r="C43" i="2" s="1"/>
  <c r="I43" i="2" s="1"/>
  <c r="I42" i="2"/>
  <c r="B91" i="2"/>
  <c r="M90" i="2"/>
  <c r="B120" i="11" l="1"/>
  <c r="O119" i="11"/>
  <c r="B124" i="10"/>
  <c r="O123" i="10"/>
  <c r="B108" i="8"/>
  <c r="R107" i="8"/>
  <c r="E43" i="2"/>
  <c r="R95" i="6"/>
  <c r="F44" i="2"/>
  <c r="G44" i="2"/>
  <c r="C44" i="2" s="1"/>
  <c r="G45" i="2" s="1"/>
  <c r="M91" i="2"/>
  <c r="B92" i="2"/>
  <c r="B121" i="11" l="1"/>
  <c r="O120" i="11"/>
  <c r="O124" i="10"/>
  <c r="B125" i="10"/>
  <c r="B109" i="8"/>
  <c r="R108" i="8"/>
  <c r="R96" i="6"/>
  <c r="E44" i="2"/>
  <c r="F45" i="2"/>
  <c r="C45" i="2" s="1"/>
  <c r="I44" i="2"/>
  <c r="B93" i="2"/>
  <c r="M92" i="2"/>
  <c r="B122" i="11" l="1"/>
  <c r="O121" i="11"/>
  <c r="B126" i="10"/>
  <c r="O125" i="10"/>
  <c r="R109" i="8"/>
  <c r="B110" i="8"/>
  <c r="R97" i="6"/>
  <c r="E45" i="2"/>
  <c r="G46" i="2"/>
  <c r="F46" i="2"/>
  <c r="I45" i="2"/>
  <c r="B94" i="2"/>
  <c r="M93" i="2"/>
  <c r="B123" i="11" l="1"/>
  <c r="O122" i="11"/>
  <c r="B127" i="10"/>
  <c r="O126" i="10"/>
  <c r="B111" i="8"/>
  <c r="R110" i="8"/>
  <c r="R98" i="6"/>
  <c r="C46" i="2"/>
  <c r="E46" i="2"/>
  <c r="B95" i="2"/>
  <c r="M94" i="2"/>
  <c r="B124" i="11" l="1"/>
  <c r="O123" i="11"/>
  <c r="B128" i="10"/>
  <c r="O127" i="10"/>
  <c r="B112" i="8"/>
  <c r="R111" i="8"/>
  <c r="R99" i="6"/>
  <c r="G47" i="2"/>
  <c r="F47" i="2"/>
  <c r="I46" i="2"/>
  <c r="M95" i="2"/>
  <c r="B96" i="2"/>
  <c r="B125" i="11" l="1"/>
  <c r="O124" i="11"/>
  <c r="O128" i="10"/>
  <c r="B129" i="10"/>
  <c r="B113" i="8"/>
  <c r="R112" i="8"/>
  <c r="R100" i="6"/>
  <c r="E47" i="2"/>
  <c r="C47" i="2"/>
  <c r="M96" i="2"/>
  <c r="B97" i="2"/>
  <c r="B126" i="11" l="1"/>
  <c r="O125" i="11"/>
  <c r="B130" i="10"/>
  <c r="O129" i="10"/>
  <c r="R113" i="8"/>
  <c r="B114" i="8"/>
  <c r="R101" i="6"/>
  <c r="I47" i="2"/>
  <c r="G48" i="2"/>
  <c r="F48" i="2"/>
  <c r="M97" i="2"/>
  <c r="B98" i="2"/>
  <c r="B127" i="11" l="1"/>
  <c r="O126" i="11"/>
  <c r="B131" i="10"/>
  <c r="O130" i="10"/>
  <c r="B115" i="8"/>
  <c r="R114" i="8"/>
  <c r="R102" i="6"/>
  <c r="C48" i="2"/>
  <c r="E48" i="2"/>
  <c r="M98" i="2"/>
  <c r="B99" i="2"/>
  <c r="B128" i="11" l="1"/>
  <c r="O127" i="11"/>
  <c r="B132" i="10"/>
  <c r="O131" i="10"/>
  <c r="B116" i="8"/>
  <c r="R115" i="8"/>
  <c r="R103" i="6"/>
  <c r="F49" i="2"/>
  <c r="I48" i="2"/>
  <c r="G49" i="2"/>
  <c r="M99" i="2"/>
  <c r="B100" i="2"/>
  <c r="B129" i="11" l="1"/>
  <c r="O128" i="11"/>
  <c r="B133" i="10"/>
  <c r="O132" i="10"/>
  <c r="R116" i="8"/>
  <c r="B117" i="8"/>
  <c r="R104" i="6"/>
  <c r="E49" i="2"/>
  <c r="C49" i="2"/>
  <c r="B101" i="2"/>
  <c r="M100" i="2"/>
  <c r="B130" i="11" l="1"/>
  <c r="O129" i="11"/>
  <c r="B134" i="10"/>
  <c r="O133" i="10"/>
  <c r="R117" i="8"/>
  <c r="B118" i="8"/>
  <c r="R105" i="6"/>
  <c r="I49" i="2"/>
  <c r="G50" i="2"/>
  <c r="C50" i="2" s="1"/>
  <c r="F50" i="2"/>
  <c r="B102" i="2"/>
  <c r="M101" i="2"/>
  <c r="B131" i="11" l="1"/>
  <c r="O130" i="11"/>
  <c r="O134" i="10"/>
  <c r="B135" i="10"/>
  <c r="B119" i="8"/>
  <c r="R118" i="8"/>
  <c r="R106" i="6"/>
  <c r="E50" i="2"/>
  <c r="B103" i="2"/>
  <c r="M102" i="2"/>
  <c r="B132" i="11" l="1"/>
  <c r="O131" i="11"/>
  <c r="B136" i="10"/>
  <c r="O135" i="10"/>
  <c r="B120" i="8"/>
  <c r="R119" i="8"/>
  <c r="R107" i="6"/>
  <c r="G51" i="2"/>
  <c r="F51" i="2"/>
  <c r="I50" i="2"/>
  <c r="M103" i="2"/>
  <c r="B104" i="2"/>
  <c r="B133" i="11" l="1"/>
  <c r="O132" i="11"/>
  <c r="B137" i="10"/>
  <c r="O136" i="10"/>
  <c r="B121" i="8"/>
  <c r="R120" i="8"/>
  <c r="R108" i="6"/>
  <c r="C51" i="2"/>
  <c r="E51" i="2"/>
  <c r="B105" i="2"/>
  <c r="M104" i="2"/>
  <c r="B134" i="11" l="1"/>
  <c r="O133" i="11"/>
  <c r="B138" i="10"/>
  <c r="O137" i="10"/>
  <c r="R121" i="8"/>
  <c r="B122" i="8"/>
  <c r="R109" i="6"/>
  <c r="I51" i="2"/>
  <c r="G52" i="2"/>
  <c r="F52" i="2"/>
  <c r="B106" i="2"/>
  <c r="M105" i="2"/>
  <c r="B135" i="11" l="1"/>
  <c r="O134" i="11"/>
  <c r="O138" i="10"/>
  <c r="B139" i="10"/>
  <c r="B123" i="8"/>
  <c r="R122" i="8"/>
  <c r="R110" i="6"/>
  <c r="C52" i="2"/>
  <c r="G53" i="2" s="1"/>
  <c r="E52" i="2"/>
  <c r="B107" i="2"/>
  <c r="M106" i="2"/>
  <c r="B136" i="11" l="1"/>
  <c r="O135" i="11"/>
  <c r="B140" i="10"/>
  <c r="O139" i="10"/>
  <c r="B124" i="8"/>
  <c r="R123" i="8"/>
  <c r="F53" i="2"/>
  <c r="C53" i="2" s="1"/>
  <c r="R111" i="6"/>
  <c r="I52" i="2"/>
  <c r="M107" i="2"/>
  <c r="B108" i="2"/>
  <c r="B137" i="11" l="1"/>
  <c r="O136" i="11"/>
  <c r="B141" i="10"/>
  <c r="O140" i="10"/>
  <c r="B125" i="8"/>
  <c r="R124" i="8"/>
  <c r="E53" i="2"/>
  <c r="R112" i="6"/>
  <c r="I53" i="2"/>
  <c r="G54" i="2"/>
  <c r="F54" i="2"/>
  <c r="M108" i="2"/>
  <c r="B109" i="2"/>
  <c r="O137" i="11" l="1"/>
  <c r="B138" i="11"/>
  <c r="O141" i="10"/>
  <c r="B142" i="10"/>
  <c r="R125" i="8"/>
  <c r="B126" i="8"/>
  <c r="R113" i="6"/>
  <c r="C54" i="2"/>
  <c r="E54" i="2"/>
  <c r="B110" i="2"/>
  <c r="M109" i="2"/>
  <c r="O138" i="11" l="1"/>
  <c r="B139" i="11"/>
  <c r="B143" i="10"/>
  <c r="O142" i="10"/>
  <c r="B127" i="8"/>
  <c r="R126" i="8"/>
  <c r="R114" i="6"/>
  <c r="G55" i="2"/>
  <c r="I54" i="2"/>
  <c r="F55" i="2"/>
  <c r="B111" i="2"/>
  <c r="M110" i="2"/>
  <c r="O139" i="11" l="1"/>
  <c r="B140" i="11"/>
  <c r="B144" i="10"/>
  <c r="O143" i="10"/>
  <c r="B128" i="8"/>
  <c r="R127" i="8"/>
  <c r="R115" i="6"/>
  <c r="C55" i="2"/>
  <c r="E55" i="2"/>
  <c r="M111" i="2"/>
  <c r="B112" i="2"/>
  <c r="O140" i="11" l="1"/>
  <c r="B141" i="11"/>
  <c r="O144" i="10"/>
  <c r="B145" i="10"/>
  <c r="R128" i="8"/>
  <c r="B129" i="8"/>
  <c r="R116" i="6"/>
  <c r="G56" i="2"/>
  <c r="F56" i="2"/>
  <c r="I55" i="2"/>
  <c r="M112" i="2"/>
  <c r="B113" i="2"/>
  <c r="B142" i="11" l="1"/>
  <c r="O141" i="11"/>
  <c r="B146" i="10"/>
  <c r="O145" i="10"/>
  <c r="R129" i="8"/>
  <c r="B130" i="8"/>
  <c r="R117" i="6"/>
  <c r="E56" i="2"/>
  <c r="C56" i="2"/>
  <c r="B114" i="2"/>
  <c r="M113" i="2"/>
  <c r="B143" i="11" l="1"/>
  <c r="O142" i="11"/>
  <c r="B147" i="10"/>
  <c r="O146" i="10"/>
  <c r="B131" i="8"/>
  <c r="R130" i="8"/>
  <c r="R118" i="6"/>
  <c r="F57" i="2"/>
  <c r="G57" i="2"/>
  <c r="I56" i="2"/>
  <c r="B115" i="2"/>
  <c r="M114" i="2"/>
  <c r="B144" i="11" l="1"/>
  <c r="O143" i="11"/>
  <c r="B148" i="10"/>
  <c r="O147" i="10"/>
  <c r="B132" i="8"/>
  <c r="R131" i="8"/>
  <c r="R119" i="6"/>
  <c r="C57" i="2"/>
  <c r="E57" i="2"/>
  <c r="M115" i="2"/>
  <c r="B116" i="2"/>
  <c r="B145" i="11" l="1"/>
  <c r="O144" i="11"/>
  <c r="B149" i="10"/>
  <c r="O148" i="10"/>
  <c r="B133" i="8"/>
  <c r="R132" i="8"/>
  <c r="R120" i="6"/>
  <c r="G58" i="2"/>
  <c r="F58" i="2"/>
  <c r="I57" i="2"/>
  <c r="B117" i="2"/>
  <c r="M116" i="2"/>
  <c r="B146" i="11" l="1"/>
  <c r="O145" i="11"/>
  <c r="B150" i="10"/>
  <c r="O149" i="10"/>
  <c r="R133" i="8"/>
  <c r="B134" i="8"/>
  <c r="R121" i="6"/>
  <c r="E58" i="2"/>
  <c r="C58" i="2"/>
  <c r="B118" i="2"/>
  <c r="M117" i="2"/>
  <c r="B147" i="11" l="1"/>
  <c r="O146" i="11"/>
  <c r="B151" i="10"/>
  <c r="O150" i="10"/>
  <c r="B135" i="8"/>
  <c r="R134" i="8"/>
  <c r="R122" i="6"/>
  <c r="G59" i="2"/>
  <c r="F59" i="2"/>
  <c r="I58" i="2"/>
  <c r="B119" i="2"/>
  <c r="M118" i="2"/>
  <c r="B148" i="11" l="1"/>
  <c r="O147" i="11"/>
  <c r="B152" i="10"/>
  <c r="O151" i="10"/>
  <c r="B136" i="8"/>
  <c r="R135" i="8"/>
  <c r="R123" i="6"/>
  <c r="C59" i="2"/>
  <c r="E59" i="2"/>
  <c r="M119" i="2"/>
  <c r="B120" i="2"/>
  <c r="B149" i="11" l="1"/>
  <c r="O148" i="11"/>
  <c r="O152" i="10"/>
  <c r="B153" i="10"/>
  <c r="B137" i="8"/>
  <c r="R136" i="8"/>
  <c r="R124" i="6"/>
  <c r="I59" i="2"/>
  <c r="G60" i="2"/>
  <c r="F60" i="2"/>
  <c r="M120" i="2"/>
  <c r="B121" i="2"/>
  <c r="B150" i="11" l="1"/>
  <c r="O149" i="11"/>
  <c r="O153" i="10"/>
  <c r="B154" i="10"/>
  <c r="B138" i="8"/>
  <c r="R137" i="8"/>
  <c r="R125" i="6"/>
  <c r="C60" i="2"/>
  <c r="E60" i="2"/>
  <c r="B122" i="2"/>
  <c r="M121" i="2"/>
  <c r="B151" i="11" l="1"/>
  <c r="O150" i="11"/>
  <c r="B155" i="10"/>
  <c r="O154" i="10"/>
  <c r="B139" i="8"/>
  <c r="R138" i="8"/>
  <c r="R126" i="6"/>
  <c r="I60" i="2"/>
  <c r="G61" i="2"/>
  <c r="F61" i="2"/>
  <c r="M122" i="2"/>
  <c r="B123" i="2"/>
  <c r="B152" i="11" l="1"/>
  <c r="O151" i="11"/>
  <c r="B156" i="10"/>
  <c r="O155" i="10"/>
  <c r="B140" i="8"/>
  <c r="R139" i="8"/>
  <c r="R127" i="6"/>
  <c r="F62" i="2"/>
  <c r="G62" i="2"/>
  <c r="I61" i="2"/>
  <c r="E61" i="2"/>
  <c r="M123" i="2"/>
  <c r="B124" i="2"/>
  <c r="B153" i="11" l="1"/>
  <c r="O152" i="11"/>
  <c r="B157" i="10"/>
  <c r="O156" i="10"/>
  <c r="B141" i="8"/>
  <c r="R140" i="8"/>
  <c r="R128" i="6"/>
  <c r="C62" i="2"/>
  <c r="I62" i="2" s="1"/>
  <c r="E62" i="2"/>
  <c r="M124" i="2"/>
  <c r="B125" i="2"/>
  <c r="B154" i="11" l="1"/>
  <c r="O153" i="11"/>
  <c r="B158" i="10"/>
  <c r="O157" i="10"/>
  <c r="B142" i="8"/>
  <c r="R141" i="8"/>
  <c r="R129" i="6"/>
  <c r="F63" i="2"/>
  <c r="G63" i="2"/>
  <c r="B126" i="2"/>
  <c r="M125" i="2"/>
  <c r="B155" i="11" l="1"/>
  <c r="O154" i="11"/>
  <c r="B159" i="10"/>
  <c r="O158" i="10"/>
  <c r="B143" i="8"/>
  <c r="R142" i="8"/>
  <c r="E63" i="2"/>
  <c r="R130" i="6"/>
  <c r="F64" i="2"/>
  <c r="I63" i="2"/>
  <c r="G64" i="2"/>
  <c r="B127" i="2"/>
  <c r="M126" i="2"/>
  <c r="B156" i="11" l="1"/>
  <c r="O155" i="11"/>
  <c r="B160" i="10"/>
  <c r="O159" i="10"/>
  <c r="R143" i="8"/>
  <c r="B144" i="8"/>
  <c r="R131" i="6"/>
  <c r="E64" i="2"/>
  <c r="M127" i="2"/>
  <c r="B128" i="2"/>
  <c r="B157" i="11" l="1"/>
  <c r="O156" i="11"/>
  <c r="B161" i="10"/>
  <c r="O160" i="10"/>
  <c r="B145" i="8"/>
  <c r="R144" i="8"/>
  <c r="R132" i="6"/>
  <c r="F65" i="2"/>
  <c r="G65" i="2"/>
  <c r="I64" i="2"/>
  <c r="B129" i="2"/>
  <c r="M128" i="2"/>
  <c r="B158" i="11" l="1"/>
  <c r="O157" i="11"/>
  <c r="O161" i="10"/>
  <c r="B162" i="10"/>
  <c r="R145" i="8"/>
  <c r="B146" i="8"/>
  <c r="R133" i="6"/>
  <c r="L65" i="2"/>
  <c r="E65" i="2"/>
  <c r="B130" i="2"/>
  <c r="M129" i="2"/>
  <c r="B159" i="11" l="1"/>
  <c r="O158" i="11"/>
  <c r="B163" i="10"/>
  <c r="O162" i="10"/>
  <c r="B147" i="8"/>
  <c r="R146" i="8"/>
  <c r="R134" i="6"/>
  <c r="F66" i="2"/>
  <c r="G66" i="2"/>
  <c r="I65" i="2"/>
  <c r="B131" i="2"/>
  <c r="M130" i="2"/>
  <c r="B160" i="11" l="1"/>
  <c r="O159" i="11"/>
  <c r="B164" i="10"/>
  <c r="O163" i="10"/>
  <c r="B148" i="8"/>
  <c r="R147" i="8"/>
  <c r="R135" i="6"/>
  <c r="C66" i="2"/>
  <c r="G67" i="2" s="1"/>
  <c r="E66" i="2"/>
  <c r="L66" i="2"/>
  <c r="M131" i="2"/>
  <c r="B132" i="2"/>
  <c r="B161" i="11" l="1"/>
  <c r="O160" i="11"/>
  <c r="O164" i="10"/>
  <c r="B165" i="10"/>
  <c r="B149" i="8"/>
  <c r="R148" i="8"/>
  <c r="R136" i="6"/>
  <c r="F67" i="2"/>
  <c r="E67" i="2" s="1"/>
  <c r="C67" i="2" s="1"/>
  <c r="I66" i="2"/>
  <c r="M132" i="2"/>
  <c r="B133" i="2"/>
  <c r="B162" i="11" l="1"/>
  <c r="O161" i="11"/>
  <c r="B166" i="10"/>
  <c r="O165" i="10"/>
  <c r="R149" i="8"/>
  <c r="B150" i="8"/>
  <c r="R137" i="6"/>
  <c r="L67" i="2"/>
  <c r="F68" i="2"/>
  <c r="G68" i="2"/>
  <c r="I67" i="2"/>
  <c r="B134" i="2"/>
  <c r="M133" i="2"/>
  <c r="B163" i="11" l="1"/>
  <c r="O162" i="11"/>
  <c r="B167" i="10"/>
  <c r="O166" i="10"/>
  <c r="B151" i="8"/>
  <c r="R150" i="8"/>
  <c r="R138" i="6"/>
  <c r="E68" i="2"/>
  <c r="C68" i="2" s="1"/>
  <c r="G69" i="2" s="1"/>
  <c r="L68" i="2"/>
  <c r="B135" i="2"/>
  <c r="M134" i="2"/>
  <c r="B164" i="11" l="1"/>
  <c r="O163" i="11"/>
  <c r="B168" i="10"/>
  <c r="O167" i="10"/>
  <c r="B152" i="8"/>
  <c r="R151" i="8"/>
  <c r="R139" i="6"/>
  <c r="I68" i="2"/>
  <c r="F69" i="2"/>
  <c r="E69" i="2" s="1"/>
  <c r="C69" i="2" s="1"/>
  <c r="M135" i="2"/>
  <c r="B136" i="2"/>
  <c r="B165" i="11" l="1"/>
  <c r="O164" i="11"/>
  <c r="O168" i="10"/>
  <c r="B169" i="10"/>
  <c r="B153" i="8"/>
  <c r="R152" i="8"/>
  <c r="R140" i="6"/>
  <c r="L69" i="2"/>
  <c r="L70" i="2" s="1"/>
  <c r="G70" i="2"/>
  <c r="I69" i="2"/>
  <c r="F70" i="2"/>
  <c r="M136" i="2"/>
  <c r="B137" i="2"/>
  <c r="O165" i="11" l="1"/>
  <c r="B166" i="11"/>
  <c r="B170" i="10"/>
  <c r="O169" i="10"/>
  <c r="B154" i="8"/>
  <c r="R153" i="8"/>
  <c r="R141" i="6"/>
  <c r="E70" i="2"/>
  <c r="C70" i="2" s="1"/>
  <c r="I70" i="2" s="1"/>
  <c r="L71" i="2"/>
  <c r="B138" i="2"/>
  <c r="M137" i="2"/>
  <c r="B167" i="11" l="1"/>
  <c r="O166" i="11"/>
  <c r="B171" i="10"/>
  <c r="O170" i="10"/>
  <c r="B155" i="8"/>
  <c r="R154" i="8"/>
  <c r="R142" i="6"/>
  <c r="G71" i="2"/>
  <c r="F71" i="2"/>
  <c r="L72" i="2"/>
  <c r="B139" i="2"/>
  <c r="M138" i="2"/>
  <c r="O167" i="11" l="1"/>
  <c r="B168" i="11"/>
  <c r="B172" i="10"/>
  <c r="O171" i="10"/>
  <c r="R155" i="8"/>
  <c r="B156" i="8"/>
  <c r="R143" i="6"/>
  <c r="E71" i="2"/>
  <c r="C71" i="2" s="1"/>
  <c r="L73" i="2"/>
  <c r="M139" i="2"/>
  <c r="B140" i="2"/>
  <c r="B169" i="11" l="1"/>
  <c r="O168" i="11"/>
  <c r="B173" i="10"/>
  <c r="O172" i="10"/>
  <c r="B157" i="8"/>
  <c r="R156" i="8"/>
  <c r="R144" i="6"/>
  <c r="G72" i="2"/>
  <c r="F72" i="2"/>
  <c r="E72" i="2" s="1"/>
  <c r="C72" i="2" s="1"/>
  <c r="I72" i="2" s="1"/>
  <c r="I71" i="2"/>
  <c r="B141" i="2"/>
  <c r="M140" i="2"/>
  <c r="B170" i="11" l="1"/>
  <c r="O169" i="11"/>
  <c r="B174" i="10"/>
  <c r="O173" i="10"/>
  <c r="R157" i="8"/>
  <c r="B158" i="8"/>
  <c r="R145" i="6"/>
  <c r="G73" i="2"/>
  <c r="F73" i="2"/>
  <c r="B142" i="2"/>
  <c r="M141" i="2"/>
  <c r="O170" i="11" l="1"/>
  <c r="B171" i="11"/>
  <c r="O174" i="10"/>
  <c r="B175" i="10"/>
  <c r="B159" i="8"/>
  <c r="R158" i="8"/>
  <c r="R146" i="6"/>
  <c r="E73" i="2"/>
  <c r="C73" i="2" s="1"/>
  <c r="I73" i="2" s="1"/>
  <c r="B143" i="2"/>
  <c r="M142" i="2"/>
  <c r="B172" i="11" l="1"/>
  <c r="O171" i="11"/>
  <c r="B176" i="10"/>
  <c r="O175" i="10"/>
  <c r="B160" i="8"/>
  <c r="R159" i="8"/>
  <c r="R147" i="6"/>
  <c r="F74" i="2"/>
  <c r="G74" i="2"/>
  <c r="L74" i="2" s="1"/>
  <c r="L75" i="2" s="1"/>
  <c r="M143" i="2"/>
  <c r="B144" i="2"/>
  <c r="O172" i="11" l="1"/>
  <c r="B173" i="11"/>
  <c r="B177" i="10"/>
  <c r="O176" i="10"/>
  <c r="B161" i="8"/>
  <c r="R160" i="8"/>
  <c r="R148" i="6"/>
  <c r="E74" i="2"/>
  <c r="C74" i="2" s="1"/>
  <c r="M144" i="2"/>
  <c r="B145" i="2"/>
  <c r="O173" i="11" l="1"/>
  <c r="B174" i="11"/>
  <c r="B178" i="10"/>
  <c r="O177" i="10"/>
  <c r="R161" i="8"/>
  <c r="B162" i="8"/>
  <c r="R149" i="6"/>
  <c r="G75" i="2"/>
  <c r="F75" i="2"/>
  <c r="I74" i="2"/>
  <c r="B146" i="2"/>
  <c r="M145" i="2"/>
  <c r="O174" i="11" l="1"/>
  <c r="B175" i="11"/>
  <c r="B179" i="10"/>
  <c r="O178" i="10"/>
  <c r="B163" i="8"/>
  <c r="R162" i="8"/>
  <c r="R150" i="6"/>
  <c r="E75" i="2"/>
  <c r="C75" i="2" s="1"/>
  <c r="M146" i="2"/>
  <c r="B147" i="2"/>
  <c r="B176" i="11" l="1"/>
  <c r="O175" i="11"/>
  <c r="B180" i="10"/>
  <c r="O179" i="10"/>
  <c r="R163" i="8"/>
  <c r="B164" i="8"/>
  <c r="R151" i="6"/>
  <c r="F76" i="2"/>
  <c r="I75" i="2"/>
  <c r="G76" i="2"/>
  <c r="L76" i="2" s="1"/>
  <c r="L77" i="2" s="1"/>
  <c r="L78" i="2" s="1"/>
  <c r="M147" i="2"/>
  <c r="B148" i="2"/>
  <c r="O176" i="11" l="1"/>
  <c r="B177" i="11"/>
  <c r="B181" i="10"/>
  <c r="O180" i="10"/>
  <c r="B165" i="8"/>
  <c r="R164" i="8"/>
  <c r="R152" i="6"/>
  <c r="E76" i="2"/>
  <c r="C76" i="2" s="1"/>
  <c r="I76" i="2" s="1"/>
  <c r="M148" i="2"/>
  <c r="B149" i="2"/>
  <c r="B178" i="11" l="1"/>
  <c r="O177" i="11"/>
  <c r="O181" i="10"/>
  <c r="B182" i="10"/>
  <c r="B166" i="8"/>
  <c r="R165" i="8"/>
  <c r="R153" i="6"/>
  <c r="F77" i="2"/>
  <c r="G77" i="2"/>
  <c r="B150" i="2"/>
  <c r="M149" i="2"/>
  <c r="B179" i="11" l="1"/>
  <c r="O178" i="11"/>
  <c r="B183" i="10"/>
  <c r="O182" i="10"/>
  <c r="B167" i="8"/>
  <c r="R166" i="8"/>
  <c r="R154" i="6"/>
  <c r="E77" i="2"/>
  <c r="C77" i="2" s="1"/>
  <c r="G78" i="2" s="1"/>
  <c r="B151" i="2"/>
  <c r="M150" i="2"/>
  <c r="O179" i="11" l="1"/>
  <c r="B180" i="11"/>
  <c r="B184" i="10"/>
  <c r="O183" i="10"/>
  <c r="B168" i="8"/>
  <c r="R167" i="8"/>
  <c r="R155" i="6"/>
  <c r="I77" i="2"/>
  <c r="F78" i="2"/>
  <c r="E78" i="2" s="1"/>
  <c r="C78" i="2" s="1"/>
  <c r="F79" i="2" s="1"/>
  <c r="M151" i="2"/>
  <c r="B152" i="2"/>
  <c r="B181" i="11" l="1"/>
  <c r="O180" i="11"/>
  <c r="B185" i="10"/>
  <c r="O184" i="10"/>
  <c r="B169" i="8"/>
  <c r="R168" i="8"/>
  <c r="R156" i="6"/>
  <c r="I78" i="2"/>
  <c r="G79" i="2"/>
  <c r="L79" i="2" s="1"/>
  <c r="L80" i="2" s="1"/>
  <c r="B153" i="2"/>
  <c r="M152" i="2"/>
  <c r="O181" i="11" l="1"/>
  <c r="B182" i="11"/>
  <c r="O185" i="10"/>
  <c r="B186" i="10"/>
  <c r="B170" i="8"/>
  <c r="R169" i="8"/>
  <c r="R157" i="6"/>
  <c r="E79" i="2"/>
  <c r="C79" i="2" s="1"/>
  <c r="I79" i="2" s="1"/>
  <c r="B154" i="2"/>
  <c r="M153" i="2"/>
  <c r="O182" i="11" l="1"/>
  <c r="B183" i="11"/>
  <c r="O186" i="10"/>
  <c r="B187" i="10"/>
  <c r="B171" i="8"/>
  <c r="R170" i="8"/>
  <c r="R158" i="6"/>
  <c r="F80" i="2"/>
  <c r="G80" i="2"/>
  <c r="B155" i="2"/>
  <c r="M154" i="2"/>
  <c r="O183" i="11" l="1"/>
  <c r="B184" i="11"/>
  <c r="B188" i="10"/>
  <c r="O187" i="10"/>
  <c r="B172" i="8"/>
  <c r="R171" i="8"/>
  <c r="R159" i="6"/>
  <c r="E80" i="2"/>
  <c r="C80" i="2" s="1"/>
  <c r="M155" i="2"/>
  <c r="B156" i="2"/>
  <c r="B185" i="11" l="1"/>
  <c r="O184" i="11"/>
  <c r="B189" i="10"/>
  <c r="O188" i="10"/>
  <c r="B173" i="8"/>
  <c r="R172" i="8"/>
  <c r="R160" i="6"/>
  <c r="G81" i="2"/>
  <c r="L81" i="2" s="1"/>
  <c r="L82" i="2" s="1"/>
  <c r="L83" i="2" s="1"/>
  <c r="I80" i="2"/>
  <c r="F81" i="2"/>
  <c r="M156" i="2"/>
  <c r="B157" i="2"/>
  <c r="O185" i="11" l="1"/>
  <c r="B186" i="11"/>
  <c r="B190" i="10"/>
  <c r="O189" i="10"/>
  <c r="R173" i="8"/>
  <c r="B174" i="8"/>
  <c r="R161" i="6"/>
  <c r="E81" i="2"/>
  <c r="C81" i="2" s="1"/>
  <c r="L84" i="2"/>
  <c r="B158" i="2"/>
  <c r="M157" i="2"/>
  <c r="B187" i="11" l="1"/>
  <c r="O186" i="11"/>
  <c r="O190" i="10"/>
  <c r="B191" i="10"/>
  <c r="B175" i="8"/>
  <c r="R174" i="8"/>
  <c r="R162" i="6"/>
  <c r="G82" i="2"/>
  <c r="F82" i="2"/>
  <c r="I81" i="2"/>
  <c r="B159" i="2"/>
  <c r="M158" i="2"/>
  <c r="B188" i="11" l="1"/>
  <c r="O187" i="11"/>
  <c r="B192" i="10"/>
  <c r="O191" i="10"/>
  <c r="B176" i="8"/>
  <c r="R175" i="8"/>
  <c r="R163" i="6"/>
  <c r="E82" i="2"/>
  <c r="C82" i="2" s="1"/>
  <c r="I82" i="2" s="1"/>
  <c r="L85" i="2"/>
  <c r="M159" i="2"/>
  <c r="B160" i="2"/>
  <c r="O188" i="11" l="1"/>
  <c r="B189" i="11"/>
  <c r="O192" i="10"/>
  <c r="B193" i="10"/>
  <c r="B177" i="8"/>
  <c r="R176" i="8"/>
  <c r="R164" i="6"/>
  <c r="G83" i="2"/>
  <c r="F83" i="2"/>
  <c r="M160" i="2"/>
  <c r="B161" i="2"/>
  <c r="B190" i="11" l="1"/>
  <c r="O189" i="11"/>
  <c r="B194" i="10"/>
  <c r="O193" i="10"/>
  <c r="B178" i="8"/>
  <c r="R177" i="8"/>
  <c r="R165" i="6"/>
  <c r="E83" i="2"/>
  <c r="C83" i="2" s="1"/>
  <c r="F84" i="2" s="1"/>
  <c r="L86" i="2"/>
  <c r="B162" i="2"/>
  <c r="M161" i="2"/>
  <c r="B191" i="11" l="1"/>
  <c r="O190" i="11"/>
  <c r="B195" i="10"/>
  <c r="O194" i="10"/>
  <c r="B179" i="8"/>
  <c r="R178" i="8"/>
  <c r="R166" i="6"/>
  <c r="G84" i="2"/>
  <c r="E84" i="2" s="1"/>
  <c r="C84" i="2" s="1"/>
  <c r="I83" i="2"/>
  <c r="L87" i="2"/>
  <c r="B163" i="2"/>
  <c r="M162" i="2"/>
  <c r="B192" i="11" l="1"/>
  <c r="O191" i="11"/>
  <c r="B196" i="10"/>
  <c r="O195" i="10"/>
  <c r="R179" i="8"/>
  <c r="B180" i="8"/>
  <c r="R167" i="6"/>
  <c r="F85" i="2"/>
  <c r="G85" i="2"/>
  <c r="I84" i="2"/>
  <c r="L88" i="2"/>
  <c r="M163" i="2"/>
  <c r="B164" i="2"/>
  <c r="B193" i="11" l="1"/>
  <c r="O192" i="11"/>
  <c r="B197" i="10"/>
  <c r="O196" i="10"/>
  <c r="B181" i="8"/>
  <c r="R180" i="8"/>
  <c r="R168" i="6"/>
  <c r="E85" i="2"/>
  <c r="C85" i="2" s="1"/>
  <c r="I85" i="2" s="1"/>
  <c r="L89" i="2"/>
  <c r="B165" i="2"/>
  <c r="M164" i="2"/>
  <c r="B194" i="11" l="1"/>
  <c r="O193" i="11"/>
  <c r="B198" i="10"/>
  <c r="O197" i="10"/>
  <c r="R181" i="8"/>
  <c r="B182" i="8"/>
  <c r="R169" i="6"/>
  <c r="F86" i="2"/>
  <c r="E86" i="2" s="1"/>
  <c r="C86" i="2" s="1"/>
  <c r="G86" i="2"/>
  <c r="L90" i="2"/>
  <c r="B166" i="2"/>
  <c r="M165" i="2"/>
  <c r="O194" i="11" l="1"/>
  <c r="B195" i="11"/>
  <c r="O198" i="10"/>
  <c r="B199" i="10"/>
  <c r="B183" i="8"/>
  <c r="R182" i="8"/>
  <c r="R170" i="6"/>
  <c r="I86" i="2"/>
  <c r="F87" i="2"/>
  <c r="E87" i="2" s="1"/>
  <c r="C87" i="2" s="1"/>
  <c r="G87" i="2"/>
  <c r="B167" i="2"/>
  <c r="M166" i="2"/>
  <c r="B196" i="11" l="1"/>
  <c r="O195" i="11"/>
  <c r="B200" i="10"/>
  <c r="O199" i="10"/>
  <c r="B184" i="8"/>
  <c r="R183" i="8"/>
  <c r="R171" i="6"/>
  <c r="F88" i="2"/>
  <c r="E88" i="2" s="1"/>
  <c r="C88" i="2" s="1"/>
  <c r="I87" i="2"/>
  <c r="G88" i="2"/>
  <c r="L91" i="2"/>
  <c r="M167" i="2"/>
  <c r="B168" i="2"/>
  <c r="B197" i="11" l="1"/>
  <c r="O196" i="11"/>
  <c r="O200" i="10"/>
  <c r="B201" i="10"/>
  <c r="B185" i="8"/>
  <c r="R184" i="8"/>
  <c r="R172" i="6"/>
  <c r="G89" i="2"/>
  <c r="I88" i="2"/>
  <c r="F89" i="2"/>
  <c r="E89" i="2" s="1"/>
  <c r="C89" i="2" s="1"/>
  <c r="L92" i="2"/>
  <c r="M168" i="2"/>
  <c r="B169" i="2"/>
  <c r="O197" i="11" l="1"/>
  <c r="B198" i="11"/>
  <c r="B202" i="10"/>
  <c r="O201" i="10"/>
  <c r="R185" i="8"/>
  <c r="B186" i="8"/>
  <c r="R173" i="6"/>
  <c r="I89" i="2"/>
  <c r="G90" i="2"/>
  <c r="F90" i="2"/>
  <c r="E90" i="2" s="1"/>
  <c r="C90" i="2" s="1"/>
  <c r="L93" i="2"/>
  <c r="B170" i="2"/>
  <c r="M169" i="2"/>
  <c r="B199" i="11" l="1"/>
  <c r="O198" i="11"/>
  <c r="B203" i="10"/>
  <c r="O202" i="10"/>
  <c r="B187" i="8"/>
  <c r="R186" i="8"/>
  <c r="R174" i="6"/>
  <c r="G91" i="2"/>
  <c r="F91" i="2"/>
  <c r="E91" i="2" s="1"/>
  <c r="C91" i="2" s="1"/>
  <c r="I90" i="2"/>
  <c r="M170" i="2"/>
  <c r="B171" i="2"/>
  <c r="B200" i="11" l="1"/>
  <c r="O199" i="11"/>
  <c r="B204" i="10"/>
  <c r="O203" i="10"/>
  <c r="B188" i="8"/>
  <c r="R187" i="8"/>
  <c r="R175" i="6"/>
  <c r="I91" i="2"/>
  <c r="F92" i="2"/>
  <c r="E92" i="2" s="1"/>
  <c r="C92" i="2" s="1"/>
  <c r="G92" i="2"/>
  <c r="M171" i="2"/>
  <c r="B172" i="2"/>
  <c r="O200" i="11" l="1"/>
  <c r="B201" i="11"/>
  <c r="O204" i="10"/>
  <c r="B205" i="10"/>
  <c r="B189" i="8"/>
  <c r="R188" i="8"/>
  <c r="R176" i="6"/>
  <c r="G93" i="2"/>
  <c r="F93" i="2"/>
  <c r="E93" i="2" s="1"/>
  <c r="C93" i="2" s="1"/>
  <c r="I92" i="2"/>
  <c r="B173" i="2"/>
  <c r="M172" i="2"/>
  <c r="B202" i="11" l="1"/>
  <c r="O201" i="11"/>
  <c r="B206" i="10"/>
  <c r="O205" i="10"/>
  <c r="B190" i="8"/>
  <c r="R189" i="8"/>
  <c r="R177" i="6"/>
  <c r="F94" i="2"/>
  <c r="E94" i="2" s="1"/>
  <c r="C94" i="2" s="1"/>
  <c r="I93" i="2"/>
  <c r="G94" i="2"/>
  <c r="L94" i="2" s="1"/>
  <c r="L95" i="2" s="1"/>
  <c r="B174" i="2"/>
  <c r="M173" i="2"/>
  <c r="B203" i="11" l="1"/>
  <c r="O202" i="11"/>
  <c r="B207" i="10"/>
  <c r="O206" i="10"/>
  <c r="B191" i="8"/>
  <c r="R190" i="8"/>
  <c r="R178" i="6"/>
  <c r="F95" i="2"/>
  <c r="E95" i="2" s="1"/>
  <c r="C95" i="2" s="1"/>
  <c r="F96" i="2" s="1"/>
  <c r="E96" i="2" s="1"/>
  <c r="C96" i="2" s="1"/>
  <c r="I94" i="2"/>
  <c r="G95" i="2"/>
  <c r="B175" i="2"/>
  <c r="M174" i="2"/>
  <c r="O203" i="11" l="1"/>
  <c r="B204" i="11"/>
  <c r="B208" i="10"/>
  <c r="O207" i="10"/>
  <c r="B192" i="8"/>
  <c r="R191" i="8"/>
  <c r="R179" i="6"/>
  <c r="I95" i="2"/>
  <c r="G96" i="2"/>
  <c r="I96" i="2"/>
  <c r="G97" i="2"/>
  <c r="F97" i="2"/>
  <c r="L96" i="2"/>
  <c r="M175" i="2"/>
  <c r="B176" i="2"/>
  <c r="B205" i="11" l="1"/>
  <c r="O204" i="11"/>
  <c r="B209" i="10"/>
  <c r="O208" i="10"/>
  <c r="B193" i="8"/>
  <c r="R192" i="8"/>
  <c r="R180" i="6"/>
  <c r="E97" i="2"/>
  <c r="C97" i="2" s="1"/>
  <c r="G98" i="2" s="1"/>
  <c r="L97" i="2"/>
  <c r="B177" i="2"/>
  <c r="M176" i="2"/>
  <c r="B206" i="11" l="1"/>
  <c r="O205" i="11"/>
  <c r="O209" i="10"/>
  <c r="B210" i="10"/>
  <c r="R193" i="8"/>
  <c r="B194" i="8"/>
  <c r="R181" i="6"/>
  <c r="I97" i="2"/>
  <c r="F98" i="2"/>
  <c r="E98" i="2" s="1"/>
  <c r="C98" i="2" s="1"/>
  <c r="I98" i="2" s="1"/>
  <c r="L98" i="2"/>
  <c r="B178" i="2"/>
  <c r="M177" i="2"/>
  <c r="O206" i="11" l="1"/>
  <c r="B207" i="11"/>
  <c r="B211" i="10"/>
  <c r="O210" i="10"/>
  <c r="B195" i="8"/>
  <c r="R194" i="8"/>
  <c r="R182" i="6"/>
  <c r="G99" i="2"/>
  <c r="F99" i="2"/>
  <c r="E99" i="2" s="1"/>
  <c r="C99" i="2" s="1"/>
  <c r="L99" i="2"/>
  <c r="B179" i="2"/>
  <c r="M178" i="2"/>
  <c r="B208" i="11" l="1"/>
  <c r="O207" i="11"/>
  <c r="B212" i="10"/>
  <c r="O211" i="10"/>
  <c r="B196" i="8"/>
  <c r="R195" i="8"/>
  <c r="R183" i="6"/>
  <c r="G100" i="2"/>
  <c r="I99" i="2"/>
  <c r="F100" i="2"/>
  <c r="L100" i="2" s="1"/>
  <c r="M179" i="2"/>
  <c r="B180" i="2"/>
  <c r="B209" i="11" l="1"/>
  <c r="O208" i="11"/>
  <c r="O212" i="10"/>
  <c r="B213" i="10"/>
  <c r="B197" i="8"/>
  <c r="R196" i="8"/>
  <c r="R184" i="6"/>
  <c r="E100" i="2"/>
  <c r="C100" i="2" s="1"/>
  <c r="B181" i="2"/>
  <c r="M180" i="2"/>
  <c r="O209" i="11" l="1"/>
  <c r="B210" i="11"/>
  <c r="B214" i="10"/>
  <c r="O213" i="10"/>
  <c r="R197" i="8"/>
  <c r="B198" i="8"/>
  <c r="R185" i="6"/>
  <c r="I100" i="2"/>
  <c r="G101" i="2"/>
  <c r="F101" i="2"/>
  <c r="B182" i="2"/>
  <c r="M181" i="2"/>
  <c r="B211" i="11" l="1"/>
  <c r="O210" i="11"/>
  <c r="B215" i="10"/>
  <c r="O214" i="10"/>
  <c r="B199" i="8"/>
  <c r="R198" i="8"/>
  <c r="R186" i="6"/>
  <c r="E101" i="2"/>
  <c r="C101" i="2" s="1"/>
  <c r="L101" i="2"/>
  <c r="B183" i="2"/>
  <c r="M182" i="2"/>
  <c r="B212" i="11" l="1"/>
  <c r="O211" i="11"/>
  <c r="B216" i="10"/>
  <c r="O215" i="10"/>
  <c r="R199" i="8"/>
  <c r="B200" i="8"/>
  <c r="R187" i="6"/>
  <c r="I101" i="2"/>
  <c r="F102" i="2"/>
  <c r="E102" i="2" s="1"/>
  <c r="G102" i="2"/>
  <c r="L102" i="2" s="1"/>
  <c r="M183" i="2"/>
  <c r="B184" i="2"/>
  <c r="O212" i="11" l="1"/>
  <c r="B213" i="11"/>
  <c r="O216" i="10"/>
  <c r="B217" i="10"/>
  <c r="B201" i="8"/>
  <c r="R200" i="8"/>
  <c r="R188" i="6"/>
  <c r="C102" i="2"/>
  <c r="M184" i="2"/>
  <c r="B185" i="2"/>
  <c r="B214" i="11" l="1"/>
  <c r="O213" i="11"/>
  <c r="B218" i="10"/>
  <c r="O217" i="10"/>
  <c r="B202" i="8"/>
  <c r="R201" i="8"/>
  <c r="R189" i="6"/>
  <c r="F103" i="2"/>
  <c r="I102" i="2"/>
  <c r="G103" i="2"/>
  <c r="B186" i="2"/>
  <c r="M185" i="2"/>
  <c r="B215" i="11" l="1"/>
  <c r="O214" i="11"/>
  <c r="B219" i="10"/>
  <c r="O218" i="10"/>
  <c r="B203" i="8"/>
  <c r="R202" i="8"/>
  <c r="R190" i="6"/>
  <c r="E103" i="2"/>
  <c r="C103" i="2" s="1"/>
  <c r="L103" i="2"/>
  <c r="B187" i="2"/>
  <c r="M186" i="2"/>
  <c r="O215" i="11" l="1"/>
  <c r="B216" i="11"/>
  <c r="B220" i="10"/>
  <c r="O219" i="10"/>
  <c r="B204" i="8"/>
  <c r="R203" i="8"/>
  <c r="R191" i="6"/>
  <c r="I103" i="2"/>
  <c r="F104" i="2"/>
  <c r="E104" i="2" s="1"/>
  <c r="C104" i="2" s="1"/>
  <c r="G104" i="2"/>
  <c r="M187" i="2"/>
  <c r="B188" i="2"/>
  <c r="B217" i="11" l="1"/>
  <c r="O216" i="11"/>
  <c r="B221" i="10"/>
  <c r="O220" i="10"/>
  <c r="B205" i="8"/>
  <c r="R204" i="8"/>
  <c r="R192" i="6"/>
  <c r="G105" i="2"/>
  <c r="F105" i="2"/>
  <c r="E105" i="2" s="1"/>
  <c r="I104" i="2"/>
  <c r="L104" i="2"/>
  <c r="B189" i="2"/>
  <c r="M188" i="2"/>
  <c r="B218" i="11" l="1"/>
  <c r="O217" i="11"/>
  <c r="B222" i="10"/>
  <c r="O221" i="10"/>
  <c r="B206" i="8"/>
  <c r="R205" i="8"/>
  <c r="R193" i="6"/>
  <c r="C105" i="2"/>
  <c r="I105" i="2" s="1"/>
  <c r="L105" i="2"/>
  <c r="B190" i="2"/>
  <c r="M189" i="2"/>
  <c r="O218" i="11" l="1"/>
  <c r="B219" i="11"/>
  <c r="O222" i="10"/>
  <c r="B223" i="10"/>
  <c r="B207" i="8"/>
  <c r="R206" i="8"/>
  <c r="R194" i="6"/>
  <c r="G106" i="2"/>
  <c r="F106" i="2"/>
  <c r="E106" i="2" s="1"/>
  <c r="C106" i="2" s="1"/>
  <c r="L106" i="2"/>
  <c r="B191" i="2"/>
  <c r="M190" i="2"/>
  <c r="B220" i="11" l="1"/>
  <c r="O219" i="11"/>
  <c r="B224" i="10"/>
  <c r="O223" i="10"/>
  <c r="B208" i="8"/>
  <c r="R207" i="8"/>
  <c r="R195" i="6"/>
  <c r="F107" i="2"/>
  <c r="E107" i="2" s="1"/>
  <c r="G107" i="2"/>
  <c r="L107" i="2" s="1"/>
  <c r="I106" i="2"/>
  <c r="M191" i="2"/>
  <c r="B192" i="2"/>
  <c r="B221" i="11" l="1"/>
  <c r="O220" i="11"/>
  <c r="B225" i="10"/>
  <c r="O224" i="10"/>
  <c r="B209" i="8"/>
  <c r="R208" i="8"/>
  <c r="R196" i="6"/>
  <c r="C107" i="2"/>
  <c r="M192" i="2"/>
  <c r="B193" i="2"/>
  <c r="O221" i="11" l="1"/>
  <c r="B222" i="11"/>
  <c r="B226" i="10"/>
  <c r="O225" i="10"/>
  <c r="R209" i="8"/>
  <c r="B210" i="8"/>
  <c r="R197" i="6"/>
  <c r="G108" i="2"/>
  <c r="I107" i="2"/>
  <c r="F108" i="2"/>
  <c r="B194" i="2"/>
  <c r="M193" i="2"/>
  <c r="B223" i="11" l="1"/>
  <c r="O222" i="11"/>
  <c r="B227" i="10"/>
  <c r="O226" i="10"/>
  <c r="B211" i="8"/>
  <c r="R210" i="8"/>
  <c r="R198" i="6"/>
  <c r="E108" i="2"/>
  <c r="C108" i="2" s="1"/>
  <c r="L108" i="2"/>
  <c r="M194" i="2"/>
  <c r="B195" i="2"/>
  <c r="B224" i="11" l="1"/>
  <c r="O223" i="11"/>
  <c r="B228" i="10"/>
  <c r="O227" i="10"/>
  <c r="B212" i="8"/>
  <c r="R211" i="8"/>
  <c r="R199" i="6"/>
  <c r="G109" i="2"/>
  <c r="L109" i="2" s="1"/>
  <c r="F109" i="2"/>
  <c r="I108" i="2"/>
  <c r="M195" i="2"/>
  <c r="B196" i="2"/>
  <c r="B225" i="11" l="1"/>
  <c r="O224" i="11"/>
  <c r="B229" i="10"/>
  <c r="O228" i="10"/>
  <c r="B213" i="8"/>
  <c r="R212" i="8"/>
  <c r="R200" i="6"/>
  <c r="E109" i="2"/>
  <c r="C109" i="2" s="1"/>
  <c r="B197" i="2"/>
  <c r="M196" i="2"/>
  <c r="B226" i="11" l="1"/>
  <c r="O225" i="11"/>
  <c r="B230" i="10"/>
  <c r="O229" i="10"/>
  <c r="B214" i="8"/>
  <c r="R213" i="8"/>
  <c r="R201" i="6"/>
  <c r="F110" i="2"/>
  <c r="G110" i="2"/>
  <c r="I109" i="2"/>
  <c r="B198" i="2"/>
  <c r="M197" i="2"/>
  <c r="B227" i="11" l="1"/>
  <c r="O226" i="11"/>
  <c r="B231" i="10"/>
  <c r="O230" i="10"/>
  <c r="B215" i="8"/>
  <c r="R214" i="8"/>
  <c r="R202" i="6"/>
  <c r="E110" i="2"/>
  <c r="C110" i="2" s="1"/>
  <c r="L110" i="2"/>
  <c r="B199" i="2"/>
  <c r="M198" i="2"/>
  <c r="B228" i="11" l="1"/>
  <c r="O227" i="11"/>
  <c r="B232" i="10"/>
  <c r="O231" i="10"/>
  <c r="R215" i="8"/>
  <c r="B216" i="8"/>
  <c r="R203" i="6"/>
  <c r="I110" i="2"/>
  <c r="F111" i="2"/>
  <c r="E111" i="2" s="1"/>
  <c r="G111" i="2"/>
  <c r="M199" i="2"/>
  <c r="B200" i="2"/>
  <c r="B229" i="11" l="1"/>
  <c r="O228" i="11"/>
  <c r="B233" i="10"/>
  <c r="O232" i="10"/>
  <c r="B217" i="8"/>
  <c r="R216" i="8"/>
  <c r="R204" i="6"/>
  <c r="L111" i="2"/>
  <c r="C111" i="2"/>
  <c r="B201" i="2"/>
  <c r="M200" i="2"/>
  <c r="B230" i="11" l="1"/>
  <c r="O229" i="11"/>
  <c r="O233" i="10"/>
  <c r="B234" i="10"/>
  <c r="R217" i="8"/>
  <c r="B218" i="8"/>
  <c r="R205" i="6"/>
  <c r="G112" i="2"/>
  <c r="F112" i="2"/>
  <c r="E112" i="2" s="1"/>
  <c r="I111" i="2"/>
  <c r="B202" i="2"/>
  <c r="M201" i="2"/>
  <c r="O230" i="11" l="1"/>
  <c r="B231" i="11"/>
  <c r="O234" i="10"/>
  <c r="B235" i="10"/>
  <c r="B219" i="8"/>
  <c r="R218" i="8"/>
  <c r="R206" i="6"/>
  <c r="L112" i="2"/>
  <c r="C112" i="2"/>
  <c r="B203" i="2"/>
  <c r="M202" i="2"/>
  <c r="B232" i="11" l="1"/>
  <c r="O231" i="11"/>
  <c r="B236" i="10"/>
  <c r="O235" i="10"/>
  <c r="B220" i="8"/>
  <c r="R219" i="8"/>
  <c r="R207" i="6"/>
  <c r="G113" i="2"/>
  <c r="L113" i="2" s="1"/>
  <c r="I112" i="2"/>
  <c r="F113" i="2"/>
  <c r="M203" i="2"/>
  <c r="B204" i="2"/>
  <c r="B233" i="11" l="1"/>
  <c r="O232" i="11"/>
  <c r="B237" i="10"/>
  <c r="O236" i="10"/>
  <c r="B221" i="8"/>
  <c r="R220" i="8"/>
  <c r="R208" i="6"/>
  <c r="E113" i="2"/>
  <c r="C113" i="2" s="1"/>
  <c r="B205" i="2"/>
  <c r="M204" i="2"/>
  <c r="B234" i="11" l="1"/>
  <c r="O233" i="11"/>
  <c r="B238" i="10"/>
  <c r="O237" i="10"/>
  <c r="R221" i="8"/>
  <c r="B222" i="8"/>
  <c r="R209" i="6"/>
  <c r="G114" i="2"/>
  <c r="I113" i="2"/>
  <c r="F114" i="2"/>
  <c r="B206" i="2"/>
  <c r="M205" i="2"/>
  <c r="B235" i="11" l="1"/>
  <c r="O234" i="11"/>
  <c r="B239" i="10"/>
  <c r="O238" i="10"/>
  <c r="B223" i="8"/>
  <c r="R222" i="8"/>
  <c r="R210" i="6"/>
  <c r="E114" i="2"/>
  <c r="C114" i="2" s="1"/>
  <c r="L114" i="2"/>
  <c r="B207" i="2"/>
  <c r="M206" i="2"/>
  <c r="B236" i="11" l="1"/>
  <c r="O235" i="11"/>
  <c r="B240" i="10"/>
  <c r="O239" i="10"/>
  <c r="B224" i="8"/>
  <c r="R223" i="8"/>
  <c r="R211" i="6"/>
  <c r="G115" i="2"/>
  <c r="L115" i="2" s="1"/>
  <c r="I114" i="2"/>
  <c r="F115" i="2"/>
  <c r="M207" i="2"/>
  <c r="B208" i="2"/>
  <c r="B237" i="11" l="1"/>
  <c r="O236" i="11"/>
  <c r="B241" i="10"/>
  <c r="O240" i="10"/>
  <c r="B225" i="8"/>
  <c r="R224" i="8"/>
  <c r="R212" i="6"/>
  <c r="E115" i="2"/>
  <c r="C115" i="2" s="1"/>
  <c r="M208" i="2"/>
  <c r="B209" i="2"/>
  <c r="B238" i="11" l="1"/>
  <c r="O237" i="11"/>
  <c r="B242" i="10"/>
  <c r="O241" i="10"/>
  <c r="B226" i="8"/>
  <c r="R225" i="8"/>
  <c r="R213" i="6"/>
  <c r="I115" i="2"/>
  <c r="F116" i="2"/>
  <c r="G116" i="2"/>
  <c r="B210" i="2"/>
  <c r="M209" i="2"/>
  <c r="B239" i="11" l="1"/>
  <c r="O238" i="11"/>
  <c r="B243" i="10"/>
  <c r="O242" i="10"/>
  <c r="B227" i="8"/>
  <c r="R226" i="8"/>
  <c r="R214" i="6"/>
  <c r="E116" i="2"/>
  <c r="C116" i="2" s="1"/>
  <c r="L116" i="2"/>
  <c r="B211" i="2"/>
  <c r="M210" i="2"/>
  <c r="B240" i="11" l="1"/>
  <c r="O239" i="11"/>
  <c r="O243" i="10"/>
  <c r="B244" i="10"/>
  <c r="B228" i="8"/>
  <c r="R227" i="8"/>
  <c r="R215" i="6"/>
  <c r="I116" i="2"/>
  <c r="F117" i="2"/>
  <c r="E117" i="2" s="1"/>
  <c r="G117" i="2"/>
  <c r="M211" i="2"/>
  <c r="B212" i="2"/>
  <c r="B241" i="11" l="1"/>
  <c r="O240" i="11"/>
  <c r="B245" i="10"/>
  <c r="O244" i="10"/>
  <c r="B229" i="8"/>
  <c r="R228" i="8"/>
  <c r="R216" i="6"/>
  <c r="L117" i="2"/>
  <c r="C117" i="2"/>
  <c r="B213" i="2"/>
  <c r="M212" i="2"/>
  <c r="B242" i="11" l="1"/>
  <c r="O241" i="11"/>
  <c r="O245" i="10"/>
  <c r="B246" i="10"/>
  <c r="R229" i="8"/>
  <c r="B230" i="8"/>
  <c r="R217" i="6"/>
  <c r="F118" i="2"/>
  <c r="E118" i="2" s="1"/>
  <c r="C118" i="2" s="1"/>
  <c r="G118" i="2"/>
  <c r="L118" i="2" s="1"/>
  <c r="I117" i="2"/>
  <c r="B214" i="2"/>
  <c r="M213" i="2"/>
  <c r="B243" i="11" l="1"/>
  <c r="O242" i="11"/>
  <c r="B247" i="10"/>
  <c r="O246" i="10"/>
  <c r="B231" i="8"/>
  <c r="R230" i="8"/>
  <c r="R218" i="6"/>
  <c r="I118" i="2"/>
  <c r="G119" i="2"/>
  <c r="L119" i="2" s="1"/>
  <c r="F119" i="2"/>
  <c r="B215" i="2"/>
  <c r="M214" i="2"/>
  <c r="B244" i="11" l="1"/>
  <c r="O243" i="11"/>
  <c r="B248" i="10"/>
  <c r="O247" i="10"/>
  <c r="B232" i="8"/>
  <c r="R231" i="8"/>
  <c r="R219" i="6"/>
  <c r="E119" i="2"/>
  <c r="C119" i="2" s="1"/>
  <c r="M215" i="2"/>
  <c r="B216" i="2"/>
  <c r="B245" i="11" l="1"/>
  <c r="O244" i="11"/>
  <c r="B249" i="10"/>
  <c r="O248" i="10"/>
  <c r="B233" i="8"/>
  <c r="R232" i="8"/>
  <c r="R220" i="6"/>
  <c r="G120" i="2"/>
  <c r="F120" i="2"/>
  <c r="I119" i="2"/>
  <c r="M216" i="2"/>
  <c r="B217" i="2"/>
  <c r="B246" i="11" l="1"/>
  <c r="O245" i="11"/>
  <c r="B250" i="10"/>
  <c r="O249" i="10"/>
  <c r="R233" i="8"/>
  <c r="B234" i="8"/>
  <c r="R221" i="6"/>
  <c r="E120" i="2"/>
  <c r="C120" i="2" s="1"/>
  <c r="L120" i="2"/>
  <c r="B218" i="2"/>
  <c r="M217" i="2"/>
  <c r="B247" i="11" l="1"/>
  <c r="O246" i="11"/>
  <c r="B251" i="10"/>
  <c r="O250" i="10"/>
  <c r="R234" i="8"/>
  <c r="B235" i="8"/>
  <c r="R222" i="6"/>
  <c r="I120" i="2"/>
  <c r="G121" i="2"/>
  <c r="F121" i="2"/>
  <c r="L121" i="2" s="1"/>
  <c r="M218" i="2"/>
  <c r="B219" i="2"/>
  <c r="B248" i="11" l="1"/>
  <c r="O247" i="11"/>
  <c r="B252" i="10"/>
  <c r="O251" i="10"/>
  <c r="B236" i="8"/>
  <c r="R235" i="8"/>
  <c r="R223" i="6"/>
  <c r="E121" i="2"/>
  <c r="C121" i="2" s="1"/>
  <c r="M219" i="2"/>
  <c r="B220" i="2"/>
  <c r="B249" i="11" l="1"/>
  <c r="O248" i="11"/>
  <c r="B253" i="10"/>
  <c r="O252" i="10"/>
  <c r="B237" i="8"/>
  <c r="R236" i="8"/>
  <c r="R224" i="6"/>
  <c r="G122" i="2"/>
  <c r="I121" i="2"/>
  <c r="F122" i="2"/>
  <c r="B221" i="2"/>
  <c r="M220" i="2"/>
  <c r="B250" i="11" l="1"/>
  <c r="O249" i="11"/>
  <c r="B254" i="10"/>
  <c r="O253" i="10"/>
  <c r="R237" i="8"/>
  <c r="B238" i="8"/>
  <c r="R225" i="6"/>
  <c r="E122" i="2"/>
  <c r="C122" i="2" s="1"/>
  <c r="L122" i="2"/>
  <c r="B222" i="2"/>
  <c r="M221" i="2"/>
  <c r="O250" i="11" l="1"/>
  <c r="B251" i="11"/>
  <c r="B255" i="10"/>
  <c r="O254" i="10"/>
  <c r="B239" i="8"/>
  <c r="R238" i="8"/>
  <c r="R226" i="6"/>
  <c r="I122" i="2"/>
  <c r="G123" i="2"/>
  <c r="L123" i="2" s="1"/>
  <c r="F123" i="2"/>
  <c r="B223" i="2"/>
  <c r="M222" i="2"/>
  <c r="B252" i="11" l="1"/>
  <c r="O251" i="11"/>
  <c r="B256" i="10"/>
  <c r="O255" i="10"/>
  <c r="B240" i="8"/>
  <c r="R239" i="8"/>
  <c r="R227" i="6"/>
  <c r="E123" i="2"/>
  <c r="C123" i="2" s="1"/>
  <c r="M223" i="2"/>
  <c r="B224" i="2"/>
  <c r="B253" i="11" l="1"/>
  <c r="O252" i="11"/>
  <c r="B257" i="10"/>
  <c r="O256" i="10"/>
  <c r="B241" i="8"/>
  <c r="R240" i="8"/>
  <c r="R228" i="6"/>
  <c r="G124" i="2"/>
  <c r="I123" i="2"/>
  <c r="F124" i="2"/>
  <c r="B225" i="2"/>
  <c r="M224" i="2"/>
  <c r="B254" i="11" l="1"/>
  <c r="O253" i="11"/>
  <c r="O257" i="10"/>
  <c r="B258" i="10"/>
  <c r="R241" i="8"/>
  <c r="B242" i="8"/>
  <c r="R229" i="6"/>
  <c r="E124" i="2"/>
  <c r="C124" i="2" s="1"/>
  <c r="F125" i="2" s="1"/>
  <c r="E125" i="2" s="1"/>
  <c r="C125" i="2" s="1"/>
  <c r="L124" i="2"/>
  <c r="B226" i="2"/>
  <c r="M225" i="2"/>
  <c r="B255" i="11" l="1"/>
  <c r="O254" i="11"/>
  <c r="B259" i="10"/>
  <c r="O258" i="10"/>
  <c r="B243" i="8"/>
  <c r="R242" i="8"/>
  <c r="R230" i="6"/>
  <c r="I124" i="2"/>
  <c r="G125" i="2"/>
  <c r="F126" i="2"/>
  <c r="G126" i="2"/>
  <c r="I125" i="2"/>
  <c r="L125" i="2"/>
  <c r="B227" i="2"/>
  <c r="M226" i="2"/>
  <c r="B256" i="11" l="1"/>
  <c r="O255" i="11"/>
  <c r="B260" i="10"/>
  <c r="O259" i="10"/>
  <c r="B244" i="8"/>
  <c r="R243" i="8"/>
  <c r="R231" i="6"/>
  <c r="E126" i="2"/>
  <c r="C126" i="2" s="1"/>
  <c r="G127" i="2" s="1"/>
  <c r="L126" i="2"/>
  <c r="M227" i="2"/>
  <c r="B228" i="2"/>
  <c r="B257" i="11" l="1"/>
  <c r="O256" i="11"/>
  <c r="B261" i="10"/>
  <c r="O260" i="10"/>
  <c r="B245" i="8"/>
  <c r="R244" i="8"/>
  <c r="R232" i="6"/>
  <c r="F127" i="2"/>
  <c r="E127" i="2" s="1"/>
  <c r="C127" i="2" s="1"/>
  <c r="I126" i="2"/>
  <c r="L127" i="2"/>
  <c r="M228" i="2"/>
  <c r="B229" i="2"/>
  <c r="B258" i="11" l="1"/>
  <c r="O257" i="11"/>
  <c r="B262" i="10"/>
  <c r="O261" i="10"/>
  <c r="R245" i="8"/>
  <c r="B246" i="8"/>
  <c r="R233" i="6"/>
  <c r="G128" i="2"/>
  <c r="I127" i="2"/>
  <c r="F128" i="2"/>
  <c r="B230" i="2"/>
  <c r="M229" i="2"/>
  <c r="B259" i="11" l="1"/>
  <c r="O258" i="11"/>
  <c r="B263" i="10"/>
  <c r="O262" i="10"/>
  <c r="B247" i="8"/>
  <c r="R246" i="8"/>
  <c r="R234" i="6"/>
  <c r="L128" i="2"/>
  <c r="E128" i="2"/>
  <c r="C128" i="2" s="1"/>
  <c r="I128" i="2" s="1"/>
  <c r="B231" i="2"/>
  <c r="M230" i="2"/>
  <c r="B260" i="11" l="1"/>
  <c r="O259" i="11"/>
  <c r="B264" i="10"/>
  <c r="O263" i="10"/>
  <c r="B248" i="8"/>
  <c r="R247" i="8"/>
  <c r="R235" i="6"/>
  <c r="G129" i="2"/>
  <c r="F129" i="2"/>
  <c r="E129" i="2" s="1"/>
  <c r="C129" i="2" s="1"/>
  <c r="I129" i="2" s="1"/>
  <c r="L129" i="2"/>
  <c r="M231" i="2"/>
  <c r="B232" i="2"/>
  <c r="B261" i="11" l="1"/>
  <c r="O260" i="11"/>
  <c r="B265" i="10"/>
  <c r="O264" i="10"/>
  <c r="B249" i="8"/>
  <c r="R248" i="8"/>
  <c r="R236" i="6"/>
  <c r="G130" i="2"/>
  <c r="F130" i="2"/>
  <c r="E130" i="2" s="1"/>
  <c r="C130" i="2" s="1"/>
  <c r="L130" i="2"/>
  <c r="M232" i="2"/>
  <c r="B233" i="2"/>
  <c r="B262" i="11" l="1"/>
  <c r="O261" i="11"/>
  <c r="B266" i="10"/>
  <c r="O265" i="10"/>
  <c r="R249" i="8"/>
  <c r="B250" i="8"/>
  <c r="R237" i="6"/>
  <c r="F131" i="2"/>
  <c r="G131" i="2"/>
  <c r="I130" i="2"/>
  <c r="B234" i="2"/>
  <c r="M233" i="2"/>
  <c r="B263" i="11" l="1"/>
  <c r="O262" i="11"/>
  <c r="B267" i="10"/>
  <c r="O266" i="10"/>
  <c r="R250" i="8"/>
  <c r="B251" i="8"/>
  <c r="R238" i="6"/>
  <c r="E131" i="2"/>
  <c r="C131" i="2" s="1"/>
  <c r="G132" i="2" s="1"/>
  <c r="L131" i="2"/>
  <c r="B235" i="2"/>
  <c r="M234" i="2"/>
  <c r="B264" i="11" l="1"/>
  <c r="O263" i="11"/>
  <c r="B268" i="10"/>
  <c r="O267" i="10"/>
  <c r="B252" i="8"/>
  <c r="R251" i="8"/>
  <c r="R239" i="6"/>
  <c r="F132" i="2"/>
  <c r="E132" i="2" s="1"/>
  <c r="C132" i="2" s="1"/>
  <c r="I132" i="2" s="1"/>
  <c r="I131" i="2"/>
  <c r="L132" i="2"/>
  <c r="M235" i="2"/>
  <c r="B236" i="2"/>
  <c r="B265" i="11" l="1"/>
  <c r="O264" i="11"/>
  <c r="B269" i="10"/>
  <c r="O268" i="10"/>
  <c r="B253" i="8"/>
  <c r="R252" i="8"/>
  <c r="R240" i="6"/>
  <c r="F133" i="2"/>
  <c r="G133" i="2"/>
  <c r="L133" i="2"/>
  <c r="B237" i="2"/>
  <c r="M236" i="2"/>
  <c r="B266" i="11" l="1"/>
  <c r="O265" i="11"/>
  <c r="B270" i="10"/>
  <c r="O269" i="10"/>
  <c r="B254" i="8"/>
  <c r="R253" i="8"/>
  <c r="R241" i="6"/>
  <c r="E133" i="2"/>
  <c r="C133" i="2" s="1"/>
  <c r="L134" i="2"/>
  <c r="B238" i="2"/>
  <c r="M237" i="2"/>
  <c r="B267" i="11" l="1"/>
  <c r="O266" i="11"/>
  <c r="B271" i="10"/>
  <c r="O270" i="10"/>
  <c r="R254" i="8"/>
  <c r="B255" i="8"/>
  <c r="R242" i="6"/>
  <c r="F134" i="2"/>
  <c r="E134" i="2" s="1"/>
  <c r="C134" i="2" s="1"/>
  <c r="I133" i="2"/>
  <c r="G134" i="2"/>
  <c r="L135" i="2"/>
  <c r="B239" i="2"/>
  <c r="M238" i="2"/>
  <c r="B268" i="11" l="1"/>
  <c r="O267" i="11"/>
  <c r="B272" i="10"/>
  <c r="O271" i="10"/>
  <c r="B256" i="8"/>
  <c r="R255" i="8"/>
  <c r="R243" i="6"/>
  <c r="I134" i="2"/>
  <c r="F135" i="2"/>
  <c r="E135" i="2" s="1"/>
  <c r="C135" i="2" s="1"/>
  <c r="I135" i="2" s="1"/>
  <c r="G135" i="2"/>
  <c r="M239" i="2"/>
  <c r="B240" i="2"/>
  <c r="B269" i="11" l="1"/>
  <c r="O268" i="11"/>
  <c r="B273" i="10"/>
  <c r="O272" i="10"/>
  <c r="B257" i="8"/>
  <c r="R256" i="8"/>
  <c r="R244" i="6"/>
  <c r="F136" i="2"/>
  <c r="E136" i="2" s="1"/>
  <c r="C136" i="2" s="1"/>
  <c r="G136" i="2"/>
  <c r="L136" i="2"/>
  <c r="M240" i="2"/>
  <c r="B241" i="2"/>
  <c r="B270" i="11" l="1"/>
  <c r="O269" i="11"/>
  <c r="B274" i="10"/>
  <c r="O273" i="10"/>
  <c r="R257" i="8"/>
  <c r="A45" i="8"/>
  <c r="B258" i="8"/>
  <c r="R245" i="6"/>
  <c r="F137" i="2"/>
  <c r="E137" i="2" s="1"/>
  <c r="G137" i="2"/>
  <c r="I136" i="2"/>
  <c r="B242" i="2"/>
  <c r="M241" i="2"/>
  <c r="B271" i="11" l="1"/>
  <c r="O270" i="11"/>
  <c r="B275" i="10"/>
  <c r="O274" i="10"/>
  <c r="R258" i="8"/>
  <c r="B259" i="8"/>
  <c r="R246" i="6"/>
  <c r="C137" i="2"/>
  <c r="G138" i="2" s="1"/>
  <c r="L137" i="2"/>
  <c r="M242" i="2"/>
  <c r="B243" i="2"/>
  <c r="B272" i="11" l="1"/>
  <c r="O271" i="11"/>
  <c r="B276" i="10"/>
  <c r="O275" i="10"/>
  <c r="B260" i="8"/>
  <c r="R259" i="8"/>
  <c r="R247" i="6"/>
  <c r="I137" i="2"/>
  <c r="F138" i="2"/>
  <c r="E138" i="2" s="1"/>
  <c r="C138" i="2" s="1"/>
  <c r="F139" i="2" s="1"/>
  <c r="E139" i="2" s="1"/>
  <c r="C139" i="2" s="1"/>
  <c r="L138" i="2"/>
  <c r="M243" i="2"/>
  <c r="B244" i="2"/>
  <c r="O272" i="11" l="1"/>
  <c r="B273" i="11"/>
  <c r="B277" i="10"/>
  <c r="O276" i="10"/>
  <c r="B261" i="8"/>
  <c r="R260" i="8"/>
  <c r="R248" i="6"/>
  <c r="I138" i="2"/>
  <c r="G139" i="2"/>
  <c r="F140" i="2"/>
  <c r="E140" i="2" s="1"/>
  <c r="I139" i="2"/>
  <c r="G140" i="2"/>
  <c r="L139" i="2"/>
  <c r="M244" i="2"/>
  <c r="B245" i="2"/>
  <c r="B274" i="11" l="1"/>
  <c r="O273" i="11"/>
  <c r="B278" i="10"/>
  <c r="O277" i="10"/>
  <c r="B262" i="8"/>
  <c r="R261" i="8"/>
  <c r="R249" i="6"/>
  <c r="C140" i="2"/>
  <c r="I140" i="2" s="1"/>
  <c r="L140" i="2"/>
  <c r="B246" i="2"/>
  <c r="M245" i="2"/>
  <c r="B275" i="11" l="1"/>
  <c r="O274" i="11"/>
  <c r="B279" i="10"/>
  <c r="O278" i="10"/>
  <c r="R262" i="8"/>
  <c r="B263" i="8"/>
  <c r="R250" i="6"/>
  <c r="F141" i="2"/>
  <c r="E141" i="2" s="1"/>
  <c r="G141" i="2"/>
  <c r="L141" i="2"/>
  <c r="B247" i="2"/>
  <c r="M246" i="2"/>
  <c r="B276" i="11" l="1"/>
  <c r="O275" i="11"/>
  <c r="B280" i="10"/>
  <c r="O279" i="10"/>
  <c r="B264" i="8"/>
  <c r="R263" i="8"/>
  <c r="R251" i="6"/>
  <c r="C141" i="2"/>
  <c r="L142" i="2"/>
  <c r="M247" i="2"/>
  <c r="B248" i="2"/>
  <c r="B277" i="11" l="1"/>
  <c r="O276" i="11"/>
  <c r="B281" i="10"/>
  <c r="O280" i="10"/>
  <c r="B265" i="8"/>
  <c r="R264" i="8"/>
  <c r="R252" i="6"/>
  <c r="G142" i="2"/>
  <c r="I141" i="2"/>
  <c r="F142" i="2"/>
  <c r="E142" i="2" s="1"/>
  <c r="B249" i="2"/>
  <c r="M248" i="2"/>
  <c r="B278" i="11" l="1"/>
  <c r="O277" i="11"/>
  <c r="B282" i="10"/>
  <c r="O281" i="10"/>
  <c r="B266" i="8"/>
  <c r="R265" i="8"/>
  <c r="R253" i="6"/>
  <c r="C142" i="2"/>
  <c r="G143" i="2" s="1"/>
  <c r="L143" i="2" s="1"/>
  <c r="B250" i="2"/>
  <c r="M249" i="2"/>
  <c r="B279" i="11" l="1"/>
  <c r="O278" i="11"/>
  <c r="B283" i="10"/>
  <c r="O282" i="10"/>
  <c r="R266" i="8"/>
  <c r="B267" i="8"/>
  <c r="R254" i="6"/>
  <c r="F143" i="2"/>
  <c r="E143" i="2" s="1"/>
  <c r="C143" i="2" s="1"/>
  <c r="I143" i="2" s="1"/>
  <c r="I142" i="2"/>
  <c r="B251" i="2"/>
  <c r="M250" i="2"/>
  <c r="O279" i="11" l="1"/>
  <c r="B280" i="11"/>
  <c r="B284" i="10"/>
  <c r="O283" i="10"/>
  <c r="B268" i="8"/>
  <c r="R267" i="8"/>
  <c r="R255" i="6"/>
  <c r="G144" i="2"/>
  <c r="L144" i="2" s="1"/>
  <c r="L145" i="2" s="1"/>
  <c r="F144" i="2"/>
  <c r="E144" i="2" s="1"/>
  <c r="C144" i="2" s="1"/>
  <c r="I144" i="2" s="1"/>
  <c r="M251" i="2"/>
  <c r="B252" i="2"/>
  <c r="O280" i="11" l="1"/>
  <c r="B281" i="11"/>
  <c r="B285" i="10"/>
  <c r="O284" i="10"/>
  <c r="B269" i="8"/>
  <c r="R268" i="8"/>
  <c r="R256" i="6"/>
  <c r="G145" i="2"/>
  <c r="F145" i="2"/>
  <c r="E145" i="2" s="1"/>
  <c r="C145" i="2" s="1"/>
  <c r="L146" i="2"/>
  <c r="B253" i="2"/>
  <c r="M252" i="2"/>
  <c r="O281" i="11" l="1"/>
  <c r="B282" i="11"/>
  <c r="B286" i="10"/>
  <c r="O285" i="10"/>
  <c r="B270" i="8"/>
  <c r="R269" i="8"/>
  <c r="R257" i="6"/>
  <c r="I145" i="2"/>
  <c r="F146" i="2"/>
  <c r="E146" i="2" s="1"/>
  <c r="C146" i="2" s="1"/>
  <c r="G146" i="2"/>
  <c r="L147" i="2"/>
  <c r="B254" i="2"/>
  <c r="M253" i="2"/>
  <c r="O282" i="11" l="1"/>
  <c r="B283" i="11"/>
  <c r="O286" i="10"/>
  <c r="B287" i="10"/>
  <c r="R270" i="8"/>
  <c r="B271" i="8"/>
  <c r="R258" i="6"/>
  <c r="I146" i="2"/>
  <c r="F147" i="2"/>
  <c r="E147" i="2" s="1"/>
  <c r="G147" i="2"/>
  <c r="B255" i="2"/>
  <c r="M254" i="2"/>
  <c r="O283" i="11" l="1"/>
  <c r="B284" i="11"/>
  <c r="B288" i="10"/>
  <c r="O287" i="10"/>
  <c r="B272" i="8"/>
  <c r="R271" i="8"/>
  <c r="R259" i="6"/>
  <c r="C147" i="2"/>
  <c r="M255" i="2"/>
  <c r="B256" i="2"/>
  <c r="O284" i="11" l="1"/>
  <c r="B285" i="11"/>
  <c r="B289" i="10"/>
  <c r="O288" i="10"/>
  <c r="B273" i="8"/>
  <c r="R272" i="8"/>
  <c r="R260" i="6"/>
  <c r="I147" i="2"/>
  <c r="G148" i="2"/>
  <c r="L148" i="2" s="1"/>
  <c r="L149" i="2" s="1"/>
  <c r="F148" i="2"/>
  <c r="E148" i="2" s="1"/>
  <c r="C148" i="2" s="1"/>
  <c r="M256" i="2"/>
  <c r="B257" i="2"/>
  <c r="O285" i="11" l="1"/>
  <c r="B286" i="11"/>
  <c r="B290" i="10"/>
  <c r="O289" i="10"/>
  <c r="B274" i="8"/>
  <c r="R273" i="8"/>
  <c r="R261" i="6"/>
  <c r="G149" i="2"/>
  <c r="F149" i="2"/>
  <c r="E149" i="2" s="1"/>
  <c r="C149" i="2" s="1"/>
  <c r="I148" i="2"/>
  <c r="B258" i="2"/>
  <c r="M257" i="2"/>
  <c r="O286" i="11" l="1"/>
  <c r="B287" i="11"/>
  <c r="O290" i="10"/>
  <c r="B291" i="10"/>
  <c r="B275" i="8"/>
  <c r="R274" i="8"/>
  <c r="R262" i="6"/>
  <c r="G150" i="2"/>
  <c r="I149" i="2"/>
  <c r="F150" i="2"/>
  <c r="L150" i="2" s="1"/>
  <c r="B259" i="2"/>
  <c r="M258" i="2"/>
  <c r="O287" i="11" l="1"/>
  <c r="B288" i="11"/>
  <c r="B292" i="10"/>
  <c r="O291" i="10"/>
  <c r="B276" i="8"/>
  <c r="R275" i="8"/>
  <c r="R263" i="6"/>
  <c r="E150" i="2"/>
  <c r="C150" i="2" s="1"/>
  <c r="F151" i="2" s="1"/>
  <c r="E151" i="2" s="1"/>
  <c r="C151" i="2" s="1"/>
  <c r="M259" i="2"/>
  <c r="B260" i="2"/>
  <c r="O288" i="11" l="1"/>
  <c r="B289" i="11"/>
  <c r="B293" i="10"/>
  <c r="O292" i="10"/>
  <c r="R276" i="8"/>
  <c r="B277" i="8"/>
  <c r="R264" i="6"/>
  <c r="G151" i="2"/>
  <c r="L151" i="2" s="1"/>
  <c r="I150" i="2"/>
  <c r="G152" i="2"/>
  <c r="F152" i="2"/>
  <c r="I151" i="2"/>
  <c r="B261" i="2"/>
  <c r="M260" i="2"/>
  <c r="O289" i="11" l="1"/>
  <c r="B290" i="11"/>
  <c r="B294" i="10"/>
  <c r="O293" i="10"/>
  <c r="B278" i="8"/>
  <c r="R277" i="8"/>
  <c r="R265" i="6"/>
  <c r="E152" i="2"/>
  <c r="C152" i="2" s="1"/>
  <c r="L152" i="2"/>
  <c r="B262" i="2"/>
  <c r="M261" i="2"/>
  <c r="O290" i="11" l="1"/>
  <c r="B291" i="11"/>
  <c r="B295" i="10"/>
  <c r="O294" i="10"/>
  <c r="R278" i="8"/>
  <c r="B279" i="8"/>
  <c r="R266" i="6"/>
  <c r="I152" i="2"/>
  <c r="F153" i="2"/>
  <c r="E153" i="2" s="1"/>
  <c r="C153" i="2" s="1"/>
  <c r="G153" i="2"/>
  <c r="B263" i="2"/>
  <c r="M262" i="2"/>
  <c r="O291" i="11" l="1"/>
  <c r="B292" i="11"/>
  <c r="B296" i="10"/>
  <c r="O295" i="10"/>
  <c r="R279" i="8"/>
  <c r="B280" i="8"/>
  <c r="R267" i="6"/>
  <c r="G154" i="2"/>
  <c r="F154" i="2"/>
  <c r="E154" i="2" s="1"/>
  <c r="I153" i="2"/>
  <c r="L153" i="2"/>
  <c r="M263" i="2"/>
  <c r="B264" i="2"/>
  <c r="O292" i="11" l="1"/>
  <c r="B293" i="11"/>
  <c r="B297" i="10"/>
  <c r="O296" i="10"/>
  <c r="B281" i="8"/>
  <c r="R280" i="8"/>
  <c r="R268" i="6"/>
  <c r="C154" i="2"/>
  <c r="L154" i="2"/>
  <c r="M264" i="2"/>
  <c r="B265" i="2"/>
  <c r="O293" i="11" l="1"/>
  <c r="B294" i="11"/>
  <c r="O297" i="10"/>
  <c r="B298" i="10"/>
  <c r="B282" i="8"/>
  <c r="R281" i="8"/>
  <c r="R269" i="6"/>
  <c r="G155" i="2"/>
  <c r="F155" i="2"/>
  <c r="I154" i="2"/>
  <c r="B266" i="2"/>
  <c r="M265" i="2"/>
  <c r="O294" i="11" l="1"/>
  <c r="B295" i="11"/>
  <c r="B299" i="10"/>
  <c r="O298" i="10"/>
  <c r="R282" i="8"/>
  <c r="B283" i="8"/>
  <c r="R270" i="6"/>
  <c r="E155" i="2"/>
  <c r="C155" i="2" s="1"/>
  <c r="L155" i="2"/>
  <c r="M266" i="2"/>
  <c r="B267" i="2"/>
  <c r="O295" i="11" l="1"/>
  <c r="B296" i="11"/>
  <c r="O299" i="10"/>
  <c r="B300" i="10"/>
  <c r="B284" i="8"/>
  <c r="R283" i="8"/>
  <c r="R271" i="6"/>
  <c r="I155" i="2"/>
  <c r="G156" i="2"/>
  <c r="L156" i="2" s="1"/>
  <c r="F156" i="2"/>
  <c r="M267" i="2"/>
  <c r="B268" i="2"/>
  <c r="O296" i="11" l="1"/>
  <c r="B297" i="11"/>
  <c r="B301" i="10"/>
  <c r="O300" i="10"/>
  <c r="B285" i="8"/>
  <c r="R284" i="8"/>
  <c r="R272" i="6"/>
  <c r="E156" i="2"/>
  <c r="C156" i="2" s="1"/>
  <c r="B269" i="2"/>
  <c r="M268" i="2"/>
  <c r="O297" i="11" l="1"/>
  <c r="B298" i="11"/>
  <c r="O301" i="10"/>
  <c r="B302" i="10"/>
  <c r="B286" i="8"/>
  <c r="R285" i="8"/>
  <c r="R273" i="6"/>
  <c r="I156" i="2"/>
  <c r="F157" i="2"/>
  <c r="E157" i="2" s="1"/>
  <c r="C157" i="2" s="1"/>
  <c r="G157" i="2"/>
  <c r="L157" i="2" s="1"/>
  <c r="B270" i="2"/>
  <c r="M269" i="2"/>
  <c r="O298" i="11" l="1"/>
  <c r="B299" i="11"/>
  <c r="B303" i="10"/>
  <c r="O302" i="10"/>
  <c r="B287" i="8"/>
  <c r="R286" i="8"/>
  <c r="R274" i="6"/>
  <c r="G158" i="2"/>
  <c r="I157" i="2"/>
  <c r="F158" i="2"/>
  <c r="B271" i="2"/>
  <c r="M270" i="2"/>
  <c r="O299" i="11" l="1"/>
  <c r="B300" i="11"/>
  <c r="O303" i="10"/>
  <c r="B304" i="10"/>
  <c r="R287" i="8"/>
  <c r="B288" i="8"/>
  <c r="R275" i="6"/>
  <c r="E158" i="2"/>
  <c r="C158" i="2" s="1"/>
  <c r="L158" i="2"/>
  <c r="M271" i="2"/>
  <c r="B272" i="2"/>
  <c r="O300" i="11" l="1"/>
  <c r="B301" i="11"/>
  <c r="O304" i="10"/>
  <c r="B305" i="10"/>
  <c r="B289" i="8"/>
  <c r="R288" i="8"/>
  <c r="R276" i="6"/>
  <c r="G159" i="2"/>
  <c r="L159" i="2" s="1"/>
  <c r="F159" i="2"/>
  <c r="I158" i="2"/>
  <c r="B273" i="2"/>
  <c r="M272" i="2"/>
  <c r="O301" i="11" l="1"/>
  <c r="B302" i="11"/>
  <c r="O305" i="10"/>
  <c r="B306" i="10"/>
  <c r="B290" i="8"/>
  <c r="R289" i="8"/>
  <c r="R277" i="6"/>
  <c r="E159" i="2"/>
  <c r="C159" i="2" s="1"/>
  <c r="B274" i="2"/>
  <c r="M273" i="2"/>
  <c r="O302" i="11" l="1"/>
  <c r="B303" i="11"/>
  <c r="B307" i="10"/>
  <c r="O306" i="10"/>
  <c r="R290" i="8"/>
  <c r="B291" i="8"/>
  <c r="R278" i="6"/>
  <c r="I159" i="2"/>
  <c r="G160" i="2"/>
  <c r="F160" i="2"/>
  <c r="B275" i="2"/>
  <c r="M274" i="2"/>
  <c r="O303" i="11" l="1"/>
  <c r="B304" i="11"/>
  <c r="O307" i="10"/>
  <c r="B308" i="10"/>
  <c r="R291" i="8"/>
  <c r="B292" i="8"/>
  <c r="R279" i="6"/>
  <c r="E160" i="2"/>
  <c r="C160" i="2" s="1"/>
  <c r="F161" i="2" s="1"/>
  <c r="E161" i="2" s="1"/>
  <c r="L160" i="2"/>
  <c r="M275" i="2"/>
  <c r="B276" i="2"/>
  <c r="O304" i="11" l="1"/>
  <c r="B305" i="11"/>
  <c r="O308" i="10"/>
  <c r="B309" i="10"/>
  <c r="B293" i="8"/>
  <c r="R292" i="8"/>
  <c r="R280" i="6"/>
  <c r="G161" i="2"/>
  <c r="I160" i="2"/>
  <c r="L161" i="2"/>
  <c r="C161" i="2"/>
  <c r="M276" i="2"/>
  <c r="B277" i="2"/>
  <c r="O305" i="11" l="1"/>
  <c r="B306" i="11"/>
  <c r="O309" i="10"/>
  <c r="B310" i="10"/>
  <c r="B294" i="8"/>
  <c r="R293" i="8"/>
  <c r="R281" i="6"/>
  <c r="G162" i="2"/>
  <c r="I161" i="2"/>
  <c r="F162" i="2"/>
  <c r="B278" i="2"/>
  <c r="M277" i="2"/>
  <c r="O306" i="11" l="1"/>
  <c r="B307" i="11"/>
  <c r="B311" i="10"/>
  <c r="O310" i="10"/>
  <c r="R294" i="8"/>
  <c r="B295" i="8"/>
  <c r="R282" i="6"/>
  <c r="E162" i="2"/>
  <c r="C162" i="2" s="1"/>
  <c r="F163" i="2" s="1"/>
  <c r="L162" i="2"/>
  <c r="B279" i="2"/>
  <c r="M278" i="2"/>
  <c r="O307" i="11" l="1"/>
  <c r="B308" i="11"/>
  <c r="O311" i="10"/>
  <c r="B312" i="10"/>
  <c r="B296" i="8"/>
  <c r="R295" i="8"/>
  <c r="R283" i="6"/>
  <c r="G163" i="2"/>
  <c r="I162" i="2"/>
  <c r="E163" i="2"/>
  <c r="L163" i="2"/>
  <c r="M279" i="2"/>
  <c r="B280" i="2"/>
  <c r="O308" i="11" l="1"/>
  <c r="B309" i="11"/>
  <c r="B313" i="10"/>
  <c r="O312" i="10"/>
  <c r="B297" i="8"/>
  <c r="R296" i="8"/>
  <c r="R284" i="6"/>
  <c r="C163" i="2"/>
  <c r="I163" i="2" s="1"/>
  <c r="L164" i="2"/>
  <c r="M280" i="2"/>
  <c r="B281" i="2"/>
  <c r="O309" i="11" l="1"/>
  <c r="B310" i="11"/>
  <c r="O313" i="10"/>
  <c r="B314" i="10"/>
  <c r="R297" i="8"/>
  <c r="B298" i="8"/>
  <c r="R285" i="6"/>
  <c r="G164" i="2"/>
  <c r="F164" i="2"/>
  <c r="E164" i="2" s="1"/>
  <c r="C164" i="2" s="1"/>
  <c r="L165" i="2"/>
  <c r="B282" i="2"/>
  <c r="M281" i="2"/>
  <c r="O310" i="11" l="1"/>
  <c r="B311" i="11"/>
  <c r="B315" i="10"/>
  <c r="O314" i="10"/>
  <c r="B299" i="8"/>
  <c r="R298" i="8"/>
  <c r="R286" i="6"/>
  <c r="F165" i="2"/>
  <c r="E165" i="2" s="1"/>
  <c r="C165" i="2" s="1"/>
  <c r="I164" i="2"/>
  <c r="G165" i="2"/>
  <c r="L166" i="2"/>
  <c r="B283" i="2"/>
  <c r="M282" i="2"/>
  <c r="O311" i="11" l="1"/>
  <c r="B312" i="11"/>
  <c r="O315" i="10"/>
  <c r="B316" i="10"/>
  <c r="R299" i="8"/>
  <c r="B300" i="8"/>
  <c r="R287" i="6"/>
  <c r="I165" i="2"/>
  <c r="F166" i="2"/>
  <c r="E166" i="2" s="1"/>
  <c r="C166" i="2" s="1"/>
  <c r="G166" i="2"/>
  <c r="L167" i="2"/>
  <c r="M283" i="2"/>
  <c r="B284" i="2"/>
  <c r="O312" i="11" l="1"/>
  <c r="B313" i="11"/>
  <c r="B317" i="10"/>
  <c r="O316" i="10"/>
  <c r="B301" i="8"/>
  <c r="R300" i="8"/>
  <c r="R288" i="6"/>
  <c r="F167" i="2"/>
  <c r="E167" i="2" s="1"/>
  <c r="C167" i="2" s="1"/>
  <c r="I167" i="2" s="1"/>
  <c r="I166" i="2"/>
  <c r="G167" i="2"/>
  <c r="B285" i="2"/>
  <c r="M284" i="2"/>
  <c r="O313" i="11" l="1"/>
  <c r="B314" i="11"/>
  <c r="O317" i="10"/>
  <c r="B318" i="10"/>
  <c r="R301" i="8"/>
  <c r="B302" i="8"/>
  <c r="R289" i="6"/>
  <c r="G168" i="2"/>
  <c r="F168" i="2"/>
  <c r="E168" i="2" s="1"/>
  <c r="L168" i="2"/>
  <c r="B286" i="2"/>
  <c r="M285" i="2"/>
  <c r="O314" i="11" l="1"/>
  <c r="B315" i="11"/>
  <c r="B319" i="10"/>
  <c r="O318" i="10"/>
  <c r="B303" i="8"/>
  <c r="R302" i="8"/>
  <c r="R290" i="6"/>
  <c r="C168" i="2"/>
  <c r="L169" i="2"/>
  <c r="B287" i="2"/>
  <c r="M286" i="2"/>
  <c r="O315" i="11" l="1"/>
  <c r="B316" i="11"/>
  <c r="O319" i="10"/>
  <c r="B320" i="10"/>
  <c r="R303" i="8"/>
  <c r="B304" i="8"/>
  <c r="R291" i="6"/>
  <c r="F169" i="2"/>
  <c r="E169" i="2" s="1"/>
  <c r="C169" i="2" s="1"/>
  <c r="F170" i="2" s="1"/>
  <c r="I168" i="2"/>
  <c r="G169" i="2"/>
  <c r="M287" i="2"/>
  <c r="B288" i="2"/>
  <c r="O316" i="11" l="1"/>
  <c r="B317" i="11"/>
  <c r="B321" i="10"/>
  <c r="O320" i="10"/>
  <c r="B305" i="8"/>
  <c r="R304" i="8"/>
  <c r="R292" i="6"/>
  <c r="G170" i="2"/>
  <c r="I169" i="2"/>
  <c r="L170" i="2"/>
  <c r="E170" i="2"/>
  <c r="M288" i="2"/>
  <c r="B289" i="2"/>
  <c r="O317" i="11" l="1"/>
  <c r="B318" i="11"/>
  <c r="O321" i="10"/>
  <c r="B322" i="10"/>
  <c r="R305" i="8"/>
  <c r="B306" i="8"/>
  <c r="R293" i="6"/>
  <c r="C170" i="2"/>
  <c r="I170" i="2" s="1"/>
  <c r="L171" i="2"/>
  <c r="B290" i="2"/>
  <c r="M289" i="2"/>
  <c r="O318" i="11" l="1"/>
  <c r="B319" i="11"/>
  <c r="B323" i="10"/>
  <c r="O322" i="10"/>
  <c r="B307" i="8"/>
  <c r="R306" i="8"/>
  <c r="R294" i="6"/>
  <c r="G171" i="2"/>
  <c r="F171" i="2"/>
  <c r="E171" i="2" s="1"/>
  <c r="C171" i="2" s="1"/>
  <c r="I171" i="2" s="1"/>
  <c r="L172" i="2"/>
  <c r="M290" i="2"/>
  <c r="B291" i="2"/>
  <c r="O319" i="11" l="1"/>
  <c r="B320" i="11"/>
  <c r="O323" i="10"/>
  <c r="B324" i="10"/>
  <c r="R307" i="8"/>
  <c r="B308" i="8"/>
  <c r="R295" i="6"/>
  <c r="F172" i="2"/>
  <c r="E172" i="2" s="1"/>
  <c r="C172" i="2" s="1"/>
  <c r="F173" i="2" s="1"/>
  <c r="E173" i="2" s="1"/>
  <c r="G172" i="2"/>
  <c r="M291" i="2"/>
  <c r="B292" i="2"/>
  <c r="O320" i="11" l="1"/>
  <c r="B321" i="11"/>
  <c r="B325" i="10"/>
  <c r="O324" i="10"/>
  <c r="B309" i="8"/>
  <c r="R308" i="8"/>
  <c r="R296" i="6"/>
  <c r="G173" i="2"/>
  <c r="L173" i="2" s="1"/>
  <c r="I172" i="2"/>
  <c r="C173" i="2"/>
  <c r="B293" i="2"/>
  <c r="M292" i="2"/>
  <c r="O321" i="11" l="1"/>
  <c r="B322" i="11"/>
  <c r="O325" i="10"/>
  <c r="B326" i="10"/>
  <c r="R309" i="8"/>
  <c r="B310" i="8"/>
  <c r="R297" i="6"/>
  <c r="F174" i="2"/>
  <c r="G174" i="2"/>
  <c r="I173" i="2"/>
  <c r="B294" i="2"/>
  <c r="M293" i="2"/>
  <c r="O322" i="11" l="1"/>
  <c r="B323" i="11"/>
  <c r="B327" i="10"/>
  <c r="O326" i="10"/>
  <c r="B311" i="8"/>
  <c r="R310" i="8"/>
  <c r="R298" i="6"/>
  <c r="E174" i="2"/>
  <c r="C174" i="2" s="1"/>
  <c r="L174" i="2"/>
  <c r="B295" i="2"/>
  <c r="M294" i="2"/>
  <c r="O323" i="11" l="1"/>
  <c r="B324" i="11"/>
  <c r="O327" i="10"/>
  <c r="B328" i="10"/>
  <c r="R311" i="8"/>
  <c r="B312" i="8"/>
  <c r="R299" i="6"/>
  <c r="F175" i="2"/>
  <c r="E175" i="2" s="1"/>
  <c r="G175" i="2"/>
  <c r="I174" i="2"/>
  <c r="M295" i="2"/>
  <c r="B296" i="2"/>
  <c r="O324" i="11" l="1"/>
  <c r="B325" i="11"/>
  <c r="B329" i="10"/>
  <c r="O328" i="10"/>
  <c r="B313" i="8"/>
  <c r="R312" i="8"/>
  <c r="R300" i="6"/>
  <c r="C175" i="2"/>
  <c r="I175" i="2" s="1"/>
  <c r="L175" i="2"/>
  <c r="B297" i="2"/>
  <c r="M296" i="2"/>
  <c r="O325" i="11" l="1"/>
  <c r="B326" i="11"/>
  <c r="O329" i="10"/>
  <c r="B330" i="10"/>
  <c r="R313" i="8"/>
  <c r="B314" i="8"/>
  <c r="R301" i="6"/>
  <c r="F176" i="2"/>
  <c r="E176" i="2" s="1"/>
  <c r="C176" i="2" s="1"/>
  <c r="G176" i="2"/>
  <c r="L176" i="2"/>
  <c r="B298" i="2"/>
  <c r="M297" i="2"/>
  <c r="O326" i="11" l="1"/>
  <c r="B327" i="11"/>
  <c r="B331" i="10"/>
  <c r="O330" i="10"/>
  <c r="B315" i="8"/>
  <c r="R314" i="8"/>
  <c r="R302" i="6"/>
  <c r="G177" i="2"/>
  <c r="F177" i="2"/>
  <c r="E177" i="2" s="1"/>
  <c r="C177" i="2" s="1"/>
  <c r="I176" i="2"/>
  <c r="B299" i="2"/>
  <c r="M298" i="2"/>
  <c r="O327" i="11" l="1"/>
  <c r="B328" i="11"/>
  <c r="O331" i="10"/>
  <c r="B332" i="10"/>
  <c r="R315" i="8"/>
  <c r="B316" i="8"/>
  <c r="R303" i="6"/>
  <c r="G178" i="2"/>
  <c r="I177" i="2"/>
  <c r="F178" i="2"/>
  <c r="L177" i="2"/>
  <c r="M299" i="2"/>
  <c r="B300" i="2"/>
  <c r="O328" i="11" l="1"/>
  <c r="B329" i="11"/>
  <c r="O332" i="10"/>
  <c r="B333" i="10"/>
  <c r="B317" i="8"/>
  <c r="R316" i="8"/>
  <c r="R304" i="6"/>
  <c r="E178" i="2"/>
  <c r="C178" i="2" s="1"/>
  <c r="L178" i="2"/>
  <c r="B301" i="2"/>
  <c r="M300" i="2"/>
  <c r="O329" i="11" l="1"/>
  <c r="B330" i="11"/>
  <c r="O333" i="10"/>
  <c r="B334" i="10"/>
  <c r="R317" i="8"/>
  <c r="B318" i="8"/>
  <c r="R305" i="6"/>
  <c r="G179" i="2"/>
  <c r="F179" i="2"/>
  <c r="E179" i="2" s="1"/>
  <c r="I178" i="2"/>
  <c r="B302" i="2"/>
  <c r="M301" i="2"/>
  <c r="O330" i="11" l="1"/>
  <c r="B331" i="11"/>
  <c r="B335" i="10"/>
  <c r="O334" i="10"/>
  <c r="B319" i="8"/>
  <c r="R318" i="8"/>
  <c r="R306" i="6"/>
  <c r="L179" i="2"/>
  <c r="C179" i="2"/>
  <c r="B303" i="2"/>
  <c r="M302" i="2"/>
  <c r="O331" i="11" l="1"/>
  <c r="B332" i="11"/>
  <c r="O335" i="10"/>
  <c r="B336" i="10"/>
  <c r="R319" i="8"/>
  <c r="B320" i="8"/>
  <c r="R307" i="6"/>
  <c r="F180" i="2"/>
  <c r="E180" i="2" s="1"/>
  <c r="G180" i="2"/>
  <c r="L180" i="2" s="1"/>
  <c r="I179" i="2"/>
  <c r="M303" i="2"/>
  <c r="B304" i="2"/>
  <c r="O332" i="11" l="1"/>
  <c r="B333" i="11"/>
  <c r="B337" i="10"/>
  <c r="O336" i="10"/>
  <c r="B321" i="8"/>
  <c r="R320" i="8"/>
  <c r="R308" i="6"/>
  <c r="C180" i="2"/>
  <c r="M304" i="2"/>
  <c r="B305" i="2"/>
  <c r="O333" i="11" l="1"/>
  <c r="B334" i="11"/>
  <c r="O337" i="10"/>
  <c r="B338" i="10"/>
  <c r="R321" i="8"/>
  <c r="B322" i="8"/>
  <c r="R309" i="6"/>
  <c r="F181" i="2"/>
  <c r="I180" i="2"/>
  <c r="G181" i="2"/>
  <c r="B306" i="2"/>
  <c r="M305" i="2"/>
  <c r="O334" i="11" l="1"/>
  <c r="B335" i="11"/>
  <c r="B339" i="10"/>
  <c r="O338" i="10"/>
  <c r="B323" i="8"/>
  <c r="R322" i="8"/>
  <c r="R310" i="6"/>
  <c r="E181" i="2"/>
  <c r="C181" i="2" s="1"/>
  <c r="L181" i="2"/>
  <c r="B307" i="2"/>
  <c r="M306" i="2"/>
  <c r="O335" i="11" l="1"/>
  <c r="B336" i="11"/>
  <c r="O339" i="10"/>
  <c r="B340" i="10"/>
  <c r="R323" i="8"/>
  <c r="B324" i="8"/>
  <c r="R311" i="6"/>
  <c r="F182" i="2"/>
  <c r="G182" i="2"/>
  <c r="I181" i="2"/>
  <c r="M307" i="2"/>
  <c r="B308" i="2"/>
  <c r="O336" i="11" l="1"/>
  <c r="B337" i="11"/>
  <c r="B341" i="10"/>
  <c r="O340" i="10"/>
  <c r="B325" i="8"/>
  <c r="R324" i="8"/>
  <c r="R312" i="6"/>
  <c r="E182" i="2"/>
  <c r="C182" i="2" s="1"/>
  <c r="L182" i="2"/>
  <c r="B309" i="2"/>
  <c r="M308" i="2"/>
  <c r="O337" i="11" l="1"/>
  <c r="B338" i="11"/>
  <c r="O341" i="10"/>
  <c r="B342" i="10"/>
  <c r="R325" i="8"/>
  <c r="B326" i="8"/>
  <c r="R313" i="6"/>
  <c r="I182" i="2"/>
  <c r="F183" i="2"/>
  <c r="E183" i="2" s="1"/>
  <c r="C183" i="2" s="1"/>
  <c r="G183" i="2"/>
  <c r="B310" i="2"/>
  <c r="M309" i="2"/>
  <c r="O338" i="11" l="1"/>
  <c r="B339" i="11"/>
  <c r="B343" i="10"/>
  <c r="O342" i="10"/>
  <c r="B327" i="8"/>
  <c r="R326" i="8"/>
  <c r="R314" i="6"/>
  <c r="G184" i="2"/>
  <c r="F184" i="2"/>
  <c r="E184" i="2" s="1"/>
  <c r="I183" i="2"/>
  <c r="L183" i="2"/>
  <c r="B311" i="2"/>
  <c r="M310" i="2"/>
  <c r="O339" i="11" l="1"/>
  <c r="B340" i="11"/>
  <c r="O343" i="10"/>
  <c r="B344" i="10"/>
  <c r="R327" i="8"/>
  <c r="B328" i="8"/>
  <c r="R315" i="6"/>
  <c r="L184" i="2"/>
  <c r="C184" i="2"/>
  <c r="M311" i="2"/>
  <c r="B312" i="2"/>
  <c r="O340" i="11" l="1"/>
  <c r="B341" i="11"/>
  <c r="B345" i="10"/>
  <c r="O344" i="10"/>
  <c r="B329" i="8"/>
  <c r="R328" i="8"/>
  <c r="R316" i="6"/>
  <c r="F185" i="2"/>
  <c r="E185" i="2" s="1"/>
  <c r="I184" i="2"/>
  <c r="G185" i="2"/>
  <c r="M312" i="2"/>
  <c r="B313" i="2"/>
  <c r="O341" i="11" l="1"/>
  <c r="B342" i="11"/>
  <c r="O345" i="10"/>
  <c r="B346" i="10"/>
  <c r="R329" i="8"/>
  <c r="B330" i="8"/>
  <c r="R317" i="6"/>
  <c r="C185" i="2"/>
  <c r="I185" i="2" s="1"/>
  <c r="L185" i="2"/>
  <c r="B314" i="2"/>
  <c r="M313" i="2"/>
  <c r="O342" i="11" l="1"/>
  <c r="B343" i="11"/>
  <c r="B347" i="10"/>
  <c r="O346" i="10"/>
  <c r="B331" i="8"/>
  <c r="R330" i="8"/>
  <c r="R318" i="6"/>
  <c r="F186" i="2"/>
  <c r="E186" i="2" s="1"/>
  <c r="C186" i="2" s="1"/>
  <c r="G186" i="2"/>
  <c r="L186" i="2"/>
  <c r="M314" i="2"/>
  <c r="B315" i="2"/>
  <c r="O343" i="11" l="1"/>
  <c r="B344" i="11"/>
  <c r="O347" i="10"/>
  <c r="B348" i="10"/>
  <c r="R331" i="8"/>
  <c r="B332" i="8"/>
  <c r="R319" i="6"/>
  <c r="G187" i="2"/>
  <c r="L187" i="2" s="1"/>
  <c r="F187" i="2"/>
  <c r="E187" i="2" s="1"/>
  <c r="I186" i="2"/>
  <c r="M315" i="2"/>
  <c r="B316" i="2"/>
  <c r="O344" i="11" l="1"/>
  <c r="B345" i="11"/>
  <c r="B349" i="10"/>
  <c r="O348" i="10"/>
  <c r="B333" i="8"/>
  <c r="R332" i="8"/>
  <c r="R320" i="6"/>
  <c r="C187" i="2"/>
  <c r="B317" i="2"/>
  <c r="M316" i="2"/>
  <c r="O345" i="11" l="1"/>
  <c r="B346" i="11"/>
  <c r="O349" i="10"/>
  <c r="B350" i="10"/>
  <c r="R333" i="8"/>
  <c r="B334" i="8"/>
  <c r="R321" i="6"/>
  <c r="I187" i="2"/>
  <c r="F188" i="2"/>
  <c r="G188" i="2"/>
  <c r="B318" i="2"/>
  <c r="M317" i="2"/>
  <c r="O346" i="11" l="1"/>
  <c r="B347" i="11"/>
  <c r="B351" i="10"/>
  <c r="O350" i="10"/>
  <c r="B335" i="8"/>
  <c r="R334" i="8"/>
  <c r="R322" i="6"/>
  <c r="E188" i="2"/>
  <c r="C188" i="2" s="1"/>
  <c r="L188" i="2"/>
  <c r="B319" i="2"/>
  <c r="M318" i="2"/>
  <c r="O347" i="11" l="1"/>
  <c r="B348" i="11"/>
  <c r="O351" i="10"/>
  <c r="B352" i="10"/>
  <c r="R335" i="8"/>
  <c r="B336" i="8"/>
  <c r="R323" i="6"/>
  <c r="G189" i="2"/>
  <c r="L189" i="2" s="1"/>
  <c r="I188" i="2"/>
  <c r="F189" i="2"/>
  <c r="M319" i="2"/>
  <c r="B320" i="2"/>
  <c r="O348" i="11" l="1"/>
  <c r="B349" i="11"/>
  <c r="B353" i="10"/>
  <c r="O352" i="10"/>
  <c r="B337" i="8"/>
  <c r="R336" i="8"/>
  <c r="R324" i="6"/>
  <c r="E189" i="2"/>
  <c r="C189" i="2" s="1"/>
  <c r="B321" i="2"/>
  <c r="M320" i="2"/>
  <c r="O349" i="11" l="1"/>
  <c r="B350" i="11"/>
  <c r="O353" i="10"/>
  <c r="B354" i="10"/>
  <c r="R337" i="8"/>
  <c r="B338" i="8"/>
  <c r="R325" i="6"/>
  <c r="F190" i="2"/>
  <c r="I189" i="2"/>
  <c r="G190" i="2"/>
  <c r="B322" i="2"/>
  <c r="M321" i="2"/>
  <c r="O350" i="11" l="1"/>
  <c r="B351" i="11"/>
  <c r="B355" i="10"/>
  <c r="O354" i="10"/>
  <c r="B339" i="8"/>
  <c r="R338" i="8"/>
  <c r="R326" i="6"/>
  <c r="E190" i="2"/>
  <c r="C190" i="2" s="1"/>
  <c r="L190" i="2"/>
  <c r="B323" i="2"/>
  <c r="M322" i="2"/>
  <c r="O351" i="11" l="1"/>
  <c r="B352" i="11"/>
  <c r="O355" i="10"/>
  <c r="B356" i="10"/>
  <c r="R339" i="8"/>
  <c r="B340" i="8"/>
  <c r="R327" i="6"/>
  <c r="F191" i="2"/>
  <c r="E191" i="2" s="1"/>
  <c r="G191" i="2"/>
  <c r="I190" i="2"/>
  <c r="M323" i="2"/>
  <c r="B324" i="2"/>
  <c r="O352" i="11" l="1"/>
  <c r="B353" i="11"/>
  <c r="O356" i="10"/>
  <c r="B357" i="10"/>
  <c r="B341" i="8"/>
  <c r="R340" i="8"/>
  <c r="R328" i="6"/>
  <c r="C191" i="2"/>
  <c r="I191" i="2" s="1"/>
  <c r="L191" i="2"/>
  <c r="M324" i="2"/>
  <c r="B325" i="2"/>
  <c r="O353" i="11" l="1"/>
  <c r="B354" i="11"/>
  <c r="O357" i="10"/>
  <c r="B358" i="10"/>
  <c r="R341" i="8"/>
  <c r="B342" i="8"/>
  <c r="R329" i="6"/>
  <c r="G192" i="2"/>
  <c r="F192" i="2"/>
  <c r="E192" i="2" s="1"/>
  <c r="C192" i="2" s="1"/>
  <c r="L192" i="2"/>
  <c r="B326" i="2"/>
  <c r="M325" i="2"/>
  <c r="O354" i="11" l="1"/>
  <c r="B355" i="11"/>
  <c r="B359" i="10"/>
  <c r="O358" i="10"/>
  <c r="B343" i="8"/>
  <c r="R342" i="8"/>
  <c r="R330" i="6"/>
  <c r="I192" i="2"/>
  <c r="G193" i="2"/>
  <c r="L193" i="2" s="1"/>
  <c r="F193" i="2"/>
  <c r="B327" i="2"/>
  <c r="M326" i="2"/>
  <c r="O355" i="11" l="1"/>
  <c r="B356" i="11"/>
  <c r="O359" i="10"/>
  <c r="B360" i="10"/>
  <c r="R343" i="8"/>
  <c r="B344" i="8"/>
  <c r="R331" i="6"/>
  <c r="E193" i="2"/>
  <c r="C193" i="2" s="1"/>
  <c r="F194" i="2" s="1"/>
  <c r="M327" i="2"/>
  <c r="B328" i="2"/>
  <c r="O356" i="11" l="1"/>
  <c r="B357" i="11"/>
  <c r="B361" i="10"/>
  <c r="O360" i="10"/>
  <c r="B345" i="8"/>
  <c r="R344" i="8"/>
  <c r="R332" i="6"/>
  <c r="I193" i="2"/>
  <c r="G194" i="2"/>
  <c r="L194" i="2" s="1"/>
  <c r="E194" i="2"/>
  <c r="C194" i="2" s="1"/>
  <c r="M328" i="2"/>
  <c r="B329" i="2"/>
  <c r="O357" i="11" l="1"/>
  <c r="B358" i="11"/>
  <c r="O361" i="10"/>
  <c r="B362" i="10"/>
  <c r="R345" i="8"/>
  <c r="B346" i="8"/>
  <c r="R333" i="6"/>
  <c r="I194" i="2"/>
  <c r="G195" i="2"/>
  <c r="F195" i="2"/>
  <c r="B330" i="2"/>
  <c r="M329" i="2"/>
  <c r="O358" i="11" l="1"/>
  <c r="B359" i="11"/>
  <c r="B363" i="10"/>
  <c r="O362" i="10"/>
  <c r="B347" i="8"/>
  <c r="R346" i="8"/>
  <c r="R334" i="6"/>
  <c r="E195" i="2"/>
  <c r="C195" i="2" s="1"/>
  <c r="L195" i="2"/>
  <c r="B331" i="2"/>
  <c r="M330" i="2"/>
  <c r="O359" i="11" l="1"/>
  <c r="B360" i="11"/>
  <c r="O363" i="10"/>
  <c r="C2" i="10"/>
  <c r="R347" i="8"/>
  <c r="B348" i="8"/>
  <c r="R335" i="6"/>
  <c r="F196" i="2"/>
  <c r="E196" i="2" s="1"/>
  <c r="G196" i="2"/>
  <c r="L196" i="2" s="1"/>
  <c r="I195" i="2"/>
  <c r="M331" i="2"/>
  <c r="B332" i="2"/>
  <c r="O360" i="11" l="1"/>
  <c r="B361" i="11"/>
  <c r="R4" i="10"/>
  <c r="B349" i="8"/>
  <c r="R348" i="8"/>
  <c r="R336" i="6"/>
  <c r="C196" i="2"/>
  <c r="B333" i="2"/>
  <c r="M332" i="2"/>
  <c r="O361" i="11" l="1"/>
  <c r="B362" i="11"/>
  <c r="R349" i="8"/>
  <c r="B350" i="8"/>
  <c r="R337" i="6"/>
  <c r="I196" i="2"/>
  <c r="F197" i="2"/>
  <c r="G197" i="2"/>
  <c r="B334" i="2"/>
  <c r="M333" i="2"/>
  <c r="O362" i="11" l="1"/>
  <c r="B363" i="11"/>
  <c r="B351" i="8"/>
  <c r="R350" i="8"/>
  <c r="R338" i="6"/>
  <c r="E197" i="2"/>
  <c r="C197" i="2" s="1"/>
  <c r="L197" i="2"/>
  <c r="B335" i="2"/>
  <c r="M334" i="2"/>
  <c r="O363" i="11" l="1"/>
  <c r="C2" i="11"/>
  <c r="R351" i="8"/>
  <c r="B352" i="8"/>
  <c r="R339" i="6"/>
  <c r="G198" i="2"/>
  <c r="F198" i="2"/>
  <c r="I197" i="2"/>
  <c r="M335" i="2"/>
  <c r="B336" i="2"/>
  <c r="R4" i="11" l="1"/>
  <c r="B353" i="8"/>
  <c r="R352" i="8"/>
  <c r="R340" i="6"/>
  <c r="E198" i="2"/>
  <c r="C198" i="2" s="1"/>
  <c r="L198" i="2"/>
  <c r="M336" i="2"/>
  <c r="B337" i="2"/>
  <c r="R353" i="8" l="1"/>
  <c r="B354" i="8"/>
  <c r="R341" i="6"/>
  <c r="G199" i="2"/>
  <c r="I198" i="2"/>
  <c r="F199" i="2"/>
  <c r="B338" i="2"/>
  <c r="M337" i="2"/>
  <c r="B355" i="8" l="1"/>
  <c r="R354" i="8"/>
  <c r="R342" i="6"/>
  <c r="E199" i="2"/>
  <c r="C199" i="2" s="1"/>
  <c r="G200" i="2" s="1"/>
  <c r="L199" i="2"/>
  <c r="M338" i="2"/>
  <c r="B339" i="2"/>
  <c r="R355" i="8" l="1"/>
  <c r="B356" i="8"/>
  <c r="R343" i="6"/>
  <c r="F200" i="2"/>
  <c r="E200" i="2" s="1"/>
  <c r="C200" i="2" s="1"/>
  <c r="G201" i="2" s="1"/>
  <c r="I199" i="2"/>
  <c r="L200" i="2"/>
  <c r="M339" i="2"/>
  <c r="B340" i="2"/>
  <c r="R356" i="8" l="1"/>
  <c r="B357" i="8"/>
  <c r="R344" i="6"/>
  <c r="F201" i="2"/>
  <c r="E201" i="2" s="1"/>
  <c r="C201" i="2" s="1"/>
  <c r="I200" i="2"/>
  <c r="L201" i="2"/>
  <c r="M340" i="2"/>
  <c r="B341" i="2"/>
  <c r="R357" i="8" l="1"/>
  <c r="B358" i="8"/>
  <c r="R345" i="6"/>
  <c r="F202" i="2"/>
  <c r="E202" i="2" s="1"/>
  <c r="C202" i="2" s="1"/>
  <c r="F203" i="2" s="1"/>
  <c r="E203" i="2" s="1"/>
  <c r="C203" i="2" s="1"/>
  <c r="I201" i="2"/>
  <c r="G202" i="2"/>
  <c r="L202" i="2"/>
  <c r="B342" i="2"/>
  <c r="M341" i="2"/>
  <c r="B359" i="8" l="1"/>
  <c r="R358" i="8"/>
  <c r="R346" i="6"/>
  <c r="G203" i="2"/>
  <c r="I202" i="2"/>
  <c r="F204" i="2"/>
  <c r="I203" i="2"/>
  <c r="G204" i="2"/>
  <c r="L203" i="2"/>
  <c r="B343" i="2"/>
  <c r="M342" i="2"/>
  <c r="R359" i="8" l="1"/>
  <c r="B360" i="8"/>
  <c r="R347" i="6"/>
  <c r="L204" i="2"/>
  <c r="E204" i="2"/>
  <c r="C204" i="2" s="1"/>
  <c r="M343" i="2"/>
  <c r="B344" i="2"/>
  <c r="R360" i="8" l="1"/>
  <c r="B361" i="8"/>
  <c r="R348" i="6"/>
  <c r="G205" i="2"/>
  <c r="L205" i="2" s="1"/>
  <c r="I204" i="2"/>
  <c r="F205" i="2"/>
  <c r="B345" i="2"/>
  <c r="M344" i="2"/>
  <c r="R361" i="8" l="1"/>
  <c r="B362" i="8"/>
  <c r="R349" i="6"/>
  <c r="E205" i="2"/>
  <c r="C205" i="2" s="1"/>
  <c r="B346" i="2"/>
  <c r="M345" i="2"/>
  <c r="B363" i="8" l="1"/>
  <c r="R362" i="8"/>
  <c r="R350" i="6"/>
  <c r="G206" i="2"/>
  <c r="F206" i="2"/>
  <c r="I205" i="2"/>
  <c r="B347" i="2"/>
  <c r="M346" i="2"/>
  <c r="R363" i="8" l="1"/>
  <c r="C2" i="8"/>
  <c r="R351" i="6"/>
  <c r="E206" i="2"/>
  <c r="C206" i="2" s="1"/>
  <c r="L206" i="2"/>
  <c r="M347" i="2"/>
  <c r="B348" i="2"/>
  <c r="V4" i="8" l="1"/>
  <c r="R352" i="6"/>
  <c r="G207" i="2"/>
  <c r="L207" i="2" s="1"/>
  <c r="F207" i="2"/>
  <c r="I206" i="2"/>
  <c r="B349" i="2"/>
  <c r="M348" i="2"/>
  <c r="R353" i="6" l="1"/>
  <c r="E207" i="2"/>
  <c r="C207" i="2" s="1"/>
  <c r="F208" i="2" s="1"/>
  <c r="B350" i="2"/>
  <c r="M349" i="2"/>
  <c r="R354" i="6" l="1"/>
  <c r="I207" i="2"/>
  <c r="G208" i="2"/>
  <c r="L208" i="2" s="1"/>
  <c r="E208" i="2"/>
  <c r="C208" i="2" s="1"/>
  <c r="B351" i="2"/>
  <c r="M350" i="2"/>
  <c r="R355" i="6" l="1"/>
  <c r="I208" i="2"/>
  <c r="G209" i="2"/>
  <c r="F209" i="2"/>
  <c r="M351" i="2"/>
  <c r="B352" i="2"/>
  <c r="R356" i="6" l="1"/>
  <c r="E209" i="2"/>
  <c r="C209" i="2" s="1"/>
  <c r="L209" i="2"/>
  <c r="M352" i="2"/>
  <c r="B353" i="2"/>
  <c r="R357" i="6" l="1"/>
  <c r="G210" i="2"/>
  <c r="I209" i="2"/>
  <c r="F210" i="2"/>
  <c r="B354" i="2"/>
  <c r="M353" i="2"/>
  <c r="R358" i="6" l="1"/>
  <c r="E210" i="2"/>
  <c r="C210" i="2" s="1"/>
  <c r="L210" i="2"/>
  <c r="B355" i="2"/>
  <c r="M354" i="2"/>
  <c r="R359" i="6" l="1"/>
  <c r="I210" i="2"/>
  <c r="G211" i="2"/>
  <c r="F211" i="2"/>
  <c r="M355" i="2"/>
  <c r="B356" i="2"/>
  <c r="R360" i="6" l="1"/>
  <c r="E211" i="2"/>
  <c r="C211" i="2" s="1"/>
  <c r="L211" i="2"/>
  <c r="B357" i="2"/>
  <c r="M356" i="2"/>
  <c r="R361" i="6" l="1"/>
  <c r="I211" i="2"/>
  <c r="G212" i="2"/>
  <c r="F212" i="2"/>
  <c r="B358" i="2"/>
  <c r="M357" i="2"/>
  <c r="R362" i="6" l="1"/>
  <c r="E212" i="2"/>
  <c r="C212" i="2" s="1"/>
  <c r="I212" i="2" s="1"/>
  <c r="L212" i="2"/>
  <c r="B359" i="2"/>
  <c r="M358" i="2"/>
  <c r="R363" i="6" l="1"/>
  <c r="F213" i="2"/>
  <c r="E213" i="2" s="1"/>
  <c r="C213" i="2" s="1"/>
  <c r="G213" i="2"/>
  <c r="L213" i="2"/>
  <c r="M359" i="2"/>
  <c r="B360" i="2"/>
  <c r="B361" i="2" s="1"/>
  <c r="B362" i="2" s="1"/>
  <c r="I213" i="2" l="1"/>
  <c r="F214" i="2"/>
  <c r="E214" i="2" s="1"/>
  <c r="C214" i="2" s="1"/>
  <c r="G214" i="2"/>
  <c r="L214" i="2" s="1"/>
  <c r="M360" i="2"/>
  <c r="I214" i="2" l="1"/>
  <c r="G215" i="2"/>
  <c r="F215" i="2"/>
  <c r="M361" i="2"/>
  <c r="L215" i="2" l="1"/>
  <c r="E215" i="2"/>
  <c r="C215" i="2" s="1"/>
  <c r="I215" i="2" s="1"/>
  <c r="R5" i="11" l="1"/>
  <c r="G216" i="2"/>
  <c r="F216" i="2"/>
  <c r="E216" i="2" s="1"/>
  <c r="C216" i="2" s="1"/>
  <c r="L216" i="2"/>
  <c r="M362" i="2"/>
  <c r="C1" i="2"/>
  <c r="F217" i="2" l="1"/>
  <c r="E217" i="2" s="1"/>
  <c r="I216" i="2"/>
  <c r="G217" i="2"/>
  <c r="R6" i="2"/>
  <c r="R4" i="2"/>
  <c r="R7" i="2"/>
  <c r="R5" i="2"/>
  <c r="R8" i="2"/>
  <c r="R9" i="2"/>
  <c r="R10" i="2"/>
  <c r="R11" i="2"/>
  <c r="R14" i="2"/>
  <c r="R13" i="2"/>
  <c r="R12" i="2"/>
  <c r="R15" i="2"/>
  <c r="R17" i="2"/>
  <c r="R16" i="2"/>
  <c r="R19" i="2"/>
  <c r="R18" i="2"/>
  <c r="R20" i="2"/>
  <c r="L217" i="2" l="1"/>
  <c r="C217" i="2"/>
  <c r="G218" i="2" l="1"/>
  <c r="L218" i="2" s="1"/>
  <c r="I217" i="2"/>
  <c r="F218" i="2"/>
  <c r="E218" i="2" l="1"/>
  <c r="C218" i="2" s="1"/>
  <c r="I218" i="2" s="1"/>
  <c r="G219" i="2" l="1"/>
  <c r="L219" i="2" s="1"/>
  <c r="F219" i="2"/>
  <c r="E219" i="2" s="1"/>
  <c r="C219" i="2" s="1"/>
  <c r="I219" i="2" l="1"/>
  <c r="F220" i="2"/>
  <c r="G220" i="2"/>
  <c r="E220" i="2" l="1"/>
  <c r="C220" i="2" s="1"/>
  <c r="L220" i="2"/>
  <c r="I220" i="2" l="1"/>
  <c r="G221" i="2"/>
  <c r="F221" i="2"/>
  <c r="L221" i="2" s="1"/>
  <c r="E221" i="2" l="1"/>
  <c r="C221" i="2" s="1"/>
  <c r="G222" i="2" s="1"/>
  <c r="I221" i="2" l="1"/>
  <c r="F222" i="2"/>
  <c r="E222" i="2" s="1"/>
  <c r="C222" i="2" s="1"/>
  <c r="G223" i="2" s="1"/>
  <c r="L222" i="2"/>
  <c r="F223" i="2" l="1"/>
  <c r="E223" i="2" s="1"/>
  <c r="C223" i="2" s="1"/>
  <c r="I222" i="2"/>
  <c r="L223" i="2"/>
  <c r="R21" i="2"/>
  <c r="G224" i="2" l="1"/>
  <c r="L224" i="2" s="1"/>
  <c r="F224" i="2"/>
  <c r="I223" i="2"/>
  <c r="E224" i="2" l="1"/>
  <c r="C224" i="2" s="1"/>
  <c r="G225" i="2" l="1"/>
  <c r="I224" i="2"/>
  <c r="F225" i="2"/>
  <c r="E225" i="2" l="1"/>
  <c r="C225" i="2" s="1"/>
  <c r="L225" i="2"/>
  <c r="F226" i="2" l="1"/>
  <c r="I225" i="2"/>
  <c r="G226" i="2"/>
  <c r="E226" i="2" l="1"/>
  <c r="C226" i="2" s="1"/>
  <c r="L226" i="2"/>
  <c r="I226" i="2" l="1"/>
  <c r="G227" i="2"/>
  <c r="F227" i="2"/>
  <c r="L227" i="2" s="1"/>
  <c r="R3" i="2"/>
  <c r="E227" i="2" l="1"/>
  <c r="C227" i="2" s="1"/>
  <c r="G228" i="2" l="1"/>
  <c r="F228" i="2"/>
  <c r="I227" i="2"/>
  <c r="E228" i="2" l="1"/>
  <c r="C228" i="2" s="1"/>
  <c r="L228" i="2"/>
  <c r="I228" i="2" l="1"/>
  <c r="F229" i="2"/>
  <c r="E229" i="2" s="1"/>
  <c r="G229" i="2"/>
  <c r="C229" i="2" l="1"/>
  <c r="L229" i="2"/>
  <c r="F230" i="2" l="1"/>
  <c r="E230" i="2" s="1"/>
  <c r="I229" i="2"/>
  <c r="G230" i="2"/>
  <c r="L230" i="2" s="1"/>
  <c r="C230" i="2" l="1"/>
  <c r="F231" i="2" l="1"/>
  <c r="G231" i="2"/>
  <c r="I230" i="2"/>
  <c r="E231" i="2" l="1"/>
  <c r="C231" i="2" s="1"/>
  <c r="L231" i="2"/>
  <c r="G232" i="2" l="1"/>
  <c r="L232" i="2" s="1"/>
  <c r="F232" i="2"/>
  <c r="I231" i="2"/>
  <c r="E232" i="2" l="1"/>
  <c r="C232" i="2" s="1"/>
  <c r="I232" i="2" l="1"/>
  <c r="G233" i="2"/>
  <c r="F233" i="2"/>
  <c r="E233" i="2" l="1"/>
  <c r="C233" i="2" s="1"/>
  <c r="L233" i="2"/>
  <c r="G234" i="2" l="1"/>
  <c r="I233" i="2"/>
  <c r="F234" i="2"/>
  <c r="E234" i="2" l="1"/>
  <c r="C234" i="2" s="1"/>
  <c r="I234" i="2" s="1"/>
  <c r="L234" i="2"/>
  <c r="G235" i="2" l="1"/>
  <c r="F235" i="2"/>
  <c r="E235" i="2" s="1"/>
  <c r="L235" i="2"/>
  <c r="R5" i="10" l="1"/>
  <c r="C235" i="2"/>
  <c r="L236" i="2"/>
  <c r="F236" i="2" l="1"/>
  <c r="E236" i="2" s="1"/>
  <c r="I235" i="2"/>
  <c r="G236" i="2"/>
  <c r="L237" i="2"/>
  <c r="C236" i="2" l="1"/>
  <c r="L238" i="2"/>
  <c r="I236" i="2" l="1"/>
  <c r="F237" i="2"/>
  <c r="E237" i="2" s="1"/>
  <c r="G237" i="2"/>
  <c r="L239" i="2"/>
  <c r="C237" i="2" l="1"/>
  <c r="L240" i="2"/>
  <c r="I237" i="2" l="1"/>
  <c r="G238" i="2"/>
  <c r="F238" i="2"/>
  <c r="E238" i="2" l="1"/>
  <c r="C238" i="2" s="1"/>
  <c r="I238" i="2" l="1"/>
  <c r="G239" i="2"/>
  <c r="F239" i="2"/>
  <c r="E239" i="2" s="1"/>
  <c r="C239" i="2" l="1"/>
  <c r="G240" i="2" s="1"/>
  <c r="F240" i="2" l="1"/>
  <c r="E240" i="2" s="1"/>
  <c r="C240" i="2" s="1"/>
  <c r="F241" i="2" s="1"/>
  <c r="I239" i="2"/>
  <c r="G241" i="2" l="1"/>
  <c r="I240" i="2"/>
  <c r="L241" i="2"/>
  <c r="L242" i="2" s="1"/>
  <c r="L243" i="2" s="1"/>
  <c r="E241" i="2"/>
  <c r="C241" i="2" s="1"/>
  <c r="F242" i="2" l="1"/>
  <c r="E242" i="2" s="1"/>
  <c r="I241" i="2"/>
  <c r="G242" i="2"/>
  <c r="C242" i="2" l="1"/>
  <c r="G243" i="2" l="1"/>
  <c r="I242" i="2"/>
  <c r="F243" i="2"/>
  <c r="E243" i="2" s="1"/>
  <c r="C243" i="2" s="1"/>
  <c r="F244" i="2" l="1"/>
  <c r="G244" i="2"/>
  <c r="L244" i="2" s="1"/>
  <c r="I243" i="2"/>
  <c r="E244" i="2" l="1"/>
  <c r="C244" i="2" s="1"/>
  <c r="F245" i="2" l="1"/>
  <c r="E245" i="2" s="1"/>
  <c r="C245" i="2" s="1"/>
  <c r="I244" i="2"/>
  <c r="G245" i="2"/>
  <c r="L245" i="2" s="1"/>
  <c r="L246" i="2" s="1"/>
  <c r="L247" i="2" s="1"/>
  <c r="L248" i="2" s="1"/>
  <c r="I245" i="2" l="1"/>
  <c r="F246" i="2"/>
  <c r="G246" i="2"/>
  <c r="L249" i="2"/>
  <c r="E246" i="2" l="1"/>
  <c r="C246" i="2" s="1"/>
  <c r="L250" i="2"/>
  <c r="I246" i="2" l="1"/>
  <c r="F247" i="2"/>
  <c r="E247" i="2" s="1"/>
  <c r="G247" i="2"/>
  <c r="C247" i="2" l="1"/>
  <c r="F248" i="2" l="1"/>
  <c r="E248" i="2" s="1"/>
  <c r="C248" i="2" s="1"/>
  <c r="G248" i="2"/>
  <c r="I247" i="2"/>
  <c r="I248" i="2" l="1"/>
  <c r="F249" i="2"/>
  <c r="E249" i="2" s="1"/>
  <c r="C249" i="2" s="1"/>
  <c r="G249" i="2"/>
  <c r="G250" i="2" l="1"/>
  <c r="F250" i="2"/>
  <c r="E250" i="2" s="1"/>
  <c r="C250" i="2" s="1"/>
  <c r="I249" i="2"/>
  <c r="F251" i="2" l="1"/>
  <c r="E251" i="2" s="1"/>
  <c r="C251" i="2" s="1"/>
  <c r="I250" i="2"/>
  <c r="G251" i="2"/>
  <c r="L251" i="2" s="1"/>
  <c r="G252" i="2" l="1"/>
  <c r="L252" i="2" s="1"/>
  <c r="L253" i="2" s="1"/>
  <c r="L254" i="2" s="1"/>
  <c r="L255" i="2" s="1"/>
  <c r="L256" i="2" s="1"/>
  <c r="I251" i="2"/>
  <c r="F252" i="2"/>
  <c r="E252" i="2" s="1"/>
  <c r="C252" i="2" s="1"/>
  <c r="G253" i="2" l="1"/>
  <c r="I252" i="2"/>
  <c r="F253" i="2"/>
  <c r="E253" i="2" s="1"/>
  <c r="C253" i="2" l="1"/>
  <c r="G254" i="2" s="1"/>
  <c r="F254" i="2" l="1"/>
  <c r="E254" i="2" s="1"/>
  <c r="C254" i="2" s="1"/>
  <c r="I254" i="2" s="1"/>
  <c r="I253" i="2"/>
  <c r="G255" i="2" l="1"/>
  <c r="F255" i="2"/>
  <c r="E255" i="2" s="1"/>
  <c r="C255" i="2" s="1"/>
  <c r="I255" i="2" l="1"/>
  <c r="F256" i="2"/>
  <c r="E256" i="2" s="1"/>
  <c r="C256" i="2" s="1"/>
  <c r="G256" i="2"/>
  <c r="F257" i="2" l="1"/>
  <c r="E257" i="2" s="1"/>
  <c r="C257" i="2" s="1"/>
  <c r="G257" i="2"/>
  <c r="L257" i="2" s="1"/>
  <c r="L258" i="2" s="1"/>
  <c r="L259" i="2" s="1"/>
  <c r="L260" i="2" s="1"/>
  <c r="L261" i="2" s="1"/>
  <c r="I256" i="2"/>
  <c r="I257" i="2" l="1"/>
  <c r="F258" i="2"/>
  <c r="G258" i="2"/>
  <c r="E258" i="2" l="1"/>
  <c r="C258" i="2" s="1"/>
  <c r="F259" i="2" l="1"/>
  <c r="E259" i="2" s="1"/>
  <c r="I258" i="2"/>
  <c r="G259" i="2"/>
  <c r="C259" i="2" l="1"/>
  <c r="F260" i="2" l="1"/>
  <c r="E260" i="2" s="1"/>
  <c r="C260" i="2" s="1"/>
  <c r="I259" i="2"/>
  <c r="G260" i="2"/>
  <c r="G261" i="2" l="1"/>
  <c r="F261" i="2"/>
  <c r="E261" i="2" s="1"/>
  <c r="C261" i="2" s="1"/>
  <c r="I260" i="2"/>
  <c r="G262" i="2" l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F262" i="2"/>
  <c r="E262" i="2" s="1"/>
  <c r="C262" i="2" s="1"/>
  <c r="I261" i="2"/>
  <c r="I262" i="2" l="1"/>
  <c r="G263" i="2"/>
  <c r="F263" i="2"/>
  <c r="E263" i="2" s="1"/>
  <c r="C263" i="2" s="1"/>
  <c r="F264" i="2" l="1"/>
  <c r="E264" i="2" s="1"/>
  <c r="C264" i="2" s="1"/>
  <c r="I263" i="2"/>
  <c r="G264" i="2"/>
  <c r="F265" i="2" l="1"/>
  <c r="E265" i="2" s="1"/>
  <c r="C265" i="2" s="1"/>
  <c r="G265" i="2"/>
  <c r="I264" i="2"/>
  <c r="G266" i="2" l="1"/>
  <c r="I265" i="2"/>
  <c r="F266" i="2"/>
  <c r="E266" i="2" s="1"/>
  <c r="C266" i="2" l="1"/>
  <c r="I266" i="2" s="1"/>
  <c r="G267" i="2" l="1"/>
  <c r="F267" i="2"/>
  <c r="E267" i="2" s="1"/>
  <c r="C267" i="2" s="1"/>
  <c r="G268" i="2" s="1"/>
  <c r="F268" i="2" l="1"/>
  <c r="E268" i="2" s="1"/>
  <c r="C268" i="2" s="1"/>
  <c r="I267" i="2"/>
  <c r="F269" i="2" l="1"/>
  <c r="E269" i="2" s="1"/>
  <c r="C269" i="2" s="1"/>
  <c r="I269" i="2" s="1"/>
  <c r="G269" i="2"/>
  <c r="I268" i="2"/>
  <c r="G270" i="2" l="1"/>
  <c r="F270" i="2"/>
  <c r="E270" i="2" s="1"/>
  <c r="C270" i="2" s="1"/>
  <c r="I270" i="2" s="1"/>
  <c r="F271" i="2" l="1"/>
  <c r="E271" i="2" s="1"/>
  <c r="C271" i="2" s="1"/>
  <c r="F272" i="2" s="1"/>
  <c r="E272" i="2" s="1"/>
  <c r="C272" i="2" s="1"/>
  <c r="G271" i="2"/>
  <c r="I271" i="2" l="1"/>
  <c r="G272" i="2"/>
  <c r="I272" i="2"/>
  <c r="F273" i="2"/>
  <c r="E273" i="2" s="1"/>
  <c r="C273" i="2" s="1"/>
  <c r="G273" i="2"/>
  <c r="F274" i="2" l="1"/>
  <c r="E274" i="2" s="1"/>
  <c r="I273" i="2"/>
  <c r="G274" i="2"/>
  <c r="C274" i="2" l="1"/>
  <c r="G275" i="2" l="1"/>
  <c r="I274" i="2"/>
  <c r="F275" i="2"/>
  <c r="E275" i="2" l="1"/>
  <c r="C275" i="2" s="1"/>
  <c r="G276" i="2" l="1"/>
  <c r="F276" i="2"/>
  <c r="E276" i="2" s="1"/>
  <c r="C276" i="2" s="1"/>
  <c r="I275" i="2"/>
  <c r="F277" i="2" l="1"/>
  <c r="E277" i="2" s="1"/>
  <c r="G277" i="2"/>
  <c r="I276" i="2"/>
  <c r="C277" i="2" l="1"/>
  <c r="G278" i="2" l="1"/>
  <c r="F278" i="2"/>
  <c r="I277" i="2"/>
  <c r="E278" i="2" l="1"/>
  <c r="C278" i="2" s="1"/>
  <c r="F279" i="2" l="1"/>
  <c r="E279" i="2" s="1"/>
  <c r="G279" i="2"/>
  <c r="I278" i="2"/>
  <c r="C279" i="2" l="1"/>
  <c r="F280" i="2" s="1"/>
  <c r="G280" i="2" l="1"/>
  <c r="I279" i="2"/>
  <c r="E280" i="2"/>
  <c r="C280" i="2" s="1"/>
  <c r="F281" i="2" l="1"/>
  <c r="E281" i="2" s="1"/>
  <c r="C281" i="2" s="1"/>
  <c r="I280" i="2"/>
  <c r="G281" i="2"/>
  <c r="G282" i="2" l="1"/>
  <c r="I281" i="2"/>
  <c r="F282" i="2"/>
  <c r="E282" i="2" s="1"/>
  <c r="C282" i="2" s="1"/>
  <c r="F283" i="2" l="1"/>
  <c r="E283" i="2" s="1"/>
  <c r="C283" i="2" s="1"/>
  <c r="I282" i="2"/>
  <c r="G283" i="2"/>
  <c r="G284" i="2" l="1"/>
  <c r="F284" i="2"/>
  <c r="I283" i="2"/>
  <c r="E284" i="2" l="1"/>
  <c r="C284" i="2" s="1"/>
  <c r="I284" i="2" l="1"/>
  <c r="F285" i="2"/>
  <c r="G285" i="2"/>
  <c r="E285" i="2" l="1"/>
  <c r="C285" i="2" s="1"/>
  <c r="I285" i="2" l="1"/>
  <c r="G286" i="2"/>
  <c r="F286" i="2"/>
  <c r="E286" i="2" l="1"/>
  <c r="C286" i="2" s="1"/>
  <c r="F287" i="2" l="1"/>
  <c r="I286" i="2"/>
  <c r="G287" i="2"/>
  <c r="E287" i="2" l="1"/>
  <c r="C287" i="2" s="1"/>
  <c r="F288" i="2" l="1"/>
  <c r="I287" i="2"/>
  <c r="G288" i="2"/>
  <c r="E288" i="2" l="1"/>
  <c r="C288" i="2" s="1"/>
  <c r="I288" i="2" l="1"/>
  <c r="G289" i="2"/>
  <c r="F289" i="2"/>
  <c r="E289" i="2" s="1"/>
  <c r="C289" i="2" s="1"/>
  <c r="F290" i="2" l="1"/>
  <c r="E290" i="2" s="1"/>
  <c r="C290" i="2" s="1"/>
  <c r="G290" i="2"/>
  <c r="I289" i="2"/>
  <c r="F291" i="2" l="1"/>
  <c r="E291" i="2" s="1"/>
  <c r="C291" i="2" s="1"/>
  <c r="G291" i="2"/>
  <c r="I290" i="2"/>
  <c r="I291" i="2" l="1"/>
  <c r="F292" i="2"/>
  <c r="E292" i="2" s="1"/>
  <c r="C292" i="2" s="1"/>
  <c r="G292" i="2"/>
  <c r="I292" i="2" l="1"/>
  <c r="F293" i="2"/>
  <c r="E293" i="2" s="1"/>
  <c r="C293" i="2" s="1"/>
  <c r="G293" i="2"/>
  <c r="G294" i="2" l="1"/>
  <c r="I293" i="2"/>
  <c r="F294" i="2"/>
  <c r="E294" i="2" s="1"/>
  <c r="C294" i="2" s="1"/>
  <c r="I294" i="2" l="1"/>
  <c r="F295" i="2"/>
  <c r="E295" i="2" s="1"/>
  <c r="C295" i="2" s="1"/>
  <c r="G295" i="2"/>
  <c r="F296" i="2" l="1"/>
  <c r="G296" i="2"/>
  <c r="I295" i="2"/>
  <c r="E296" i="2" l="1"/>
  <c r="C296" i="2" s="1"/>
  <c r="I296" i="2" l="1"/>
  <c r="G297" i="2"/>
  <c r="F297" i="2"/>
  <c r="E297" i="2" l="1"/>
  <c r="C297" i="2" s="1"/>
  <c r="F298" i="2" l="1"/>
  <c r="I297" i="2"/>
  <c r="G298" i="2"/>
  <c r="E298" i="2" l="1"/>
  <c r="C298" i="2" s="1"/>
  <c r="F299" i="2" l="1"/>
  <c r="I298" i="2"/>
  <c r="G299" i="2"/>
  <c r="E299" i="2" l="1"/>
  <c r="C299" i="2" s="1"/>
  <c r="I299" i="2" l="1"/>
  <c r="F300" i="2"/>
  <c r="G300" i="2"/>
  <c r="E300" i="2" l="1"/>
  <c r="C300" i="2" s="1"/>
  <c r="G301" i="2" l="1"/>
  <c r="I300" i="2"/>
  <c r="F301" i="2"/>
  <c r="E301" i="2" s="1"/>
  <c r="C301" i="2" s="1"/>
  <c r="I301" i="2" l="1"/>
  <c r="F302" i="2"/>
  <c r="E302" i="2" s="1"/>
  <c r="C302" i="2" s="1"/>
  <c r="G302" i="2"/>
  <c r="F303" i="2" l="1"/>
  <c r="E303" i="2" s="1"/>
  <c r="C303" i="2" s="1"/>
  <c r="G303" i="2"/>
  <c r="I302" i="2"/>
  <c r="F304" i="2" l="1"/>
  <c r="E304" i="2" s="1"/>
  <c r="C304" i="2" s="1"/>
  <c r="I303" i="2"/>
  <c r="G304" i="2"/>
  <c r="F305" i="2" l="1"/>
  <c r="E305" i="2" s="1"/>
  <c r="C305" i="2" s="1"/>
  <c r="I304" i="2"/>
  <c r="G305" i="2"/>
  <c r="G306" i="2" l="1"/>
  <c r="I305" i="2"/>
  <c r="F306" i="2"/>
  <c r="E306" i="2" s="1"/>
  <c r="C306" i="2" s="1"/>
  <c r="I306" i="2" l="1"/>
  <c r="F307" i="2"/>
  <c r="E307" i="2" s="1"/>
  <c r="C307" i="2" s="1"/>
  <c r="G307" i="2"/>
  <c r="I307" i="2" l="1"/>
  <c r="G308" i="2"/>
  <c r="F308" i="2"/>
  <c r="E308" i="2" s="1"/>
  <c r="C308" i="2" s="1"/>
  <c r="F309" i="2" l="1"/>
  <c r="E309" i="2" s="1"/>
  <c r="C309" i="2" s="1"/>
  <c r="I308" i="2"/>
  <c r="G309" i="2"/>
  <c r="G310" i="2" l="1"/>
  <c r="I309" i="2"/>
  <c r="F310" i="2"/>
  <c r="E310" i="2" s="1"/>
  <c r="C310" i="2" s="1"/>
  <c r="G311" i="2" l="1"/>
  <c r="I310" i="2"/>
  <c r="F311" i="2"/>
  <c r="E311" i="2" s="1"/>
  <c r="C311" i="2" s="1"/>
  <c r="G312" i="2" l="1"/>
  <c r="I311" i="2"/>
  <c r="F312" i="2"/>
  <c r="E312" i="2" s="1"/>
  <c r="C312" i="2" s="1"/>
  <c r="G313" i="2" l="1"/>
  <c r="I312" i="2"/>
  <c r="F313" i="2"/>
  <c r="E313" i="2" s="1"/>
  <c r="C313" i="2" s="1"/>
  <c r="G314" i="2" l="1"/>
  <c r="F314" i="2"/>
  <c r="E314" i="2" s="1"/>
  <c r="C314" i="2" s="1"/>
  <c r="I313" i="2"/>
  <c r="F315" i="2" l="1"/>
  <c r="E315" i="2" s="1"/>
  <c r="C315" i="2" s="1"/>
  <c r="G315" i="2"/>
  <c r="I314" i="2"/>
  <c r="G316" i="2" l="1"/>
  <c r="I315" i="2"/>
  <c r="F316" i="2"/>
  <c r="E316" i="2" s="1"/>
  <c r="C316" i="2" s="1"/>
  <c r="F317" i="2" l="1"/>
  <c r="E317" i="2" s="1"/>
  <c r="C317" i="2" s="1"/>
  <c r="I316" i="2"/>
  <c r="G317" i="2"/>
  <c r="I317" i="2" l="1"/>
  <c r="F318" i="2"/>
  <c r="E318" i="2" s="1"/>
  <c r="C318" i="2" s="1"/>
  <c r="G318" i="2"/>
  <c r="G319" i="2" l="1"/>
  <c r="F319" i="2"/>
  <c r="E319" i="2" s="1"/>
  <c r="C319" i="2" s="1"/>
  <c r="I318" i="2"/>
  <c r="I319" i="2" l="1"/>
  <c r="G320" i="2"/>
  <c r="F320" i="2"/>
  <c r="E320" i="2" s="1"/>
  <c r="C320" i="2" s="1"/>
  <c r="G321" i="2" l="1"/>
  <c r="I320" i="2"/>
  <c r="F321" i="2"/>
  <c r="E321" i="2" s="1"/>
  <c r="C321" i="2" s="1"/>
  <c r="I321" i="2" l="1"/>
  <c r="G322" i="2"/>
  <c r="F322" i="2"/>
  <c r="E322" i="2" s="1"/>
  <c r="C322" i="2" s="1"/>
  <c r="I322" i="2" l="1"/>
  <c r="F323" i="2"/>
  <c r="E323" i="2" s="1"/>
  <c r="C323" i="2" s="1"/>
  <c r="G323" i="2"/>
  <c r="G324" i="2" l="1"/>
  <c r="I323" i="2"/>
  <c r="F324" i="2"/>
  <c r="E324" i="2" s="1"/>
  <c r="C324" i="2" s="1"/>
  <c r="G325" i="2" l="1"/>
  <c r="I324" i="2"/>
  <c r="F325" i="2"/>
  <c r="E325" i="2" s="1"/>
  <c r="C325" i="2" s="1"/>
  <c r="I325" i="2" l="1"/>
  <c r="F326" i="2"/>
  <c r="E326" i="2" s="1"/>
  <c r="C326" i="2" s="1"/>
  <c r="G326" i="2"/>
  <c r="F327" i="2" l="1"/>
  <c r="E327" i="2" s="1"/>
  <c r="C327" i="2" s="1"/>
  <c r="G327" i="2"/>
  <c r="I326" i="2"/>
  <c r="F328" i="2" l="1"/>
  <c r="E328" i="2" s="1"/>
  <c r="C328" i="2" s="1"/>
  <c r="G328" i="2"/>
  <c r="I327" i="2"/>
  <c r="F329" i="2" l="1"/>
  <c r="E329" i="2" s="1"/>
  <c r="C329" i="2" s="1"/>
  <c r="G329" i="2"/>
  <c r="I328" i="2"/>
  <c r="F330" i="2" l="1"/>
  <c r="E330" i="2" s="1"/>
  <c r="C330" i="2" s="1"/>
  <c r="G330" i="2"/>
  <c r="I329" i="2"/>
  <c r="I330" i="2" l="1"/>
  <c r="G331" i="2"/>
  <c r="F331" i="2"/>
  <c r="E331" i="2" s="1"/>
  <c r="C331" i="2" s="1"/>
  <c r="F332" i="2" l="1"/>
  <c r="E332" i="2" s="1"/>
  <c r="C332" i="2" s="1"/>
  <c r="I331" i="2"/>
  <c r="G332" i="2"/>
  <c r="F333" i="2" l="1"/>
  <c r="E333" i="2" s="1"/>
  <c r="C333" i="2" s="1"/>
  <c r="I332" i="2"/>
  <c r="G333" i="2"/>
  <c r="G334" i="2" l="1"/>
  <c r="F334" i="2"/>
  <c r="E334" i="2" s="1"/>
  <c r="C334" i="2" s="1"/>
  <c r="I333" i="2"/>
  <c r="F335" i="2" l="1"/>
  <c r="E335" i="2" s="1"/>
  <c r="C335" i="2" s="1"/>
  <c r="G335" i="2"/>
  <c r="I334" i="2"/>
  <c r="F336" i="2" l="1"/>
  <c r="E336" i="2" s="1"/>
  <c r="C336" i="2" s="1"/>
  <c r="G336" i="2"/>
  <c r="I335" i="2"/>
  <c r="F337" i="2" l="1"/>
  <c r="E337" i="2" s="1"/>
  <c r="C337" i="2" s="1"/>
  <c r="G337" i="2"/>
  <c r="I336" i="2"/>
  <c r="F338" i="2" l="1"/>
  <c r="E338" i="2" s="1"/>
  <c r="C338" i="2" s="1"/>
  <c r="G338" i="2"/>
  <c r="I337" i="2"/>
  <c r="I338" i="2" l="1"/>
  <c r="F339" i="2"/>
  <c r="E339" i="2" s="1"/>
  <c r="C339" i="2" s="1"/>
  <c r="G339" i="2"/>
  <c r="G340" i="2" l="1"/>
  <c r="F340" i="2"/>
  <c r="E340" i="2" s="1"/>
  <c r="C340" i="2" s="1"/>
  <c r="I339" i="2"/>
  <c r="F341" i="2" l="1"/>
  <c r="E341" i="2" s="1"/>
  <c r="C341" i="2" s="1"/>
  <c r="I340" i="2"/>
  <c r="G341" i="2"/>
  <c r="I341" i="2" l="1"/>
  <c r="F342" i="2"/>
  <c r="E342" i="2" s="1"/>
  <c r="C342" i="2" s="1"/>
  <c r="G342" i="2"/>
  <c r="I342" i="2" l="1"/>
  <c r="G343" i="2"/>
  <c r="F343" i="2"/>
  <c r="E343" i="2" s="1"/>
  <c r="C343" i="2" s="1"/>
  <c r="I343" i="2" l="1"/>
  <c r="F344" i="2"/>
  <c r="E344" i="2" s="1"/>
  <c r="C344" i="2" s="1"/>
  <c r="G344" i="2"/>
  <c r="R23" i="2"/>
  <c r="R24" i="2"/>
  <c r="R25" i="2"/>
  <c r="R26" i="2"/>
  <c r="R29" i="2"/>
  <c r="R30" i="2"/>
  <c r="R31" i="2"/>
  <c r="I344" i="2" l="1"/>
  <c r="G345" i="2"/>
  <c r="F345" i="2"/>
  <c r="E345" i="2" l="1"/>
  <c r="C345" i="2" s="1"/>
  <c r="G346" i="2" l="1"/>
  <c r="F346" i="2"/>
  <c r="I345" i="2"/>
  <c r="E346" i="2" l="1"/>
  <c r="C346" i="2" s="1"/>
  <c r="F347" i="2" l="1"/>
  <c r="I346" i="2"/>
  <c r="G347" i="2"/>
  <c r="E347" i="2" l="1"/>
  <c r="C347" i="2" s="1"/>
  <c r="G348" i="2" l="1"/>
  <c r="I347" i="2"/>
  <c r="F348" i="2"/>
  <c r="E348" i="2" l="1"/>
  <c r="C348" i="2" s="1"/>
  <c r="I348" i="2" l="1"/>
  <c r="G349" i="2"/>
  <c r="F349" i="2"/>
  <c r="E349" i="2" l="1"/>
  <c r="C349" i="2" s="1"/>
  <c r="G350" i="2" l="1"/>
  <c r="I349" i="2"/>
  <c r="F350" i="2"/>
  <c r="E350" i="2" s="1"/>
  <c r="C350" i="2" s="1"/>
  <c r="I350" i="2" l="1"/>
  <c r="F351" i="2"/>
  <c r="E351" i="2" s="1"/>
  <c r="C351" i="2" s="1"/>
  <c r="G351" i="2"/>
  <c r="F352" i="2" l="1"/>
  <c r="E352" i="2" s="1"/>
  <c r="C352" i="2" s="1"/>
  <c r="G352" i="2"/>
  <c r="I351" i="2"/>
  <c r="I352" i="2" l="1"/>
  <c r="F353" i="2"/>
  <c r="E353" i="2" s="1"/>
  <c r="C353" i="2" s="1"/>
  <c r="G353" i="2"/>
  <c r="G354" i="2" l="1"/>
  <c r="I353" i="2"/>
  <c r="F354" i="2"/>
  <c r="E354" i="2" s="1"/>
  <c r="C354" i="2" s="1"/>
  <c r="G355" i="2" l="1"/>
  <c r="I354" i="2"/>
  <c r="F355" i="2"/>
  <c r="E355" i="2" s="1"/>
  <c r="C355" i="2" s="1"/>
  <c r="G356" i="2" l="1"/>
  <c r="I355" i="2"/>
  <c r="F356" i="2"/>
  <c r="E356" i="2" s="1"/>
  <c r="C356" i="2" s="1"/>
  <c r="F357" i="2" l="1"/>
  <c r="E357" i="2" s="1"/>
  <c r="C357" i="2" s="1"/>
  <c r="G357" i="2"/>
  <c r="I356" i="2"/>
  <c r="G358" i="2" l="1"/>
  <c r="I357" i="2"/>
  <c r="F358" i="2"/>
  <c r="E358" i="2" s="1"/>
  <c r="C358" i="2" s="1"/>
  <c r="G359" i="2" l="1"/>
  <c r="I358" i="2"/>
  <c r="F359" i="2"/>
  <c r="E359" i="2" s="1"/>
  <c r="C359" i="2" s="1"/>
  <c r="F360" i="2" l="1"/>
  <c r="E360" i="2" s="1"/>
  <c r="C360" i="2" s="1"/>
  <c r="G360" i="2"/>
  <c r="I359" i="2"/>
  <c r="I360" i="2" l="1"/>
  <c r="F361" i="2"/>
  <c r="E361" i="2" s="1"/>
  <c r="C361" i="2" s="1"/>
  <c r="G361" i="2"/>
  <c r="I361" i="2" l="1"/>
  <c r="G362" i="2"/>
  <c r="F362" i="2"/>
  <c r="R22" i="2" l="1"/>
  <c r="R27" i="2"/>
  <c r="R28" i="2"/>
  <c r="E362" i="2"/>
  <c r="C362" i="2" s="1"/>
  <c r="R32" i="2"/>
  <c r="A25" i="2" l="1"/>
  <c r="I362" i="2"/>
  <c r="A28" i="2"/>
  <c r="V4" i="6" l="1"/>
  <c r="N5" i="6"/>
  <c r="I6" i="6" l="1"/>
  <c r="H6" i="6" s="1"/>
  <c r="G6" i="6"/>
  <c r="F6" i="6" l="1"/>
  <c r="K6" i="6" l="1"/>
  <c r="C6" i="6"/>
  <c r="Q6" i="6"/>
  <c r="O7" i="6" s="1"/>
  <c r="L6" i="6" l="1"/>
  <c r="N6" i="6" s="1"/>
  <c r="I7" i="6" s="1"/>
  <c r="J7" i="6"/>
  <c r="G7" i="6" l="1"/>
  <c r="H7" i="6"/>
  <c r="F7" i="6"/>
  <c r="K7" i="6" l="1"/>
  <c r="C7" i="6"/>
  <c r="J8" i="6" s="1"/>
  <c r="Q7" i="6"/>
  <c r="O8" i="6" s="1"/>
  <c r="L7" i="6" l="1"/>
  <c r="N7" i="6" s="1"/>
  <c r="I8" i="6" s="1"/>
  <c r="H8" i="6" s="1"/>
  <c r="G8" i="6" l="1"/>
  <c r="F8" i="6" s="1"/>
  <c r="C8" i="6" l="1"/>
  <c r="J9" i="6" s="1"/>
  <c r="K8" i="6"/>
  <c r="L8" i="6" s="1"/>
  <c r="N8" i="6" s="1"/>
  <c r="Q8" i="6" l="1"/>
  <c r="O9" i="6" s="1"/>
  <c r="G9" i="6"/>
  <c r="I9" i="6"/>
  <c r="H9" i="6" s="1"/>
  <c r="F9" i="6" l="1"/>
  <c r="K9" i="6" l="1"/>
  <c r="Q9" i="6" s="1"/>
  <c r="O10" i="6" s="1"/>
  <c r="C9" i="6"/>
  <c r="J10" i="6" s="1"/>
  <c r="L9" i="6" l="1"/>
  <c r="N9" i="6" s="1"/>
  <c r="G10" i="6"/>
  <c r="I10" i="6"/>
  <c r="H10" i="6" s="1"/>
  <c r="F10" i="6" s="1"/>
  <c r="K10" i="6" s="1"/>
  <c r="C10" i="6" l="1"/>
  <c r="L10" i="6" s="1"/>
  <c r="N10" i="6" s="1"/>
  <c r="J11" i="6"/>
  <c r="G11" i="6" l="1"/>
  <c r="Q10" i="6"/>
  <c r="O11" i="6" s="1"/>
  <c r="I11" i="6"/>
  <c r="H11" i="6" s="1"/>
  <c r="F11" i="6" l="1"/>
  <c r="K11" i="6" l="1"/>
  <c r="C11" i="6"/>
  <c r="J12" i="6" s="1"/>
  <c r="Q11" i="6"/>
  <c r="O12" i="6" s="1"/>
  <c r="L11" i="6" l="1"/>
  <c r="N11" i="6" s="1"/>
  <c r="G12" i="6" s="1"/>
  <c r="I12" i="6" l="1"/>
  <c r="H12" i="6" s="1"/>
  <c r="F12" i="6" s="1"/>
  <c r="K12" i="6" l="1"/>
  <c r="C12" i="6"/>
  <c r="J13" i="6" s="1"/>
  <c r="Q12" i="6"/>
  <c r="O13" i="6" s="1"/>
  <c r="L12" i="6" l="1"/>
  <c r="N12" i="6" s="1"/>
  <c r="G13" i="6" s="1"/>
  <c r="I13" i="6" l="1"/>
  <c r="H13" i="6" s="1"/>
  <c r="F13" i="6" s="1"/>
  <c r="C13" i="6" s="1"/>
  <c r="K13" i="6" l="1"/>
  <c r="Q13" i="6" s="1"/>
  <c r="O14" i="6" s="1"/>
  <c r="J14" i="6"/>
  <c r="L13" i="6" l="1"/>
  <c r="N13" i="6" s="1"/>
  <c r="I14" i="6" l="1"/>
  <c r="H14" i="6" s="1"/>
  <c r="G14" i="6"/>
  <c r="F14" i="6" l="1"/>
  <c r="C14" i="6" s="1"/>
  <c r="K14" i="6" l="1"/>
  <c r="Q14" i="6" s="1"/>
  <c r="O15" i="6" s="1"/>
  <c r="J15" i="6"/>
  <c r="L14" i="6" l="1"/>
  <c r="N14" i="6" s="1"/>
  <c r="G15" i="6" s="1"/>
  <c r="I15" i="6" l="1"/>
  <c r="H15" i="6" s="1"/>
  <c r="F15" i="6" s="1"/>
  <c r="C15" i="6" l="1"/>
  <c r="J16" i="6" s="1"/>
  <c r="K15" i="6"/>
  <c r="L15" i="6" s="1"/>
  <c r="N15" i="6" s="1"/>
  <c r="I16" i="6" s="1"/>
  <c r="H16" i="6" s="1"/>
  <c r="Q15" i="6" l="1"/>
  <c r="O16" i="6" s="1"/>
  <c r="G16" i="6"/>
  <c r="F16" i="6" s="1"/>
  <c r="C16" i="6" l="1"/>
  <c r="K16" i="6"/>
  <c r="Q16" i="6" s="1"/>
  <c r="O17" i="6" s="1"/>
  <c r="J17" i="6"/>
  <c r="L16" i="6" l="1"/>
  <c r="N16" i="6" s="1"/>
  <c r="G17" i="6" l="1"/>
  <c r="I17" i="6"/>
  <c r="H17" i="6" s="1"/>
  <c r="F17" i="6" l="1"/>
  <c r="K17" i="6" l="1"/>
  <c r="C17" i="6"/>
  <c r="Q17" i="6"/>
  <c r="O18" i="6" s="1"/>
  <c r="J18" i="6" l="1"/>
  <c r="L17" i="6"/>
  <c r="N17" i="6" s="1"/>
  <c r="G18" i="6" l="1"/>
  <c r="I18" i="6"/>
  <c r="H18" i="6" s="1"/>
  <c r="F18" i="6" s="1"/>
  <c r="C18" i="6" s="1"/>
  <c r="J19" i="6" l="1"/>
  <c r="K18" i="6"/>
  <c r="Q18" i="6" s="1"/>
  <c r="O19" i="6" s="1"/>
  <c r="L18" i="6" l="1"/>
  <c r="N18" i="6" s="1"/>
  <c r="G19" i="6" l="1"/>
  <c r="I19" i="6"/>
  <c r="H19" i="6" s="1"/>
  <c r="F19" i="6" s="1"/>
  <c r="C19" i="6" s="1"/>
  <c r="J20" i="6" l="1"/>
  <c r="K19" i="6"/>
  <c r="L19" i="6" s="1"/>
  <c r="N19" i="6" s="1"/>
  <c r="Q19" i="6" l="1"/>
  <c r="O20" i="6" s="1"/>
  <c r="G20" i="6"/>
  <c r="I20" i="6"/>
  <c r="H20" i="6" s="1"/>
  <c r="F20" i="6" s="1"/>
  <c r="K20" i="6" l="1"/>
  <c r="Q20" i="6" s="1"/>
  <c r="O21" i="6" s="1"/>
  <c r="C20" i="6"/>
  <c r="J21" i="6" s="1"/>
  <c r="L20" i="6" l="1"/>
  <c r="N20" i="6" s="1"/>
  <c r="I21" i="6" s="1"/>
  <c r="H21" i="6" s="1"/>
  <c r="G21" i="6" l="1"/>
  <c r="F21" i="6" s="1"/>
  <c r="K21" i="6" s="1"/>
  <c r="Q21" i="6" s="1"/>
  <c r="O22" i="6" s="1"/>
  <c r="C21" i="6" l="1"/>
  <c r="L21" i="6" s="1"/>
  <c r="N21" i="6" s="1"/>
  <c r="G22" i="6" s="1"/>
  <c r="I22" i="6" l="1"/>
  <c r="J22" i="6"/>
  <c r="H22" i="6" l="1"/>
  <c r="F22" i="6" s="1"/>
  <c r="K22" i="6" s="1"/>
  <c r="Q22" i="6" s="1"/>
  <c r="O23" i="6" s="1"/>
  <c r="C22" i="6" l="1"/>
  <c r="J23" i="6" s="1"/>
  <c r="L22" i="6" l="1"/>
  <c r="N22" i="6" s="1"/>
  <c r="G23" i="6" s="1"/>
  <c r="I23" i="6" l="1"/>
  <c r="H23" i="6" s="1"/>
  <c r="F23" i="6" s="1"/>
  <c r="K23" i="6" s="1"/>
  <c r="Q23" i="6" l="1"/>
  <c r="O24" i="6" s="1"/>
  <c r="C23" i="6"/>
  <c r="J24" i="6" l="1"/>
  <c r="L23" i="6"/>
  <c r="N23" i="6" s="1"/>
  <c r="G24" i="6" l="1"/>
  <c r="I24" i="6"/>
  <c r="H24" i="6" s="1"/>
  <c r="F24" i="6" l="1"/>
  <c r="M25" i="6"/>
  <c r="K24" i="6" l="1"/>
  <c r="Q24" i="6" s="1"/>
  <c r="O25" i="6" s="1"/>
  <c r="C24" i="6"/>
  <c r="L24" i="6" l="1"/>
  <c r="N24" i="6" s="1"/>
  <c r="J25" i="6"/>
  <c r="M26" i="6"/>
  <c r="I25" i="6" l="1"/>
  <c r="H25" i="6" s="1"/>
  <c r="F25" i="6" s="1"/>
  <c r="G25" i="6"/>
  <c r="K25" i="6" l="1"/>
  <c r="Q25" i="6" s="1"/>
  <c r="O26" i="6" s="1"/>
  <c r="C25" i="6"/>
  <c r="J26" i="6" l="1"/>
  <c r="L25" i="6"/>
  <c r="N25" i="6" s="1"/>
  <c r="G26" i="6" l="1"/>
  <c r="I26" i="6"/>
  <c r="H26" i="6" s="1"/>
  <c r="F26" i="6" l="1"/>
  <c r="C26" i="6" s="1"/>
  <c r="M27" i="6"/>
  <c r="K26" i="6" l="1"/>
  <c r="Q26" i="6" s="1"/>
  <c r="O27" i="6" s="1"/>
  <c r="J27" i="6"/>
  <c r="L26" i="6"/>
  <c r="N26" i="6" s="1"/>
  <c r="I27" i="6" l="1"/>
  <c r="H27" i="6" s="1"/>
  <c r="G27" i="6"/>
  <c r="F27" i="6" l="1"/>
  <c r="K27" i="6" s="1"/>
  <c r="C27" i="6" l="1"/>
  <c r="J28" i="6" s="1"/>
  <c r="Q27" i="6"/>
  <c r="O28" i="6" s="1"/>
  <c r="M28" i="6" s="1"/>
  <c r="L27" i="6"/>
  <c r="N27" i="6" s="1"/>
  <c r="G28" i="6" s="1"/>
  <c r="I28" i="6" l="1"/>
  <c r="H28" i="6" s="1"/>
  <c r="F28" i="6" s="1"/>
  <c r="K28" i="6" s="1"/>
  <c r="Q28" i="6" s="1"/>
  <c r="O29" i="6" s="1"/>
  <c r="M29" i="6"/>
  <c r="C28" i="6" l="1"/>
  <c r="L28" i="6"/>
  <c r="N28" i="6" s="1"/>
  <c r="J29" i="6"/>
  <c r="I29" i="6" l="1"/>
  <c r="H29" i="6" s="1"/>
  <c r="G29" i="6"/>
  <c r="F29" i="6" l="1"/>
  <c r="K29" i="6" s="1"/>
  <c r="Q29" i="6" s="1"/>
  <c r="O30" i="6" s="1"/>
  <c r="M30" i="6" l="1"/>
  <c r="C29" i="6"/>
  <c r="L29" i="6" l="1"/>
  <c r="N29" i="6" s="1"/>
  <c r="J30" i="6"/>
  <c r="I30" i="6"/>
  <c r="G30" i="6"/>
  <c r="H30" i="6" l="1"/>
  <c r="F30" i="6"/>
  <c r="K30" i="6" s="1"/>
  <c r="Q30" i="6" s="1"/>
  <c r="O31" i="6" s="1"/>
  <c r="M31" i="6" l="1"/>
  <c r="C30" i="6"/>
  <c r="J31" i="6" l="1"/>
  <c r="L30" i="6"/>
  <c r="N30" i="6" s="1"/>
  <c r="G31" i="6" l="1"/>
  <c r="I31" i="6"/>
  <c r="H31" i="6" s="1"/>
  <c r="F31" i="6" s="1"/>
  <c r="C31" i="6" s="1"/>
  <c r="J32" i="6" l="1"/>
  <c r="K31" i="6"/>
  <c r="L31" i="6" s="1"/>
  <c r="N31" i="6" s="1"/>
  <c r="G32" i="6" l="1"/>
  <c r="I32" i="6"/>
  <c r="H32" i="6" s="1"/>
  <c r="F32" i="6" s="1"/>
  <c r="Q31" i="6"/>
  <c r="O32" i="6" s="1"/>
  <c r="K32" i="6" l="1"/>
  <c r="C32" i="6"/>
  <c r="J33" i="6" l="1"/>
  <c r="L32" i="6"/>
  <c r="M32" i="6"/>
  <c r="Q32" i="6"/>
  <c r="O33" i="6" s="1"/>
  <c r="N32" i="6" l="1"/>
  <c r="M33" i="6"/>
  <c r="I33" i="6" l="1"/>
  <c r="H33" i="6" s="1"/>
  <c r="G33" i="6"/>
  <c r="V5" i="6"/>
  <c r="V6" i="6"/>
  <c r="V7" i="6"/>
  <c r="F33" i="6" l="1"/>
  <c r="K33" i="6" s="1"/>
  <c r="Q33" i="6" s="1"/>
  <c r="O34" i="6" s="1"/>
  <c r="P34" i="6" s="1"/>
  <c r="M34" i="6" s="1"/>
  <c r="A26" i="7"/>
  <c r="U4" i="7" s="1"/>
  <c r="U5" i="7" s="1"/>
  <c r="C5" i="8" l="1"/>
  <c r="J6" i="8" s="1"/>
  <c r="L5" i="8" l="1"/>
  <c r="N5" i="8" s="1"/>
  <c r="I6" i="8" s="1"/>
  <c r="H6" i="8" s="1"/>
  <c r="G6" i="8" l="1"/>
  <c r="F6" i="8"/>
  <c r="C6" i="8" s="1"/>
  <c r="J7" i="8" s="1"/>
  <c r="K6" i="8" l="1"/>
  <c r="Q6" i="8" s="1"/>
  <c r="O7" i="8" s="1"/>
  <c r="P7" i="8" l="1"/>
  <c r="M7" i="8" s="1"/>
  <c r="L6" i="8"/>
  <c r="N6" i="8" s="1"/>
  <c r="G7" i="8" l="1"/>
  <c r="I7" i="8"/>
  <c r="H7" i="8" s="1"/>
  <c r="F7" i="8" l="1"/>
  <c r="C7" i="8" l="1"/>
  <c r="K7" i="8"/>
  <c r="Q7" i="8" s="1"/>
  <c r="O8" i="8" s="1"/>
  <c r="P8" i="8" l="1"/>
  <c r="M8" i="8" s="1"/>
  <c r="L7" i="8"/>
  <c r="N7" i="8" s="1"/>
  <c r="J8" i="8"/>
  <c r="G8" i="8" l="1"/>
  <c r="V5" i="8" s="1"/>
  <c r="I8" i="8"/>
  <c r="H8" i="8" s="1"/>
  <c r="F8" i="8" s="1"/>
  <c r="C8" i="8" s="1"/>
  <c r="J9" i="8" l="1"/>
  <c r="K8" i="8"/>
  <c r="Q8" i="8" s="1"/>
  <c r="O9" i="8" s="1"/>
  <c r="P9" i="8" l="1"/>
  <c r="M9" i="8" s="1"/>
  <c r="L8" i="8"/>
  <c r="N8" i="8" s="1"/>
  <c r="G9" i="8" l="1"/>
  <c r="I9" i="8"/>
  <c r="H9" i="8" s="1"/>
  <c r="F9" i="8" s="1"/>
  <c r="K9" i="8" l="1"/>
  <c r="Q9" i="8" s="1"/>
  <c r="O10" i="8" s="1"/>
  <c r="C9" i="8"/>
  <c r="P10" i="8" l="1"/>
  <c r="M10" i="8" s="1"/>
  <c r="J10" i="8"/>
  <c r="L9" i="8"/>
  <c r="N9" i="8" s="1"/>
  <c r="G10" i="8" l="1"/>
  <c r="I10" i="8"/>
  <c r="H10" i="8" s="1"/>
  <c r="F10" i="8" s="1"/>
  <c r="C10" i="8" l="1"/>
  <c r="K10" i="8"/>
  <c r="Q10" i="8" s="1"/>
  <c r="O11" i="8" s="1"/>
  <c r="P11" i="8" l="1"/>
  <c r="M11" i="8" s="1"/>
  <c r="L10" i="8"/>
  <c r="N10" i="8" s="1"/>
  <c r="J11" i="8"/>
  <c r="G11" i="8" l="1"/>
  <c r="I11" i="8"/>
  <c r="H11" i="8" s="1"/>
  <c r="F11" i="8" s="1"/>
  <c r="C11" i="8" l="1"/>
  <c r="K11" i="8"/>
  <c r="Q11" i="8" s="1"/>
  <c r="O12" i="8" s="1"/>
  <c r="P12" i="8" l="1"/>
  <c r="M12" i="8" s="1"/>
  <c r="J12" i="8"/>
  <c r="L11" i="8"/>
  <c r="N11" i="8" s="1"/>
  <c r="G12" i="8" l="1"/>
  <c r="I12" i="8"/>
  <c r="H12" i="8" s="1"/>
  <c r="F12" i="8" l="1"/>
  <c r="C12" i="8" s="1"/>
  <c r="J13" i="8" s="1"/>
  <c r="K12" i="8" l="1"/>
  <c r="Q12" i="8" s="1"/>
  <c r="O13" i="8" s="1"/>
  <c r="P13" i="8" s="1"/>
  <c r="M13" i="8" s="1"/>
  <c r="L12" i="8" l="1"/>
  <c r="N12" i="8" s="1"/>
  <c r="I13" i="8" s="1"/>
  <c r="H13" i="8" s="1"/>
  <c r="G13" i="8" l="1"/>
  <c r="F13" i="8" s="1"/>
  <c r="K13" i="8" s="1"/>
  <c r="Q13" i="8" s="1"/>
  <c r="O14" i="8" s="1"/>
  <c r="P14" i="8" s="1"/>
  <c r="M14" i="8" s="1"/>
  <c r="C13" i="8" l="1"/>
  <c r="J14" i="8" s="1"/>
  <c r="L13" i="8" l="1"/>
  <c r="N13" i="8" s="1"/>
  <c r="I14" i="8" s="1"/>
  <c r="H14" i="8" s="1"/>
  <c r="G14" i="8" l="1"/>
  <c r="F14" i="8" s="1"/>
  <c r="C14" i="8" s="1"/>
  <c r="J15" i="8" s="1"/>
  <c r="K14" i="8" l="1"/>
  <c r="Q14" i="8" s="1"/>
  <c r="O15" i="8" s="1"/>
  <c r="P15" i="8" s="1"/>
  <c r="M15" i="8" s="1"/>
  <c r="L14" i="8" l="1"/>
  <c r="N14" i="8" s="1"/>
  <c r="I15" i="8" s="1"/>
  <c r="H15" i="8" s="1"/>
  <c r="G15" i="8" l="1"/>
  <c r="F15" i="8" s="1"/>
  <c r="C15" i="8" s="1"/>
  <c r="J16" i="8" s="1"/>
  <c r="K15" i="8" l="1"/>
  <c r="Q15" i="8" s="1"/>
  <c r="O16" i="8" s="1"/>
  <c r="P16" i="8" s="1"/>
  <c r="M16" i="8" s="1"/>
  <c r="L15" i="8" l="1"/>
  <c r="N15" i="8" s="1"/>
  <c r="G16" i="8" s="1"/>
  <c r="I16" i="8" l="1"/>
  <c r="H16" i="8" s="1"/>
  <c r="F16" i="8" s="1"/>
  <c r="C16" i="8" s="1"/>
  <c r="J17" i="8" s="1"/>
  <c r="K16" i="8" l="1"/>
  <c r="Q16" i="8" s="1"/>
  <c r="O17" i="8" s="1"/>
  <c r="P17" i="8" s="1"/>
  <c r="M17" i="8" s="1"/>
  <c r="L16" i="8" l="1"/>
  <c r="N16" i="8" s="1"/>
  <c r="G17" i="8" s="1"/>
  <c r="I17" i="8" l="1"/>
  <c r="H17" i="8" s="1"/>
  <c r="F17" i="8" s="1"/>
  <c r="C17" i="8" s="1"/>
  <c r="J18" i="8" s="1"/>
  <c r="K17" i="8" l="1"/>
  <c r="Q17" i="8" s="1"/>
  <c r="O18" i="8" s="1"/>
  <c r="P18" i="8" s="1"/>
  <c r="M18" i="8" s="1"/>
  <c r="L17" i="8" l="1"/>
  <c r="N17" i="8" s="1"/>
  <c r="G18" i="8" s="1"/>
  <c r="I18" i="8" l="1"/>
  <c r="H18" i="8" s="1"/>
  <c r="F18" i="8" s="1"/>
  <c r="C18" i="8" s="1"/>
  <c r="J19" i="8" s="1"/>
  <c r="K18" i="8" l="1"/>
  <c r="Q18" i="8" s="1"/>
  <c r="O19" i="8" s="1"/>
  <c r="P19" i="8" s="1"/>
  <c r="M19" i="8" s="1"/>
  <c r="L18" i="8" l="1"/>
  <c r="N18" i="8" s="1"/>
  <c r="I19" i="8" s="1"/>
  <c r="H19" i="8" s="1"/>
  <c r="G19" i="8" l="1"/>
  <c r="F19" i="8" s="1"/>
  <c r="C19" i="8" s="1"/>
  <c r="J20" i="8" s="1"/>
  <c r="K19" i="8" l="1"/>
  <c r="Q19" i="8" s="1"/>
  <c r="O20" i="8" s="1"/>
  <c r="P20" i="8" s="1"/>
  <c r="M20" i="8" s="1"/>
  <c r="L19" i="8" l="1"/>
  <c r="N19" i="8" s="1"/>
  <c r="G20" i="8" s="1"/>
  <c r="I20" i="8" l="1"/>
  <c r="H20" i="8" s="1"/>
  <c r="F20" i="8" s="1"/>
  <c r="C20" i="8" s="1"/>
  <c r="J21" i="8" s="1"/>
  <c r="K20" i="8" l="1"/>
  <c r="Q20" i="8" s="1"/>
  <c r="O21" i="8" s="1"/>
  <c r="P21" i="8" s="1"/>
  <c r="M21" i="8" s="1"/>
  <c r="L20" i="8" l="1"/>
  <c r="N20" i="8" s="1"/>
  <c r="G21" i="8" s="1"/>
  <c r="I21" i="8" l="1"/>
  <c r="H21" i="8" s="1"/>
  <c r="F21" i="8" s="1"/>
  <c r="K21" i="8" s="1"/>
  <c r="Q21" i="8" s="1"/>
  <c r="O22" i="8" s="1"/>
  <c r="P22" i="8" s="1"/>
  <c r="M22" i="8" s="1"/>
  <c r="C21" i="8" l="1"/>
  <c r="J22" i="8" s="1"/>
  <c r="L21" i="8" l="1"/>
  <c r="N21" i="8" s="1"/>
  <c r="I22" i="8" s="1"/>
  <c r="H22" i="8" s="1"/>
  <c r="G22" i="8" l="1"/>
  <c r="F22" i="8" s="1"/>
  <c r="C22" i="8" s="1"/>
  <c r="J23" i="8" s="1"/>
  <c r="K22" i="8" l="1"/>
  <c r="Q22" i="8" s="1"/>
  <c r="O23" i="8" s="1"/>
  <c r="P23" i="8" s="1"/>
  <c r="M23" i="8" s="1"/>
  <c r="L22" i="8" l="1"/>
  <c r="N22" i="8" s="1"/>
  <c r="I23" i="8" s="1"/>
  <c r="H23" i="8" s="1"/>
  <c r="G23" i="8" l="1"/>
  <c r="F23" i="8" s="1"/>
  <c r="C23" i="8" s="1"/>
  <c r="J24" i="8" s="1"/>
  <c r="K23" i="8" l="1"/>
  <c r="Q23" i="8" s="1"/>
  <c r="O24" i="8" s="1"/>
  <c r="P24" i="8" s="1"/>
  <c r="M24" i="8" s="1"/>
  <c r="L23" i="8" l="1"/>
  <c r="N23" i="8" s="1"/>
  <c r="I24" i="8" s="1"/>
  <c r="H24" i="8" s="1"/>
  <c r="G24" i="8" l="1"/>
  <c r="F24" i="8" s="1"/>
  <c r="C24" i="8" s="1"/>
  <c r="J25" i="8" s="1"/>
  <c r="K24" i="8" l="1"/>
  <c r="Q24" i="8" s="1"/>
  <c r="O25" i="8" s="1"/>
  <c r="P25" i="8" s="1"/>
  <c r="M25" i="8" s="1"/>
  <c r="L24" i="8" l="1"/>
  <c r="N24" i="8" s="1"/>
  <c r="I25" i="8" s="1"/>
  <c r="H25" i="8" s="1"/>
  <c r="G25" i="8" l="1"/>
  <c r="F25" i="8" s="1"/>
  <c r="K25" i="8" s="1"/>
  <c r="Q25" i="8" s="1"/>
  <c r="O26" i="8" s="1"/>
  <c r="P26" i="8" s="1"/>
  <c r="M26" i="8" s="1"/>
  <c r="C25" i="8" l="1"/>
  <c r="J26" i="8" s="1"/>
  <c r="L25" i="8" l="1"/>
  <c r="N25" i="8" s="1"/>
  <c r="I26" i="8" s="1"/>
  <c r="H26" i="8" s="1"/>
  <c r="G26" i="8" l="1"/>
  <c r="F26" i="8" s="1"/>
  <c r="C26" i="8" s="1"/>
  <c r="J27" i="8" s="1"/>
  <c r="K26" i="8" l="1"/>
  <c r="Q26" i="8" s="1"/>
  <c r="O27" i="8" s="1"/>
  <c r="P27" i="8" s="1"/>
  <c r="M27" i="8" s="1"/>
  <c r="L26" i="8" l="1"/>
  <c r="N26" i="8" s="1"/>
  <c r="G27" i="8" s="1"/>
  <c r="I27" i="8" l="1"/>
  <c r="H27" i="8" s="1"/>
  <c r="F27" i="8" s="1"/>
  <c r="C27" i="8" s="1"/>
  <c r="J28" i="8" s="1"/>
  <c r="K27" i="8" l="1"/>
  <c r="Q27" i="8" s="1"/>
  <c r="O28" i="8" s="1"/>
  <c r="P28" i="8" s="1"/>
  <c r="M28" i="8" s="1"/>
  <c r="L27" i="8" l="1"/>
  <c r="N27" i="8" s="1"/>
  <c r="G28" i="8" s="1"/>
  <c r="I28" i="8" l="1"/>
  <c r="H28" i="8" s="1"/>
  <c r="F28" i="8" s="1"/>
  <c r="C28" i="8" s="1"/>
  <c r="J29" i="8" s="1"/>
  <c r="K28" i="8" l="1"/>
  <c r="Q28" i="8" s="1"/>
  <c r="O29" i="8" s="1"/>
  <c r="P29" i="8" s="1"/>
  <c r="M29" i="8" s="1"/>
  <c r="L28" i="8" l="1"/>
  <c r="N28" i="8" s="1"/>
  <c r="G29" i="8" s="1"/>
  <c r="I29" i="8"/>
  <c r="H29" i="8" s="1"/>
  <c r="F29" i="8" s="1"/>
  <c r="K29" i="8" l="1"/>
  <c r="Q29" i="8" s="1"/>
  <c r="O30" i="8" s="1"/>
  <c r="P30" i="8" l="1"/>
  <c r="M30" i="8" s="1"/>
  <c r="L29" i="8"/>
  <c r="N29" i="8" s="1"/>
  <c r="I30" i="8" l="1"/>
  <c r="C29" i="8"/>
  <c r="J30" i="8" s="1"/>
  <c r="G30" i="8"/>
  <c r="F30" i="8" s="1"/>
  <c r="K30" i="8" s="1"/>
  <c r="Q30" i="8" s="1"/>
  <c r="O31" i="8" s="1"/>
  <c r="H30" i="8" l="1"/>
  <c r="P31" i="8"/>
  <c r="M31" i="8" s="1"/>
  <c r="V6" i="8"/>
  <c r="T4" i="7" l="1"/>
  <c r="T5" i="7" s="1"/>
  <c r="B4" i="7"/>
  <c r="T6" i="7" l="1"/>
  <c r="R4" i="7"/>
  <c r="B5" i="7"/>
  <c r="R5" i="7" l="1"/>
  <c r="B6" i="7"/>
  <c r="T7" i="7"/>
  <c r="T8" i="7" l="1"/>
  <c r="R6" i="7"/>
  <c r="B7" i="7"/>
  <c r="R7" i="7" l="1"/>
  <c r="B8" i="7"/>
  <c r="T9" i="7"/>
  <c r="T10" i="7" l="1"/>
  <c r="R8" i="7"/>
  <c r="B9" i="7"/>
  <c r="R9" i="7" l="1"/>
  <c r="B10" i="7"/>
  <c r="T11" i="7"/>
  <c r="T12" i="7" l="1"/>
  <c r="R10" i="7"/>
  <c r="B11" i="7"/>
  <c r="R11" i="7" l="1"/>
  <c r="B12" i="7"/>
  <c r="T13" i="7"/>
  <c r="R12" i="7" l="1"/>
  <c r="B13" i="7"/>
  <c r="T14" i="7"/>
  <c r="T15" i="7" l="1"/>
  <c r="R13" i="7"/>
  <c r="B14" i="7"/>
  <c r="R14" i="7" l="1"/>
  <c r="B15" i="7"/>
  <c r="T16" i="7"/>
  <c r="R15" i="7" l="1"/>
  <c r="B16" i="7"/>
  <c r="T17" i="7"/>
  <c r="T18" i="7" l="1"/>
  <c r="R16" i="7"/>
  <c r="B17" i="7"/>
  <c r="R17" i="7" l="1"/>
  <c r="B18" i="7"/>
  <c r="T19" i="7"/>
  <c r="R18" i="7" l="1"/>
  <c r="B19" i="7"/>
  <c r="T20" i="7"/>
  <c r="T21" i="7" l="1"/>
  <c r="R19" i="7"/>
  <c r="B20" i="7"/>
  <c r="B21" i="7" l="1"/>
  <c r="R20" i="7"/>
  <c r="T22" i="7"/>
  <c r="R21" i="7" l="1"/>
  <c r="B22" i="7"/>
  <c r="T23" i="7"/>
  <c r="B23" i="7" l="1"/>
  <c r="R22" i="7"/>
  <c r="T24" i="7"/>
  <c r="T25" i="7" l="1"/>
  <c r="B24" i="7"/>
  <c r="R23" i="7"/>
  <c r="R24" i="7" l="1"/>
  <c r="B25" i="7"/>
  <c r="T26" i="7"/>
  <c r="B26" i="7" l="1"/>
  <c r="R25" i="7"/>
  <c r="T27" i="7"/>
  <c r="T28" i="7" l="1"/>
  <c r="R26" i="7"/>
  <c r="B27" i="7"/>
  <c r="R27" i="7" l="1"/>
  <c r="B28" i="7"/>
  <c r="T29" i="7"/>
  <c r="B29" i="7" l="1"/>
  <c r="R28" i="7"/>
  <c r="T30" i="7"/>
  <c r="T31" i="7" l="1"/>
  <c r="R29" i="7"/>
  <c r="B30" i="7"/>
  <c r="T32" i="7" l="1"/>
  <c r="R30" i="7"/>
  <c r="B31" i="7"/>
  <c r="R31" i="7" l="1"/>
  <c r="B32" i="7"/>
  <c r="T33" i="7"/>
  <c r="R32" i="7" l="1"/>
  <c r="B33" i="7"/>
  <c r="A29" i="7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U24" i="7" s="1"/>
  <c r="U25" i="7" s="1"/>
  <c r="U26" i="7" s="1"/>
  <c r="U27" i="7" s="1"/>
  <c r="U28" i="7" s="1"/>
  <c r="U29" i="7" s="1"/>
  <c r="U30" i="7" s="1"/>
  <c r="U31" i="7" s="1"/>
  <c r="U32" i="7" s="1"/>
  <c r="U33" i="7" s="1"/>
  <c r="I4" i="7"/>
  <c r="H4" i="7" s="1"/>
  <c r="R33" i="7" l="1"/>
  <c r="B34" i="7"/>
  <c r="S17" i="7"/>
  <c r="A17" i="7" s="1"/>
  <c r="K4" i="7"/>
  <c r="L4" i="7" s="1"/>
  <c r="N4" i="7" s="1"/>
  <c r="G5" i="7" l="1"/>
  <c r="I5" i="7"/>
  <c r="H5" i="7" s="1"/>
  <c r="F5" i="7" s="1"/>
  <c r="Q4" i="7"/>
  <c r="B35" i="7"/>
  <c r="R34" i="7"/>
  <c r="K5" i="7" l="1"/>
  <c r="C5" i="7"/>
  <c r="R35" i="7"/>
  <c r="B36" i="7"/>
  <c r="O5" i="7"/>
  <c r="P5" i="7" s="1"/>
  <c r="J6" i="7" l="1"/>
  <c r="L5" i="7"/>
  <c r="R36" i="7"/>
  <c r="B37" i="7"/>
  <c r="R37" i="7" l="1"/>
  <c r="B38" i="7"/>
  <c r="M5" i="7"/>
  <c r="N5" i="7" s="1"/>
  <c r="Q5" i="7"/>
  <c r="G6" i="7" l="1"/>
  <c r="I6" i="7"/>
  <c r="H6" i="7" s="1"/>
  <c r="O6" i="7"/>
  <c r="P6" i="7" s="1"/>
  <c r="R38" i="7"/>
  <c r="B39" i="7"/>
  <c r="R39" i="7" l="1"/>
  <c r="B40" i="7"/>
  <c r="M6" i="7"/>
  <c r="F6" i="7"/>
  <c r="K6" i="7" l="1"/>
  <c r="Q6" i="7" s="1"/>
  <c r="C6" i="7"/>
  <c r="R40" i="7"/>
  <c r="B41" i="7"/>
  <c r="O7" i="7" l="1"/>
  <c r="P7" i="7" s="1"/>
  <c r="J7" i="7"/>
  <c r="L6" i="7"/>
  <c r="N6" i="7" s="1"/>
  <c r="R41" i="7"/>
  <c r="B42" i="7"/>
  <c r="R42" i="7" l="1"/>
  <c r="B43" i="7"/>
  <c r="G7" i="7"/>
  <c r="I7" i="7"/>
  <c r="H7" i="7" s="1"/>
  <c r="M7" i="7"/>
  <c r="F7" i="7" l="1"/>
  <c r="K7" i="7" s="1"/>
  <c r="Q7" i="7" s="1"/>
  <c r="R43" i="7"/>
  <c r="B44" i="7"/>
  <c r="C7" i="7" l="1"/>
  <c r="J8" i="7" s="1"/>
  <c r="O8" i="7"/>
  <c r="P8" i="7" s="1"/>
  <c r="R44" i="7"/>
  <c r="B45" i="7"/>
  <c r="L7" i="7" l="1"/>
  <c r="N7" i="7" s="1"/>
  <c r="G8" i="7"/>
  <c r="I8" i="7"/>
  <c r="H8" i="7" s="1"/>
  <c r="R45" i="7"/>
  <c r="B46" i="7"/>
  <c r="M8" i="7"/>
  <c r="F8" i="7" l="1"/>
  <c r="K8" i="7" s="1"/>
  <c r="Q8" i="7" s="1"/>
  <c r="R46" i="7"/>
  <c r="B47" i="7"/>
  <c r="C8" i="7" l="1"/>
  <c r="O9" i="7"/>
  <c r="P9" i="7" s="1"/>
  <c r="J9" i="7"/>
  <c r="L8" i="7"/>
  <c r="N8" i="7" s="1"/>
  <c r="R47" i="7"/>
  <c r="B48" i="7"/>
  <c r="B49" i="7" l="1"/>
  <c r="R48" i="7"/>
  <c r="G9" i="7"/>
  <c r="I9" i="7"/>
  <c r="H9" i="7" s="1"/>
  <c r="M9" i="7"/>
  <c r="F9" i="7" l="1"/>
  <c r="C9" i="7" s="1"/>
  <c r="R49" i="7"/>
  <c r="B50" i="7"/>
  <c r="K9" i="7" l="1"/>
  <c r="Q9" i="7" s="1"/>
  <c r="O10" i="7" s="1"/>
  <c r="P10" i="7" s="1"/>
  <c r="R50" i="7"/>
  <c r="B51" i="7"/>
  <c r="J10" i="7"/>
  <c r="M10" i="7" l="1"/>
  <c r="L9" i="7"/>
  <c r="N9" i="7" s="1"/>
  <c r="R51" i="7"/>
  <c r="B52" i="7"/>
  <c r="G10" i="7" l="1"/>
  <c r="I10" i="7"/>
  <c r="H10" i="7" s="1"/>
  <c r="F10" i="7" s="1"/>
  <c r="C10" i="7" s="1"/>
  <c r="R52" i="7"/>
  <c r="B53" i="7"/>
  <c r="K10" i="7" l="1"/>
  <c r="Q10" i="7" s="1"/>
  <c r="O11" i="7" s="1"/>
  <c r="P11" i="7" s="1"/>
  <c r="R53" i="7"/>
  <c r="B54" i="7"/>
  <c r="J11" i="7"/>
  <c r="L10" i="7" l="1"/>
  <c r="N10" i="7" s="1"/>
  <c r="G11" i="7" s="1"/>
  <c r="M11" i="7"/>
  <c r="R54" i="7"/>
  <c r="B55" i="7"/>
  <c r="I11" i="7" l="1"/>
  <c r="H11" i="7" s="1"/>
  <c r="F11" i="7" s="1"/>
  <c r="K11" i="7" s="1"/>
  <c r="Q11" i="7" s="1"/>
  <c r="R55" i="7"/>
  <c r="B56" i="7"/>
  <c r="C11" i="7" l="1"/>
  <c r="J12" i="7" s="1"/>
  <c r="O12" i="7"/>
  <c r="P12" i="7" s="1"/>
  <c r="R56" i="7"/>
  <c r="B57" i="7"/>
  <c r="L11" i="7" l="1"/>
  <c r="N11" i="7" s="1"/>
  <c r="M12" i="7"/>
  <c r="R57" i="7"/>
  <c r="B58" i="7"/>
  <c r="G12" i="7" l="1"/>
  <c r="I12" i="7"/>
  <c r="H12" i="7" s="1"/>
  <c r="F12" i="7" s="1"/>
  <c r="K12" i="7" s="1"/>
  <c r="Q12" i="7" s="1"/>
  <c r="R58" i="7"/>
  <c r="B59" i="7"/>
  <c r="C12" i="7" l="1"/>
  <c r="J13" i="7" s="1"/>
  <c r="O13" i="7"/>
  <c r="P13" i="7" s="1"/>
  <c r="R59" i="7"/>
  <c r="B60" i="7"/>
  <c r="L12" i="7" l="1"/>
  <c r="N12" i="7" s="1"/>
  <c r="M13" i="7"/>
  <c r="R60" i="7"/>
  <c r="B61" i="7"/>
  <c r="I13" i="7" l="1"/>
  <c r="H13" i="7" s="1"/>
  <c r="G13" i="7"/>
  <c r="R61" i="7"/>
  <c r="B62" i="7"/>
  <c r="F13" i="7" l="1"/>
  <c r="K13" i="7" s="1"/>
  <c r="Q13" i="7" s="1"/>
  <c r="O14" i="7" s="1"/>
  <c r="P14" i="7" s="1"/>
  <c r="R62" i="7"/>
  <c r="B63" i="7"/>
  <c r="C13" i="7" l="1"/>
  <c r="M14" i="7"/>
  <c r="R63" i="7"/>
  <c r="B64" i="7"/>
  <c r="J14" i="7" l="1"/>
  <c r="L13" i="7"/>
  <c r="N13" i="7" s="1"/>
  <c r="R64" i="7"/>
  <c r="B65" i="7"/>
  <c r="G14" i="7" l="1"/>
  <c r="I14" i="7"/>
  <c r="H14" i="7" s="1"/>
  <c r="F14" i="7" s="1"/>
  <c r="R65" i="7"/>
  <c r="B66" i="7"/>
  <c r="C14" i="7" l="1"/>
  <c r="J15" i="7" s="1"/>
  <c r="K14" i="7"/>
  <c r="Q14" i="7" s="1"/>
  <c r="O15" i="7" s="1"/>
  <c r="R66" i="7"/>
  <c r="B67" i="7"/>
  <c r="P15" i="7" l="1"/>
  <c r="M15" i="7" s="1"/>
  <c r="L14" i="7"/>
  <c r="N14" i="7" s="1"/>
  <c r="G15" i="7" s="1"/>
  <c r="R67" i="7"/>
  <c r="B68" i="7"/>
  <c r="I15" i="7" l="1"/>
  <c r="H15" i="7" s="1"/>
  <c r="F15" i="7" s="1"/>
  <c r="K15" i="7" s="1"/>
  <c r="Q15" i="7" s="1"/>
  <c r="O16" i="7" s="1"/>
  <c r="R68" i="7"/>
  <c r="B69" i="7"/>
  <c r="P16" i="7" l="1"/>
  <c r="M16" i="7" s="1"/>
  <c r="C15" i="7"/>
  <c r="J16" i="7" s="1"/>
  <c r="R69" i="7"/>
  <c r="B70" i="7"/>
  <c r="L15" i="7" l="1"/>
  <c r="N15" i="7" s="1"/>
  <c r="R70" i="7"/>
  <c r="B71" i="7"/>
  <c r="G16" i="7" l="1"/>
  <c r="I16" i="7"/>
  <c r="H16" i="7" s="1"/>
  <c r="F16" i="7" s="1"/>
  <c r="K16" i="7" s="1"/>
  <c r="Q16" i="7" s="1"/>
  <c r="O17" i="7" s="1"/>
  <c r="R71" i="7"/>
  <c r="B72" i="7"/>
  <c r="C16" i="7" l="1"/>
  <c r="J17" i="7" s="1"/>
  <c r="P17" i="7"/>
  <c r="M17" i="7" s="1"/>
  <c r="L16" i="7"/>
  <c r="N16" i="7" s="1"/>
  <c r="R72" i="7"/>
  <c r="B73" i="7"/>
  <c r="I17" i="7" l="1"/>
  <c r="H17" i="7" s="1"/>
  <c r="G17" i="7"/>
  <c r="R73" i="7"/>
  <c r="B74" i="7"/>
  <c r="F17" i="7" l="1"/>
  <c r="K17" i="7" s="1"/>
  <c r="Q17" i="7" s="1"/>
  <c r="O18" i="7" s="1"/>
  <c r="R74" i="7"/>
  <c r="B75" i="7"/>
  <c r="P18" i="7" l="1"/>
  <c r="M18" i="7" s="1"/>
  <c r="R75" i="7"/>
  <c r="B76" i="7"/>
  <c r="R76" i="7" l="1"/>
  <c r="B77" i="7"/>
  <c r="R77" i="7" l="1"/>
  <c r="B78" i="7"/>
  <c r="R78" i="7" l="1"/>
  <c r="B79" i="7"/>
  <c r="R79" i="7" l="1"/>
  <c r="B80" i="7"/>
  <c r="R80" i="7" l="1"/>
  <c r="B81" i="7"/>
  <c r="R81" i="7" l="1"/>
  <c r="B82" i="7"/>
  <c r="B83" i="7" l="1"/>
  <c r="R82" i="7"/>
  <c r="B84" i="7" l="1"/>
  <c r="R83" i="7"/>
  <c r="R84" i="7" l="1"/>
  <c r="B85" i="7"/>
  <c r="R85" i="7" l="1"/>
  <c r="B86" i="7"/>
  <c r="R86" i="7" l="1"/>
  <c r="B87" i="7"/>
  <c r="R87" i="7" l="1"/>
  <c r="B88" i="7"/>
  <c r="R88" i="7" l="1"/>
  <c r="B89" i="7"/>
  <c r="R89" i="7" l="1"/>
  <c r="B90" i="7"/>
  <c r="R90" i="7" l="1"/>
  <c r="B91" i="7"/>
  <c r="R91" i="7" l="1"/>
  <c r="B92" i="7"/>
  <c r="R92" i="7" l="1"/>
  <c r="B93" i="7"/>
  <c r="R93" i="7" l="1"/>
  <c r="B94" i="7"/>
  <c r="R94" i="7" l="1"/>
  <c r="B95" i="7"/>
  <c r="R95" i="7" l="1"/>
  <c r="B96" i="7"/>
  <c r="R96" i="7" l="1"/>
  <c r="B97" i="7"/>
  <c r="R97" i="7" l="1"/>
  <c r="B98" i="7"/>
  <c r="R98" i="7" l="1"/>
  <c r="B99" i="7"/>
  <c r="B100" i="7" l="1"/>
  <c r="R99" i="7"/>
  <c r="R100" i="7" l="1"/>
  <c r="B101" i="7"/>
  <c r="R101" i="7" l="1"/>
  <c r="B102" i="7"/>
  <c r="R102" i="7" l="1"/>
  <c r="B103" i="7"/>
  <c r="R103" i="7" l="1"/>
  <c r="B104" i="7"/>
  <c r="R104" i="7" l="1"/>
  <c r="B105" i="7"/>
  <c r="R105" i="7" l="1"/>
  <c r="B106" i="7"/>
  <c r="R106" i="7" l="1"/>
  <c r="B107" i="7"/>
  <c r="R107" i="7" l="1"/>
  <c r="B108" i="7"/>
  <c r="R108" i="7" l="1"/>
  <c r="B109" i="7"/>
  <c r="R109" i="7" l="1"/>
  <c r="B110" i="7"/>
  <c r="R110" i="7" l="1"/>
  <c r="B111" i="7"/>
  <c r="R111" i="7" l="1"/>
  <c r="B112" i="7"/>
  <c r="R112" i="7" l="1"/>
  <c r="B113" i="7"/>
  <c r="R113" i="7" l="1"/>
  <c r="B114" i="7"/>
  <c r="R114" i="7" l="1"/>
  <c r="B115" i="7"/>
  <c r="R115" i="7" l="1"/>
  <c r="B116" i="7"/>
  <c r="B117" i="7" l="1"/>
  <c r="R116" i="7"/>
  <c r="R117" i="7" l="1"/>
  <c r="B118" i="7"/>
  <c r="R118" i="7" l="1"/>
  <c r="B119" i="7"/>
  <c r="R119" i="7" l="1"/>
  <c r="B120" i="7"/>
  <c r="R120" i="7" l="1"/>
  <c r="B121" i="7"/>
  <c r="R121" i="7" l="1"/>
  <c r="B122" i="7"/>
  <c r="R122" i="7" l="1"/>
  <c r="B123" i="7"/>
  <c r="R123" i="7" l="1"/>
  <c r="B124" i="7"/>
  <c r="R124" i="7" l="1"/>
  <c r="B125" i="7"/>
  <c r="R125" i="7" l="1"/>
  <c r="B126" i="7"/>
  <c r="R126" i="7" l="1"/>
  <c r="B127" i="7"/>
  <c r="R127" i="7" l="1"/>
  <c r="B128" i="7"/>
  <c r="R128" i="7" l="1"/>
  <c r="B129" i="7"/>
  <c r="R129" i="7" l="1"/>
  <c r="B130" i="7"/>
  <c r="R130" i="7" l="1"/>
  <c r="B131" i="7"/>
  <c r="R131" i="7" l="1"/>
  <c r="B132" i="7"/>
  <c r="R132" i="7" l="1"/>
  <c r="B133" i="7"/>
  <c r="R133" i="7" l="1"/>
  <c r="B134" i="7"/>
  <c r="R134" i="7" l="1"/>
  <c r="B135" i="7"/>
  <c r="R135" i="7" l="1"/>
  <c r="B136" i="7"/>
  <c r="R136" i="7" l="1"/>
  <c r="B137" i="7"/>
  <c r="R137" i="7" l="1"/>
  <c r="B138" i="7"/>
  <c r="R138" i="7" l="1"/>
  <c r="B139" i="7"/>
  <c r="R139" i="7" l="1"/>
  <c r="B140" i="7"/>
  <c r="R140" i="7" l="1"/>
  <c r="B141" i="7"/>
  <c r="R141" i="7" l="1"/>
  <c r="B142" i="7"/>
  <c r="R142" i="7" l="1"/>
  <c r="B143" i="7"/>
  <c r="R143" i="7" l="1"/>
  <c r="B144" i="7"/>
  <c r="R144" i="7" l="1"/>
  <c r="B145" i="7"/>
  <c r="R145" i="7" l="1"/>
  <c r="B146" i="7"/>
  <c r="R146" i="7" l="1"/>
  <c r="B147" i="7"/>
  <c r="R147" i="7" l="1"/>
  <c r="B148" i="7"/>
  <c r="R148" i="7" l="1"/>
  <c r="B149" i="7"/>
  <c r="R149" i="7" l="1"/>
  <c r="B150" i="7"/>
  <c r="R150" i="7" l="1"/>
  <c r="B151" i="7"/>
  <c r="R151" i="7" l="1"/>
  <c r="B152" i="7"/>
  <c r="R152" i="7" l="1"/>
  <c r="B153" i="7"/>
  <c r="R153" i="7" l="1"/>
  <c r="B154" i="7"/>
  <c r="R154" i="7" l="1"/>
  <c r="B155" i="7"/>
  <c r="R155" i="7" l="1"/>
  <c r="B156" i="7"/>
  <c r="R156" i="7" l="1"/>
  <c r="B157" i="7"/>
  <c r="R157" i="7" l="1"/>
  <c r="B158" i="7"/>
  <c r="R158" i="7" l="1"/>
  <c r="B159" i="7"/>
  <c r="R159" i="7" l="1"/>
  <c r="B160" i="7"/>
  <c r="R160" i="7" l="1"/>
  <c r="B161" i="7"/>
  <c r="R161" i="7" l="1"/>
  <c r="B162" i="7"/>
  <c r="R162" i="7" l="1"/>
  <c r="B163" i="7"/>
  <c r="R163" i="7" l="1"/>
  <c r="B164" i="7"/>
  <c r="R164" i="7" l="1"/>
  <c r="B165" i="7"/>
  <c r="R165" i="7" l="1"/>
  <c r="B166" i="7"/>
  <c r="B167" i="7" l="1"/>
  <c r="R166" i="7"/>
  <c r="R167" i="7" l="1"/>
  <c r="B168" i="7"/>
  <c r="R168" i="7" l="1"/>
  <c r="B169" i="7"/>
  <c r="R169" i="7" l="1"/>
  <c r="B170" i="7"/>
  <c r="R170" i="7" l="1"/>
  <c r="B171" i="7"/>
  <c r="R171" i="7" l="1"/>
  <c r="B172" i="7"/>
  <c r="R172" i="7" l="1"/>
  <c r="B173" i="7"/>
  <c r="R173" i="7" l="1"/>
  <c r="B174" i="7"/>
  <c r="R174" i="7" l="1"/>
  <c r="B175" i="7"/>
  <c r="R175" i="7" l="1"/>
  <c r="B176" i="7"/>
  <c r="R176" i="7" l="1"/>
  <c r="B177" i="7"/>
  <c r="R177" i="7" l="1"/>
  <c r="B178" i="7"/>
  <c r="R178" i="7" l="1"/>
  <c r="B179" i="7"/>
  <c r="R179" i="7" l="1"/>
  <c r="B180" i="7"/>
  <c r="R180" i="7" l="1"/>
  <c r="B181" i="7"/>
  <c r="R181" i="7" l="1"/>
  <c r="B182" i="7"/>
  <c r="R182" i="7" l="1"/>
  <c r="B183" i="7"/>
  <c r="R183" i="7" l="1"/>
  <c r="B184" i="7"/>
  <c r="R184" i="7" l="1"/>
  <c r="B185" i="7"/>
  <c r="R185" i="7" l="1"/>
  <c r="B186" i="7"/>
  <c r="R186" i="7" l="1"/>
  <c r="B187" i="7"/>
  <c r="R187" i="7" l="1"/>
  <c r="B188" i="7"/>
  <c r="R188" i="7" l="1"/>
  <c r="B189" i="7"/>
  <c r="R189" i="7" l="1"/>
  <c r="B190" i="7"/>
  <c r="R190" i="7" l="1"/>
  <c r="B191" i="7"/>
  <c r="R191" i="7" l="1"/>
  <c r="B192" i="7"/>
  <c r="R192" i="7" l="1"/>
  <c r="B193" i="7"/>
  <c r="R193" i="7" l="1"/>
  <c r="B194" i="7"/>
  <c r="R194" i="7" l="1"/>
  <c r="B195" i="7"/>
  <c r="R195" i="7" l="1"/>
  <c r="B196" i="7"/>
  <c r="R196" i="7" l="1"/>
  <c r="B197" i="7"/>
  <c r="R197" i="7" l="1"/>
  <c r="B198" i="7"/>
  <c r="R198" i="7" l="1"/>
  <c r="B199" i="7"/>
  <c r="R199" i="7" l="1"/>
  <c r="B200" i="7"/>
  <c r="R200" i="7" l="1"/>
  <c r="B201" i="7"/>
  <c r="R201" i="7" l="1"/>
  <c r="B202" i="7"/>
  <c r="R202" i="7" l="1"/>
  <c r="B203" i="7"/>
  <c r="R203" i="7" l="1"/>
  <c r="B204" i="7"/>
  <c r="R204" i="7" l="1"/>
  <c r="B205" i="7"/>
  <c r="R205" i="7" l="1"/>
  <c r="B206" i="7"/>
  <c r="R206" i="7" l="1"/>
  <c r="B207" i="7"/>
  <c r="R207" i="7" l="1"/>
  <c r="B208" i="7"/>
  <c r="R208" i="7" l="1"/>
  <c r="B209" i="7"/>
  <c r="R209" i="7" l="1"/>
  <c r="B210" i="7"/>
  <c r="R210" i="7" l="1"/>
  <c r="B211" i="7"/>
  <c r="R211" i="7" l="1"/>
  <c r="B212" i="7"/>
  <c r="R212" i="7" l="1"/>
  <c r="B213" i="7"/>
  <c r="B214" i="7" l="1"/>
  <c r="R213" i="7"/>
  <c r="R214" i="7" l="1"/>
  <c r="B215" i="7"/>
  <c r="R215" i="7" l="1"/>
  <c r="B216" i="7"/>
  <c r="R216" i="7" l="1"/>
  <c r="B217" i="7"/>
  <c r="R217" i="7" l="1"/>
  <c r="B218" i="7"/>
  <c r="R218" i="7" l="1"/>
  <c r="B219" i="7"/>
  <c r="R219" i="7" l="1"/>
  <c r="B220" i="7"/>
  <c r="R220" i="7" l="1"/>
  <c r="B221" i="7"/>
  <c r="R221" i="7" l="1"/>
  <c r="B222" i="7"/>
  <c r="R222" i="7" l="1"/>
  <c r="B223" i="7"/>
  <c r="R223" i="7" l="1"/>
  <c r="B224" i="7"/>
  <c r="R224" i="7" l="1"/>
  <c r="B225" i="7"/>
  <c r="R225" i="7" l="1"/>
  <c r="B226" i="7"/>
  <c r="R226" i="7" l="1"/>
  <c r="B227" i="7"/>
  <c r="R227" i="7" l="1"/>
  <c r="B228" i="7"/>
  <c r="R228" i="7" l="1"/>
  <c r="B229" i="7"/>
  <c r="R229" i="7" l="1"/>
  <c r="B230" i="7"/>
  <c r="R230" i="7" l="1"/>
  <c r="B231" i="7"/>
  <c r="R231" i="7" l="1"/>
  <c r="B232" i="7"/>
  <c r="R232" i="7" l="1"/>
  <c r="B233" i="7"/>
  <c r="R233" i="7" l="1"/>
  <c r="B234" i="7"/>
  <c r="R234" i="7" l="1"/>
  <c r="B235" i="7"/>
  <c r="R235" i="7" l="1"/>
  <c r="B236" i="7"/>
  <c r="R236" i="7" l="1"/>
  <c r="B237" i="7"/>
  <c r="R237" i="7" l="1"/>
  <c r="B238" i="7"/>
  <c r="R238" i="7" l="1"/>
  <c r="B239" i="7"/>
  <c r="R239" i="7" l="1"/>
  <c r="B240" i="7"/>
  <c r="R240" i="7" l="1"/>
  <c r="B241" i="7"/>
  <c r="R241" i="7" l="1"/>
  <c r="B242" i="7"/>
  <c r="B243" i="7" l="1"/>
  <c r="R242" i="7"/>
  <c r="R243" i="7" l="1"/>
  <c r="B244" i="7"/>
  <c r="R244" i="7" l="1"/>
  <c r="B245" i="7"/>
  <c r="R245" i="7" l="1"/>
  <c r="B246" i="7"/>
  <c r="R246" i="7" l="1"/>
  <c r="B247" i="7"/>
  <c r="R247" i="7" l="1"/>
  <c r="B248" i="7"/>
  <c r="R248" i="7" l="1"/>
  <c r="B249" i="7"/>
  <c r="R249" i="7" l="1"/>
  <c r="B250" i="7"/>
  <c r="R250" i="7" l="1"/>
  <c r="B251" i="7"/>
  <c r="R251" i="7" l="1"/>
  <c r="B252" i="7"/>
  <c r="R252" i="7" l="1"/>
  <c r="B253" i="7"/>
  <c r="R253" i="7" l="1"/>
  <c r="B254" i="7"/>
  <c r="R254" i="7" l="1"/>
  <c r="B255" i="7"/>
  <c r="R255" i="7" l="1"/>
  <c r="B256" i="7"/>
  <c r="R256" i="7" l="1"/>
  <c r="B257" i="7"/>
  <c r="A45" i="7" l="1"/>
  <c r="R257" i="7"/>
  <c r="B258" i="7"/>
  <c r="R258" i="7" l="1"/>
  <c r="B259" i="7"/>
  <c r="R259" i="7" l="1"/>
  <c r="B260" i="7"/>
  <c r="R260" i="7" l="1"/>
  <c r="B261" i="7"/>
  <c r="R261" i="7" l="1"/>
  <c r="B262" i="7"/>
  <c r="R262" i="7" l="1"/>
  <c r="B263" i="7"/>
  <c r="R263" i="7" l="1"/>
  <c r="B264" i="7"/>
  <c r="R264" i="7" l="1"/>
  <c r="B265" i="7"/>
  <c r="R265" i="7" l="1"/>
  <c r="B266" i="7"/>
  <c r="R266" i="7" l="1"/>
  <c r="B267" i="7"/>
  <c r="R267" i="7" l="1"/>
  <c r="B268" i="7"/>
  <c r="R268" i="7" l="1"/>
  <c r="B269" i="7"/>
  <c r="R269" i="7" l="1"/>
  <c r="B270" i="7"/>
  <c r="R270" i="7" l="1"/>
  <c r="B271" i="7"/>
  <c r="R271" i="7" l="1"/>
  <c r="B272" i="7"/>
  <c r="R272" i="7" l="1"/>
  <c r="B273" i="7"/>
  <c r="B274" i="7" l="1"/>
  <c r="R273" i="7"/>
  <c r="R274" i="7" l="1"/>
  <c r="B275" i="7"/>
  <c r="R275" i="7" l="1"/>
  <c r="B276" i="7"/>
  <c r="R276" i="7" l="1"/>
  <c r="B277" i="7"/>
  <c r="B278" i="7" l="1"/>
  <c r="R277" i="7"/>
  <c r="R278" i="7" l="1"/>
  <c r="B279" i="7"/>
  <c r="R279" i="7" l="1"/>
  <c r="B280" i="7"/>
  <c r="R280" i="7" l="1"/>
  <c r="B281" i="7"/>
  <c r="R281" i="7" l="1"/>
  <c r="B282" i="7"/>
  <c r="R282" i="7" l="1"/>
  <c r="B283" i="7"/>
  <c r="R283" i="7" l="1"/>
  <c r="B284" i="7"/>
  <c r="R284" i="7" l="1"/>
  <c r="B285" i="7"/>
  <c r="R285" i="7" l="1"/>
  <c r="B286" i="7"/>
  <c r="R286" i="7" l="1"/>
  <c r="B287" i="7"/>
  <c r="B288" i="7" l="1"/>
  <c r="R287" i="7"/>
  <c r="R288" i="7" l="1"/>
  <c r="B289" i="7"/>
  <c r="R289" i="7" l="1"/>
  <c r="B290" i="7"/>
  <c r="B291" i="7" l="1"/>
  <c r="R290" i="7"/>
  <c r="R291" i="7" l="1"/>
  <c r="B292" i="7"/>
  <c r="R292" i="7" l="1"/>
  <c r="B293" i="7"/>
  <c r="R293" i="7" l="1"/>
  <c r="B294" i="7"/>
  <c r="R294" i="7" l="1"/>
  <c r="B295" i="7"/>
  <c r="R295" i="7" l="1"/>
  <c r="B296" i="7"/>
  <c r="R296" i="7" l="1"/>
  <c r="B297" i="7"/>
  <c r="R297" i="7" l="1"/>
  <c r="B298" i="7"/>
  <c r="B299" i="7" l="1"/>
  <c r="R298" i="7"/>
  <c r="R299" i="7" l="1"/>
  <c r="B300" i="7"/>
  <c r="R300" i="7" l="1"/>
  <c r="B301" i="7"/>
  <c r="R301" i="7" l="1"/>
  <c r="B302" i="7"/>
  <c r="R302" i="7" l="1"/>
  <c r="B303" i="7"/>
  <c r="R303" i="7" l="1"/>
  <c r="B304" i="7"/>
  <c r="R304" i="7" l="1"/>
  <c r="B305" i="7"/>
  <c r="R305" i="7" l="1"/>
  <c r="B306" i="7"/>
  <c r="R306" i="7" l="1"/>
  <c r="B307" i="7"/>
  <c r="R307" i="7" l="1"/>
  <c r="B308" i="7"/>
  <c r="R308" i="7" l="1"/>
  <c r="B309" i="7"/>
  <c r="R309" i="7" l="1"/>
  <c r="B310" i="7"/>
  <c r="R310" i="7" l="1"/>
  <c r="B311" i="7"/>
  <c r="R311" i="7" l="1"/>
  <c r="B312" i="7"/>
  <c r="R312" i="7" l="1"/>
  <c r="B313" i="7"/>
  <c r="R313" i="7" l="1"/>
  <c r="B314" i="7"/>
  <c r="R314" i="7" l="1"/>
  <c r="B315" i="7"/>
  <c r="R315" i="7" l="1"/>
  <c r="B316" i="7"/>
  <c r="R316" i="7" l="1"/>
  <c r="B317" i="7"/>
  <c r="B318" i="7" l="1"/>
  <c r="R317" i="7"/>
  <c r="R318" i="7" l="1"/>
  <c r="B319" i="7"/>
  <c r="B320" i="7" l="1"/>
  <c r="R319" i="7"/>
  <c r="B321" i="7" l="1"/>
  <c r="R320" i="7"/>
  <c r="R321" i="7" l="1"/>
  <c r="B322" i="7"/>
  <c r="R322" i="7" l="1"/>
  <c r="B323" i="7"/>
  <c r="R323" i="7" l="1"/>
  <c r="B324" i="7"/>
  <c r="R324" i="7" l="1"/>
  <c r="B325" i="7"/>
  <c r="R325" i="7" l="1"/>
  <c r="B326" i="7"/>
  <c r="R326" i="7" l="1"/>
  <c r="B327" i="7"/>
  <c r="B328" i="7" l="1"/>
  <c r="R327" i="7"/>
  <c r="R328" i="7" l="1"/>
  <c r="B329" i="7"/>
  <c r="R329" i="7" l="1"/>
  <c r="B330" i="7"/>
  <c r="R330" i="7" l="1"/>
  <c r="B331" i="7"/>
  <c r="R331" i="7" l="1"/>
  <c r="B332" i="7"/>
  <c r="R332" i="7" l="1"/>
  <c r="B333" i="7"/>
  <c r="R333" i="7" l="1"/>
  <c r="B334" i="7"/>
  <c r="R334" i="7" l="1"/>
  <c r="B335" i="7"/>
  <c r="R335" i="7" l="1"/>
  <c r="B336" i="7"/>
  <c r="R336" i="7" l="1"/>
  <c r="B337" i="7"/>
  <c r="R337" i="7" l="1"/>
  <c r="B338" i="7"/>
  <c r="R338" i="7" l="1"/>
  <c r="B339" i="7"/>
  <c r="R339" i="7" l="1"/>
  <c r="B340" i="7"/>
  <c r="B341" i="7" l="1"/>
  <c r="R340" i="7"/>
  <c r="R341" i="7" l="1"/>
  <c r="B342" i="7"/>
  <c r="R342" i="7" l="1"/>
  <c r="B343" i="7"/>
  <c r="R343" i="7" l="1"/>
  <c r="B344" i="7"/>
  <c r="R344" i="7" l="1"/>
  <c r="B345" i="7"/>
  <c r="R345" i="7" l="1"/>
  <c r="B346" i="7"/>
  <c r="R346" i="7" l="1"/>
  <c r="B347" i="7"/>
  <c r="B348" i="7" l="1"/>
  <c r="R347" i="7"/>
  <c r="R348" i="7" l="1"/>
  <c r="B349" i="7"/>
  <c r="R349" i="7" l="1"/>
  <c r="B350" i="7"/>
  <c r="R350" i="7" l="1"/>
  <c r="B351" i="7"/>
  <c r="R351" i="7" l="1"/>
  <c r="B352" i="7"/>
  <c r="R352" i="7" l="1"/>
  <c r="B353" i="7"/>
  <c r="B354" i="7" l="1"/>
  <c r="R353" i="7"/>
  <c r="R354" i="7" l="1"/>
  <c r="B355" i="7"/>
  <c r="R355" i="7" l="1"/>
  <c r="B356" i="7"/>
  <c r="R356" i="7" l="1"/>
  <c r="B357" i="7"/>
  <c r="B358" i="7" l="1"/>
  <c r="R357" i="7"/>
  <c r="R358" i="7" l="1"/>
  <c r="B359" i="7"/>
  <c r="R359" i="7" l="1"/>
  <c r="B360" i="7"/>
  <c r="B361" i="7" l="1"/>
  <c r="R360" i="7"/>
  <c r="R361" i="7" l="1"/>
  <c r="B362" i="7"/>
  <c r="R362" i="7" l="1"/>
  <c r="B363" i="7"/>
  <c r="R363" i="7" l="1"/>
  <c r="C2" i="7"/>
  <c r="V4" i="7" l="1"/>
  <c r="V5" i="7" l="1"/>
  <c r="C33" i="6" l="1"/>
  <c r="L33" i="6" s="1"/>
  <c r="N33" i="6" s="1"/>
  <c r="G34" i="6" l="1"/>
  <c r="I34" i="6"/>
  <c r="J34" i="6"/>
  <c r="H34" i="6" l="1"/>
  <c r="F34" i="6" s="1"/>
  <c r="K34" i="6" s="1"/>
  <c r="Q34" i="6" s="1"/>
  <c r="O35" i="6" s="1"/>
  <c r="P35" i="6" s="1"/>
  <c r="M35" i="6" s="1"/>
  <c r="L30" i="8"/>
  <c r="N30" i="8" s="1"/>
  <c r="L31" i="8" s="1"/>
  <c r="N31" i="8" s="1"/>
  <c r="K32" i="8" s="1"/>
  <c r="Q31" i="8"/>
  <c r="O32" i="8" s="1"/>
  <c r="P32" i="8" s="1"/>
  <c r="M32" i="8" s="1"/>
  <c r="Q32" i="8" l="1"/>
  <c r="O33" i="8" s="1"/>
  <c r="P33" i="8" s="1"/>
  <c r="M33" i="8" s="1"/>
  <c r="G32" i="8"/>
  <c r="L32" i="8"/>
  <c r="N32" i="8" s="1"/>
  <c r="I32" i="8"/>
  <c r="F32" i="8"/>
  <c r="I31" i="8"/>
  <c r="C30" i="8"/>
  <c r="J31" i="8" s="1"/>
  <c r="G31" i="8"/>
  <c r="V7" i="8" s="1"/>
  <c r="C31" i="8"/>
  <c r="J32" i="8" s="1"/>
  <c r="F31" i="8"/>
  <c r="K31" i="8"/>
  <c r="Q33" i="8" l="1"/>
  <c r="Q34" i="8" s="1"/>
  <c r="G33" i="8"/>
  <c r="L33" i="8"/>
  <c r="N33" i="8" s="1"/>
  <c r="C33" i="8" s="1"/>
  <c r="J34" i="8" s="1"/>
  <c r="I33" i="8"/>
  <c r="K33" i="8"/>
  <c r="F33" i="8"/>
  <c r="H31" i="8"/>
  <c r="C32" i="8"/>
  <c r="J33" i="8" s="1"/>
  <c r="H32" i="8"/>
  <c r="O34" i="8" l="1"/>
  <c r="P34" i="8" s="1"/>
  <c r="M34" i="8" s="1"/>
  <c r="H33" i="8"/>
  <c r="G34" i="8"/>
  <c r="L34" i="8"/>
  <c r="I34" i="8"/>
  <c r="H34" i="8" s="1"/>
  <c r="K34" i="8"/>
  <c r="F34" i="8"/>
  <c r="O35" i="8"/>
  <c r="P35" i="8" s="1"/>
  <c r="M35" i="8" s="1"/>
  <c r="Q35" i="8"/>
  <c r="N34" i="8" l="1"/>
  <c r="C34" i="8" s="1"/>
  <c r="J35" i="8" s="1"/>
  <c r="Q36" i="8"/>
  <c r="O36" i="8"/>
  <c r="P36" i="8" s="1"/>
  <c r="M36" i="8" s="1"/>
  <c r="L35" i="8"/>
  <c r="N35" i="8" s="1"/>
  <c r="C35" i="8" s="1"/>
  <c r="J36" i="8" s="1"/>
  <c r="G35" i="8"/>
  <c r="F35" i="8"/>
  <c r="I35" i="8"/>
  <c r="K35" i="8"/>
  <c r="H35" i="8" l="1"/>
  <c r="L36" i="8"/>
  <c r="N36" i="8" s="1"/>
  <c r="C36" i="8" s="1"/>
  <c r="J37" i="8" s="1"/>
  <c r="G36" i="8"/>
  <c r="F36" i="8"/>
  <c r="K36" i="8"/>
  <c r="I36" i="8"/>
  <c r="H36" i="8" s="1"/>
  <c r="O37" i="8"/>
  <c r="P37" i="8" s="1"/>
  <c r="M37" i="8" s="1"/>
  <c r="Q37" i="8"/>
  <c r="Q38" i="8" l="1"/>
  <c r="O38" i="8"/>
  <c r="P38" i="8" s="1"/>
  <c r="M38" i="8" s="1"/>
  <c r="G37" i="8"/>
  <c r="L37" i="8"/>
  <c r="N37" i="8" s="1"/>
  <c r="C37" i="8" s="1"/>
  <c r="J38" i="8" s="1"/>
  <c r="I37" i="8"/>
  <c r="H37" i="8" s="1"/>
  <c r="K37" i="8"/>
  <c r="F37" i="8"/>
  <c r="G38" i="8" l="1"/>
  <c r="I38" i="8"/>
  <c r="H38" i="8" s="1"/>
  <c r="L38" i="8"/>
  <c r="N38" i="8" s="1"/>
  <c r="C38" i="8" s="1"/>
  <c r="J39" i="8" s="1"/>
  <c r="F38" i="8"/>
  <c r="K38" i="8"/>
  <c r="O39" i="8"/>
  <c r="P39" i="8" s="1"/>
  <c r="M39" i="8" s="1"/>
  <c r="Q39" i="8"/>
  <c r="O40" i="8" l="1"/>
  <c r="P40" i="8" s="1"/>
  <c r="M40" i="8" s="1"/>
  <c r="Q40" i="8"/>
  <c r="G39" i="8"/>
  <c r="L39" i="8"/>
  <c r="N39" i="8" s="1"/>
  <c r="I39" i="8"/>
  <c r="H39" i="8" s="1"/>
  <c r="F39" i="8"/>
  <c r="K39" i="8"/>
  <c r="G40" i="8" l="1"/>
  <c r="L40" i="8"/>
  <c r="N40" i="8" s="1"/>
  <c r="C40" i="8" s="1"/>
  <c r="J41" i="8" s="1"/>
  <c r="I40" i="8"/>
  <c r="F40" i="8"/>
  <c r="K40" i="8"/>
  <c r="Q41" i="8"/>
  <c r="O41" i="8"/>
  <c r="P41" i="8" s="1"/>
  <c r="M41" i="8" s="1"/>
  <c r="C39" i="8"/>
  <c r="J40" i="8" s="1"/>
  <c r="O42" i="8" l="1"/>
  <c r="P42" i="8" s="1"/>
  <c r="M42" i="8" s="1"/>
  <c r="Q42" i="8"/>
  <c r="G41" i="8"/>
  <c r="L41" i="8"/>
  <c r="N41" i="8" s="1"/>
  <c r="C41" i="8" s="1"/>
  <c r="J42" i="8" s="1"/>
  <c r="I41" i="8"/>
  <c r="H41" i="8" s="1"/>
  <c r="F41" i="8"/>
  <c r="K41" i="8"/>
  <c r="H40" i="8"/>
  <c r="L42" i="8" l="1"/>
  <c r="N42" i="8" s="1"/>
  <c r="G42" i="8"/>
  <c r="C42" i="8"/>
  <c r="J43" i="8" s="1"/>
  <c r="I42" i="8"/>
  <c r="H42" i="8" s="1"/>
  <c r="F42" i="8"/>
  <c r="K42" i="8"/>
  <c r="Q43" i="8"/>
  <c r="O43" i="8"/>
  <c r="P43" i="8" s="1"/>
  <c r="M43" i="8" s="1"/>
  <c r="O44" i="8" l="1"/>
  <c r="P44" i="8" s="1"/>
  <c r="M44" i="8" s="1"/>
  <c r="Q44" i="8"/>
  <c r="G43" i="8"/>
  <c r="L43" i="8"/>
  <c r="N43" i="8" s="1"/>
  <c r="C43" i="8" s="1"/>
  <c r="J44" i="8" s="1"/>
  <c r="I43" i="8"/>
  <c r="H43" i="8" s="1"/>
  <c r="K43" i="8"/>
  <c r="F43" i="8"/>
  <c r="O45" i="8" l="1"/>
  <c r="P45" i="8" s="1"/>
  <c r="M45" i="8" s="1"/>
  <c r="Q45" i="8"/>
  <c r="G44" i="8"/>
  <c r="L44" i="8"/>
  <c r="N44" i="8" s="1"/>
  <c r="C44" i="8" s="1"/>
  <c r="J45" i="8" s="1"/>
  <c r="I44" i="8"/>
  <c r="H44" i="8" s="1"/>
  <c r="F44" i="8"/>
  <c r="K44" i="8"/>
  <c r="Q46" i="8" l="1"/>
  <c r="O46" i="8"/>
  <c r="P46" i="8" s="1"/>
  <c r="M46" i="8" s="1"/>
  <c r="L45" i="8"/>
  <c r="N45" i="8" s="1"/>
  <c r="C45" i="8" s="1"/>
  <c r="J46" i="8" s="1"/>
  <c r="G45" i="8"/>
  <c r="K45" i="8"/>
  <c r="F45" i="8"/>
  <c r="I45" i="8"/>
  <c r="H45" i="8" s="1"/>
  <c r="G46" i="8" l="1"/>
  <c r="L46" i="8"/>
  <c r="N46" i="8" s="1"/>
  <c r="I46" i="8"/>
  <c r="H46" i="8" s="1"/>
  <c r="K46" i="8"/>
  <c r="F46" i="8"/>
  <c r="O47" i="8"/>
  <c r="P47" i="8" s="1"/>
  <c r="M47" i="8" s="1"/>
  <c r="Q47" i="8"/>
  <c r="Q48" i="8" l="1"/>
  <c r="O48" i="8"/>
  <c r="P48" i="8" s="1"/>
  <c r="M48" i="8" s="1"/>
  <c r="L47" i="8"/>
  <c r="N47" i="8" s="1"/>
  <c r="C47" i="8" s="1"/>
  <c r="J48" i="8" s="1"/>
  <c r="G47" i="8"/>
  <c r="I47" i="8"/>
  <c r="F47" i="8"/>
  <c r="K47" i="8"/>
  <c r="C46" i="8"/>
  <c r="J47" i="8" s="1"/>
  <c r="L48" i="8" l="1"/>
  <c r="N48" i="8" s="1"/>
  <c r="C48" i="8" s="1"/>
  <c r="J49" i="8" s="1"/>
  <c r="G48" i="8"/>
  <c r="I48" i="8"/>
  <c r="H48" i="8" s="1"/>
  <c r="K48" i="8"/>
  <c r="F48" i="8"/>
  <c r="H47" i="8"/>
  <c r="O49" i="8"/>
  <c r="P49" i="8" s="1"/>
  <c r="M49" i="8" s="1"/>
  <c r="Q49" i="8"/>
  <c r="Q50" i="8" l="1"/>
  <c r="O50" i="8"/>
  <c r="P50" i="8" s="1"/>
  <c r="M50" i="8" s="1"/>
  <c r="G49" i="8"/>
  <c r="L49" i="8"/>
  <c r="N49" i="8" s="1"/>
  <c r="C49" i="8" s="1"/>
  <c r="J50" i="8" s="1"/>
  <c r="I49" i="8"/>
  <c r="H49" i="8" s="1"/>
  <c r="K49" i="8"/>
  <c r="F49" i="8"/>
  <c r="G50" i="8" l="1"/>
  <c r="L50" i="8"/>
  <c r="N50" i="8" s="1"/>
  <c r="I50" i="8"/>
  <c r="H50" i="8" s="1"/>
  <c r="F50" i="8"/>
  <c r="K50" i="8"/>
  <c r="Q51" i="8"/>
  <c r="O51" i="8"/>
  <c r="P51" i="8" s="1"/>
  <c r="M51" i="8" s="1"/>
  <c r="O52" i="8" l="1"/>
  <c r="P52" i="8" s="1"/>
  <c r="M52" i="8" s="1"/>
  <c r="Q52" i="8"/>
  <c r="G51" i="8"/>
  <c r="L51" i="8"/>
  <c r="N51" i="8" s="1"/>
  <c r="C51" i="8" s="1"/>
  <c r="J52" i="8" s="1"/>
  <c r="I51" i="8"/>
  <c r="K51" i="8"/>
  <c r="F51" i="8"/>
  <c r="C50" i="8"/>
  <c r="J51" i="8" s="1"/>
  <c r="H51" i="8" l="1"/>
  <c r="Q53" i="8"/>
  <c r="O53" i="8"/>
  <c r="P53" i="8" s="1"/>
  <c r="M53" i="8" s="1"/>
  <c r="G52" i="8"/>
  <c r="L52" i="8"/>
  <c r="N52" i="8" s="1"/>
  <c r="I52" i="8"/>
  <c r="H52" i="8" s="1"/>
  <c r="F52" i="8"/>
  <c r="K52" i="8"/>
  <c r="G53" i="8" l="1"/>
  <c r="L53" i="8"/>
  <c r="N53" i="8" s="1"/>
  <c r="C53" i="8" s="1"/>
  <c r="J54" i="8" s="1"/>
  <c r="I53" i="8"/>
  <c r="F53" i="8"/>
  <c r="K53" i="8"/>
  <c r="C52" i="8"/>
  <c r="J53" i="8" s="1"/>
  <c r="O54" i="8"/>
  <c r="P54" i="8" s="1"/>
  <c r="M54" i="8" s="1"/>
  <c r="Q54" i="8"/>
  <c r="H53" i="8" l="1"/>
  <c r="Q55" i="8"/>
  <c r="O55" i="8"/>
  <c r="P55" i="8" s="1"/>
  <c r="M55" i="8" s="1"/>
  <c r="L54" i="8"/>
  <c r="N54" i="8" s="1"/>
  <c r="C54" i="8" s="1"/>
  <c r="J55" i="8" s="1"/>
  <c r="G54" i="8"/>
  <c r="I54" i="8"/>
  <c r="H54" i="8" s="1"/>
  <c r="F54" i="8"/>
  <c r="K54" i="8"/>
  <c r="O56" i="8" l="1"/>
  <c r="P56" i="8" s="1"/>
  <c r="M56" i="8" s="1"/>
  <c r="Q56" i="8"/>
  <c r="G55" i="8"/>
  <c r="L55" i="8"/>
  <c r="N55" i="8" s="1"/>
  <c r="C55" i="8" s="1"/>
  <c r="J56" i="8" s="1"/>
  <c r="I55" i="8"/>
  <c r="H55" i="8" s="1"/>
  <c r="K55" i="8"/>
  <c r="F55" i="8"/>
  <c r="O57" i="8" l="1"/>
  <c r="P57" i="8" s="1"/>
  <c r="M57" i="8" s="1"/>
  <c r="Q57" i="8"/>
  <c r="G56" i="8"/>
  <c r="L56" i="8"/>
  <c r="N56" i="8" s="1"/>
  <c r="C56" i="8" s="1"/>
  <c r="J57" i="8" s="1"/>
  <c r="I56" i="8"/>
  <c r="H56" i="8" s="1"/>
  <c r="K56" i="8"/>
  <c r="F56" i="8"/>
  <c r="Q58" i="8" l="1"/>
  <c r="O58" i="8"/>
  <c r="P58" i="8" s="1"/>
  <c r="M58" i="8" s="1"/>
  <c r="G57" i="8"/>
  <c r="L57" i="8"/>
  <c r="N57" i="8" s="1"/>
  <c r="I57" i="8"/>
  <c r="H57" i="8" s="1"/>
  <c r="K57" i="8"/>
  <c r="F57" i="8"/>
  <c r="G58" i="8" l="1"/>
  <c r="L58" i="8"/>
  <c r="N58" i="8" s="1"/>
  <c r="C58" i="8" s="1"/>
  <c r="J59" i="8" s="1"/>
  <c r="I58" i="8"/>
  <c r="K58" i="8"/>
  <c r="F58" i="8"/>
  <c r="C57" i="8"/>
  <c r="J58" i="8" s="1"/>
  <c r="O59" i="8"/>
  <c r="P59" i="8" s="1"/>
  <c r="M59" i="8" s="1"/>
  <c r="Q59" i="8"/>
  <c r="Q60" i="8" l="1"/>
  <c r="O60" i="8"/>
  <c r="P60" i="8" s="1"/>
  <c r="M60" i="8" s="1"/>
  <c r="L59" i="8"/>
  <c r="N59" i="8" s="1"/>
  <c r="C59" i="8" s="1"/>
  <c r="J60" i="8" s="1"/>
  <c r="G59" i="8"/>
  <c r="I59" i="8"/>
  <c r="H59" i="8" s="1"/>
  <c r="F59" i="8"/>
  <c r="K59" i="8"/>
  <c r="H58" i="8"/>
  <c r="L60" i="8" l="1"/>
  <c r="N60" i="8" s="1"/>
  <c r="G60" i="8"/>
  <c r="C60" i="8"/>
  <c r="J61" i="8" s="1"/>
  <c r="I60" i="8"/>
  <c r="H60" i="8" s="1"/>
  <c r="F60" i="8"/>
  <c r="K60" i="8"/>
  <c r="O61" i="8"/>
  <c r="P61" i="8" s="1"/>
  <c r="M61" i="8" s="1"/>
  <c r="Q61" i="8"/>
  <c r="Q62" i="8" l="1"/>
  <c r="O62" i="8"/>
  <c r="P62" i="8" s="1"/>
  <c r="M62" i="8" s="1"/>
  <c r="G61" i="8"/>
  <c r="L61" i="8"/>
  <c r="N61" i="8" s="1"/>
  <c r="C61" i="8" s="1"/>
  <c r="J62" i="8" s="1"/>
  <c r="I61" i="8"/>
  <c r="H61" i="8" s="1"/>
  <c r="K61" i="8"/>
  <c r="F61" i="8"/>
  <c r="G62" i="8" l="1"/>
  <c r="L62" i="8"/>
  <c r="N62" i="8" s="1"/>
  <c r="C62" i="8" s="1"/>
  <c r="J63" i="8" s="1"/>
  <c r="I62" i="8"/>
  <c r="H62" i="8" s="1"/>
  <c r="K62" i="8"/>
  <c r="F62" i="8"/>
  <c r="O63" i="8"/>
  <c r="P63" i="8" s="1"/>
  <c r="M63" i="8" s="1"/>
  <c r="Q63" i="8"/>
  <c r="O64" i="8" l="1"/>
  <c r="P64" i="8" s="1"/>
  <c r="M64" i="8" s="1"/>
  <c r="Q64" i="8"/>
  <c r="G63" i="8"/>
  <c r="L63" i="8"/>
  <c r="N63" i="8" s="1"/>
  <c r="C63" i="8" s="1"/>
  <c r="J64" i="8" s="1"/>
  <c r="I63" i="8"/>
  <c r="H63" i="8" s="1"/>
  <c r="F63" i="8"/>
  <c r="K63" i="8"/>
  <c r="Q65" i="8" l="1"/>
  <c r="O65" i="8"/>
  <c r="P65" i="8" s="1"/>
  <c r="M65" i="8" s="1"/>
  <c r="G64" i="8"/>
  <c r="I64" i="8"/>
  <c r="H64" i="8" s="1"/>
  <c r="L64" i="8"/>
  <c r="N64" i="8" s="1"/>
  <c r="C64" i="8" s="1"/>
  <c r="J65" i="8" s="1"/>
  <c r="K64" i="8"/>
  <c r="F64" i="8"/>
  <c r="G65" i="8" l="1"/>
  <c r="L65" i="8"/>
  <c r="N65" i="8" s="1"/>
  <c r="C65" i="8" s="1"/>
  <c r="J66" i="8" s="1"/>
  <c r="I65" i="8"/>
  <c r="H65" i="8" s="1"/>
  <c r="K65" i="8"/>
  <c r="F65" i="8"/>
  <c r="O66" i="8"/>
  <c r="P66" i="8" s="1"/>
  <c r="M66" i="8" s="1"/>
  <c r="Q66" i="8"/>
  <c r="Q67" i="8" l="1"/>
  <c r="O67" i="8"/>
  <c r="P67" i="8" s="1"/>
  <c r="M67" i="8" s="1"/>
  <c r="L66" i="8"/>
  <c r="N66" i="8" s="1"/>
  <c r="C66" i="8" s="1"/>
  <c r="J67" i="8" s="1"/>
  <c r="G66" i="8"/>
  <c r="F66" i="8"/>
  <c r="K66" i="8"/>
  <c r="I66" i="8"/>
  <c r="H66" i="8" s="1"/>
  <c r="G67" i="8" l="1"/>
  <c r="L67" i="8"/>
  <c r="N67" i="8" s="1"/>
  <c r="C67" i="8" s="1"/>
  <c r="J68" i="8" s="1"/>
  <c r="I67" i="8"/>
  <c r="H67" i="8" s="1"/>
  <c r="F67" i="8"/>
  <c r="K67" i="8"/>
  <c r="O68" i="8"/>
  <c r="P68" i="8" s="1"/>
  <c r="M68" i="8" s="1"/>
  <c r="Q68" i="8"/>
  <c r="O69" i="8" l="1"/>
  <c r="P69" i="8" s="1"/>
  <c r="M69" i="8" s="1"/>
  <c r="Q69" i="8"/>
  <c r="G68" i="8"/>
  <c r="L68" i="8"/>
  <c r="N68" i="8" s="1"/>
  <c r="C68" i="8" s="1"/>
  <c r="J69" i="8" s="1"/>
  <c r="I68" i="8"/>
  <c r="H68" i="8" s="1"/>
  <c r="K68" i="8"/>
  <c r="F68" i="8"/>
  <c r="Q70" i="8" l="1"/>
  <c r="O70" i="8"/>
  <c r="P70" i="8" s="1"/>
  <c r="M70" i="8" s="1"/>
  <c r="L69" i="8"/>
  <c r="N69" i="8" s="1"/>
  <c r="C69" i="8" s="1"/>
  <c r="J70" i="8" s="1"/>
  <c r="G69" i="8"/>
  <c r="I69" i="8"/>
  <c r="H69" i="8" s="1"/>
  <c r="K69" i="8"/>
  <c r="F69" i="8"/>
  <c r="G70" i="8" l="1"/>
  <c r="L70" i="8"/>
  <c r="N70" i="8" s="1"/>
  <c r="C70" i="8" s="1"/>
  <c r="J71" i="8" s="1"/>
  <c r="I70" i="8"/>
  <c r="H70" i="8" s="1"/>
  <c r="K70" i="8"/>
  <c r="F70" i="8"/>
  <c r="O71" i="8"/>
  <c r="P71" i="8" s="1"/>
  <c r="M71" i="8" s="1"/>
  <c r="Q71" i="8"/>
  <c r="Q72" i="8" l="1"/>
  <c r="O72" i="8"/>
  <c r="P72" i="8" s="1"/>
  <c r="M72" i="8" s="1"/>
  <c r="L71" i="8"/>
  <c r="N71" i="8" s="1"/>
  <c r="G71" i="8"/>
  <c r="I71" i="8"/>
  <c r="H71" i="8" s="1"/>
  <c r="F71" i="8"/>
  <c r="K71" i="8"/>
  <c r="L72" i="8" l="1"/>
  <c r="N72" i="8" s="1"/>
  <c r="G72" i="8"/>
  <c r="C72" i="8"/>
  <c r="J73" i="8" s="1"/>
  <c r="K72" i="8"/>
  <c r="F72" i="8"/>
  <c r="I72" i="8"/>
  <c r="C71" i="8"/>
  <c r="J72" i="8" s="1"/>
  <c r="O73" i="8"/>
  <c r="P73" i="8" s="1"/>
  <c r="M73" i="8" s="1"/>
  <c r="Q73" i="8"/>
  <c r="Q74" i="8" l="1"/>
  <c r="O74" i="8"/>
  <c r="P74" i="8" s="1"/>
  <c r="M74" i="8" s="1"/>
  <c r="H72" i="8"/>
  <c r="G73" i="8"/>
  <c r="L73" i="8"/>
  <c r="N73" i="8" s="1"/>
  <c r="I73" i="8"/>
  <c r="H73" i="8" s="1"/>
  <c r="K73" i="8"/>
  <c r="F73" i="8"/>
  <c r="G74" i="8" l="1"/>
  <c r="L74" i="8"/>
  <c r="N74" i="8" s="1"/>
  <c r="C74" i="8" s="1"/>
  <c r="J75" i="8" s="1"/>
  <c r="I74" i="8"/>
  <c r="K74" i="8"/>
  <c r="F74" i="8"/>
  <c r="C73" i="8"/>
  <c r="J74" i="8" s="1"/>
  <c r="Q75" i="8"/>
  <c r="O75" i="8"/>
  <c r="P75" i="8" s="1"/>
  <c r="M75" i="8" s="1"/>
  <c r="O76" i="8" l="1"/>
  <c r="P76" i="8" s="1"/>
  <c r="M76" i="8" s="1"/>
  <c r="Q76" i="8"/>
  <c r="G75" i="8"/>
  <c r="L75" i="8"/>
  <c r="N75" i="8" s="1"/>
  <c r="C75" i="8" s="1"/>
  <c r="J76" i="8" s="1"/>
  <c r="I75" i="8"/>
  <c r="H75" i="8" s="1"/>
  <c r="K75" i="8"/>
  <c r="F75" i="8"/>
  <c r="H74" i="8"/>
  <c r="Q77" i="8" l="1"/>
  <c r="O77" i="8"/>
  <c r="P77" i="8" s="1"/>
  <c r="M77" i="8" s="1"/>
  <c r="G76" i="8"/>
  <c r="I76" i="8"/>
  <c r="H76" i="8" s="1"/>
  <c r="L76" i="8"/>
  <c r="N76" i="8" s="1"/>
  <c r="C76" i="8" s="1"/>
  <c r="J77" i="8" s="1"/>
  <c r="K76" i="8"/>
  <c r="F76" i="8"/>
  <c r="G77" i="8" l="1"/>
  <c r="L77" i="8"/>
  <c r="N77" i="8" s="1"/>
  <c r="C77" i="8" s="1"/>
  <c r="J78" i="8" s="1"/>
  <c r="I77" i="8"/>
  <c r="H77" i="8" s="1"/>
  <c r="F77" i="8"/>
  <c r="K77" i="8"/>
  <c r="O78" i="8"/>
  <c r="P78" i="8" s="1"/>
  <c r="M78" i="8" s="1"/>
  <c r="Q78" i="8"/>
  <c r="Q79" i="8" l="1"/>
  <c r="O79" i="8"/>
  <c r="P79" i="8" s="1"/>
  <c r="M79" i="8" s="1"/>
  <c r="L78" i="8"/>
  <c r="N78" i="8" s="1"/>
  <c r="C78" i="8" s="1"/>
  <c r="J79" i="8" s="1"/>
  <c r="G78" i="8"/>
  <c r="I78" i="8"/>
  <c r="H78" i="8" s="1"/>
  <c r="K78" i="8"/>
  <c r="F78" i="8"/>
  <c r="G79" i="8" l="1"/>
  <c r="I79" i="8"/>
  <c r="H79" i="8" s="1"/>
  <c r="L79" i="8"/>
  <c r="N79" i="8" s="1"/>
  <c r="F79" i="8"/>
  <c r="K79" i="8"/>
  <c r="O80" i="8"/>
  <c r="P80" i="8" s="1"/>
  <c r="M80" i="8" s="1"/>
  <c r="Q80" i="8"/>
  <c r="O81" i="8" l="1"/>
  <c r="P81" i="8" s="1"/>
  <c r="M81" i="8" s="1"/>
  <c r="Q81" i="8"/>
  <c r="G80" i="8"/>
  <c r="L80" i="8"/>
  <c r="N80" i="8" s="1"/>
  <c r="C80" i="8" s="1"/>
  <c r="J81" i="8" s="1"/>
  <c r="K80" i="8"/>
  <c r="I80" i="8"/>
  <c r="F80" i="8"/>
  <c r="C79" i="8"/>
  <c r="J80" i="8" s="1"/>
  <c r="H80" i="8" l="1"/>
  <c r="Q82" i="8"/>
  <c r="O82" i="8"/>
  <c r="P82" i="8" s="1"/>
  <c r="M82" i="8" s="1"/>
  <c r="G81" i="8"/>
  <c r="L81" i="8"/>
  <c r="N81" i="8" s="1"/>
  <c r="C81" i="8" s="1"/>
  <c r="J82" i="8" s="1"/>
  <c r="I81" i="8"/>
  <c r="H81" i="8" s="1"/>
  <c r="F81" i="8"/>
  <c r="K81" i="8"/>
  <c r="G82" i="8" l="1"/>
  <c r="L82" i="8"/>
  <c r="N82" i="8" s="1"/>
  <c r="I82" i="8"/>
  <c r="H82" i="8" s="1"/>
  <c r="K82" i="8"/>
  <c r="F82" i="8"/>
  <c r="O83" i="8"/>
  <c r="P83" i="8" s="1"/>
  <c r="M83" i="8" s="1"/>
  <c r="Q83" i="8"/>
  <c r="Q84" i="8" l="1"/>
  <c r="O84" i="8"/>
  <c r="P84" i="8" s="1"/>
  <c r="M84" i="8" s="1"/>
  <c r="L83" i="8"/>
  <c r="N83" i="8" s="1"/>
  <c r="G83" i="8"/>
  <c r="F83" i="8"/>
  <c r="K83" i="8"/>
  <c r="I83" i="8"/>
  <c r="C82" i="8"/>
  <c r="J83" i="8" s="1"/>
  <c r="H83" i="8" l="1"/>
  <c r="L84" i="8"/>
  <c r="N84" i="8" s="1"/>
  <c r="C84" i="8" s="1"/>
  <c r="J85" i="8" s="1"/>
  <c r="G84" i="8"/>
  <c r="I84" i="8"/>
  <c r="K84" i="8"/>
  <c r="F84" i="8"/>
  <c r="C83" i="8"/>
  <c r="J84" i="8" s="1"/>
  <c r="O85" i="8"/>
  <c r="P85" i="8" s="1"/>
  <c r="M85" i="8" s="1"/>
  <c r="Q85" i="8"/>
  <c r="Q86" i="8" l="1"/>
  <c r="O86" i="8"/>
  <c r="P86" i="8" s="1"/>
  <c r="M86" i="8" s="1"/>
  <c r="G85" i="8"/>
  <c r="L85" i="8"/>
  <c r="N85" i="8" s="1"/>
  <c r="C85" i="8" s="1"/>
  <c r="J86" i="8" s="1"/>
  <c r="I85" i="8"/>
  <c r="H85" i="8" s="1"/>
  <c r="K85" i="8"/>
  <c r="F85" i="8"/>
  <c r="H84" i="8"/>
  <c r="G86" i="8" l="1"/>
  <c r="L86" i="8"/>
  <c r="N86" i="8" s="1"/>
  <c r="K86" i="8"/>
  <c r="I86" i="8"/>
  <c r="H86" i="8" s="1"/>
  <c r="F86" i="8"/>
  <c r="O87" i="8"/>
  <c r="P87" i="8" s="1"/>
  <c r="M87" i="8" s="1"/>
  <c r="Q87" i="8"/>
  <c r="O88" i="8" l="1"/>
  <c r="P88" i="8" s="1"/>
  <c r="M88" i="8" s="1"/>
  <c r="Q88" i="8"/>
  <c r="G87" i="8"/>
  <c r="L87" i="8"/>
  <c r="N87" i="8" s="1"/>
  <c r="C87" i="8" s="1"/>
  <c r="J88" i="8" s="1"/>
  <c r="I87" i="8"/>
  <c r="K87" i="8"/>
  <c r="F87" i="8"/>
  <c r="C86" i="8"/>
  <c r="J87" i="8" s="1"/>
  <c r="H87" i="8" l="1"/>
  <c r="Q89" i="8"/>
  <c r="O89" i="8"/>
  <c r="P89" i="8" s="1"/>
  <c r="M89" i="8" s="1"/>
  <c r="G88" i="8"/>
  <c r="L88" i="8"/>
  <c r="N88" i="8" s="1"/>
  <c r="I88" i="8"/>
  <c r="H88" i="8" s="1"/>
  <c r="F88" i="8"/>
  <c r="K88" i="8"/>
  <c r="G89" i="8" l="1"/>
  <c r="L89" i="8"/>
  <c r="N89" i="8" s="1"/>
  <c r="I89" i="8"/>
  <c r="K89" i="8"/>
  <c r="F89" i="8"/>
  <c r="C88" i="8"/>
  <c r="J89" i="8" s="1"/>
  <c r="O90" i="8"/>
  <c r="P90" i="8" s="1"/>
  <c r="M90" i="8" s="1"/>
  <c r="Q90" i="8"/>
  <c r="Q91" i="8" l="1"/>
  <c r="O91" i="8"/>
  <c r="P91" i="8" s="1"/>
  <c r="M91" i="8" s="1"/>
  <c r="L90" i="8"/>
  <c r="N90" i="8" s="1"/>
  <c r="G90" i="8"/>
  <c r="I90" i="8"/>
  <c r="F90" i="8"/>
  <c r="K90" i="8"/>
  <c r="C90" i="8"/>
  <c r="J91" i="8" s="1"/>
  <c r="H89" i="8"/>
  <c r="C89" i="8"/>
  <c r="J90" i="8" s="1"/>
  <c r="H90" i="8" l="1"/>
  <c r="G91" i="8"/>
  <c r="L91" i="8"/>
  <c r="N91" i="8" s="1"/>
  <c r="F91" i="8"/>
  <c r="K91" i="8"/>
  <c r="I91" i="8"/>
  <c r="H91" i="8" s="1"/>
  <c r="O92" i="8"/>
  <c r="P92" i="8" s="1"/>
  <c r="M92" i="8" s="1"/>
  <c r="Q92" i="8"/>
  <c r="G92" i="8" l="1"/>
  <c r="L92" i="8"/>
  <c r="N92" i="8" s="1"/>
  <c r="F92" i="8"/>
  <c r="I92" i="8"/>
  <c r="K92" i="8"/>
  <c r="O93" i="8"/>
  <c r="P93" i="8" s="1"/>
  <c r="M93" i="8" s="1"/>
  <c r="Q93" i="8"/>
  <c r="C91" i="8"/>
  <c r="J92" i="8" s="1"/>
  <c r="Q94" i="8" l="1"/>
  <c r="O94" i="8"/>
  <c r="P94" i="8" s="1"/>
  <c r="M94" i="8" s="1"/>
  <c r="L93" i="8"/>
  <c r="N93" i="8" s="1"/>
  <c r="C93" i="8" s="1"/>
  <c r="J94" i="8" s="1"/>
  <c r="I93" i="8"/>
  <c r="G93" i="8"/>
  <c r="K93" i="8"/>
  <c r="F93" i="8"/>
  <c r="H92" i="8"/>
  <c r="C92" i="8"/>
  <c r="J93" i="8" s="1"/>
  <c r="H93" i="8" l="1"/>
  <c r="G94" i="8"/>
  <c r="L94" i="8"/>
  <c r="N94" i="8" s="1"/>
  <c r="C94" i="8" s="1"/>
  <c r="J95" i="8" s="1"/>
  <c r="I94" i="8"/>
  <c r="H94" i="8" s="1"/>
  <c r="F94" i="8"/>
  <c r="K94" i="8"/>
  <c r="O95" i="8"/>
  <c r="P95" i="8" s="1"/>
  <c r="M95" i="8" s="1"/>
  <c r="Q95" i="8"/>
  <c r="Q96" i="8" l="1"/>
  <c r="O96" i="8"/>
  <c r="P96" i="8" s="1"/>
  <c r="M96" i="8" s="1"/>
  <c r="L95" i="8"/>
  <c r="N95" i="8" s="1"/>
  <c r="G95" i="8"/>
  <c r="I95" i="8"/>
  <c r="H95" i="8" s="1"/>
  <c r="F95" i="8"/>
  <c r="K95" i="8"/>
  <c r="L96" i="8" l="1"/>
  <c r="N96" i="8" s="1"/>
  <c r="G96" i="8"/>
  <c r="I96" i="8"/>
  <c r="F96" i="8"/>
  <c r="K96" i="8"/>
  <c r="C96" i="8"/>
  <c r="J97" i="8" s="1"/>
  <c r="C95" i="8"/>
  <c r="J96" i="8" s="1"/>
  <c r="O97" i="8"/>
  <c r="P97" i="8" s="1"/>
  <c r="M97" i="8" s="1"/>
  <c r="Q97" i="8"/>
  <c r="Q98" i="8" l="1"/>
  <c r="O98" i="8"/>
  <c r="P98" i="8" s="1"/>
  <c r="M98" i="8" s="1"/>
  <c r="H96" i="8"/>
  <c r="G97" i="8"/>
  <c r="L97" i="8"/>
  <c r="N97" i="8" s="1"/>
  <c r="K97" i="8"/>
  <c r="F97" i="8"/>
  <c r="I97" i="8"/>
  <c r="H97" i="8" s="1"/>
  <c r="G98" i="8" l="1"/>
  <c r="L98" i="8"/>
  <c r="N98" i="8" s="1"/>
  <c r="I98" i="8"/>
  <c r="F98" i="8"/>
  <c r="K98" i="8"/>
  <c r="C97" i="8"/>
  <c r="J98" i="8" s="1"/>
  <c r="Q99" i="8"/>
  <c r="O99" i="8"/>
  <c r="P99" i="8" s="1"/>
  <c r="M99" i="8" s="1"/>
  <c r="O100" i="8" l="1"/>
  <c r="P100" i="8" s="1"/>
  <c r="M100" i="8" s="1"/>
  <c r="Q100" i="8"/>
  <c r="H98" i="8"/>
  <c r="G99" i="8"/>
  <c r="L99" i="8"/>
  <c r="N99" i="8" s="1"/>
  <c r="I99" i="8"/>
  <c r="F99" i="8"/>
  <c r="K99" i="8"/>
  <c r="C98" i="8"/>
  <c r="J99" i="8" s="1"/>
  <c r="G100" i="8" l="1"/>
  <c r="L100" i="8"/>
  <c r="N100" i="8" s="1"/>
  <c r="C100" i="8" s="1"/>
  <c r="J101" i="8" s="1"/>
  <c r="I100" i="8"/>
  <c r="F100" i="8"/>
  <c r="K100" i="8"/>
  <c r="C99" i="8"/>
  <c r="J100" i="8" s="1"/>
  <c r="Q101" i="8"/>
  <c r="O101" i="8"/>
  <c r="P101" i="8" s="1"/>
  <c r="M101" i="8" s="1"/>
  <c r="H99" i="8"/>
  <c r="O102" i="8" l="1"/>
  <c r="P102" i="8" s="1"/>
  <c r="M102" i="8" s="1"/>
  <c r="Q102" i="8"/>
  <c r="G101" i="8"/>
  <c r="L101" i="8"/>
  <c r="N101" i="8" s="1"/>
  <c r="C101" i="8" s="1"/>
  <c r="J102" i="8" s="1"/>
  <c r="I101" i="8"/>
  <c r="H101" i="8" s="1"/>
  <c r="F101" i="8"/>
  <c r="K101" i="8"/>
  <c r="H100" i="8"/>
  <c r="Q103" i="8" l="1"/>
  <c r="O103" i="8"/>
  <c r="P103" i="8" s="1"/>
  <c r="M103" i="8" s="1"/>
  <c r="L102" i="8"/>
  <c r="N102" i="8" s="1"/>
  <c r="C102" i="8" s="1"/>
  <c r="J103" i="8" s="1"/>
  <c r="G102" i="8"/>
  <c r="I102" i="8"/>
  <c r="H102" i="8" s="1"/>
  <c r="F102" i="8"/>
  <c r="K102" i="8"/>
  <c r="G103" i="8" l="1"/>
  <c r="L103" i="8"/>
  <c r="N103" i="8" s="1"/>
  <c r="I103" i="8"/>
  <c r="H103" i="8" s="1"/>
  <c r="K103" i="8"/>
  <c r="F103" i="8"/>
  <c r="C103" i="8"/>
  <c r="J104" i="8" s="1"/>
  <c r="O104" i="8"/>
  <c r="P104" i="8" s="1"/>
  <c r="M104" i="8" s="1"/>
  <c r="Q104" i="8"/>
  <c r="G104" i="8" l="1"/>
  <c r="L104" i="8"/>
  <c r="N104" i="8" s="1"/>
  <c r="K104" i="8"/>
  <c r="I104" i="8"/>
  <c r="H104" i="8" s="1"/>
  <c r="F104" i="8"/>
  <c r="O105" i="8"/>
  <c r="P105" i="8" s="1"/>
  <c r="M105" i="8" s="1"/>
  <c r="Q105" i="8"/>
  <c r="Q106" i="8" l="1"/>
  <c r="O106" i="8"/>
  <c r="P106" i="8" s="1"/>
  <c r="M106" i="8" s="1"/>
  <c r="G105" i="8"/>
  <c r="L105" i="8"/>
  <c r="N105" i="8" s="1"/>
  <c r="C105" i="8" s="1"/>
  <c r="J106" i="8" s="1"/>
  <c r="I105" i="8"/>
  <c r="F105" i="8"/>
  <c r="K105" i="8"/>
  <c r="C104" i="8"/>
  <c r="J105" i="8" s="1"/>
  <c r="H105" i="8" l="1"/>
  <c r="G106" i="8"/>
  <c r="L106" i="8"/>
  <c r="N106" i="8" s="1"/>
  <c r="C106" i="8" s="1"/>
  <c r="J107" i="8" s="1"/>
  <c r="I106" i="8"/>
  <c r="H106" i="8" s="1"/>
  <c r="K106" i="8"/>
  <c r="F106" i="8"/>
  <c r="O107" i="8"/>
  <c r="P107" i="8" s="1"/>
  <c r="M107" i="8" s="1"/>
  <c r="Q107" i="8"/>
  <c r="Q108" i="8" l="1"/>
  <c r="O108" i="8"/>
  <c r="P108" i="8" s="1"/>
  <c r="M108" i="8" s="1"/>
  <c r="L107" i="8"/>
  <c r="N107" i="8" s="1"/>
  <c r="C107" i="8" s="1"/>
  <c r="J108" i="8" s="1"/>
  <c r="G107" i="8"/>
  <c r="I107" i="8"/>
  <c r="H107" i="8" s="1"/>
  <c r="F107" i="8"/>
  <c r="K107" i="8"/>
  <c r="L108" i="8" l="1"/>
  <c r="N108" i="8" s="1"/>
  <c r="G108" i="8"/>
  <c r="I108" i="8"/>
  <c r="H108" i="8" s="1"/>
  <c r="K108" i="8"/>
  <c r="F108" i="8"/>
  <c r="C108" i="8"/>
  <c r="J109" i="8" s="1"/>
  <c r="O109" i="8"/>
  <c r="P109" i="8" s="1"/>
  <c r="M109" i="8" s="1"/>
  <c r="Q109" i="8"/>
  <c r="Q110" i="8" l="1"/>
  <c r="O110" i="8"/>
  <c r="P110" i="8" s="1"/>
  <c r="M110" i="8" s="1"/>
  <c r="G109" i="8"/>
  <c r="L109" i="8"/>
  <c r="N109" i="8" s="1"/>
  <c r="C109" i="8" s="1"/>
  <c r="J110" i="8" s="1"/>
  <c r="F109" i="8"/>
  <c r="I109" i="8"/>
  <c r="H109" i="8" s="1"/>
  <c r="K109" i="8"/>
  <c r="G110" i="8" l="1"/>
  <c r="L110" i="8"/>
  <c r="N110" i="8" s="1"/>
  <c r="F110" i="8"/>
  <c r="I110" i="8"/>
  <c r="H110" i="8" s="1"/>
  <c r="K110" i="8"/>
  <c r="O111" i="8"/>
  <c r="P111" i="8" s="1"/>
  <c r="M111" i="8" s="1"/>
  <c r="Q111" i="8"/>
  <c r="G111" i="8" l="1"/>
  <c r="L111" i="8"/>
  <c r="N111" i="8" s="1"/>
  <c r="C111" i="8" s="1"/>
  <c r="J112" i="8" s="1"/>
  <c r="I111" i="8"/>
  <c r="F111" i="8"/>
  <c r="K111" i="8"/>
  <c r="O112" i="8"/>
  <c r="P112" i="8" s="1"/>
  <c r="M112" i="8" s="1"/>
  <c r="Q112" i="8"/>
  <c r="C110" i="8"/>
  <c r="J111" i="8" s="1"/>
  <c r="Q113" i="8" l="1"/>
  <c r="O113" i="8"/>
  <c r="P113" i="8" s="1"/>
  <c r="M113" i="8" s="1"/>
  <c r="G112" i="8"/>
  <c r="L112" i="8"/>
  <c r="N112" i="8" s="1"/>
  <c r="C112" i="8" s="1"/>
  <c r="J113" i="8" s="1"/>
  <c r="I112" i="8"/>
  <c r="H112" i="8" s="1"/>
  <c r="K112" i="8"/>
  <c r="F112" i="8"/>
  <c r="H111" i="8"/>
  <c r="G113" i="8" l="1"/>
  <c r="L113" i="8"/>
  <c r="N113" i="8" s="1"/>
  <c r="C113" i="8" s="1"/>
  <c r="J114" i="8" s="1"/>
  <c r="I113" i="8"/>
  <c r="H113" i="8" s="1"/>
  <c r="F113" i="8"/>
  <c r="K113" i="8"/>
  <c r="O114" i="8"/>
  <c r="P114" i="8" s="1"/>
  <c r="M114" i="8" s="1"/>
  <c r="Q114" i="8"/>
  <c r="Q115" i="8" l="1"/>
  <c r="O115" i="8"/>
  <c r="P115" i="8" s="1"/>
  <c r="M115" i="8" s="1"/>
  <c r="L114" i="8"/>
  <c r="N114" i="8" s="1"/>
  <c r="C114" i="8" s="1"/>
  <c r="J115" i="8" s="1"/>
  <c r="G114" i="8"/>
  <c r="I114" i="8"/>
  <c r="H114" i="8" s="1"/>
  <c r="F114" i="8"/>
  <c r="K114" i="8"/>
  <c r="G115" i="8" l="1"/>
  <c r="L115" i="8"/>
  <c r="N115" i="8" s="1"/>
  <c r="C115" i="8" s="1"/>
  <c r="J116" i="8" s="1"/>
  <c r="F115" i="8"/>
  <c r="K115" i="8"/>
  <c r="I115" i="8"/>
  <c r="H115" i="8" s="1"/>
  <c r="O116" i="8"/>
  <c r="P116" i="8" s="1"/>
  <c r="M116" i="8" s="1"/>
  <c r="Q116" i="8"/>
  <c r="O117" i="8" l="1"/>
  <c r="P117" i="8" s="1"/>
  <c r="M117" i="8" s="1"/>
  <c r="Q117" i="8"/>
  <c r="G116" i="8"/>
  <c r="L116" i="8"/>
  <c r="N116" i="8" s="1"/>
  <c r="C116" i="8" s="1"/>
  <c r="J117" i="8" s="1"/>
  <c r="I116" i="8"/>
  <c r="H116" i="8" s="1"/>
  <c r="K116" i="8"/>
  <c r="F116" i="8"/>
  <c r="Q118" i="8" l="1"/>
  <c r="O118" i="8"/>
  <c r="P118" i="8" s="1"/>
  <c r="M118" i="8" s="1"/>
  <c r="L117" i="8"/>
  <c r="N117" i="8" s="1"/>
  <c r="G117" i="8"/>
  <c r="I117" i="8"/>
  <c r="H117" i="8" s="1"/>
  <c r="F117" i="8"/>
  <c r="K117" i="8"/>
  <c r="C117" i="8"/>
  <c r="J118" i="8" s="1"/>
  <c r="G118" i="8" l="1"/>
  <c r="L118" i="8"/>
  <c r="N118" i="8" s="1"/>
  <c r="K118" i="8"/>
  <c r="I118" i="8"/>
  <c r="H118" i="8" s="1"/>
  <c r="F118" i="8"/>
  <c r="O119" i="8"/>
  <c r="P119" i="8" s="1"/>
  <c r="M119" i="8" s="1"/>
  <c r="Q119" i="8"/>
  <c r="Q120" i="8" l="1"/>
  <c r="O120" i="8"/>
  <c r="P120" i="8" s="1"/>
  <c r="M120" i="8" s="1"/>
  <c r="L119" i="8"/>
  <c r="N119" i="8" s="1"/>
  <c r="G119" i="8"/>
  <c r="I119" i="8"/>
  <c r="K119" i="8"/>
  <c r="F119" i="8"/>
  <c r="C118" i="8"/>
  <c r="J119" i="8" s="1"/>
  <c r="H119" i="8" l="1"/>
  <c r="L120" i="8"/>
  <c r="N120" i="8" s="1"/>
  <c r="C120" i="8" s="1"/>
  <c r="J121" i="8" s="1"/>
  <c r="G120" i="8"/>
  <c r="I120" i="8"/>
  <c r="K120" i="8"/>
  <c r="F120" i="8"/>
  <c r="C119" i="8"/>
  <c r="J120" i="8" s="1"/>
  <c r="O121" i="8"/>
  <c r="P121" i="8" s="1"/>
  <c r="M121" i="8" s="1"/>
  <c r="Q121" i="8"/>
  <c r="Q122" i="8" l="1"/>
  <c r="O122" i="8"/>
  <c r="P122" i="8" s="1"/>
  <c r="M122" i="8" s="1"/>
  <c r="G121" i="8"/>
  <c r="L121" i="8"/>
  <c r="N121" i="8" s="1"/>
  <c r="C121" i="8" s="1"/>
  <c r="J122" i="8" s="1"/>
  <c r="I121" i="8"/>
  <c r="H121" i="8" s="1"/>
  <c r="F121" i="8"/>
  <c r="K121" i="8"/>
  <c r="H120" i="8"/>
  <c r="G122" i="8" l="1"/>
  <c r="L122" i="8"/>
  <c r="N122" i="8" s="1"/>
  <c r="K122" i="8"/>
  <c r="I122" i="8"/>
  <c r="H122" i="8" s="1"/>
  <c r="F122" i="8"/>
  <c r="Q123" i="8"/>
  <c r="O123" i="8"/>
  <c r="P123" i="8" s="1"/>
  <c r="M123" i="8" s="1"/>
  <c r="O124" i="8" l="1"/>
  <c r="P124" i="8" s="1"/>
  <c r="M124" i="8" s="1"/>
  <c r="Q124" i="8"/>
  <c r="G123" i="8"/>
  <c r="L123" i="8"/>
  <c r="N123" i="8" s="1"/>
  <c r="C123" i="8" s="1"/>
  <c r="J124" i="8" s="1"/>
  <c r="I123" i="8"/>
  <c r="K123" i="8"/>
  <c r="F123" i="8"/>
  <c r="C122" i="8"/>
  <c r="J123" i="8" s="1"/>
  <c r="H123" i="8" l="1"/>
  <c r="Q125" i="8"/>
  <c r="O125" i="8"/>
  <c r="P125" i="8" s="1"/>
  <c r="M125" i="8" s="1"/>
  <c r="G124" i="8"/>
  <c r="L124" i="8"/>
  <c r="N124" i="8" s="1"/>
  <c r="F124" i="8"/>
  <c r="I124" i="8"/>
  <c r="H124" i="8" s="1"/>
  <c r="K124" i="8"/>
  <c r="G125" i="8" l="1"/>
  <c r="L125" i="8"/>
  <c r="N125" i="8" s="1"/>
  <c r="I125" i="8"/>
  <c r="K125" i="8"/>
  <c r="F125" i="8"/>
  <c r="O126" i="8"/>
  <c r="P126" i="8" s="1"/>
  <c r="M126" i="8" s="1"/>
  <c r="Q126" i="8"/>
  <c r="C124" i="8"/>
  <c r="J125" i="8" s="1"/>
  <c r="Q127" i="8" l="1"/>
  <c r="O127" i="8"/>
  <c r="P127" i="8" s="1"/>
  <c r="M127" i="8" s="1"/>
  <c r="L126" i="8"/>
  <c r="N126" i="8" s="1"/>
  <c r="C126" i="8" s="1"/>
  <c r="J127" i="8" s="1"/>
  <c r="G126" i="8"/>
  <c r="I126" i="8"/>
  <c r="K126" i="8"/>
  <c r="F126" i="8"/>
  <c r="H125" i="8"/>
  <c r="C125" i="8"/>
  <c r="J126" i="8" s="1"/>
  <c r="H126" i="8" l="1"/>
  <c r="G127" i="8"/>
  <c r="L127" i="8"/>
  <c r="N127" i="8" s="1"/>
  <c r="I127" i="8"/>
  <c r="H127" i="8" s="1"/>
  <c r="F127" i="8"/>
  <c r="K127" i="8"/>
  <c r="C127" i="8"/>
  <c r="J128" i="8" s="1"/>
  <c r="O128" i="8"/>
  <c r="P128" i="8" s="1"/>
  <c r="M128" i="8" s="1"/>
  <c r="Q128" i="8"/>
  <c r="O129" i="8" l="1"/>
  <c r="P129" i="8" s="1"/>
  <c r="M129" i="8" s="1"/>
  <c r="Q129" i="8"/>
  <c r="G128" i="8"/>
  <c r="L128" i="8"/>
  <c r="N128" i="8" s="1"/>
  <c r="C128" i="8" s="1"/>
  <c r="J129" i="8" s="1"/>
  <c r="F128" i="8"/>
  <c r="I128" i="8"/>
  <c r="H128" i="8" s="1"/>
  <c r="K128" i="8"/>
  <c r="Q130" i="8" l="1"/>
  <c r="O130" i="8"/>
  <c r="P130" i="8" s="1"/>
  <c r="M130" i="8" s="1"/>
  <c r="G129" i="8"/>
  <c r="L129" i="8"/>
  <c r="N129" i="8" s="1"/>
  <c r="C129" i="8" s="1"/>
  <c r="J130" i="8" s="1"/>
  <c r="I129" i="8"/>
  <c r="H129" i="8" s="1"/>
  <c r="K129" i="8"/>
  <c r="F129" i="8"/>
  <c r="G130" i="8" l="1"/>
  <c r="L130" i="8"/>
  <c r="N130" i="8" s="1"/>
  <c r="C130" i="8" s="1"/>
  <c r="J131" i="8" s="1"/>
  <c r="I130" i="8"/>
  <c r="H130" i="8" s="1"/>
  <c r="F130" i="8"/>
  <c r="K130" i="8"/>
  <c r="O131" i="8"/>
  <c r="P131" i="8" s="1"/>
  <c r="M131" i="8" s="1"/>
  <c r="Q131" i="8"/>
  <c r="Q132" i="8" l="1"/>
  <c r="O132" i="8"/>
  <c r="P132" i="8" s="1"/>
  <c r="M132" i="8" s="1"/>
  <c r="L131" i="8"/>
  <c r="N131" i="8" s="1"/>
  <c r="C131" i="8" s="1"/>
  <c r="J132" i="8" s="1"/>
  <c r="G131" i="8"/>
  <c r="K131" i="8"/>
  <c r="I131" i="8"/>
  <c r="H131" i="8" s="1"/>
  <c r="F131" i="8"/>
  <c r="L132" i="8" l="1"/>
  <c r="N132" i="8" s="1"/>
  <c r="C132" i="8" s="1"/>
  <c r="J133" i="8" s="1"/>
  <c r="G132" i="8"/>
  <c r="I132" i="8"/>
  <c r="H132" i="8" s="1"/>
  <c r="F132" i="8"/>
  <c r="K132" i="8"/>
  <c r="O133" i="8"/>
  <c r="P133" i="8" s="1"/>
  <c r="M133" i="8" s="1"/>
  <c r="Q133" i="8"/>
  <c r="Q134" i="8" l="1"/>
  <c r="O134" i="8"/>
  <c r="P134" i="8" s="1"/>
  <c r="M134" i="8" s="1"/>
  <c r="G133" i="8"/>
  <c r="L133" i="8"/>
  <c r="N133" i="8" s="1"/>
  <c r="I133" i="8"/>
  <c r="H133" i="8" s="1"/>
  <c r="F133" i="8"/>
  <c r="K133" i="8"/>
  <c r="G134" i="8" l="1"/>
  <c r="L134" i="8"/>
  <c r="N134" i="8" s="1"/>
  <c r="I134" i="8"/>
  <c r="K134" i="8"/>
  <c r="F134" i="8"/>
  <c r="C133" i="8"/>
  <c r="J134" i="8" s="1"/>
  <c r="O135" i="8"/>
  <c r="P135" i="8" s="1"/>
  <c r="M135" i="8" s="1"/>
  <c r="Q135" i="8"/>
  <c r="O136" i="8" l="1"/>
  <c r="P136" i="8" s="1"/>
  <c r="M136" i="8" s="1"/>
  <c r="Q136" i="8"/>
  <c r="H134" i="8"/>
  <c r="G135" i="8"/>
  <c r="L135" i="8"/>
  <c r="N135" i="8" s="1"/>
  <c r="C135" i="8" s="1"/>
  <c r="J136" i="8" s="1"/>
  <c r="I135" i="8"/>
  <c r="F135" i="8"/>
  <c r="K135" i="8"/>
  <c r="C134" i="8"/>
  <c r="J135" i="8" s="1"/>
  <c r="H135" i="8" l="1"/>
  <c r="Q137" i="8"/>
  <c r="O137" i="8"/>
  <c r="P137" i="8" s="1"/>
  <c r="M137" i="8" s="1"/>
  <c r="G136" i="8"/>
  <c r="L136" i="8"/>
  <c r="N136" i="8" s="1"/>
  <c r="C136" i="8" s="1"/>
  <c r="J137" i="8" s="1"/>
  <c r="I136" i="8"/>
  <c r="H136" i="8" s="1"/>
  <c r="K136" i="8"/>
  <c r="F136" i="8"/>
  <c r="G137" i="8" l="1"/>
  <c r="L137" i="8"/>
  <c r="N137" i="8" s="1"/>
  <c r="C137" i="8" s="1"/>
  <c r="J138" i="8" s="1"/>
  <c r="F137" i="8"/>
  <c r="I137" i="8"/>
  <c r="H137" i="8" s="1"/>
  <c r="K137" i="8"/>
  <c r="O138" i="8"/>
  <c r="P138" i="8" s="1"/>
  <c r="M138" i="8" s="1"/>
  <c r="Q138" i="8"/>
  <c r="Q139" i="8" l="1"/>
  <c r="O139" i="8"/>
  <c r="P139" i="8" s="1"/>
  <c r="M139" i="8" s="1"/>
  <c r="L138" i="8"/>
  <c r="N138" i="8" s="1"/>
  <c r="C138" i="8" s="1"/>
  <c r="J139" i="8" s="1"/>
  <c r="G138" i="8"/>
  <c r="I138" i="8"/>
  <c r="H138" i="8" s="1"/>
  <c r="K138" i="8"/>
  <c r="F138" i="8"/>
  <c r="G139" i="8" l="1"/>
  <c r="L139" i="8"/>
  <c r="N139" i="8" s="1"/>
  <c r="C139" i="8" s="1"/>
  <c r="J140" i="8" s="1"/>
  <c r="I139" i="8"/>
  <c r="H139" i="8" s="1"/>
  <c r="K139" i="8"/>
  <c r="F139" i="8"/>
  <c r="O140" i="8"/>
  <c r="P140" i="8" s="1"/>
  <c r="M140" i="8" s="1"/>
  <c r="Q140" i="8"/>
  <c r="O141" i="8" l="1"/>
  <c r="P141" i="8" s="1"/>
  <c r="M141" i="8" s="1"/>
  <c r="Q141" i="8"/>
  <c r="G140" i="8"/>
  <c r="L140" i="8"/>
  <c r="N140" i="8" s="1"/>
  <c r="C140" i="8" s="1"/>
  <c r="J141" i="8" s="1"/>
  <c r="F140" i="8"/>
  <c r="I140" i="8"/>
  <c r="H140" i="8" s="1"/>
  <c r="K140" i="8"/>
  <c r="Q142" i="8" l="1"/>
  <c r="O142" i="8"/>
  <c r="P142" i="8" s="1"/>
  <c r="M142" i="8" s="1"/>
  <c r="L141" i="8"/>
  <c r="N141" i="8" s="1"/>
  <c r="C141" i="8" s="1"/>
  <c r="J142" i="8" s="1"/>
  <c r="G141" i="8"/>
  <c r="I141" i="8"/>
  <c r="H141" i="8" s="1"/>
  <c r="F141" i="8"/>
  <c r="K141" i="8"/>
  <c r="G142" i="8" l="1"/>
  <c r="L142" i="8"/>
  <c r="N142" i="8" s="1"/>
  <c r="I142" i="8"/>
  <c r="H142" i="8" s="1"/>
  <c r="K142" i="8"/>
  <c r="F142" i="8"/>
  <c r="O143" i="8"/>
  <c r="P143" i="8" s="1"/>
  <c r="M143" i="8" s="1"/>
  <c r="Q143" i="8"/>
  <c r="L143" i="8" l="1"/>
  <c r="N143" i="8" s="1"/>
  <c r="G143" i="8"/>
  <c r="C143" i="8"/>
  <c r="J144" i="8" s="1"/>
  <c r="I143" i="8"/>
  <c r="F143" i="8"/>
  <c r="K143" i="8"/>
  <c r="Q144" i="8"/>
  <c r="O144" i="8"/>
  <c r="P144" i="8" s="1"/>
  <c r="M144" i="8" s="1"/>
  <c r="C142" i="8"/>
  <c r="J143" i="8" s="1"/>
  <c r="O145" i="8" l="1"/>
  <c r="P145" i="8" s="1"/>
  <c r="M145" i="8" s="1"/>
  <c r="Q145" i="8"/>
  <c r="H143" i="8"/>
  <c r="L144" i="8"/>
  <c r="N144" i="8" s="1"/>
  <c r="C144" i="8" s="1"/>
  <c r="J145" i="8" s="1"/>
  <c r="G144" i="8"/>
  <c r="I144" i="8"/>
  <c r="H144" i="8" s="1"/>
  <c r="K144" i="8"/>
  <c r="F144" i="8"/>
  <c r="G145" i="8" l="1"/>
  <c r="L145" i="8"/>
  <c r="N145" i="8" s="1"/>
  <c r="C145" i="8" s="1"/>
  <c r="J146" i="8" s="1"/>
  <c r="F145" i="8"/>
  <c r="K145" i="8"/>
  <c r="I145" i="8"/>
  <c r="H145" i="8" s="1"/>
  <c r="Q146" i="8"/>
  <c r="O146" i="8"/>
  <c r="P146" i="8" s="1"/>
  <c r="M146" i="8" s="1"/>
  <c r="Q147" i="8" l="1"/>
  <c r="O147" i="8"/>
  <c r="P147" i="8" s="1"/>
  <c r="M147" i="8" s="1"/>
  <c r="G146" i="8"/>
  <c r="L146" i="8"/>
  <c r="N146" i="8" s="1"/>
  <c r="F146" i="8"/>
  <c r="I146" i="8"/>
  <c r="H146" i="8" s="1"/>
  <c r="K146" i="8"/>
  <c r="G147" i="8" l="1"/>
  <c r="L147" i="8"/>
  <c r="N147" i="8" s="1"/>
  <c r="I147" i="8"/>
  <c r="K147" i="8"/>
  <c r="F147" i="8"/>
  <c r="C146" i="8"/>
  <c r="J147" i="8" s="1"/>
  <c r="O148" i="8"/>
  <c r="P148" i="8" s="1"/>
  <c r="M148" i="8" s="1"/>
  <c r="Q148" i="8"/>
  <c r="Q149" i="8" l="1"/>
  <c r="O149" i="8"/>
  <c r="P149" i="8" s="1"/>
  <c r="M149" i="8" s="1"/>
  <c r="G148" i="8"/>
  <c r="L148" i="8"/>
  <c r="N148" i="8" s="1"/>
  <c r="C148" i="8" s="1"/>
  <c r="J149" i="8" s="1"/>
  <c r="I148" i="8"/>
  <c r="K148" i="8"/>
  <c r="F148" i="8"/>
  <c r="C147" i="8"/>
  <c r="J148" i="8" s="1"/>
  <c r="H147" i="8"/>
  <c r="H148" i="8" l="1"/>
  <c r="G149" i="8"/>
  <c r="L149" i="8"/>
  <c r="N149" i="8" s="1"/>
  <c r="C149" i="8" s="1"/>
  <c r="J150" i="8" s="1"/>
  <c r="I149" i="8"/>
  <c r="H149" i="8" s="1"/>
  <c r="K149" i="8"/>
  <c r="F149" i="8"/>
  <c r="O150" i="8"/>
  <c r="P150" i="8" s="1"/>
  <c r="M150" i="8" s="1"/>
  <c r="Q150" i="8"/>
  <c r="Q151" i="8" l="1"/>
  <c r="O151" i="8"/>
  <c r="P151" i="8" s="1"/>
  <c r="M151" i="8" s="1"/>
  <c r="L150" i="8"/>
  <c r="N150" i="8" s="1"/>
  <c r="C150" i="8" s="1"/>
  <c r="J151" i="8" s="1"/>
  <c r="G150" i="8"/>
  <c r="I150" i="8"/>
  <c r="H150" i="8" s="1"/>
  <c r="F150" i="8"/>
  <c r="K150" i="8"/>
  <c r="G151" i="8" l="1"/>
  <c r="L151" i="8"/>
  <c r="N151" i="8" s="1"/>
  <c r="C151" i="8" s="1"/>
  <c r="J152" i="8" s="1"/>
  <c r="K151" i="8"/>
  <c r="F151" i="8"/>
  <c r="I151" i="8"/>
  <c r="H151" i="8" s="1"/>
  <c r="O152" i="8"/>
  <c r="P152" i="8" s="1"/>
  <c r="M152" i="8" s="1"/>
  <c r="Q152" i="8"/>
  <c r="O153" i="8" l="1"/>
  <c r="P153" i="8" s="1"/>
  <c r="M153" i="8" s="1"/>
  <c r="Q153" i="8"/>
  <c r="G152" i="8"/>
  <c r="L152" i="8"/>
  <c r="N152" i="8" s="1"/>
  <c r="C152" i="8" s="1"/>
  <c r="J153" i="8" s="1"/>
  <c r="I152" i="8"/>
  <c r="H152" i="8" s="1"/>
  <c r="K152" i="8"/>
  <c r="F152" i="8"/>
  <c r="Q154" i="8" l="1"/>
  <c r="O154" i="8"/>
  <c r="P154" i="8" s="1"/>
  <c r="M154" i="8" s="1"/>
  <c r="G153" i="8"/>
  <c r="L153" i="8"/>
  <c r="N153" i="8" s="1"/>
  <c r="C153" i="8" s="1"/>
  <c r="J154" i="8" s="1"/>
  <c r="I153" i="8"/>
  <c r="H153" i="8" s="1"/>
  <c r="K153" i="8"/>
  <c r="F153" i="8"/>
  <c r="G154" i="8" l="1"/>
  <c r="L154" i="8"/>
  <c r="N154" i="8" s="1"/>
  <c r="C154" i="8" s="1"/>
  <c r="J155" i="8" s="1"/>
  <c r="I154" i="8"/>
  <c r="H154" i="8" s="1"/>
  <c r="F154" i="8"/>
  <c r="K154" i="8"/>
  <c r="O155" i="8"/>
  <c r="P155" i="8" s="1"/>
  <c r="M155" i="8" s="1"/>
  <c r="Q155" i="8"/>
  <c r="Q156" i="8" l="1"/>
  <c r="O156" i="8"/>
  <c r="P156" i="8" s="1"/>
  <c r="M156" i="8" s="1"/>
  <c r="L155" i="8"/>
  <c r="N155" i="8" s="1"/>
  <c r="G155" i="8"/>
  <c r="I155" i="8"/>
  <c r="H155" i="8" s="1"/>
  <c r="K155" i="8"/>
  <c r="F155" i="8"/>
  <c r="L156" i="8" l="1"/>
  <c r="N156" i="8" s="1"/>
  <c r="C156" i="8" s="1"/>
  <c r="J157" i="8" s="1"/>
  <c r="G156" i="8"/>
  <c r="I156" i="8"/>
  <c r="F156" i="8"/>
  <c r="K156" i="8"/>
  <c r="C155" i="8"/>
  <c r="J156" i="8" s="1"/>
  <c r="O157" i="8"/>
  <c r="P157" i="8" s="1"/>
  <c r="M157" i="8" s="1"/>
  <c r="Q157" i="8"/>
  <c r="Q158" i="8" l="1"/>
  <c r="O158" i="8"/>
  <c r="P158" i="8" s="1"/>
  <c r="M158" i="8" s="1"/>
  <c r="H156" i="8"/>
  <c r="G157" i="8"/>
  <c r="L157" i="8"/>
  <c r="N157" i="8" s="1"/>
  <c r="C157" i="8" s="1"/>
  <c r="J158" i="8" s="1"/>
  <c r="I157" i="8"/>
  <c r="H157" i="8" s="1"/>
  <c r="K157" i="8"/>
  <c r="F157" i="8"/>
  <c r="G158" i="8" l="1"/>
  <c r="L158" i="8"/>
  <c r="N158" i="8" s="1"/>
  <c r="C158" i="8" s="1"/>
  <c r="J159" i="8" s="1"/>
  <c r="F158" i="8"/>
  <c r="I158" i="8"/>
  <c r="H158" i="8" s="1"/>
  <c r="K158" i="8"/>
  <c r="O159" i="8"/>
  <c r="P159" i="8" s="1"/>
  <c r="M159" i="8" s="1"/>
  <c r="Q159" i="8"/>
  <c r="O160" i="8" l="1"/>
  <c r="P160" i="8" s="1"/>
  <c r="M160" i="8" s="1"/>
  <c r="Q160" i="8"/>
  <c r="G159" i="8"/>
  <c r="L159" i="8"/>
  <c r="N159" i="8" s="1"/>
  <c r="C159" i="8" s="1"/>
  <c r="J160" i="8" s="1"/>
  <c r="I159" i="8"/>
  <c r="H159" i="8" s="1"/>
  <c r="F159" i="8"/>
  <c r="K159" i="8"/>
  <c r="Q161" i="8" l="1"/>
  <c r="O161" i="8"/>
  <c r="P161" i="8" s="1"/>
  <c r="M161" i="8" s="1"/>
  <c r="G160" i="8"/>
  <c r="L160" i="8"/>
  <c r="N160" i="8" s="1"/>
  <c r="C160" i="8" s="1"/>
  <c r="J161" i="8" s="1"/>
  <c r="I160" i="8"/>
  <c r="H160" i="8" s="1"/>
  <c r="F160" i="8"/>
  <c r="K160" i="8"/>
  <c r="G161" i="8" l="1"/>
  <c r="I161" i="8"/>
  <c r="H161" i="8" s="1"/>
  <c r="L161" i="8"/>
  <c r="N161" i="8" s="1"/>
  <c r="C161" i="8" s="1"/>
  <c r="J162" i="8" s="1"/>
  <c r="F161" i="8"/>
  <c r="K161" i="8"/>
  <c r="O162" i="8"/>
  <c r="P162" i="8" s="1"/>
  <c r="M162" i="8" s="1"/>
  <c r="Q162" i="8"/>
  <c r="Q163" i="8" l="1"/>
  <c r="O163" i="8"/>
  <c r="P163" i="8" s="1"/>
  <c r="M163" i="8" s="1"/>
  <c r="L162" i="8"/>
  <c r="N162" i="8" s="1"/>
  <c r="C162" i="8" s="1"/>
  <c r="J163" i="8" s="1"/>
  <c r="G162" i="8"/>
  <c r="I162" i="8"/>
  <c r="H162" i="8" s="1"/>
  <c r="K162" i="8"/>
  <c r="F162" i="8"/>
  <c r="G163" i="8" l="1"/>
  <c r="L163" i="8"/>
  <c r="N163" i="8" s="1"/>
  <c r="C163" i="8" s="1"/>
  <c r="J164" i="8" s="1"/>
  <c r="K163" i="8"/>
  <c r="I163" i="8"/>
  <c r="H163" i="8" s="1"/>
  <c r="F163" i="8"/>
  <c r="O164" i="8"/>
  <c r="P164" i="8" s="1"/>
  <c r="M164" i="8" s="1"/>
  <c r="Q164" i="8"/>
  <c r="O165" i="8" l="1"/>
  <c r="P165" i="8" s="1"/>
  <c r="M165" i="8" s="1"/>
  <c r="Q165" i="8"/>
  <c r="G164" i="8"/>
  <c r="L164" i="8"/>
  <c r="N164" i="8" s="1"/>
  <c r="C164" i="8" s="1"/>
  <c r="J165" i="8" s="1"/>
  <c r="F164" i="8"/>
  <c r="K164" i="8"/>
  <c r="I164" i="8"/>
  <c r="H164" i="8" s="1"/>
  <c r="Q166" i="8" l="1"/>
  <c r="O166" i="8"/>
  <c r="P166" i="8" s="1"/>
  <c r="M166" i="8" s="1"/>
  <c r="L165" i="8"/>
  <c r="N165" i="8" s="1"/>
  <c r="C165" i="8" s="1"/>
  <c r="J166" i="8" s="1"/>
  <c r="G165" i="8"/>
  <c r="I165" i="8"/>
  <c r="H165" i="8" s="1"/>
  <c r="F165" i="8"/>
  <c r="K165" i="8"/>
  <c r="G166" i="8" l="1"/>
  <c r="L166" i="8"/>
  <c r="N166" i="8" s="1"/>
  <c r="C166" i="8" s="1"/>
  <c r="J167" i="8" s="1"/>
  <c r="I166" i="8"/>
  <c r="H166" i="8" s="1"/>
  <c r="F166" i="8"/>
  <c r="K166" i="8"/>
  <c r="O167" i="8"/>
  <c r="P167" i="8" s="1"/>
  <c r="M167" i="8" s="1"/>
  <c r="Q167" i="8"/>
  <c r="Q168" i="8" l="1"/>
  <c r="O168" i="8"/>
  <c r="P168" i="8" s="1"/>
  <c r="M168" i="8" s="1"/>
  <c r="L167" i="8"/>
  <c r="N167" i="8" s="1"/>
  <c r="G167" i="8"/>
  <c r="I167" i="8"/>
  <c r="H167" i="8" s="1"/>
  <c r="K167" i="8"/>
  <c r="F167" i="8"/>
  <c r="L168" i="8" l="1"/>
  <c r="N168" i="8" s="1"/>
  <c r="C168" i="8" s="1"/>
  <c r="J169" i="8" s="1"/>
  <c r="G168" i="8"/>
  <c r="I168" i="8"/>
  <c r="F168" i="8"/>
  <c r="K168" i="8"/>
  <c r="C167" i="8"/>
  <c r="J168" i="8" s="1"/>
  <c r="O169" i="8"/>
  <c r="P169" i="8" s="1"/>
  <c r="M169" i="8" s="1"/>
  <c r="Q169" i="8"/>
  <c r="Q170" i="8" l="1"/>
  <c r="O170" i="8"/>
  <c r="P170" i="8" s="1"/>
  <c r="M170" i="8" s="1"/>
  <c r="H168" i="8"/>
  <c r="G169" i="8"/>
  <c r="L169" i="8"/>
  <c r="N169" i="8" s="1"/>
  <c r="F169" i="8"/>
  <c r="K169" i="8"/>
  <c r="I169" i="8"/>
  <c r="H169" i="8" s="1"/>
  <c r="G170" i="8" l="1"/>
  <c r="L170" i="8"/>
  <c r="N170" i="8" s="1"/>
  <c r="C170" i="8" s="1"/>
  <c r="J171" i="8" s="1"/>
  <c r="I170" i="8"/>
  <c r="F170" i="8"/>
  <c r="K170" i="8"/>
  <c r="C169" i="8"/>
  <c r="J170" i="8" s="1"/>
  <c r="Q171" i="8"/>
  <c r="O171" i="8"/>
  <c r="P171" i="8" s="1"/>
  <c r="M171" i="8" s="1"/>
  <c r="O172" i="8" l="1"/>
  <c r="P172" i="8" s="1"/>
  <c r="M172" i="8" s="1"/>
  <c r="Q172" i="8"/>
  <c r="H170" i="8"/>
  <c r="G171" i="8"/>
  <c r="L171" i="8"/>
  <c r="N171" i="8" s="1"/>
  <c r="C171" i="8" s="1"/>
  <c r="J172" i="8" s="1"/>
  <c r="I171" i="8"/>
  <c r="H171" i="8" s="1"/>
  <c r="F171" i="8"/>
  <c r="K171" i="8"/>
  <c r="Q173" i="8" l="1"/>
  <c r="O173" i="8"/>
  <c r="P173" i="8" s="1"/>
  <c r="M173" i="8" s="1"/>
  <c r="G172" i="8"/>
  <c r="L172" i="8"/>
  <c r="N172" i="8" s="1"/>
  <c r="C172" i="8" s="1"/>
  <c r="J173" i="8" s="1"/>
  <c r="K172" i="8"/>
  <c r="F172" i="8"/>
  <c r="I172" i="8"/>
  <c r="H172" i="8" s="1"/>
  <c r="G173" i="8" l="1"/>
  <c r="L173" i="8"/>
  <c r="N173" i="8" s="1"/>
  <c r="C173" i="8" s="1"/>
  <c r="J174" i="8" s="1"/>
  <c r="I173" i="8"/>
  <c r="H173" i="8" s="1"/>
  <c r="F173" i="8"/>
  <c r="K173" i="8"/>
  <c r="O174" i="8"/>
  <c r="P174" i="8" s="1"/>
  <c r="M174" i="8" s="1"/>
  <c r="Q174" i="8"/>
  <c r="Q175" i="8" l="1"/>
  <c r="O175" i="8"/>
  <c r="P175" i="8" s="1"/>
  <c r="M175" i="8" s="1"/>
  <c r="L174" i="8"/>
  <c r="N174" i="8" s="1"/>
  <c r="C174" i="8" s="1"/>
  <c r="J175" i="8" s="1"/>
  <c r="G174" i="8"/>
  <c r="I174" i="8"/>
  <c r="H174" i="8" s="1"/>
  <c r="F174" i="8"/>
  <c r="K174" i="8"/>
  <c r="G175" i="8" l="1"/>
  <c r="L175" i="8"/>
  <c r="N175" i="8" s="1"/>
  <c r="I175" i="8"/>
  <c r="H175" i="8" s="1"/>
  <c r="K175" i="8"/>
  <c r="F175" i="8"/>
  <c r="C175" i="8"/>
  <c r="J176" i="8" s="1"/>
  <c r="O176" i="8"/>
  <c r="P176" i="8" s="1"/>
  <c r="M176" i="8" s="1"/>
  <c r="Q176" i="8"/>
  <c r="Q177" i="8" l="1"/>
  <c r="O177" i="8"/>
  <c r="P177" i="8" s="1"/>
  <c r="M177" i="8" s="1"/>
  <c r="G176" i="8"/>
  <c r="L176" i="8"/>
  <c r="N176" i="8" s="1"/>
  <c r="C176" i="8" s="1"/>
  <c r="J177" i="8" s="1"/>
  <c r="F176" i="8"/>
  <c r="I176" i="8"/>
  <c r="H176" i="8" s="1"/>
  <c r="K176" i="8"/>
  <c r="G177" i="8" l="1"/>
  <c r="L177" i="8"/>
  <c r="N177" i="8" s="1"/>
  <c r="C177" i="8" s="1"/>
  <c r="J178" i="8" s="1"/>
  <c r="I177" i="8"/>
  <c r="H177" i="8" s="1"/>
  <c r="F177" i="8"/>
  <c r="K177" i="8"/>
  <c r="O178" i="8"/>
  <c r="P178" i="8" s="1"/>
  <c r="M178" i="8" s="1"/>
  <c r="Q178" i="8"/>
  <c r="Q179" i="8" l="1"/>
  <c r="O179" i="8"/>
  <c r="P179" i="8" s="1"/>
  <c r="M179" i="8" s="1"/>
  <c r="G178" i="8"/>
  <c r="L178" i="8"/>
  <c r="N178" i="8" s="1"/>
  <c r="C178" i="8" s="1"/>
  <c r="J179" i="8" s="1"/>
  <c r="I178" i="8"/>
  <c r="H178" i="8" s="1"/>
  <c r="F178" i="8"/>
  <c r="K178" i="8"/>
  <c r="L179" i="8" l="1"/>
  <c r="N179" i="8" s="1"/>
  <c r="C179" i="8" s="1"/>
  <c r="J180" i="8" s="1"/>
  <c r="I179" i="8"/>
  <c r="H179" i="8" s="1"/>
  <c r="G179" i="8"/>
  <c r="K179" i="8"/>
  <c r="F179" i="8"/>
  <c r="O180" i="8"/>
  <c r="P180" i="8" s="1"/>
  <c r="M180" i="8" s="1"/>
  <c r="Q180" i="8"/>
  <c r="Q181" i="8" l="1"/>
  <c r="O181" i="8"/>
  <c r="P181" i="8" s="1"/>
  <c r="M181" i="8" s="1"/>
  <c r="G180" i="8"/>
  <c r="L180" i="8"/>
  <c r="N180" i="8" s="1"/>
  <c r="I180" i="8"/>
  <c r="H180" i="8" s="1"/>
  <c r="K180" i="8"/>
  <c r="F180" i="8"/>
  <c r="C180" i="8"/>
  <c r="J181" i="8" s="1"/>
  <c r="G181" i="8" l="1"/>
  <c r="L181" i="8"/>
  <c r="N181" i="8" s="1"/>
  <c r="C181" i="8" s="1"/>
  <c r="J182" i="8" s="1"/>
  <c r="F181" i="8"/>
  <c r="K181" i="8"/>
  <c r="I181" i="8"/>
  <c r="H181" i="8" s="1"/>
  <c r="Q182" i="8"/>
  <c r="O182" i="8"/>
  <c r="P182" i="8" s="1"/>
  <c r="M182" i="8" s="1"/>
  <c r="O183" i="8" l="1"/>
  <c r="P183" i="8" s="1"/>
  <c r="M183" i="8" s="1"/>
  <c r="Q183" i="8"/>
  <c r="G182" i="8"/>
  <c r="L182" i="8"/>
  <c r="N182" i="8" s="1"/>
  <c r="C182" i="8" s="1"/>
  <c r="J183" i="8" s="1"/>
  <c r="K182" i="8"/>
  <c r="F182" i="8"/>
  <c r="I182" i="8"/>
  <c r="H182" i="8" s="1"/>
  <c r="Q184" i="8" l="1"/>
  <c r="O184" i="8"/>
  <c r="P184" i="8" s="1"/>
  <c r="M184" i="8" s="1"/>
  <c r="L183" i="8"/>
  <c r="N183" i="8" s="1"/>
  <c r="C183" i="8" s="1"/>
  <c r="J184" i="8" s="1"/>
  <c r="I183" i="8"/>
  <c r="H183" i="8" s="1"/>
  <c r="G183" i="8"/>
  <c r="K183" i="8"/>
  <c r="F183" i="8"/>
  <c r="G184" i="8" l="1"/>
  <c r="L184" i="8"/>
  <c r="N184" i="8" s="1"/>
  <c r="C184" i="8" s="1"/>
  <c r="J185" i="8" s="1"/>
  <c r="I184" i="8"/>
  <c r="H184" i="8" s="1"/>
  <c r="K184" i="8"/>
  <c r="F184" i="8"/>
  <c r="O185" i="8"/>
  <c r="P185" i="8" s="1"/>
  <c r="M185" i="8" s="1"/>
  <c r="Q185" i="8"/>
  <c r="Q186" i="8" l="1"/>
  <c r="O186" i="8"/>
  <c r="P186" i="8" s="1"/>
  <c r="M186" i="8" s="1"/>
  <c r="L185" i="8"/>
  <c r="N185" i="8" s="1"/>
  <c r="C185" i="8" s="1"/>
  <c r="J186" i="8" s="1"/>
  <c r="G185" i="8"/>
  <c r="I185" i="8"/>
  <c r="H185" i="8" s="1"/>
  <c r="F185" i="8"/>
  <c r="K185" i="8"/>
  <c r="G186" i="8" l="1"/>
  <c r="L186" i="8"/>
  <c r="N186" i="8" s="1"/>
  <c r="C186" i="8" s="1"/>
  <c r="J187" i="8" s="1"/>
  <c r="I186" i="8"/>
  <c r="H186" i="8" s="1"/>
  <c r="F186" i="8"/>
  <c r="K186" i="8"/>
  <c r="O187" i="8"/>
  <c r="P187" i="8" s="1"/>
  <c r="M187" i="8" s="1"/>
  <c r="Q187" i="8"/>
  <c r="O188" i="8" l="1"/>
  <c r="P188" i="8" s="1"/>
  <c r="M188" i="8" s="1"/>
  <c r="Q188" i="8"/>
  <c r="G187" i="8"/>
  <c r="L187" i="8"/>
  <c r="N187" i="8" s="1"/>
  <c r="C187" i="8" s="1"/>
  <c r="J188" i="8" s="1"/>
  <c r="I187" i="8"/>
  <c r="H187" i="8" s="1"/>
  <c r="K187" i="8"/>
  <c r="F187" i="8"/>
  <c r="Q189" i="8" l="1"/>
  <c r="O189" i="8"/>
  <c r="P189" i="8" s="1"/>
  <c r="M189" i="8" s="1"/>
  <c r="G188" i="8"/>
  <c r="L188" i="8"/>
  <c r="N188" i="8" s="1"/>
  <c r="F188" i="8"/>
  <c r="I188" i="8"/>
  <c r="H188" i="8" s="1"/>
  <c r="K188" i="8"/>
  <c r="G189" i="8" l="1"/>
  <c r="L189" i="8"/>
  <c r="N189" i="8" s="1"/>
  <c r="C189" i="8" s="1"/>
  <c r="J190" i="8" s="1"/>
  <c r="I189" i="8"/>
  <c r="F189" i="8"/>
  <c r="K189" i="8"/>
  <c r="C188" i="8"/>
  <c r="J189" i="8" s="1"/>
  <c r="O190" i="8"/>
  <c r="P190" i="8" s="1"/>
  <c r="M190" i="8" s="1"/>
  <c r="Q190" i="8"/>
  <c r="Q191" i="8" l="1"/>
  <c r="O191" i="8"/>
  <c r="P191" i="8" s="1"/>
  <c r="M191" i="8" s="1"/>
  <c r="H189" i="8"/>
  <c r="G190" i="8"/>
  <c r="L190" i="8"/>
  <c r="N190" i="8" s="1"/>
  <c r="C190" i="8" s="1"/>
  <c r="J191" i="8" s="1"/>
  <c r="I190" i="8"/>
  <c r="H190" i="8" s="1"/>
  <c r="F190" i="8"/>
  <c r="K190" i="8"/>
  <c r="L191" i="8" l="1"/>
  <c r="N191" i="8" s="1"/>
  <c r="C191" i="8" s="1"/>
  <c r="J192" i="8" s="1"/>
  <c r="G191" i="8"/>
  <c r="I191" i="8"/>
  <c r="H191" i="8" s="1"/>
  <c r="K191" i="8"/>
  <c r="F191" i="8"/>
  <c r="O192" i="8"/>
  <c r="P192" i="8" s="1"/>
  <c r="M192" i="8" s="1"/>
  <c r="Q192" i="8"/>
  <c r="Q193" i="8" l="1"/>
  <c r="O193" i="8"/>
  <c r="P193" i="8" s="1"/>
  <c r="M193" i="8" s="1"/>
  <c r="G192" i="8"/>
  <c r="L192" i="8"/>
  <c r="N192" i="8" s="1"/>
  <c r="C192" i="8" s="1"/>
  <c r="J193" i="8" s="1"/>
  <c r="I192" i="8"/>
  <c r="H192" i="8" s="1"/>
  <c r="F192" i="8"/>
  <c r="K192" i="8"/>
  <c r="G193" i="8" l="1"/>
  <c r="L193" i="8"/>
  <c r="N193" i="8" s="1"/>
  <c r="C193" i="8" s="1"/>
  <c r="J194" i="8" s="1"/>
  <c r="K193" i="8"/>
  <c r="F193" i="8"/>
  <c r="I193" i="8"/>
  <c r="H193" i="8" s="1"/>
  <c r="O194" i="8"/>
  <c r="P194" i="8" s="1"/>
  <c r="M194" i="8" s="1"/>
  <c r="Q194" i="8"/>
  <c r="O195" i="8" l="1"/>
  <c r="P195" i="8" s="1"/>
  <c r="M195" i="8" s="1"/>
  <c r="Q195" i="8"/>
  <c r="G194" i="8"/>
  <c r="L194" i="8"/>
  <c r="N194" i="8" s="1"/>
  <c r="C194" i="8" s="1"/>
  <c r="J195" i="8" s="1"/>
  <c r="F194" i="8"/>
  <c r="K194" i="8"/>
  <c r="I194" i="8"/>
  <c r="H194" i="8" s="1"/>
  <c r="Q196" i="8" l="1"/>
  <c r="O196" i="8"/>
  <c r="P196" i="8" s="1"/>
  <c r="M196" i="8" s="1"/>
  <c r="L195" i="8"/>
  <c r="N195" i="8" s="1"/>
  <c r="C195" i="8" s="1"/>
  <c r="J196" i="8" s="1"/>
  <c r="G195" i="8"/>
  <c r="I195" i="8"/>
  <c r="H195" i="8" s="1"/>
  <c r="K195" i="8"/>
  <c r="F195" i="8"/>
  <c r="G196" i="8" l="1"/>
  <c r="L196" i="8"/>
  <c r="N196" i="8" s="1"/>
  <c r="C196" i="8" s="1"/>
  <c r="J197" i="8" s="1"/>
  <c r="I196" i="8"/>
  <c r="H196" i="8" s="1"/>
  <c r="F196" i="8"/>
  <c r="K196" i="8"/>
  <c r="O197" i="8"/>
  <c r="P197" i="8" s="1"/>
  <c r="M197" i="8" s="1"/>
  <c r="Q197" i="8"/>
  <c r="Q198" i="8" l="1"/>
  <c r="O198" i="8"/>
  <c r="P198" i="8" s="1"/>
  <c r="M198" i="8" s="1"/>
  <c r="L197" i="8"/>
  <c r="N197" i="8" s="1"/>
  <c r="C197" i="8" s="1"/>
  <c r="J198" i="8" s="1"/>
  <c r="G197" i="8"/>
  <c r="I197" i="8"/>
  <c r="H197" i="8" s="1"/>
  <c r="F197" i="8"/>
  <c r="K197" i="8"/>
  <c r="G198" i="8" l="1"/>
  <c r="L198" i="8"/>
  <c r="N198" i="8" s="1"/>
  <c r="C198" i="8" s="1"/>
  <c r="J199" i="8" s="1"/>
  <c r="I198" i="8"/>
  <c r="H198" i="8" s="1"/>
  <c r="F198" i="8"/>
  <c r="K198" i="8"/>
  <c r="O199" i="8"/>
  <c r="P199" i="8" s="1"/>
  <c r="M199" i="8" s="1"/>
  <c r="Q199" i="8"/>
  <c r="O200" i="8" l="1"/>
  <c r="P200" i="8" s="1"/>
  <c r="M200" i="8" s="1"/>
  <c r="Q200" i="8"/>
  <c r="G199" i="8"/>
  <c r="L199" i="8"/>
  <c r="N199" i="8" s="1"/>
  <c r="C199" i="8" s="1"/>
  <c r="J200" i="8" s="1"/>
  <c r="I199" i="8"/>
  <c r="H199" i="8" s="1"/>
  <c r="F199" i="8"/>
  <c r="K199" i="8"/>
  <c r="Q201" i="8" l="1"/>
  <c r="O201" i="8"/>
  <c r="P201" i="8" s="1"/>
  <c r="M201" i="8" s="1"/>
  <c r="G200" i="8"/>
  <c r="L200" i="8"/>
  <c r="N200" i="8" s="1"/>
  <c r="C200" i="8" s="1"/>
  <c r="J201" i="8" s="1"/>
  <c r="K200" i="8"/>
  <c r="I200" i="8"/>
  <c r="H200" i="8" s="1"/>
  <c r="F200" i="8"/>
  <c r="G201" i="8" l="1"/>
  <c r="L201" i="8"/>
  <c r="N201" i="8" s="1"/>
  <c r="C201" i="8" s="1"/>
  <c r="J202" i="8" s="1"/>
  <c r="K201" i="8"/>
  <c r="F201" i="8"/>
  <c r="I201" i="8"/>
  <c r="H201" i="8" s="1"/>
  <c r="O202" i="8"/>
  <c r="P202" i="8" s="1"/>
  <c r="M202" i="8" s="1"/>
  <c r="Q202" i="8"/>
  <c r="Q203" i="8" l="1"/>
  <c r="O203" i="8"/>
  <c r="P203" i="8" s="1"/>
  <c r="M203" i="8" s="1"/>
  <c r="G202" i="8"/>
  <c r="L202" i="8"/>
  <c r="N202" i="8" s="1"/>
  <c r="I202" i="8"/>
  <c r="H202" i="8" s="1"/>
  <c r="K202" i="8"/>
  <c r="F202" i="8"/>
  <c r="L203" i="8" l="1"/>
  <c r="N203" i="8" s="1"/>
  <c r="C203" i="8" s="1"/>
  <c r="J204" i="8" s="1"/>
  <c r="G203" i="8"/>
  <c r="I203" i="8"/>
  <c r="K203" i="8"/>
  <c r="F203" i="8"/>
  <c r="C202" i="8"/>
  <c r="J203" i="8" s="1"/>
  <c r="O204" i="8"/>
  <c r="P204" i="8" s="1"/>
  <c r="M204" i="8" s="1"/>
  <c r="Q204" i="8"/>
  <c r="Q205" i="8" l="1"/>
  <c r="O205" i="8"/>
  <c r="P205" i="8" s="1"/>
  <c r="M205" i="8" s="1"/>
  <c r="H203" i="8"/>
  <c r="G204" i="8"/>
  <c r="L204" i="8"/>
  <c r="N204" i="8" s="1"/>
  <c r="C204" i="8" s="1"/>
  <c r="J205" i="8" s="1"/>
  <c r="K204" i="8"/>
  <c r="I204" i="8"/>
  <c r="H204" i="8" s="1"/>
  <c r="F204" i="8"/>
  <c r="G205" i="8" l="1"/>
  <c r="L205" i="8"/>
  <c r="N205" i="8" s="1"/>
  <c r="I205" i="8"/>
  <c r="H205" i="8" s="1"/>
  <c r="K205" i="8"/>
  <c r="F205" i="8"/>
  <c r="C205" i="8"/>
  <c r="J206" i="8" s="1"/>
  <c r="Q206" i="8"/>
  <c r="O206" i="8"/>
  <c r="P206" i="8" s="1"/>
  <c r="M206" i="8" s="1"/>
  <c r="O207" i="8" l="1"/>
  <c r="P207" i="8" s="1"/>
  <c r="M207" i="8" s="1"/>
  <c r="Q207" i="8"/>
  <c r="G206" i="8"/>
  <c r="L206" i="8"/>
  <c r="N206" i="8" s="1"/>
  <c r="C206" i="8" s="1"/>
  <c r="J207" i="8" s="1"/>
  <c r="I206" i="8"/>
  <c r="H206" i="8" s="1"/>
  <c r="K206" i="8"/>
  <c r="F206" i="8"/>
  <c r="Q208" i="8" l="1"/>
  <c r="O208" i="8"/>
  <c r="P208" i="8" s="1"/>
  <c r="M208" i="8" s="1"/>
  <c r="L207" i="8"/>
  <c r="N207" i="8" s="1"/>
  <c r="C207" i="8" s="1"/>
  <c r="J208" i="8" s="1"/>
  <c r="G207" i="8"/>
  <c r="I207" i="8"/>
  <c r="H207" i="8" s="1"/>
  <c r="F207" i="8"/>
  <c r="K207" i="8"/>
  <c r="G208" i="8" l="1"/>
  <c r="L208" i="8"/>
  <c r="N208" i="8" s="1"/>
  <c r="I208" i="8"/>
  <c r="H208" i="8" s="1"/>
  <c r="K208" i="8"/>
  <c r="F208" i="8"/>
  <c r="O209" i="8"/>
  <c r="P209" i="8" s="1"/>
  <c r="M209" i="8" s="1"/>
  <c r="Q209" i="8"/>
  <c r="Q210" i="8" l="1"/>
  <c r="O210" i="8"/>
  <c r="P210" i="8" s="1"/>
  <c r="M210" i="8" s="1"/>
  <c r="L209" i="8"/>
  <c r="N209" i="8" s="1"/>
  <c r="C209" i="8" s="1"/>
  <c r="J210" i="8" s="1"/>
  <c r="G209" i="8"/>
  <c r="I209" i="8"/>
  <c r="K209" i="8"/>
  <c r="F209" i="8"/>
  <c r="C208" i="8"/>
  <c r="J209" i="8" s="1"/>
  <c r="H209" i="8" l="1"/>
  <c r="G210" i="8"/>
  <c r="L210" i="8"/>
  <c r="N210" i="8" s="1"/>
  <c r="C210" i="8" s="1"/>
  <c r="J211" i="8" s="1"/>
  <c r="F210" i="8"/>
  <c r="K210" i="8"/>
  <c r="I210" i="8"/>
  <c r="H210" i="8" s="1"/>
  <c r="O211" i="8"/>
  <c r="P211" i="8" s="1"/>
  <c r="M211" i="8" s="1"/>
  <c r="Q211" i="8"/>
  <c r="O212" i="8" l="1"/>
  <c r="P212" i="8" s="1"/>
  <c r="M212" i="8" s="1"/>
  <c r="Q212" i="8"/>
  <c r="G211" i="8"/>
  <c r="L211" i="8"/>
  <c r="N211" i="8" s="1"/>
  <c r="C211" i="8" s="1"/>
  <c r="J212" i="8" s="1"/>
  <c r="I211" i="8"/>
  <c r="H211" i="8" s="1"/>
  <c r="F211" i="8"/>
  <c r="K211" i="8"/>
  <c r="Q213" i="8" l="1"/>
  <c r="O213" i="8"/>
  <c r="P213" i="8" s="1"/>
  <c r="M213" i="8" s="1"/>
  <c r="G212" i="8"/>
  <c r="L212" i="8"/>
  <c r="N212" i="8" s="1"/>
  <c r="C212" i="8" s="1"/>
  <c r="J213" i="8" s="1"/>
  <c r="I212" i="8"/>
  <c r="H212" i="8" s="1"/>
  <c r="K212" i="8"/>
  <c r="F212" i="8"/>
  <c r="G213" i="8" l="1"/>
  <c r="L213" i="8"/>
  <c r="N213" i="8" s="1"/>
  <c r="C213" i="8" s="1"/>
  <c r="J214" i="8" s="1"/>
  <c r="I213" i="8"/>
  <c r="H213" i="8" s="1"/>
  <c r="F213" i="8"/>
  <c r="K213" i="8"/>
  <c r="O214" i="8"/>
  <c r="P214" i="8" s="1"/>
  <c r="M214" i="8" s="1"/>
  <c r="Q214" i="8"/>
  <c r="Q215" i="8" l="1"/>
  <c r="O215" i="8"/>
  <c r="P215" i="8" s="1"/>
  <c r="M215" i="8" s="1"/>
  <c r="G214" i="8"/>
  <c r="L214" i="8"/>
  <c r="N214" i="8" s="1"/>
  <c r="C214" i="8" s="1"/>
  <c r="J215" i="8" s="1"/>
  <c r="I214" i="8"/>
  <c r="H214" i="8" s="1"/>
  <c r="K214" i="8"/>
  <c r="F214" i="8"/>
  <c r="L215" i="8" l="1"/>
  <c r="N215" i="8" s="1"/>
  <c r="C215" i="8" s="1"/>
  <c r="J216" i="8" s="1"/>
  <c r="G215" i="8"/>
  <c r="I215" i="8"/>
  <c r="H215" i="8" s="1"/>
  <c r="K215" i="8"/>
  <c r="F215" i="8"/>
  <c r="O216" i="8"/>
  <c r="P216" i="8" s="1"/>
  <c r="M216" i="8" s="1"/>
  <c r="Q216" i="8"/>
  <c r="Q217" i="8" l="1"/>
  <c r="O217" i="8"/>
  <c r="P217" i="8" s="1"/>
  <c r="M217" i="8" s="1"/>
  <c r="G216" i="8"/>
  <c r="L216" i="8"/>
  <c r="N216" i="8" s="1"/>
  <c r="C216" i="8" s="1"/>
  <c r="J217" i="8" s="1"/>
  <c r="I216" i="8"/>
  <c r="H216" i="8" s="1"/>
  <c r="K216" i="8"/>
  <c r="F216" i="8"/>
  <c r="G217" i="8" l="1"/>
  <c r="L217" i="8"/>
  <c r="N217" i="8" s="1"/>
  <c r="C217" i="8" s="1"/>
  <c r="J218" i="8" s="1"/>
  <c r="I217" i="8"/>
  <c r="H217" i="8" s="1"/>
  <c r="K217" i="8"/>
  <c r="F217" i="8"/>
  <c r="O218" i="8"/>
  <c r="P218" i="8" s="1"/>
  <c r="M218" i="8" s="1"/>
  <c r="Q218" i="8"/>
  <c r="O219" i="8" l="1"/>
  <c r="P219" i="8" s="1"/>
  <c r="M219" i="8" s="1"/>
  <c r="Q219" i="8"/>
  <c r="G218" i="8"/>
  <c r="L218" i="8"/>
  <c r="N218" i="8" s="1"/>
  <c r="C218" i="8" s="1"/>
  <c r="J219" i="8" s="1"/>
  <c r="I218" i="8"/>
  <c r="H218" i="8" s="1"/>
  <c r="F218" i="8"/>
  <c r="K218" i="8"/>
  <c r="L219" i="8" l="1"/>
  <c r="N219" i="8" s="1"/>
  <c r="G219" i="8"/>
  <c r="C219" i="8"/>
  <c r="J220" i="8" s="1"/>
  <c r="K219" i="8"/>
  <c r="F219" i="8"/>
  <c r="I219" i="8"/>
  <c r="H219" i="8" s="1"/>
  <c r="Q220" i="8"/>
  <c r="O220" i="8"/>
  <c r="P220" i="8" s="1"/>
  <c r="M220" i="8" s="1"/>
  <c r="O221" i="8" l="1"/>
  <c r="P221" i="8" s="1"/>
  <c r="M221" i="8" s="1"/>
  <c r="Q221" i="8"/>
  <c r="G220" i="8"/>
  <c r="I220" i="8"/>
  <c r="H220" i="8" s="1"/>
  <c r="L220" i="8"/>
  <c r="N220" i="8" s="1"/>
  <c r="K220" i="8"/>
  <c r="F220" i="8"/>
  <c r="L221" i="8" l="1"/>
  <c r="N221" i="8" s="1"/>
  <c r="G221" i="8"/>
  <c r="I221" i="8"/>
  <c r="K221" i="8"/>
  <c r="C221" i="8"/>
  <c r="J222" i="8" s="1"/>
  <c r="F221" i="8"/>
  <c r="Q222" i="8"/>
  <c r="O222" i="8"/>
  <c r="P222" i="8" s="1"/>
  <c r="M222" i="8" s="1"/>
  <c r="C220" i="8"/>
  <c r="J221" i="8" s="1"/>
  <c r="O223" i="8" l="1"/>
  <c r="P223" i="8" s="1"/>
  <c r="M223" i="8" s="1"/>
  <c r="Q223" i="8"/>
  <c r="H221" i="8"/>
  <c r="G222" i="8"/>
  <c r="L222" i="8"/>
  <c r="N222" i="8" s="1"/>
  <c r="K222" i="8"/>
  <c r="I222" i="8"/>
  <c r="H222" i="8" s="1"/>
  <c r="F222" i="8"/>
  <c r="G223" i="8" l="1"/>
  <c r="L223" i="8"/>
  <c r="N223" i="8" s="1"/>
  <c r="C223" i="8" s="1"/>
  <c r="J224" i="8" s="1"/>
  <c r="I223" i="8"/>
  <c r="F223" i="8"/>
  <c r="K223" i="8"/>
  <c r="C222" i="8"/>
  <c r="J223" i="8" s="1"/>
  <c r="O224" i="8"/>
  <c r="P224" i="8" s="1"/>
  <c r="M224" i="8" s="1"/>
  <c r="Q224" i="8"/>
  <c r="Q225" i="8" l="1"/>
  <c r="O225" i="8"/>
  <c r="P225" i="8" s="1"/>
  <c r="M225" i="8" s="1"/>
  <c r="G224" i="8"/>
  <c r="I224" i="8"/>
  <c r="H224" i="8" s="1"/>
  <c r="K224" i="8"/>
  <c r="L224" i="8"/>
  <c r="N224" i="8" s="1"/>
  <c r="C224" i="8" s="1"/>
  <c r="J225" i="8" s="1"/>
  <c r="F224" i="8"/>
  <c r="H223" i="8"/>
  <c r="G225" i="8" l="1"/>
  <c r="L225" i="8"/>
  <c r="N225" i="8" s="1"/>
  <c r="C225" i="8" s="1"/>
  <c r="J226" i="8" s="1"/>
  <c r="I225" i="8"/>
  <c r="H225" i="8" s="1"/>
  <c r="F225" i="8"/>
  <c r="K225" i="8"/>
  <c r="O226" i="8"/>
  <c r="P226" i="8" s="1"/>
  <c r="M226" i="8" s="1"/>
  <c r="Q226" i="8"/>
  <c r="Q227" i="8" l="1"/>
  <c r="O227" i="8"/>
  <c r="P227" i="8" s="1"/>
  <c r="M227" i="8" s="1"/>
  <c r="G226" i="8"/>
  <c r="L226" i="8"/>
  <c r="N226" i="8" s="1"/>
  <c r="C226" i="8" s="1"/>
  <c r="J227" i="8" s="1"/>
  <c r="I226" i="8"/>
  <c r="H226" i="8" s="1"/>
  <c r="K226" i="8"/>
  <c r="F226" i="8"/>
  <c r="L227" i="8" l="1"/>
  <c r="N227" i="8" s="1"/>
  <c r="G227" i="8"/>
  <c r="I227" i="8"/>
  <c r="H227" i="8" s="1"/>
  <c r="K227" i="8"/>
  <c r="F227" i="8"/>
  <c r="C227" i="8"/>
  <c r="J228" i="8" s="1"/>
  <c r="O228" i="8"/>
  <c r="P228" i="8" s="1"/>
  <c r="M228" i="8" s="1"/>
  <c r="Q228" i="8"/>
  <c r="Q229" i="8" l="1"/>
  <c r="O229" i="8"/>
  <c r="P229" i="8" s="1"/>
  <c r="M229" i="8" s="1"/>
  <c r="G228" i="8"/>
  <c r="L228" i="8"/>
  <c r="N228" i="8" s="1"/>
  <c r="C228" i="8" s="1"/>
  <c r="J229" i="8" s="1"/>
  <c r="K228" i="8"/>
  <c r="F228" i="8"/>
  <c r="I228" i="8"/>
  <c r="H228" i="8" s="1"/>
  <c r="G229" i="8" l="1"/>
  <c r="L229" i="8"/>
  <c r="N229" i="8" s="1"/>
  <c r="C229" i="8" s="1"/>
  <c r="J230" i="8" s="1"/>
  <c r="I229" i="8"/>
  <c r="H229" i="8" s="1"/>
  <c r="F229" i="8"/>
  <c r="K229" i="8"/>
  <c r="Q230" i="8"/>
  <c r="O230" i="8"/>
  <c r="P230" i="8" s="1"/>
  <c r="M230" i="8" s="1"/>
  <c r="O231" i="8" l="1"/>
  <c r="P231" i="8" s="1"/>
  <c r="M231" i="8" s="1"/>
  <c r="Q231" i="8"/>
  <c r="G230" i="8"/>
  <c r="L230" i="8"/>
  <c r="N230" i="8" s="1"/>
  <c r="I230" i="8"/>
  <c r="H230" i="8" s="1"/>
  <c r="F230" i="8"/>
  <c r="C230" i="8"/>
  <c r="J231" i="8" s="1"/>
  <c r="K230" i="8"/>
  <c r="Q232" i="8" l="1"/>
  <c r="O232" i="8"/>
  <c r="P232" i="8" s="1"/>
  <c r="M232" i="8" s="1"/>
  <c r="L231" i="8"/>
  <c r="N231" i="8" s="1"/>
  <c r="C231" i="8" s="1"/>
  <c r="J232" i="8" s="1"/>
  <c r="G231" i="8"/>
  <c r="I231" i="8"/>
  <c r="H231" i="8" s="1"/>
  <c r="F231" i="8"/>
  <c r="K231" i="8"/>
  <c r="G232" i="8" l="1"/>
  <c r="L232" i="8"/>
  <c r="N232" i="8" s="1"/>
  <c r="I232" i="8"/>
  <c r="H232" i="8" s="1"/>
  <c r="F232" i="8"/>
  <c r="K232" i="8"/>
  <c r="O233" i="8"/>
  <c r="P233" i="8" s="1"/>
  <c r="M233" i="8" s="1"/>
  <c r="Q233" i="8"/>
  <c r="Q234" i="8" l="1"/>
  <c r="O234" i="8"/>
  <c r="P234" i="8" s="1"/>
  <c r="M234" i="8" s="1"/>
  <c r="L233" i="8"/>
  <c r="N233" i="8" s="1"/>
  <c r="C233" i="8" s="1"/>
  <c r="J234" i="8" s="1"/>
  <c r="G233" i="8"/>
  <c r="I233" i="8"/>
  <c r="K233" i="8"/>
  <c r="F233" i="8"/>
  <c r="C232" i="8"/>
  <c r="J233" i="8" s="1"/>
  <c r="H233" i="8" l="1"/>
  <c r="G234" i="8"/>
  <c r="L234" i="8"/>
  <c r="N234" i="8" s="1"/>
  <c r="I234" i="8"/>
  <c r="H234" i="8" s="1"/>
  <c r="F234" i="8"/>
  <c r="K234" i="8"/>
  <c r="O235" i="8"/>
  <c r="P235" i="8" s="1"/>
  <c r="M235" i="8" s="1"/>
  <c r="Q235" i="8"/>
  <c r="O236" i="8" l="1"/>
  <c r="P236" i="8" s="1"/>
  <c r="M236" i="8" s="1"/>
  <c r="Q236" i="8"/>
  <c r="G235" i="8"/>
  <c r="L235" i="8"/>
  <c r="N235" i="8" s="1"/>
  <c r="C235" i="8" s="1"/>
  <c r="J236" i="8" s="1"/>
  <c r="I235" i="8"/>
  <c r="F235" i="8"/>
  <c r="K235" i="8"/>
  <c r="C234" i="8"/>
  <c r="J235" i="8" s="1"/>
  <c r="H235" i="8" l="1"/>
  <c r="Q237" i="8"/>
  <c r="O237" i="8"/>
  <c r="P237" i="8" s="1"/>
  <c r="M237" i="8" s="1"/>
  <c r="G236" i="8"/>
  <c r="L236" i="8"/>
  <c r="N236" i="8" s="1"/>
  <c r="C236" i="8" s="1"/>
  <c r="J237" i="8" s="1"/>
  <c r="I236" i="8"/>
  <c r="H236" i="8" s="1"/>
  <c r="F236" i="8"/>
  <c r="K236" i="8"/>
  <c r="G237" i="8" l="1"/>
  <c r="L237" i="8"/>
  <c r="N237" i="8" s="1"/>
  <c r="C237" i="8" s="1"/>
  <c r="J238" i="8" s="1"/>
  <c r="K237" i="8"/>
  <c r="I237" i="8"/>
  <c r="H237" i="8" s="1"/>
  <c r="F237" i="8"/>
  <c r="O238" i="8"/>
  <c r="P238" i="8" s="1"/>
  <c r="M238" i="8" s="1"/>
  <c r="Q238" i="8"/>
  <c r="Q239" i="8" l="1"/>
  <c r="O239" i="8"/>
  <c r="P239" i="8" s="1"/>
  <c r="M239" i="8" s="1"/>
  <c r="G238" i="8"/>
  <c r="L238" i="8"/>
  <c r="N238" i="8" s="1"/>
  <c r="C238" i="8" s="1"/>
  <c r="J239" i="8" s="1"/>
  <c r="I238" i="8"/>
  <c r="H238" i="8" s="1"/>
  <c r="F238" i="8"/>
  <c r="K238" i="8"/>
  <c r="L239" i="8" l="1"/>
  <c r="N239" i="8" s="1"/>
  <c r="C239" i="8" s="1"/>
  <c r="J240" i="8" s="1"/>
  <c r="G239" i="8"/>
  <c r="I239" i="8"/>
  <c r="H239" i="8" s="1"/>
  <c r="K239" i="8"/>
  <c r="F239" i="8"/>
  <c r="O240" i="8"/>
  <c r="P240" i="8" s="1"/>
  <c r="M240" i="8" s="1"/>
  <c r="Q240" i="8"/>
  <c r="Q241" i="8" l="1"/>
  <c r="O241" i="8"/>
  <c r="P241" i="8" s="1"/>
  <c r="M241" i="8" s="1"/>
  <c r="G240" i="8"/>
  <c r="L240" i="8"/>
  <c r="N240" i="8" s="1"/>
  <c r="C240" i="8" s="1"/>
  <c r="J241" i="8" s="1"/>
  <c r="F240" i="8"/>
  <c r="I240" i="8"/>
  <c r="H240" i="8" s="1"/>
  <c r="K240" i="8"/>
  <c r="G241" i="8" l="1"/>
  <c r="L241" i="8"/>
  <c r="N241" i="8" s="1"/>
  <c r="I241" i="8"/>
  <c r="H241" i="8" s="1"/>
  <c r="K241" i="8"/>
  <c r="F241" i="8"/>
  <c r="C241" i="8"/>
  <c r="J242" i="8" s="1"/>
  <c r="O242" i="8"/>
  <c r="P242" i="8" s="1"/>
  <c r="M242" i="8" s="1"/>
  <c r="Q242" i="8"/>
  <c r="O243" i="8" l="1"/>
  <c r="P243" i="8" s="1"/>
  <c r="M243" i="8" s="1"/>
  <c r="Q243" i="8"/>
  <c r="G242" i="8"/>
  <c r="L242" i="8"/>
  <c r="N242" i="8" s="1"/>
  <c r="I242" i="8"/>
  <c r="H242" i="8" s="1"/>
  <c r="K242" i="8"/>
  <c r="F242" i="8"/>
  <c r="L243" i="8" l="1"/>
  <c r="N243" i="8" s="1"/>
  <c r="C243" i="8" s="1"/>
  <c r="J244" i="8" s="1"/>
  <c r="G243" i="8"/>
  <c r="I243" i="8"/>
  <c r="K243" i="8"/>
  <c r="F243" i="8"/>
  <c r="Q244" i="8"/>
  <c r="O244" i="8"/>
  <c r="P244" i="8" s="1"/>
  <c r="M244" i="8" s="1"/>
  <c r="C242" i="8"/>
  <c r="J243" i="8" s="1"/>
  <c r="O245" i="8" l="1"/>
  <c r="P245" i="8" s="1"/>
  <c r="M245" i="8" s="1"/>
  <c r="Q245" i="8"/>
  <c r="H243" i="8"/>
  <c r="G244" i="8"/>
  <c r="L244" i="8"/>
  <c r="N244" i="8" s="1"/>
  <c r="C244" i="8" s="1"/>
  <c r="J245" i="8" s="1"/>
  <c r="I244" i="8"/>
  <c r="H244" i="8" s="1"/>
  <c r="F244" i="8"/>
  <c r="K244" i="8"/>
  <c r="Q246" i="8" l="1"/>
  <c r="O246" i="8"/>
  <c r="P246" i="8" s="1"/>
  <c r="M246" i="8" s="1"/>
  <c r="L245" i="8"/>
  <c r="N245" i="8" s="1"/>
  <c r="C245" i="8" s="1"/>
  <c r="J246" i="8" s="1"/>
  <c r="G245" i="8"/>
  <c r="I245" i="8"/>
  <c r="H245" i="8" s="1"/>
  <c r="K245" i="8"/>
  <c r="F245" i="8"/>
  <c r="G246" i="8" l="1"/>
  <c r="L246" i="8"/>
  <c r="N246" i="8" s="1"/>
  <c r="K246" i="8"/>
  <c r="F246" i="8"/>
  <c r="I246" i="8"/>
  <c r="H246" i="8" s="1"/>
  <c r="O247" i="8"/>
  <c r="P247" i="8" s="1"/>
  <c r="M247" i="8" s="1"/>
  <c r="Q247" i="8"/>
  <c r="O248" i="8" l="1"/>
  <c r="P248" i="8" s="1"/>
  <c r="M248" i="8" s="1"/>
  <c r="Q248" i="8"/>
  <c r="G247" i="8"/>
  <c r="L247" i="8"/>
  <c r="N247" i="8" s="1"/>
  <c r="C247" i="8" s="1"/>
  <c r="J248" i="8" s="1"/>
  <c r="I247" i="8"/>
  <c r="K247" i="8"/>
  <c r="F247" i="8"/>
  <c r="C246" i="8"/>
  <c r="J247" i="8" s="1"/>
  <c r="Q249" i="8" l="1"/>
  <c r="O249" i="8"/>
  <c r="P249" i="8" s="1"/>
  <c r="M249" i="8" s="1"/>
  <c r="H247" i="8"/>
  <c r="G248" i="8"/>
  <c r="L248" i="8"/>
  <c r="N248" i="8" s="1"/>
  <c r="C248" i="8" s="1"/>
  <c r="J249" i="8" s="1"/>
  <c r="I248" i="8"/>
  <c r="H248" i="8" s="1"/>
  <c r="F248" i="8"/>
  <c r="K248" i="8"/>
  <c r="G249" i="8" l="1"/>
  <c r="L249" i="8"/>
  <c r="N249" i="8" s="1"/>
  <c r="C249" i="8" s="1"/>
  <c r="J250" i="8" s="1"/>
  <c r="I249" i="8"/>
  <c r="H249" i="8" s="1"/>
  <c r="F249" i="8"/>
  <c r="K249" i="8"/>
  <c r="O250" i="8"/>
  <c r="P250" i="8" s="1"/>
  <c r="M250" i="8" s="1"/>
  <c r="Q250" i="8"/>
  <c r="O251" i="8" l="1"/>
  <c r="P251" i="8" s="1"/>
  <c r="M251" i="8" s="1"/>
  <c r="Q251" i="8"/>
  <c r="G250" i="8"/>
  <c r="L250" i="8"/>
  <c r="N250" i="8" s="1"/>
  <c r="C250" i="8" s="1"/>
  <c r="J251" i="8" s="1"/>
  <c r="I250" i="8"/>
  <c r="H250" i="8" s="1"/>
  <c r="K250" i="8"/>
  <c r="F250" i="8"/>
  <c r="L251" i="8" l="1"/>
  <c r="N251" i="8" s="1"/>
  <c r="C251" i="8" s="1"/>
  <c r="J252" i="8" s="1"/>
  <c r="I251" i="8"/>
  <c r="H251" i="8" s="1"/>
  <c r="K251" i="8"/>
  <c r="F251" i="8"/>
  <c r="G251" i="8"/>
  <c r="Q252" i="8"/>
  <c r="O252" i="8"/>
  <c r="P252" i="8" s="1"/>
  <c r="M252" i="8" s="1"/>
  <c r="O253" i="8" l="1"/>
  <c r="P253" i="8" s="1"/>
  <c r="M253" i="8" s="1"/>
  <c r="Q253" i="8"/>
  <c r="G252" i="8"/>
  <c r="L252" i="8"/>
  <c r="N252" i="8" s="1"/>
  <c r="C252" i="8" s="1"/>
  <c r="J253" i="8" s="1"/>
  <c r="I252" i="8"/>
  <c r="H252" i="8" s="1"/>
  <c r="F252" i="8"/>
  <c r="K252" i="8"/>
  <c r="Q254" i="8" l="1"/>
  <c r="O254" i="8"/>
  <c r="P254" i="8" s="1"/>
  <c r="M254" i="8" s="1"/>
  <c r="G253" i="8"/>
  <c r="L253" i="8"/>
  <c r="N253" i="8" s="1"/>
  <c r="I253" i="8"/>
  <c r="H253" i="8" s="1"/>
  <c r="K253" i="8"/>
  <c r="F253" i="8"/>
  <c r="G254" i="8" l="1"/>
  <c r="L254" i="8"/>
  <c r="N254" i="8" s="1"/>
  <c r="C254" i="8" s="1"/>
  <c r="J255" i="8" s="1"/>
  <c r="I254" i="8"/>
  <c r="K254" i="8"/>
  <c r="F254" i="8"/>
  <c r="C253" i="8"/>
  <c r="J254" i="8" s="1"/>
  <c r="Q255" i="8"/>
  <c r="O255" i="8"/>
  <c r="P255" i="8" s="1"/>
  <c r="M255" i="8" s="1"/>
  <c r="O256" i="8" l="1"/>
  <c r="P256" i="8" s="1"/>
  <c r="M256" i="8" s="1"/>
  <c r="Q256" i="8"/>
  <c r="G255" i="8"/>
  <c r="L255" i="8"/>
  <c r="N255" i="8" s="1"/>
  <c r="C255" i="8" s="1"/>
  <c r="J256" i="8" s="1"/>
  <c r="F255" i="8"/>
  <c r="K255" i="8"/>
  <c r="I255" i="8"/>
  <c r="H255" i="8" s="1"/>
  <c r="H254" i="8"/>
  <c r="Q257" i="8" l="1"/>
  <c r="O257" i="8"/>
  <c r="P257" i="8" s="1"/>
  <c r="M257" i="8" s="1"/>
  <c r="G256" i="8"/>
  <c r="L256" i="8"/>
  <c r="N256" i="8" s="1"/>
  <c r="C256" i="8" s="1"/>
  <c r="J257" i="8" s="1"/>
  <c r="I256" i="8"/>
  <c r="H256" i="8" s="1"/>
  <c r="K256" i="8"/>
  <c r="F256" i="8"/>
  <c r="L257" i="8" l="1"/>
  <c r="N257" i="8" s="1"/>
  <c r="C257" i="8" s="1"/>
  <c r="J258" i="8" s="1"/>
  <c r="G257" i="8"/>
  <c r="I257" i="8"/>
  <c r="H257" i="8" s="1"/>
  <c r="K257" i="8"/>
  <c r="F257" i="8"/>
  <c r="O258" i="8"/>
  <c r="P258" i="8" s="1"/>
  <c r="M258" i="8" s="1"/>
  <c r="Q258" i="8"/>
  <c r="Q259" i="8" l="1"/>
  <c r="O259" i="8"/>
  <c r="P259" i="8" s="1"/>
  <c r="M259" i="8" s="1"/>
  <c r="G258" i="8"/>
  <c r="L258" i="8"/>
  <c r="N258" i="8" s="1"/>
  <c r="C258" i="8" s="1"/>
  <c r="J259" i="8" s="1"/>
  <c r="K258" i="8"/>
  <c r="I258" i="8"/>
  <c r="H258" i="8" s="1"/>
  <c r="F258" i="8"/>
  <c r="G259" i="8" l="1"/>
  <c r="L259" i="8"/>
  <c r="N259" i="8" s="1"/>
  <c r="C259" i="8" s="1"/>
  <c r="J260" i="8" s="1"/>
  <c r="I259" i="8"/>
  <c r="H259" i="8" s="1"/>
  <c r="K259" i="8"/>
  <c r="F259" i="8"/>
  <c r="O260" i="8"/>
  <c r="P260" i="8" s="1"/>
  <c r="M260" i="8" s="1"/>
  <c r="Q260" i="8"/>
  <c r="O261" i="8" l="1"/>
  <c r="P261" i="8" s="1"/>
  <c r="M261" i="8" s="1"/>
  <c r="Q261" i="8"/>
  <c r="G260" i="8"/>
  <c r="L260" i="8"/>
  <c r="N260" i="8" s="1"/>
  <c r="C260" i="8" s="1"/>
  <c r="J261" i="8" s="1"/>
  <c r="I260" i="8"/>
  <c r="H260" i="8" s="1"/>
  <c r="F260" i="8"/>
  <c r="K260" i="8"/>
  <c r="Q262" i="8" l="1"/>
  <c r="O262" i="8"/>
  <c r="P262" i="8" s="1"/>
  <c r="M262" i="8" s="1"/>
  <c r="G261" i="8"/>
  <c r="L261" i="8"/>
  <c r="N261" i="8" s="1"/>
  <c r="C261" i="8" s="1"/>
  <c r="J262" i="8" s="1"/>
  <c r="I261" i="8"/>
  <c r="H261" i="8" s="1"/>
  <c r="K261" i="8"/>
  <c r="F261" i="8"/>
  <c r="G262" i="8" l="1"/>
  <c r="L262" i="8"/>
  <c r="N262" i="8" s="1"/>
  <c r="C262" i="8" s="1"/>
  <c r="J263" i="8" s="1"/>
  <c r="I262" i="8"/>
  <c r="H262" i="8" s="1"/>
  <c r="K262" i="8"/>
  <c r="F262" i="8"/>
  <c r="O263" i="8"/>
  <c r="P263" i="8" s="1"/>
  <c r="M263" i="8" s="1"/>
  <c r="Q263" i="8"/>
  <c r="Q264" i="8" l="1"/>
  <c r="O264" i="8"/>
  <c r="P264" i="8" s="1"/>
  <c r="M264" i="8" s="1"/>
  <c r="L263" i="8"/>
  <c r="N263" i="8" s="1"/>
  <c r="G263" i="8"/>
  <c r="I263" i="8"/>
  <c r="H263" i="8" s="1"/>
  <c r="F263" i="8"/>
  <c r="K263" i="8"/>
  <c r="C263" i="8"/>
  <c r="J264" i="8" s="1"/>
  <c r="G264" i="8" l="1"/>
  <c r="L264" i="8"/>
  <c r="N264" i="8" s="1"/>
  <c r="K264" i="8"/>
  <c r="F264" i="8"/>
  <c r="I264" i="8"/>
  <c r="H264" i="8" s="1"/>
  <c r="O265" i="8"/>
  <c r="P265" i="8" s="1"/>
  <c r="M265" i="8" s="1"/>
  <c r="Q265" i="8"/>
  <c r="O266" i="8" l="1"/>
  <c r="P266" i="8" s="1"/>
  <c r="M266" i="8" s="1"/>
  <c r="Q266" i="8"/>
  <c r="G265" i="8"/>
  <c r="L265" i="8"/>
  <c r="N265" i="8" s="1"/>
  <c r="C265" i="8" s="1"/>
  <c r="J266" i="8" s="1"/>
  <c r="I265" i="8"/>
  <c r="F265" i="8"/>
  <c r="K265" i="8"/>
  <c r="C264" i="8"/>
  <c r="J265" i="8" s="1"/>
  <c r="H265" i="8" l="1"/>
  <c r="Q267" i="8"/>
  <c r="O267" i="8"/>
  <c r="P267" i="8" s="1"/>
  <c r="M267" i="8" s="1"/>
  <c r="L266" i="8"/>
  <c r="N266" i="8" s="1"/>
  <c r="C266" i="8" s="1"/>
  <c r="J267" i="8" s="1"/>
  <c r="G266" i="8"/>
  <c r="I266" i="8"/>
  <c r="H266" i="8" s="1"/>
  <c r="F266" i="8"/>
  <c r="K266" i="8"/>
  <c r="O268" i="8" l="1"/>
  <c r="P268" i="8" s="1"/>
  <c r="M268" i="8" s="1"/>
  <c r="Q268" i="8"/>
  <c r="G267" i="8"/>
  <c r="L267" i="8"/>
  <c r="N267" i="8" s="1"/>
  <c r="C267" i="8" s="1"/>
  <c r="J268" i="8" s="1"/>
  <c r="I267" i="8"/>
  <c r="H267" i="8" s="1"/>
  <c r="F267" i="8"/>
  <c r="K267" i="8"/>
  <c r="Q269" i="8" l="1"/>
  <c r="O269" i="8"/>
  <c r="P269" i="8" s="1"/>
  <c r="M269" i="8" s="1"/>
  <c r="G268" i="8"/>
  <c r="I268" i="8"/>
  <c r="H268" i="8" s="1"/>
  <c r="L268" i="8"/>
  <c r="N268" i="8" s="1"/>
  <c r="K268" i="8"/>
  <c r="F268" i="8"/>
  <c r="L269" i="8" l="1"/>
  <c r="N269" i="8" s="1"/>
  <c r="C269" i="8" s="1"/>
  <c r="J270" i="8" s="1"/>
  <c r="G269" i="8"/>
  <c r="I269" i="8"/>
  <c r="F269" i="8"/>
  <c r="K269" i="8"/>
  <c r="C268" i="8"/>
  <c r="J269" i="8" s="1"/>
  <c r="O270" i="8"/>
  <c r="P270" i="8" s="1"/>
  <c r="M270" i="8" s="1"/>
  <c r="Q270" i="8"/>
  <c r="Q271" i="8" l="1"/>
  <c r="O271" i="8"/>
  <c r="P271" i="8" s="1"/>
  <c r="M271" i="8" s="1"/>
  <c r="H269" i="8"/>
  <c r="G270" i="8"/>
  <c r="L270" i="8"/>
  <c r="N270" i="8" s="1"/>
  <c r="C270" i="8" s="1"/>
  <c r="J271" i="8" s="1"/>
  <c r="I270" i="8"/>
  <c r="H270" i="8" s="1"/>
  <c r="F270" i="8"/>
  <c r="K270" i="8"/>
  <c r="G271" i="8" l="1"/>
  <c r="I271" i="8"/>
  <c r="H271" i="8" s="1"/>
  <c r="F271" i="8"/>
  <c r="K271" i="8"/>
  <c r="L271" i="8"/>
  <c r="N271" i="8" s="1"/>
  <c r="Q272" i="8"/>
  <c r="O272" i="8"/>
  <c r="P272" i="8" s="1"/>
  <c r="M272" i="8" s="1"/>
  <c r="O273" i="8" l="1"/>
  <c r="P273" i="8" s="1"/>
  <c r="M273" i="8" s="1"/>
  <c r="Q273" i="8"/>
  <c r="G272" i="8"/>
  <c r="L272" i="8"/>
  <c r="N272" i="8" s="1"/>
  <c r="C272" i="8" s="1"/>
  <c r="J273" i="8" s="1"/>
  <c r="I272" i="8"/>
  <c r="F272" i="8"/>
  <c r="K272" i="8"/>
  <c r="C271" i="8"/>
  <c r="J272" i="8" s="1"/>
  <c r="H272" i="8" l="1"/>
  <c r="Q274" i="8"/>
  <c r="O274" i="8"/>
  <c r="P274" i="8" s="1"/>
  <c r="M274" i="8" s="1"/>
  <c r="G273" i="8"/>
  <c r="L273" i="8"/>
  <c r="N273" i="8" s="1"/>
  <c r="C273" i="8" s="1"/>
  <c r="J274" i="8" s="1"/>
  <c r="I273" i="8"/>
  <c r="H273" i="8" s="1"/>
  <c r="K273" i="8"/>
  <c r="F273" i="8"/>
  <c r="G274" i="8" l="1"/>
  <c r="L274" i="8"/>
  <c r="N274" i="8" s="1"/>
  <c r="I274" i="8"/>
  <c r="H274" i="8" s="1"/>
  <c r="K274" i="8"/>
  <c r="F274" i="8"/>
  <c r="O275" i="8"/>
  <c r="P275" i="8" s="1"/>
  <c r="M275" i="8" s="1"/>
  <c r="Q275" i="8"/>
  <c r="L275" i="8" l="1"/>
  <c r="N275" i="8" s="1"/>
  <c r="G275" i="8"/>
  <c r="I275" i="8"/>
  <c r="C275" i="8"/>
  <c r="J276" i="8" s="1"/>
  <c r="F275" i="8"/>
  <c r="K275" i="8"/>
  <c r="Q276" i="8"/>
  <c r="O276" i="8"/>
  <c r="P276" i="8" s="1"/>
  <c r="M276" i="8" s="1"/>
  <c r="C274" i="8"/>
  <c r="J275" i="8" s="1"/>
  <c r="O277" i="8" l="1"/>
  <c r="P277" i="8" s="1"/>
  <c r="M277" i="8" s="1"/>
  <c r="Q277" i="8"/>
  <c r="H275" i="8"/>
  <c r="G276" i="8"/>
  <c r="L276" i="8"/>
  <c r="N276" i="8" s="1"/>
  <c r="C276" i="8" s="1"/>
  <c r="J277" i="8" s="1"/>
  <c r="F276" i="8"/>
  <c r="I276" i="8"/>
  <c r="H276" i="8" s="1"/>
  <c r="K276" i="8"/>
  <c r="Q278" i="8" l="1"/>
  <c r="O278" i="8"/>
  <c r="P278" i="8" s="1"/>
  <c r="M278" i="8" s="1"/>
  <c r="G277" i="8"/>
  <c r="L277" i="8"/>
  <c r="N277" i="8" s="1"/>
  <c r="C277" i="8" s="1"/>
  <c r="J278" i="8" s="1"/>
  <c r="I277" i="8"/>
  <c r="H277" i="8" s="1"/>
  <c r="F277" i="8"/>
  <c r="K277" i="8"/>
  <c r="G278" i="8" l="1"/>
  <c r="I278" i="8"/>
  <c r="H278" i="8" s="1"/>
  <c r="F278" i="8"/>
  <c r="L278" i="8"/>
  <c r="N278" i="8" s="1"/>
  <c r="K278" i="8"/>
  <c r="Q279" i="8"/>
  <c r="O279" i="8"/>
  <c r="P279" i="8" s="1"/>
  <c r="M279" i="8" s="1"/>
  <c r="O280" i="8" l="1"/>
  <c r="P280" i="8" s="1"/>
  <c r="M280" i="8" s="1"/>
  <c r="Q280" i="8"/>
  <c r="G279" i="8"/>
  <c r="L279" i="8"/>
  <c r="N279" i="8" s="1"/>
  <c r="C279" i="8" s="1"/>
  <c r="J280" i="8" s="1"/>
  <c r="I279" i="8"/>
  <c r="F279" i="8"/>
  <c r="K279" i="8"/>
  <c r="C278" i="8"/>
  <c r="J279" i="8" s="1"/>
  <c r="H279" i="8" l="1"/>
  <c r="Q281" i="8"/>
  <c r="O281" i="8"/>
  <c r="P281" i="8" s="1"/>
  <c r="M281" i="8" s="1"/>
  <c r="G280" i="8"/>
  <c r="L280" i="8"/>
  <c r="N280" i="8" s="1"/>
  <c r="C280" i="8" s="1"/>
  <c r="J281" i="8" s="1"/>
  <c r="I280" i="8"/>
  <c r="H280" i="8" s="1"/>
  <c r="F280" i="8"/>
  <c r="K280" i="8"/>
  <c r="L281" i="8" l="1"/>
  <c r="N281" i="8" s="1"/>
  <c r="C281" i="8" s="1"/>
  <c r="J282" i="8" s="1"/>
  <c r="G281" i="8"/>
  <c r="I281" i="8"/>
  <c r="H281" i="8" s="1"/>
  <c r="F281" i="8"/>
  <c r="K281" i="8"/>
  <c r="O282" i="8"/>
  <c r="P282" i="8" s="1"/>
  <c r="M282" i="8" s="1"/>
  <c r="Q282" i="8"/>
  <c r="Q283" i="8" l="1"/>
  <c r="O283" i="8"/>
  <c r="P283" i="8" s="1"/>
  <c r="M283" i="8" s="1"/>
  <c r="G282" i="8"/>
  <c r="L282" i="8"/>
  <c r="N282" i="8" s="1"/>
  <c r="C282" i="8" s="1"/>
  <c r="J283" i="8" s="1"/>
  <c r="F282" i="8"/>
  <c r="K282" i="8"/>
  <c r="I282" i="8"/>
  <c r="H282" i="8" s="1"/>
  <c r="G283" i="8" l="1"/>
  <c r="I283" i="8"/>
  <c r="H283" i="8" s="1"/>
  <c r="F283" i="8"/>
  <c r="K283" i="8"/>
  <c r="L283" i="8"/>
  <c r="N283" i="8" s="1"/>
  <c r="O284" i="8"/>
  <c r="P284" i="8" s="1"/>
  <c r="M284" i="8" s="1"/>
  <c r="Q284" i="8"/>
  <c r="G284" i="8" l="1"/>
  <c r="L284" i="8"/>
  <c r="N284" i="8" s="1"/>
  <c r="C284" i="8" s="1"/>
  <c r="J285" i="8" s="1"/>
  <c r="I284" i="8"/>
  <c r="K284" i="8"/>
  <c r="F284" i="8"/>
  <c r="O285" i="8"/>
  <c r="P285" i="8" s="1"/>
  <c r="M285" i="8" s="1"/>
  <c r="Q285" i="8"/>
  <c r="C283" i="8"/>
  <c r="J284" i="8" s="1"/>
  <c r="Q286" i="8" l="1"/>
  <c r="O286" i="8"/>
  <c r="P286" i="8" s="1"/>
  <c r="M286" i="8" s="1"/>
  <c r="L285" i="8"/>
  <c r="N285" i="8" s="1"/>
  <c r="C285" i="8" s="1"/>
  <c r="J286" i="8" s="1"/>
  <c r="G285" i="8"/>
  <c r="I285" i="8"/>
  <c r="H285" i="8" s="1"/>
  <c r="K285" i="8"/>
  <c r="F285" i="8"/>
  <c r="H284" i="8"/>
  <c r="G286" i="8" l="1"/>
  <c r="L286" i="8"/>
  <c r="N286" i="8" s="1"/>
  <c r="C286" i="8" s="1"/>
  <c r="J287" i="8" s="1"/>
  <c r="I286" i="8"/>
  <c r="H286" i="8" s="1"/>
  <c r="K286" i="8"/>
  <c r="F286" i="8"/>
  <c r="O287" i="8"/>
  <c r="P287" i="8" s="1"/>
  <c r="M287" i="8" s="1"/>
  <c r="Q287" i="8"/>
  <c r="Q288" i="8" l="1"/>
  <c r="O288" i="8"/>
  <c r="P288" i="8" s="1"/>
  <c r="M288" i="8" s="1"/>
  <c r="L287" i="8"/>
  <c r="N287" i="8" s="1"/>
  <c r="G287" i="8"/>
  <c r="I287" i="8"/>
  <c r="H287" i="8" s="1"/>
  <c r="C287" i="8"/>
  <c r="J288" i="8" s="1"/>
  <c r="F287" i="8"/>
  <c r="K287" i="8"/>
  <c r="G288" i="8" l="1"/>
  <c r="L288" i="8"/>
  <c r="N288" i="8" s="1"/>
  <c r="I288" i="8"/>
  <c r="H288" i="8" s="1"/>
  <c r="K288" i="8"/>
  <c r="F288" i="8"/>
  <c r="O289" i="8"/>
  <c r="P289" i="8" s="1"/>
  <c r="M289" i="8" s="1"/>
  <c r="Q289" i="8"/>
  <c r="O290" i="8" l="1"/>
  <c r="P290" i="8" s="1"/>
  <c r="M290" i="8" s="1"/>
  <c r="Q290" i="8"/>
  <c r="G289" i="8"/>
  <c r="L289" i="8"/>
  <c r="N289" i="8" s="1"/>
  <c r="C289" i="8" s="1"/>
  <c r="J290" i="8" s="1"/>
  <c r="I289" i="8"/>
  <c r="F289" i="8"/>
  <c r="K289" i="8"/>
  <c r="C288" i="8"/>
  <c r="J289" i="8" s="1"/>
  <c r="L290" i="8" l="1"/>
  <c r="N290" i="8" s="1"/>
  <c r="C290" i="8" s="1"/>
  <c r="J291" i="8" s="1"/>
  <c r="G290" i="8"/>
  <c r="I290" i="8"/>
  <c r="H290" i="8" s="1"/>
  <c r="F290" i="8"/>
  <c r="K290" i="8"/>
  <c r="H289" i="8"/>
  <c r="Q291" i="8"/>
  <c r="O291" i="8"/>
  <c r="P291" i="8" s="1"/>
  <c r="M291" i="8" s="1"/>
  <c r="O292" i="8" l="1"/>
  <c r="P292" i="8" s="1"/>
  <c r="M292" i="8" s="1"/>
  <c r="Q292" i="8"/>
  <c r="G291" i="8"/>
  <c r="L291" i="8"/>
  <c r="N291" i="8" s="1"/>
  <c r="C291" i="8" s="1"/>
  <c r="J292" i="8" s="1"/>
  <c r="I291" i="8"/>
  <c r="H291" i="8" s="1"/>
  <c r="F291" i="8"/>
  <c r="K291" i="8"/>
  <c r="Q293" i="8" l="1"/>
  <c r="O293" i="8"/>
  <c r="P293" i="8" s="1"/>
  <c r="M293" i="8" s="1"/>
  <c r="I292" i="8"/>
  <c r="H292" i="8" s="1"/>
  <c r="G292" i="8"/>
  <c r="L292" i="8"/>
  <c r="N292" i="8" s="1"/>
  <c r="C292" i="8" s="1"/>
  <c r="J293" i="8" s="1"/>
  <c r="F292" i="8"/>
  <c r="K292" i="8"/>
  <c r="L293" i="8" l="1"/>
  <c r="N293" i="8" s="1"/>
  <c r="G293" i="8"/>
  <c r="I293" i="8"/>
  <c r="H293" i="8" s="1"/>
  <c r="K293" i="8"/>
  <c r="C293" i="8"/>
  <c r="J294" i="8" s="1"/>
  <c r="F293" i="8"/>
  <c r="O294" i="8"/>
  <c r="P294" i="8" s="1"/>
  <c r="M294" i="8" s="1"/>
  <c r="Q294" i="8"/>
  <c r="Q295" i="8" l="1"/>
  <c r="O295" i="8"/>
  <c r="P295" i="8" s="1"/>
  <c r="M295" i="8" s="1"/>
  <c r="G294" i="8"/>
  <c r="L294" i="8"/>
  <c r="N294" i="8" s="1"/>
  <c r="C294" i="8" s="1"/>
  <c r="J295" i="8" s="1"/>
  <c r="F294" i="8"/>
  <c r="I294" i="8"/>
  <c r="H294" i="8" s="1"/>
  <c r="K294" i="8"/>
  <c r="G295" i="8" l="1"/>
  <c r="L295" i="8"/>
  <c r="N295" i="8" s="1"/>
  <c r="C295" i="8" s="1"/>
  <c r="J296" i="8" s="1"/>
  <c r="I295" i="8"/>
  <c r="H295" i="8" s="1"/>
  <c r="F295" i="8"/>
  <c r="K295" i="8"/>
  <c r="Q296" i="8"/>
  <c r="O296" i="8"/>
  <c r="P296" i="8" s="1"/>
  <c r="M296" i="8" s="1"/>
  <c r="O297" i="8" l="1"/>
  <c r="P297" i="8" s="1"/>
  <c r="M297" i="8" s="1"/>
  <c r="Q297" i="8"/>
  <c r="G296" i="8"/>
  <c r="L296" i="8"/>
  <c r="N296" i="8" s="1"/>
  <c r="I296" i="8"/>
  <c r="H296" i="8" s="1"/>
  <c r="K296" i="8"/>
  <c r="C296" i="8"/>
  <c r="J297" i="8" s="1"/>
  <c r="F296" i="8"/>
  <c r="Q298" i="8" l="1"/>
  <c r="O298" i="8"/>
  <c r="P298" i="8" s="1"/>
  <c r="M298" i="8" s="1"/>
  <c r="G297" i="8"/>
  <c r="L297" i="8"/>
  <c r="N297" i="8" s="1"/>
  <c r="C297" i="8" s="1"/>
  <c r="J298" i="8" s="1"/>
  <c r="I297" i="8"/>
  <c r="H297" i="8" s="1"/>
  <c r="F297" i="8"/>
  <c r="K297" i="8"/>
  <c r="G298" i="8" l="1"/>
  <c r="L298" i="8"/>
  <c r="N298" i="8" s="1"/>
  <c r="C298" i="8" s="1"/>
  <c r="J299" i="8" s="1"/>
  <c r="I298" i="8"/>
  <c r="H298" i="8" s="1"/>
  <c r="F298" i="8"/>
  <c r="K298" i="8"/>
  <c r="O299" i="8"/>
  <c r="P299" i="8" s="1"/>
  <c r="M299" i="8" s="1"/>
  <c r="Q299" i="8"/>
  <c r="Q300" i="8" l="1"/>
  <c r="O300" i="8"/>
  <c r="P300" i="8" s="1"/>
  <c r="M300" i="8" s="1"/>
  <c r="L299" i="8"/>
  <c r="N299" i="8" s="1"/>
  <c r="C299" i="8" s="1"/>
  <c r="J300" i="8" s="1"/>
  <c r="G299" i="8"/>
  <c r="I299" i="8"/>
  <c r="H299" i="8" s="1"/>
  <c r="F299" i="8"/>
  <c r="K299" i="8"/>
  <c r="G300" i="8" l="1"/>
  <c r="L300" i="8"/>
  <c r="N300" i="8" s="1"/>
  <c r="K300" i="8"/>
  <c r="F300" i="8"/>
  <c r="I300" i="8"/>
  <c r="H300" i="8" s="1"/>
  <c r="O301" i="8"/>
  <c r="P301" i="8" s="1"/>
  <c r="M301" i="8" s="1"/>
  <c r="Q301" i="8"/>
  <c r="Q302" i="8" l="1"/>
  <c r="O302" i="8"/>
  <c r="P302" i="8" s="1"/>
  <c r="M302" i="8" s="1"/>
  <c r="G301" i="8"/>
  <c r="L301" i="8"/>
  <c r="N301" i="8" s="1"/>
  <c r="C301" i="8" s="1"/>
  <c r="J302" i="8" s="1"/>
  <c r="I301" i="8"/>
  <c r="F301" i="8"/>
  <c r="K301" i="8"/>
  <c r="C300" i="8"/>
  <c r="J301" i="8" s="1"/>
  <c r="H301" i="8" l="1"/>
  <c r="G302" i="8"/>
  <c r="L302" i="8"/>
  <c r="N302" i="8" s="1"/>
  <c r="C302" i="8" s="1"/>
  <c r="J303" i="8" s="1"/>
  <c r="K302" i="8"/>
  <c r="I302" i="8"/>
  <c r="H302" i="8" s="1"/>
  <c r="F302" i="8"/>
  <c r="Q303" i="8"/>
  <c r="O303" i="8"/>
  <c r="P303" i="8" s="1"/>
  <c r="M303" i="8" s="1"/>
  <c r="G303" i="8" l="1"/>
  <c r="L303" i="8"/>
  <c r="N303" i="8" s="1"/>
  <c r="C303" i="8" s="1"/>
  <c r="J304" i="8" s="1"/>
  <c r="I303" i="8"/>
  <c r="H303" i="8" s="1"/>
  <c r="K303" i="8"/>
  <c r="F303" i="8"/>
  <c r="O304" i="8"/>
  <c r="P304" i="8" s="1"/>
  <c r="M304" i="8" s="1"/>
  <c r="Q304" i="8"/>
  <c r="Q305" i="8" l="1"/>
  <c r="O305" i="8"/>
  <c r="P305" i="8" s="1"/>
  <c r="M305" i="8" s="1"/>
  <c r="G304" i="8"/>
  <c r="L304" i="8"/>
  <c r="N304" i="8" s="1"/>
  <c r="C304" i="8" s="1"/>
  <c r="J305" i="8" s="1"/>
  <c r="F304" i="8"/>
  <c r="K304" i="8"/>
  <c r="I304" i="8"/>
  <c r="H304" i="8" s="1"/>
  <c r="L305" i="8" l="1"/>
  <c r="N305" i="8" s="1"/>
  <c r="C305" i="8" s="1"/>
  <c r="J306" i="8" s="1"/>
  <c r="G305" i="8"/>
  <c r="I305" i="8"/>
  <c r="H305" i="8" s="1"/>
  <c r="K305" i="8"/>
  <c r="F305" i="8"/>
  <c r="O306" i="8"/>
  <c r="P306" i="8" s="1"/>
  <c r="M306" i="8" s="1"/>
  <c r="Q306" i="8"/>
  <c r="Q307" i="8" l="1"/>
  <c r="O307" i="8"/>
  <c r="P307" i="8" s="1"/>
  <c r="M307" i="8" s="1"/>
  <c r="G306" i="8"/>
  <c r="L306" i="8"/>
  <c r="N306" i="8" s="1"/>
  <c r="F306" i="8"/>
  <c r="I306" i="8"/>
  <c r="H306" i="8" s="1"/>
  <c r="K306" i="8"/>
  <c r="C306" i="8"/>
  <c r="J307" i="8" s="1"/>
  <c r="G307" i="8" l="1"/>
  <c r="L307" i="8"/>
  <c r="N307" i="8" s="1"/>
  <c r="K307" i="8"/>
  <c r="F307" i="8"/>
  <c r="I307" i="8"/>
  <c r="H307" i="8" s="1"/>
  <c r="O308" i="8"/>
  <c r="P308" i="8" s="1"/>
  <c r="M308" i="8" s="1"/>
  <c r="Q308" i="8"/>
  <c r="O309" i="8" l="1"/>
  <c r="P309" i="8" s="1"/>
  <c r="M309" i="8" s="1"/>
  <c r="Q309" i="8"/>
  <c r="G308" i="8"/>
  <c r="L308" i="8"/>
  <c r="N308" i="8" s="1"/>
  <c r="C308" i="8" s="1"/>
  <c r="J309" i="8" s="1"/>
  <c r="K308" i="8"/>
  <c r="I308" i="8"/>
  <c r="F308" i="8"/>
  <c r="C307" i="8"/>
  <c r="J308" i="8" s="1"/>
  <c r="H308" i="8" l="1"/>
  <c r="Q310" i="8"/>
  <c r="O310" i="8"/>
  <c r="P310" i="8" s="1"/>
  <c r="M310" i="8" s="1"/>
  <c r="G309" i="8"/>
  <c r="L309" i="8"/>
  <c r="N309" i="8" s="1"/>
  <c r="C309" i="8" s="1"/>
  <c r="J310" i="8" s="1"/>
  <c r="I309" i="8"/>
  <c r="H309" i="8" s="1"/>
  <c r="F309" i="8"/>
  <c r="K309" i="8"/>
  <c r="G310" i="8" l="1"/>
  <c r="L310" i="8"/>
  <c r="N310" i="8" s="1"/>
  <c r="K310" i="8"/>
  <c r="I310" i="8"/>
  <c r="H310" i="8" s="1"/>
  <c r="F310" i="8"/>
  <c r="O311" i="8"/>
  <c r="P311" i="8" s="1"/>
  <c r="M311" i="8" s="1"/>
  <c r="Q311" i="8"/>
  <c r="Q312" i="8" l="1"/>
  <c r="O312" i="8"/>
  <c r="P312" i="8" s="1"/>
  <c r="M312" i="8" s="1"/>
  <c r="L311" i="8"/>
  <c r="N311" i="8" s="1"/>
  <c r="C311" i="8" s="1"/>
  <c r="J312" i="8" s="1"/>
  <c r="G311" i="8"/>
  <c r="I311" i="8"/>
  <c r="K311" i="8"/>
  <c r="F311" i="8"/>
  <c r="C310" i="8"/>
  <c r="J311" i="8" s="1"/>
  <c r="G312" i="8" l="1"/>
  <c r="L312" i="8"/>
  <c r="N312" i="8" s="1"/>
  <c r="C312" i="8" s="1"/>
  <c r="J313" i="8" s="1"/>
  <c r="K312" i="8"/>
  <c r="F312" i="8"/>
  <c r="I312" i="8"/>
  <c r="H312" i="8" s="1"/>
  <c r="H311" i="8"/>
  <c r="O313" i="8"/>
  <c r="P313" i="8" s="1"/>
  <c r="M313" i="8" s="1"/>
  <c r="Q313" i="8"/>
  <c r="O314" i="8" l="1"/>
  <c r="P314" i="8" s="1"/>
  <c r="M314" i="8" s="1"/>
  <c r="Q314" i="8"/>
  <c r="G313" i="8"/>
  <c r="L313" i="8"/>
  <c r="N313" i="8" s="1"/>
  <c r="C313" i="8" s="1"/>
  <c r="J314" i="8" s="1"/>
  <c r="K313" i="8"/>
  <c r="F313" i="8"/>
  <c r="I313" i="8"/>
  <c r="H313" i="8" s="1"/>
  <c r="Q315" i="8" l="1"/>
  <c r="O315" i="8"/>
  <c r="P315" i="8" s="1"/>
  <c r="M315" i="8" s="1"/>
  <c r="L314" i="8"/>
  <c r="N314" i="8" s="1"/>
  <c r="C314" i="8" s="1"/>
  <c r="J315" i="8" s="1"/>
  <c r="G314" i="8"/>
  <c r="F314" i="8"/>
  <c r="I314" i="8"/>
  <c r="H314" i="8" s="1"/>
  <c r="K314" i="8"/>
  <c r="G315" i="8" l="1"/>
  <c r="L315" i="8"/>
  <c r="N315" i="8" s="1"/>
  <c r="C315" i="8" s="1"/>
  <c r="J316" i="8" s="1"/>
  <c r="I315" i="8"/>
  <c r="H315" i="8" s="1"/>
  <c r="F315" i="8"/>
  <c r="K315" i="8"/>
  <c r="O316" i="8"/>
  <c r="P316" i="8" s="1"/>
  <c r="M316" i="8" s="1"/>
  <c r="Q316" i="8"/>
  <c r="Q317" i="8" l="1"/>
  <c r="O317" i="8"/>
  <c r="P317" i="8" s="1"/>
  <c r="M317" i="8" s="1"/>
  <c r="G316" i="8"/>
  <c r="L316" i="8"/>
  <c r="N316" i="8" s="1"/>
  <c r="C316" i="8" s="1"/>
  <c r="J317" i="8" s="1"/>
  <c r="I316" i="8"/>
  <c r="H316" i="8" s="1"/>
  <c r="K316" i="8"/>
  <c r="F316" i="8"/>
  <c r="L317" i="8" l="1"/>
  <c r="N317" i="8" s="1"/>
  <c r="C317" i="8" s="1"/>
  <c r="J318" i="8" s="1"/>
  <c r="G317" i="8"/>
  <c r="I317" i="8"/>
  <c r="H317" i="8" s="1"/>
  <c r="K317" i="8"/>
  <c r="F317" i="8"/>
  <c r="O318" i="8"/>
  <c r="P318" i="8" s="1"/>
  <c r="M318" i="8" s="1"/>
  <c r="Q318" i="8"/>
  <c r="Q319" i="8" l="1"/>
  <c r="O319" i="8"/>
  <c r="P319" i="8" s="1"/>
  <c r="M319" i="8" s="1"/>
  <c r="G318" i="8"/>
  <c r="L318" i="8"/>
  <c r="N318" i="8" s="1"/>
  <c r="C318" i="8" s="1"/>
  <c r="J319" i="8" s="1"/>
  <c r="I318" i="8"/>
  <c r="H318" i="8" s="1"/>
  <c r="K318" i="8"/>
  <c r="F318" i="8"/>
  <c r="G319" i="8" l="1"/>
  <c r="L319" i="8"/>
  <c r="N319" i="8" s="1"/>
  <c r="K319" i="8"/>
  <c r="F319" i="8"/>
  <c r="I319" i="8"/>
  <c r="H319" i="8" s="1"/>
  <c r="Q320" i="8"/>
  <c r="O320" i="8"/>
  <c r="P320" i="8" s="1"/>
  <c r="M320" i="8" s="1"/>
  <c r="O321" i="8" l="1"/>
  <c r="P321" i="8" s="1"/>
  <c r="M321" i="8" s="1"/>
  <c r="Q321" i="8"/>
  <c r="G320" i="8"/>
  <c r="L320" i="8"/>
  <c r="N320" i="8" s="1"/>
  <c r="C320" i="8" s="1"/>
  <c r="J321" i="8" s="1"/>
  <c r="K320" i="8"/>
  <c r="I320" i="8"/>
  <c r="F320" i="8"/>
  <c r="C319" i="8"/>
  <c r="J320" i="8" s="1"/>
  <c r="H320" i="8" l="1"/>
  <c r="Q322" i="8"/>
  <c r="O322" i="8"/>
  <c r="P322" i="8" s="1"/>
  <c r="M322" i="8" s="1"/>
  <c r="G321" i="8"/>
  <c r="L321" i="8"/>
  <c r="N321" i="8" s="1"/>
  <c r="C321" i="8" s="1"/>
  <c r="J322" i="8" s="1"/>
  <c r="I321" i="8"/>
  <c r="H321" i="8" s="1"/>
  <c r="K321" i="8"/>
  <c r="F321" i="8"/>
  <c r="G322" i="8" l="1"/>
  <c r="L322" i="8"/>
  <c r="N322" i="8" s="1"/>
  <c r="I322" i="8"/>
  <c r="H322" i="8" s="1"/>
  <c r="F322" i="8"/>
  <c r="K322" i="8"/>
  <c r="O323" i="8"/>
  <c r="P323" i="8" s="1"/>
  <c r="M323" i="8" s="1"/>
  <c r="Q323" i="8"/>
  <c r="O324" i="8" l="1"/>
  <c r="P324" i="8" s="1"/>
  <c r="M324" i="8" s="1"/>
  <c r="Q324" i="8"/>
  <c r="L323" i="8"/>
  <c r="N323" i="8" s="1"/>
  <c r="C323" i="8" s="1"/>
  <c r="J324" i="8" s="1"/>
  <c r="I323" i="8"/>
  <c r="K323" i="8"/>
  <c r="G323" i="8"/>
  <c r="F323" i="8"/>
  <c r="C322" i="8"/>
  <c r="J323" i="8" s="1"/>
  <c r="G324" i="8" l="1"/>
  <c r="L324" i="8"/>
  <c r="N324" i="8" s="1"/>
  <c r="C324" i="8" s="1"/>
  <c r="J325" i="8" s="1"/>
  <c r="F324" i="8"/>
  <c r="I324" i="8"/>
  <c r="H324" i="8" s="1"/>
  <c r="K324" i="8"/>
  <c r="Q325" i="8"/>
  <c r="O325" i="8"/>
  <c r="P325" i="8" s="1"/>
  <c r="M325" i="8" s="1"/>
  <c r="H323" i="8"/>
  <c r="O326" i="8" l="1"/>
  <c r="P326" i="8" s="1"/>
  <c r="M326" i="8" s="1"/>
  <c r="Q326" i="8"/>
  <c r="G325" i="8"/>
  <c r="L325" i="8"/>
  <c r="N325" i="8" s="1"/>
  <c r="F325" i="8"/>
  <c r="K325" i="8"/>
  <c r="I325" i="8"/>
  <c r="H325" i="8" s="1"/>
  <c r="G326" i="8" l="1"/>
  <c r="L326" i="8"/>
  <c r="N326" i="8" s="1"/>
  <c r="C326" i="8" s="1"/>
  <c r="J327" i="8" s="1"/>
  <c r="K326" i="8"/>
  <c r="I326" i="8"/>
  <c r="F326" i="8"/>
  <c r="C325" i="8"/>
  <c r="J326" i="8" s="1"/>
  <c r="O327" i="8"/>
  <c r="P327" i="8" s="1"/>
  <c r="M327" i="8" s="1"/>
  <c r="Q327" i="8"/>
  <c r="Q328" i="8" l="1"/>
  <c r="O328" i="8"/>
  <c r="P328" i="8" s="1"/>
  <c r="M328" i="8" s="1"/>
  <c r="G327" i="8"/>
  <c r="L327" i="8"/>
  <c r="N327" i="8" s="1"/>
  <c r="C327" i="8" s="1"/>
  <c r="J328" i="8" s="1"/>
  <c r="I327" i="8"/>
  <c r="H327" i="8" s="1"/>
  <c r="K327" i="8"/>
  <c r="F327" i="8"/>
  <c r="H326" i="8"/>
  <c r="G328" i="8" l="1"/>
  <c r="L328" i="8"/>
  <c r="N328" i="8" s="1"/>
  <c r="C328" i="8" s="1"/>
  <c r="J329" i="8" s="1"/>
  <c r="I328" i="8"/>
  <c r="H328" i="8" s="1"/>
  <c r="K328" i="8"/>
  <c r="F328" i="8"/>
  <c r="O329" i="8"/>
  <c r="P329" i="8" s="1"/>
  <c r="M329" i="8" s="1"/>
  <c r="Q329" i="8"/>
  <c r="Q330" i="8" l="1"/>
  <c r="O330" i="8"/>
  <c r="P330" i="8" s="1"/>
  <c r="M330" i="8" s="1"/>
  <c r="L329" i="8"/>
  <c r="N329" i="8" s="1"/>
  <c r="C329" i="8" s="1"/>
  <c r="J330" i="8" s="1"/>
  <c r="G329" i="8"/>
  <c r="I329" i="8"/>
  <c r="H329" i="8" s="1"/>
  <c r="K329" i="8"/>
  <c r="F329" i="8"/>
  <c r="G330" i="8" l="1"/>
  <c r="L330" i="8"/>
  <c r="N330" i="8" s="1"/>
  <c r="C330" i="8" s="1"/>
  <c r="J331" i="8" s="1"/>
  <c r="F330" i="8"/>
  <c r="K330" i="8"/>
  <c r="I330" i="8"/>
  <c r="H330" i="8" s="1"/>
  <c r="O331" i="8"/>
  <c r="P331" i="8" s="1"/>
  <c r="M331" i="8" s="1"/>
  <c r="Q331" i="8"/>
  <c r="O332" i="8" l="1"/>
  <c r="P332" i="8" s="1"/>
  <c r="M332" i="8" s="1"/>
  <c r="Q332" i="8"/>
  <c r="G331" i="8"/>
  <c r="L331" i="8"/>
  <c r="N331" i="8" s="1"/>
  <c r="C331" i="8" s="1"/>
  <c r="J332" i="8" s="1"/>
  <c r="F331" i="8"/>
  <c r="K331" i="8"/>
  <c r="I331" i="8"/>
  <c r="H331" i="8" s="1"/>
  <c r="Q333" i="8" l="1"/>
  <c r="O333" i="8"/>
  <c r="P333" i="8" s="1"/>
  <c r="M333" i="8" s="1"/>
  <c r="L332" i="8"/>
  <c r="N332" i="8" s="1"/>
  <c r="C332" i="8" s="1"/>
  <c r="J333" i="8" s="1"/>
  <c r="G332" i="8"/>
  <c r="K332" i="8"/>
  <c r="I332" i="8"/>
  <c r="H332" i="8" s="1"/>
  <c r="F332" i="8"/>
  <c r="G333" i="8" l="1"/>
  <c r="L333" i="8"/>
  <c r="N333" i="8" s="1"/>
  <c r="C333" i="8" s="1"/>
  <c r="J334" i="8" s="1"/>
  <c r="I333" i="8"/>
  <c r="H333" i="8" s="1"/>
  <c r="F333" i="8"/>
  <c r="K333" i="8"/>
  <c r="O334" i="8"/>
  <c r="P334" i="8" s="1"/>
  <c r="M334" i="8" s="1"/>
  <c r="Q334" i="8"/>
  <c r="Q335" i="8" l="1"/>
  <c r="O335" i="8"/>
  <c r="P335" i="8" s="1"/>
  <c r="M335" i="8" s="1"/>
  <c r="G334" i="8"/>
  <c r="L334" i="8"/>
  <c r="N334" i="8" s="1"/>
  <c r="I334" i="8"/>
  <c r="H334" i="8" s="1"/>
  <c r="K334" i="8"/>
  <c r="F334" i="8"/>
  <c r="G335" i="8" l="1"/>
  <c r="I335" i="8"/>
  <c r="K335" i="8"/>
  <c r="L335" i="8"/>
  <c r="N335" i="8" s="1"/>
  <c r="F335" i="8"/>
  <c r="C334" i="8"/>
  <c r="J335" i="8" s="1"/>
  <c r="O336" i="8"/>
  <c r="P336" i="8" s="1"/>
  <c r="M336" i="8" s="1"/>
  <c r="Q336" i="8"/>
  <c r="Q337" i="8" l="1"/>
  <c r="O337" i="8"/>
  <c r="P337" i="8" s="1"/>
  <c r="M337" i="8" s="1"/>
  <c r="G336" i="8"/>
  <c r="L336" i="8"/>
  <c r="N336" i="8" s="1"/>
  <c r="C336" i="8" s="1"/>
  <c r="J337" i="8" s="1"/>
  <c r="I336" i="8"/>
  <c r="K336" i="8"/>
  <c r="F336" i="8"/>
  <c r="C335" i="8"/>
  <c r="J336" i="8" s="1"/>
  <c r="H335" i="8"/>
  <c r="H336" i="8" l="1"/>
  <c r="G337" i="8"/>
  <c r="F337" i="8"/>
  <c r="K337" i="8"/>
  <c r="L337" i="8"/>
  <c r="N337" i="8" s="1"/>
  <c r="I337" i="8"/>
  <c r="H337" i="8" s="1"/>
  <c r="Q338" i="8"/>
  <c r="O338" i="8"/>
  <c r="P338" i="8" s="1"/>
  <c r="M338" i="8" s="1"/>
  <c r="O339" i="8" l="1"/>
  <c r="P339" i="8" s="1"/>
  <c r="M339" i="8" s="1"/>
  <c r="Q339" i="8"/>
  <c r="G338" i="8"/>
  <c r="L338" i="8"/>
  <c r="N338" i="8" s="1"/>
  <c r="C338" i="8" s="1"/>
  <c r="J339" i="8" s="1"/>
  <c r="K338" i="8"/>
  <c r="I338" i="8"/>
  <c r="F338" i="8"/>
  <c r="C337" i="8"/>
  <c r="J338" i="8" s="1"/>
  <c r="H338" i="8" l="1"/>
  <c r="Q340" i="8"/>
  <c r="O340" i="8"/>
  <c r="P340" i="8" s="1"/>
  <c r="M340" i="8" s="1"/>
  <c r="G339" i="8"/>
  <c r="L339" i="8"/>
  <c r="N339" i="8" s="1"/>
  <c r="C339" i="8" s="1"/>
  <c r="J340" i="8" s="1"/>
  <c r="I339" i="8"/>
  <c r="H339" i="8" s="1"/>
  <c r="K339" i="8"/>
  <c r="F339" i="8"/>
  <c r="O341" i="8" l="1"/>
  <c r="P341" i="8" s="1"/>
  <c r="M341" i="8" s="1"/>
  <c r="Q341" i="8"/>
  <c r="G340" i="8"/>
  <c r="L340" i="8"/>
  <c r="N340" i="8" s="1"/>
  <c r="C340" i="8" s="1"/>
  <c r="J341" i="8" s="1"/>
  <c r="K340" i="8"/>
  <c r="F340" i="8"/>
  <c r="I340" i="8"/>
  <c r="H340" i="8" s="1"/>
  <c r="Q342" i="8" l="1"/>
  <c r="O342" i="8"/>
  <c r="P342" i="8" s="1"/>
  <c r="M342" i="8" s="1"/>
  <c r="L341" i="8"/>
  <c r="N341" i="8" s="1"/>
  <c r="C341" i="8" s="1"/>
  <c r="J342" i="8" s="1"/>
  <c r="G341" i="8"/>
  <c r="I341" i="8"/>
  <c r="H341" i="8" s="1"/>
  <c r="K341" i="8"/>
  <c r="F341" i="8"/>
  <c r="L342" i="8" l="1"/>
  <c r="N342" i="8" s="1"/>
  <c r="C342" i="8" s="1"/>
  <c r="J343" i="8" s="1"/>
  <c r="I342" i="8"/>
  <c r="H342" i="8" s="1"/>
  <c r="K342" i="8"/>
  <c r="F342" i="8"/>
  <c r="G342" i="8"/>
  <c r="O343" i="8"/>
  <c r="P343" i="8" s="1"/>
  <c r="M343" i="8" s="1"/>
  <c r="Q343" i="8"/>
  <c r="Q344" i="8" l="1"/>
  <c r="O344" i="8"/>
  <c r="P344" i="8" s="1"/>
  <c r="M344" i="8" s="1"/>
  <c r="G343" i="8"/>
  <c r="L343" i="8"/>
  <c r="N343" i="8" s="1"/>
  <c r="C343" i="8" s="1"/>
  <c r="J344" i="8" s="1"/>
  <c r="K343" i="8"/>
  <c r="F343" i="8"/>
  <c r="I343" i="8"/>
  <c r="H343" i="8" s="1"/>
  <c r="L344" i="8" l="1"/>
  <c r="N344" i="8" s="1"/>
  <c r="C344" i="8" s="1"/>
  <c r="J345" i="8" s="1"/>
  <c r="K344" i="8"/>
  <c r="I344" i="8"/>
  <c r="H344" i="8" s="1"/>
  <c r="F344" i="8"/>
  <c r="G344" i="8"/>
  <c r="Q345" i="8"/>
  <c r="O345" i="8"/>
  <c r="P345" i="8" s="1"/>
  <c r="M345" i="8" s="1"/>
  <c r="O346" i="8" l="1"/>
  <c r="P346" i="8" s="1"/>
  <c r="M346" i="8" s="1"/>
  <c r="Q346" i="8"/>
  <c r="G345" i="8"/>
  <c r="L345" i="8"/>
  <c r="N345" i="8" s="1"/>
  <c r="C345" i="8" s="1"/>
  <c r="J346" i="8" s="1"/>
  <c r="I345" i="8"/>
  <c r="H345" i="8" s="1"/>
  <c r="F345" i="8"/>
  <c r="K345" i="8"/>
  <c r="Q347" i="8" l="1"/>
  <c r="O347" i="8"/>
  <c r="P347" i="8" s="1"/>
  <c r="M347" i="8" s="1"/>
  <c r="G346" i="8"/>
  <c r="L346" i="8"/>
  <c r="N346" i="8" s="1"/>
  <c r="C346" i="8" s="1"/>
  <c r="J347" i="8" s="1"/>
  <c r="I346" i="8"/>
  <c r="H346" i="8" s="1"/>
  <c r="F346" i="8"/>
  <c r="K346" i="8"/>
  <c r="G347" i="8" l="1"/>
  <c r="L347" i="8"/>
  <c r="N347" i="8" s="1"/>
  <c r="C347" i="8" s="1"/>
  <c r="J348" i="8" s="1"/>
  <c r="F347" i="8"/>
  <c r="I347" i="8"/>
  <c r="H347" i="8" s="1"/>
  <c r="K347" i="8"/>
  <c r="O348" i="8"/>
  <c r="P348" i="8" s="1"/>
  <c r="M348" i="8" s="1"/>
  <c r="Q348" i="8"/>
  <c r="Q349" i="8" l="1"/>
  <c r="O349" i="8"/>
  <c r="P349" i="8" s="1"/>
  <c r="M349" i="8" s="1"/>
  <c r="G348" i="8"/>
  <c r="L348" i="8"/>
  <c r="N348" i="8" s="1"/>
  <c r="C348" i="8" s="1"/>
  <c r="J349" i="8" s="1"/>
  <c r="I348" i="8"/>
  <c r="H348" i="8" s="1"/>
  <c r="K348" i="8"/>
  <c r="F348" i="8"/>
  <c r="G349" i="8" l="1"/>
  <c r="K349" i="8"/>
  <c r="F349" i="8"/>
  <c r="L349" i="8"/>
  <c r="N349" i="8" s="1"/>
  <c r="I349" i="8"/>
  <c r="H349" i="8" s="1"/>
  <c r="O350" i="8"/>
  <c r="P350" i="8" s="1"/>
  <c r="M350" i="8" s="1"/>
  <c r="Q350" i="8"/>
  <c r="O351" i="8" l="1"/>
  <c r="P351" i="8" s="1"/>
  <c r="M351" i="8" s="1"/>
  <c r="Q351" i="8"/>
  <c r="G350" i="8"/>
  <c r="L350" i="8"/>
  <c r="N350" i="8" s="1"/>
  <c r="C350" i="8" s="1"/>
  <c r="J351" i="8" s="1"/>
  <c r="F350" i="8"/>
  <c r="I350" i="8"/>
  <c r="K350" i="8"/>
  <c r="C349" i="8"/>
  <c r="J350" i="8" s="1"/>
  <c r="H350" i="8" l="1"/>
  <c r="Q352" i="8"/>
  <c r="O352" i="8"/>
  <c r="P352" i="8" s="1"/>
  <c r="M352" i="8" s="1"/>
  <c r="G351" i="8"/>
  <c r="L351" i="8"/>
  <c r="N351" i="8" s="1"/>
  <c r="I351" i="8"/>
  <c r="H351" i="8" s="1"/>
  <c r="F351" i="8"/>
  <c r="K351" i="8"/>
  <c r="C351" i="8"/>
  <c r="J352" i="8" s="1"/>
  <c r="G352" i="8" l="1"/>
  <c r="L352" i="8"/>
  <c r="N352" i="8" s="1"/>
  <c r="C352" i="8" s="1"/>
  <c r="J353" i="8" s="1"/>
  <c r="K352" i="8"/>
  <c r="I352" i="8"/>
  <c r="H352" i="8" s="1"/>
  <c r="F352" i="8"/>
  <c r="O353" i="8"/>
  <c r="P353" i="8" s="1"/>
  <c r="M353" i="8" s="1"/>
  <c r="Q353" i="8"/>
  <c r="Q354" i="8" l="1"/>
  <c r="O354" i="8"/>
  <c r="P354" i="8" s="1"/>
  <c r="M354" i="8" s="1"/>
  <c r="L353" i="8"/>
  <c r="N353" i="8" s="1"/>
  <c r="C353" i="8" s="1"/>
  <c r="J354" i="8" s="1"/>
  <c r="G353" i="8"/>
  <c r="I353" i="8"/>
  <c r="H353" i="8" s="1"/>
  <c r="K353" i="8"/>
  <c r="F353" i="8"/>
  <c r="G354" i="8" l="1"/>
  <c r="L354" i="8"/>
  <c r="N354" i="8" s="1"/>
  <c r="C354" i="8" s="1"/>
  <c r="J355" i="8" s="1"/>
  <c r="K354" i="8"/>
  <c r="I354" i="8"/>
  <c r="H354" i="8" s="1"/>
  <c r="F354" i="8"/>
  <c r="O355" i="8"/>
  <c r="P355" i="8" s="1"/>
  <c r="M355" i="8" s="1"/>
  <c r="Q355" i="8"/>
  <c r="G355" i="8" l="1"/>
  <c r="L355" i="8"/>
  <c r="N355" i="8" s="1"/>
  <c r="F355" i="8"/>
  <c r="K355" i="8"/>
  <c r="I355" i="8"/>
  <c r="H355" i="8" s="1"/>
  <c r="O356" i="8"/>
  <c r="P356" i="8" s="1"/>
  <c r="M356" i="8" s="1"/>
  <c r="Q356" i="8"/>
  <c r="L356" i="8" l="1"/>
  <c r="N356" i="8" s="1"/>
  <c r="C356" i="8" s="1"/>
  <c r="J357" i="8" s="1"/>
  <c r="F356" i="8"/>
  <c r="I356" i="8"/>
  <c r="G356" i="8"/>
  <c r="K356" i="8"/>
  <c r="Q357" i="8"/>
  <c r="O357" i="8"/>
  <c r="P357" i="8" s="1"/>
  <c r="M357" i="8" s="1"/>
  <c r="C355" i="8"/>
  <c r="J356" i="8" s="1"/>
  <c r="O358" i="8" l="1"/>
  <c r="P358" i="8" s="1"/>
  <c r="M358" i="8" s="1"/>
  <c r="Q358" i="8"/>
  <c r="H356" i="8"/>
  <c r="G357" i="8"/>
  <c r="L357" i="8"/>
  <c r="N357" i="8" s="1"/>
  <c r="I357" i="8"/>
  <c r="H357" i="8" s="1"/>
  <c r="F357" i="8"/>
  <c r="K357" i="8"/>
  <c r="G358" i="8" l="1"/>
  <c r="I358" i="8"/>
  <c r="L358" i="8"/>
  <c r="N358" i="8" s="1"/>
  <c r="C358" i="8" s="1"/>
  <c r="J359" i="8" s="1"/>
  <c r="F358" i="8"/>
  <c r="K358" i="8"/>
  <c r="C357" i="8"/>
  <c r="J358" i="8" s="1"/>
  <c r="Q359" i="8"/>
  <c r="O359" i="8"/>
  <c r="P359" i="8" s="1"/>
  <c r="M359" i="8" s="1"/>
  <c r="O360" i="8" l="1"/>
  <c r="P360" i="8" s="1"/>
  <c r="M360" i="8" s="1"/>
  <c r="Q360" i="8"/>
  <c r="G359" i="8"/>
  <c r="L359" i="8"/>
  <c r="N359" i="8" s="1"/>
  <c r="C359" i="8" s="1"/>
  <c r="J360" i="8" s="1"/>
  <c r="I359" i="8"/>
  <c r="H359" i="8" s="1"/>
  <c r="K359" i="8"/>
  <c r="F359" i="8"/>
  <c r="H358" i="8"/>
  <c r="Q361" i="8" l="1"/>
  <c r="O361" i="8"/>
  <c r="P361" i="8" s="1"/>
  <c r="M361" i="8" s="1"/>
  <c r="G360" i="8"/>
  <c r="L360" i="8"/>
  <c r="N360" i="8" s="1"/>
  <c r="C360" i="8" s="1"/>
  <c r="J361" i="8" s="1"/>
  <c r="K360" i="8"/>
  <c r="F360" i="8"/>
  <c r="I360" i="8"/>
  <c r="H360" i="8" s="1"/>
  <c r="G361" i="8" l="1"/>
  <c r="L361" i="8"/>
  <c r="N361" i="8" s="1"/>
  <c r="K361" i="8"/>
  <c r="F361" i="8"/>
  <c r="I361" i="8"/>
  <c r="H361" i="8" s="1"/>
  <c r="O362" i="8"/>
  <c r="P362" i="8" s="1"/>
  <c r="M362" i="8" s="1"/>
  <c r="Q362" i="8"/>
  <c r="G362" i="8" l="1"/>
  <c r="L362" i="8"/>
  <c r="N362" i="8" s="1"/>
  <c r="C362" i="8" s="1"/>
  <c r="J363" i="8" s="1"/>
  <c r="I362" i="8"/>
  <c r="K362" i="8"/>
  <c r="F362" i="8"/>
  <c r="O363" i="8"/>
  <c r="P363" i="8" s="1"/>
  <c r="M363" i="8" s="1"/>
  <c r="Q363" i="8"/>
  <c r="A35" i="8" s="1"/>
  <c r="C361" i="8"/>
  <c r="J362" i="8" s="1"/>
  <c r="G363" i="8" l="1"/>
  <c r="K363" i="8"/>
  <c r="L363" i="8"/>
  <c r="N363" i="8" s="1"/>
  <c r="C363" i="8" s="1"/>
  <c r="I363" i="8"/>
  <c r="H363" i="8" s="1"/>
  <c r="F363" i="8"/>
  <c r="H362" i="8"/>
  <c r="V8" i="8" l="1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A32" i="8" l="1"/>
  <c r="A50" i="8" s="1"/>
  <c r="A53" i="8" s="1"/>
  <c r="A56" i="8" s="1"/>
  <c r="L34" i="6" l="1"/>
  <c r="N34" i="6" s="1"/>
  <c r="C34" i="6" l="1"/>
  <c r="J35" i="6" s="1"/>
  <c r="A45" i="6"/>
  <c r="I35" i="6"/>
  <c r="H35" i="6" s="1"/>
  <c r="G35" i="6"/>
  <c r="F35" i="6" l="1"/>
  <c r="K35" i="6" l="1"/>
  <c r="Q35" i="6" s="1"/>
  <c r="O36" i="6" s="1"/>
  <c r="P36" i="6" s="1"/>
  <c r="M36" i="6" s="1"/>
  <c r="L35" i="6"/>
  <c r="N35" i="6" s="1"/>
  <c r="C35" i="6" s="1"/>
  <c r="J36" i="6" l="1"/>
  <c r="C2" i="6"/>
  <c r="I36" i="6"/>
  <c r="H36" i="6" s="1"/>
  <c r="G36" i="6"/>
  <c r="F36" i="6" l="1"/>
  <c r="K36" i="6" s="1"/>
  <c r="Q36" i="6" s="1"/>
  <c r="O37" i="6" l="1"/>
  <c r="P37" i="6" s="1"/>
  <c r="M37" i="6" s="1"/>
  <c r="L36" i="6"/>
  <c r="N36" i="6" s="1"/>
  <c r="C36" i="6" s="1"/>
  <c r="J37" i="6" s="1"/>
  <c r="I37" i="6" l="1"/>
  <c r="H37" i="6" s="1"/>
  <c r="G37" i="6"/>
  <c r="F37" i="6" l="1"/>
  <c r="K37" i="6" s="1"/>
  <c r="Q37" i="6" s="1"/>
  <c r="Q38" i="6" l="1"/>
  <c r="O38" i="6"/>
  <c r="P38" i="6" s="1"/>
  <c r="M38" i="6" s="1"/>
  <c r="O39" i="6" l="1"/>
  <c r="P39" i="6" s="1"/>
  <c r="M39" i="6" s="1"/>
  <c r="Q39" i="6"/>
  <c r="Q40" i="6" l="1"/>
  <c r="O40" i="6"/>
  <c r="P40" i="6" s="1"/>
  <c r="M40" i="6" s="1"/>
  <c r="O41" i="6" l="1"/>
  <c r="P41" i="6" s="1"/>
  <c r="M41" i="6" s="1"/>
  <c r="Q41" i="6"/>
  <c r="Q42" i="6" l="1"/>
  <c r="O42" i="6"/>
  <c r="P42" i="6" s="1"/>
  <c r="M42" i="6" s="1"/>
  <c r="O43" i="6" l="1"/>
  <c r="P43" i="6" s="1"/>
  <c r="M43" i="6" s="1"/>
  <c r="Q43" i="6"/>
  <c r="Q44" i="6" l="1"/>
  <c r="O44" i="6"/>
  <c r="P44" i="6" s="1"/>
  <c r="M44" i="6" s="1"/>
  <c r="O45" i="6" l="1"/>
  <c r="P45" i="6" s="1"/>
  <c r="M45" i="6" s="1"/>
  <c r="Q45" i="6"/>
  <c r="O46" i="6" l="1"/>
  <c r="P46" i="6" s="1"/>
  <c r="M46" i="6" s="1"/>
  <c r="Q46" i="6"/>
  <c r="O47" i="6" l="1"/>
  <c r="P47" i="6" s="1"/>
  <c r="M47" i="6" s="1"/>
  <c r="Q47" i="6"/>
  <c r="Q48" i="6" l="1"/>
  <c r="O48" i="6"/>
  <c r="P48" i="6" s="1"/>
  <c r="M48" i="6" s="1"/>
  <c r="Q49" i="6" l="1"/>
  <c r="O49" i="6"/>
  <c r="P49" i="6" s="1"/>
  <c r="M49" i="6" s="1"/>
  <c r="O50" i="6" l="1"/>
  <c r="P50" i="6" s="1"/>
  <c r="M50" i="6" s="1"/>
  <c r="Q50" i="6"/>
  <c r="Q51" i="6" l="1"/>
  <c r="O51" i="6"/>
  <c r="P51" i="6" s="1"/>
  <c r="M51" i="6" s="1"/>
  <c r="Q52" i="6" l="1"/>
  <c r="O52" i="6"/>
  <c r="P52" i="6" s="1"/>
  <c r="M52" i="6" s="1"/>
  <c r="Q53" i="6" l="1"/>
  <c r="O53" i="6"/>
  <c r="P53" i="6" s="1"/>
  <c r="M53" i="6" s="1"/>
  <c r="O54" i="6" l="1"/>
  <c r="P54" i="6" s="1"/>
  <c r="M54" i="6" s="1"/>
  <c r="Q54" i="6"/>
  <c r="Q55" i="6" l="1"/>
  <c r="O55" i="6"/>
  <c r="P55" i="6" s="1"/>
  <c r="M55" i="6" s="1"/>
  <c r="O56" i="6" l="1"/>
  <c r="P56" i="6" s="1"/>
  <c r="M56" i="6" s="1"/>
  <c r="Q56" i="6"/>
  <c r="Q57" i="6" l="1"/>
  <c r="O57" i="6"/>
  <c r="P57" i="6" s="1"/>
  <c r="M57" i="6" s="1"/>
  <c r="O58" i="6" l="1"/>
  <c r="P58" i="6" s="1"/>
  <c r="M58" i="6" s="1"/>
  <c r="Q58" i="6"/>
  <c r="O59" i="6" l="1"/>
  <c r="P59" i="6" s="1"/>
  <c r="M59" i="6" s="1"/>
  <c r="Q59" i="6"/>
  <c r="Q60" i="6" l="1"/>
  <c r="O60" i="6"/>
  <c r="P60" i="6" s="1"/>
  <c r="M60" i="6" s="1"/>
  <c r="O61" i="6" l="1"/>
  <c r="P61" i="6" s="1"/>
  <c r="M61" i="6" s="1"/>
  <c r="Q61" i="6"/>
  <c r="Q62" i="6" l="1"/>
  <c r="O62" i="6"/>
  <c r="P62" i="6" s="1"/>
  <c r="M62" i="6" s="1"/>
  <c r="Q63" i="6" l="1"/>
  <c r="O63" i="6"/>
  <c r="P63" i="6" s="1"/>
  <c r="M63" i="6" s="1"/>
  <c r="Q64" i="6" l="1"/>
  <c r="O64" i="6"/>
  <c r="P64" i="6" s="1"/>
  <c r="M64" i="6" s="1"/>
  <c r="Q65" i="6" l="1"/>
  <c r="O65" i="6"/>
  <c r="P65" i="6" s="1"/>
  <c r="M65" i="6" s="1"/>
  <c r="Q66" i="6" l="1"/>
  <c r="O66" i="6"/>
  <c r="P66" i="6" s="1"/>
  <c r="M66" i="6" s="1"/>
  <c r="O67" i="6" l="1"/>
  <c r="P67" i="6" s="1"/>
  <c r="M67" i="6" s="1"/>
  <c r="Q67" i="6"/>
  <c r="Q68" i="6" l="1"/>
  <c r="O68" i="6"/>
  <c r="P68" i="6" s="1"/>
  <c r="M68" i="6" s="1"/>
  <c r="O69" i="6" l="1"/>
  <c r="P69" i="6" s="1"/>
  <c r="M69" i="6" s="1"/>
  <c r="Q69" i="6"/>
  <c r="Q70" i="6" l="1"/>
  <c r="O70" i="6"/>
  <c r="P70" i="6" s="1"/>
  <c r="M70" i="6" s="1"/>
  <c r="O71" i="6" l="1"/>
  <c r="P71" i="6" s="1"/>
  <c r="M71" i="6" s="1"/>
  <c r="Q71" i="6"/>
  <c r="O72" i="6" l="1"/>
  <c r="P72" i="6" s="1"/>
  <c r="M72" i="6" s="1"/>
  <c r="Q72" i="6"/>
  <c r="O73" i="6" l="1"/>
  <c r="P73" i="6" s="1"/>
  <c r="M73" i="6" s="1"/>
  <c r="Q73" i="6"/>
  <c r="Q74" i="6" l="1"/>
  <c r="O74" i="6"/>
  <c r="P74" i="6" s="1"/>
  <c r="M74" i="6" s="1"/>
  <c r="O75" i="6" l="1"/>
  <c r="P75" i="6" s="1"/>
  <c r="M75" i="6" s="1"/>
  <c r="Q75" i="6"/>
  <c r="O76" i="6" l="1"/>
  <c r="P76" i="6" s="1"/>
  <c r="M76" i="6" s="1"/>
  <c r="Q76" i="6"/>
  <c r="Q77" i="6" l="1"/>
  <c r="O77" i="6"/>
  <c r="P77" i="6" s="1"/>
  <c r="M77" i="6" s="1"/>
  <c r="Q78" i="6" l="1"/>
  <c r="O78" i="6"/>
  <c r="P78" i="6" s="1"/>
  <c r="M78" i="6" s="1"/>
  <c r="O79" i="6" l="1"/>
  <c r="P79" i="6" s="1"/>
  <c r="M79" i="6" s="1"/>
  <c r="Q79" i="6"/>
  <c r="O80" i="6" l="1"/>
  <c r="P80" i="6" s="1"/>
  <c r="M80" i="6" s="1"/>
  <c r="Q80" i="6"/>
  <c r="Q81" i="6" l="1"/>
  <c r="O81" i="6"/>
  <c r="P81" i="6" s="1"/>
  <c r="M81" i="6" s="1"/>
  <c r="O82" i="6" l="1"/>
  <c r="P82" i="6" s="1"/>
  <c r="M82" i="6" s="1"/>
  <c r="Q82" i="6"/>
  <c r="O83" i="6" l="1"/>
  <c r="P83" i="6" s="1"/>
  <c r="M83" i="6" s="1"/>
  <c r="Q83" i="6"/>
  <c r="Q84" i="6" l="1"/>
  <c r="O84" i="6"/>
  <c r="P84" i="6" s="1"/>
  <c r="M84" i="6" s="1"/>
  <c r="Q85" i="6" l="1"/>
  <c r="O85" i="6"/>
  <c r="P85" i="6" s="1"/>
  <c r="M85" i="6" s="1"/>
  <c r="O86" i="6" l="1"/>
  <c r="P86" i="6" s="1"/>
  <c r="M86" i="6" s="1"/>
  <c r="Q86" i="6"/>
  <c r="Q87" i="6" l="1"/>
  <c r="O87" i="6"/>
  <c r="P87" i="6" s="1"/>
  <c r="M87" i="6" s="1"/>
  <c r="O88" i="6" l="1"/>
  <c r="P88" i="6" s="1"/>
  <c r="M88" i="6" s="1"/>
  <c r="Q88" i="6"/>
  <c r="Q89" i="6" l="1"/>
  <c r="O89" i="6"/>
  <c r="P89" i="6" s="1"/>
  <c r="M89" i="6" s="1"/>
  <c r="O90" i="6" l="1"/>
  <c r="P90" i="6" s="1"/>
  <c r="M90" i="6" s="1"/>
  <c r="Q90" i="6"/>
  <c r="Q91" i="6" l="1"/>
  <c r="O91" i="6"/>
  <c r="P91" i="6" s="1"/>
  <c r="M91" i="6" s="1"/>
  <c r="O92" i="6" l="1"/>
  <c r="P92" i="6" s="1"/>
  <c r="M92" i="6" s="1"/>
  <c r="Q92" i="6"/>
  <c r="Q93" i="6" l="1"/>
  <c r="O93" i="6"/>
  <c r="P93" i="6" s="1"/>
  <c r="M93" i="6" s="1"/>
  <c r="Q94" i="6" l="1"/>
  <c r="O94" i="6"/>
  <c r="P94" i="6" s="1"/>
  <c r="M94" i="6" s="1"/>
  <c r="O95" i="6" l="1"/>
  <c r="P95" i="6" s="1"/>
  <c r="M95" i="6" s="1"/>
  <c r="Q95" i="6"/>
  <c r="Q96" i="6" l="1"/>
  <c r="O96" i="6"/>
  <c r="P96" i="6" s="1"/>
  <c r="M96" i="6" s="1"/>
  <c r="O97" i="6" l="1"/>
  <c r="P97" i="6" s="1"/>
  <c r="M97" i="6" s="1"/>
  <c r="Q97" i="6"/>
  <c r="O98" i="6" l="1"/>
  <c r="P98" i="6" s="1"/>
  <c r="M98" i="6" s="1"/>
  <c r="Q98" i="6"/>
  <c r="O99" i="6" l="1"/>
  <c r="P99" i="6" s="1"/>
  <c r="M99" i="6" s="1"/>
  <c r="Q99" i="6"/>
  <c r="O100" i="6" l="1"/>
  <c r="P100" i="6" s="1"/>
  <c r="M100" i="6" s="1"/>
  <c r="Q100" i="6"/>
  <c r="Q101" i="6" l="1"/>
  <c r="O101" i="6"/>
  <c r="P101" i="6" s="1"/>
  <c r="M101" i="6" s="1"/>
  <c r="O102" i="6" l="1"/>
  <c r="P102" i="6" s="1"/>
  <c r="M102" i="6" s="1"/>
  <c r="Q102" i="6"/>
  <c r="Q103" i="6" l="1"/>
  <c r="O103" i="6"/>
  <c r="P103" i="6" s="1"/>
  <c r="M103" i="6" s="1"/>
  <c r="Q104" i="6" l="1"/>
  <c r="O104" i="6"/>
  <c r="P104" i="6" s="1"/>
  <c r="M104" i="6" s="1"/>
  <c r="O105" i="6" l="1"/>
  <c r="P105" i="6" s="1"/>
  <c r="M105" i="6" s="1"/>
  <c r="Q105" i="6"/>
  <c r="Q106" i="6" l="1"/>
  <c r="O106" i="6"/>
  <c r="P106" i="6" s="1"/>
  <c r="M106" i="6" s="1"/>
  <c r="Q107" i="6" l="1"/>
  <c r="O107" i="6"/>
  <c r="P107" i="6" s="1"/>
  <c r="M107" i="6" s="1"/>
  <c r="Q108" i="6" l="1"/>
  <c r="O108" i="6"/>
  <c r="P108" i="6" s="1"/>
  <c r="M108" i="6" s="1"/>
  <c r="O109" i="6" l="1"/>
  <c r="P109" i="6" s="1"/>
  <c r="M109" i="6" s="1"/>
  <c r="Q109" i="6"/>
  <c r="O110" i="6" l="1"/>
  <c r="P110" i="6" s="1"/>
  <c r="M110" i="6" s="1"/>
  <c r="Q110" i="6"/>
  <c r="Q111" i="6" l="1"/>
  <c r="O111" i="6"/>
  <c r="P111" i="6" s="1"/>
  <c r="M111" i="6" s="1"/>
  <c r="Q112" i="6" l="1"/>
  <c r="O112" i="6"/>
  <c r="P112" i="6" s="1"/>
  <c r="M112" i="6" s="1"/>
  <c r="Q113" i="6" l="1"/>
  <c r="O113" i="6"/>
  <c r="P113" i="6" s="1"/>
  <c r="M113" i="6" s="1"/>
  <c r="O114" i="6" l="1"/>
  <c r="P114" i="6" s="1"/>
  <c r="M114" i="6" s="1"/>
  <c r="Q114" i="6"/>
  <c r="Q115" i="6" l="1"/>
  <c r="O115" i="6"/>
  <c r="P115" i="6" s="1"/>
  <c r="M115" i="6" s="1"/>
  <c r="O116" i="6" l="1"/>
  <c r="P116" i="6" s="1"/>
  <c r="M116" i="6" s="1"/>
  <c r="Q116" i="6"/>
  <c r="Q117" i="6" l="1"/>
  <c r="O117" i="6"/>
  <c r="P117" i="6" s="1"/>
  <c r="M117" i="6" s="1"/>
  <c r="Q118" i="6" l="1"/>
  <c r="O118" i="6"/>
  <c r="P118" i="6" s="1"/>
  <c r="M118" i="6" s="1"/>
  <c r="O119" i="6" l="1"/>
  <c r="P119" i="6" s="1"/>
  <c r="M119" i="6" s="1"/>
  <c r="Q119" i="6"/>
  <c r="Q120" i="6" l="1"/>
  <c r="O120" i="6"/>
  <c r="P120" i="6" s="1"/>
  <c r="M120" i="6" s="1"/>
  <c r="O121" i="6" l="1"/>
  <c r="P121" i="6" s="1"/>
  <c r="M121" i="6" s="1"/>
  <c r="Q121" i="6"/>
  <c r="O122" i="6" l="1"/>
  <c r="P122" i="6" s="1"/>
  <c r="M122" i="6" s="1"/>
  <c r="Q122" i="6"/>
  <c r="O123" i="6" l="1"/>
  <c r="P123" i="6" s="1"/>
  <c r="M123" i="6" s="1"/>
  <c r="Q123" i="6"/>
  <c r="Q124" i="6" l="1"/>
  <c r="O124" i="6"/>
  <c r="P124" i="6" s="1"/>
  <c r="M124" i="6" s="1"/>
  <c r="Q125" i="6" l="1"/>
  <c r="O125" i="6"/>
  <c r="P125" i="6" s="1"/>
  <c r="M125" i="6" s="1"/>
  <c r="O126" i="6" l="1"/>
  <c r="P126" i="6" s="1"/>
  <c r="M126" i="6" s="1"/>
  <c r="Q126" i="6"/>
  <c r="Q127" i="6" l="1"/>
  <c r="O127" i="6"/>
  <c r="P127" i="6" s="1"/>
  <c r="M127" i="6" s="1"/>
  <c r="O128" i="6" l="1"/>
  <c r="P128" i="6" s="1"/>
  <c r="M128" i="6" s="1"/>
  <c r="Q128" i="6"/>
  <c r="Q129" i="6" l="1"/>
  <c r="O129" i="6"/>
  <c r="P129" i="6" s="1"/>
  <c r="M129" i="6" s="1"/>
  <c r="Q130" i="6" l="1"/>
  <c r="O130" i="6"/>
  <c r="P130" i="6" s="1"/>
  <c r="M130" i="6" s="1"/>
  <c r="Q131" i="6" l="1"/>
  <c r="O131" i="6"/>
  <c r="P131" i="6" s="1"/>
  <c r="M131" i="6" s="1"/>
  <c r="Q132" i="6" l="1"/>
  <c r="O132" i="6"/>
  <c r="P132" i="6" s="1"/>
  <c r="M132" i="6" s="1"/>
  <c r="Q133" i="6" l="1"/>
  <c r="O133" i="6"/>
  <c r="P133" i="6" s="1"/>
  <c r="M133" i="6" s="1"/>
  <c r="Q134" i="6" l="1"/>
  <c r="O134" i="6"/>
  <c r="P134" i="6" s="1"/>
  <c r="M134" i="6" s="1"/>
  <c r="O135" i="6" l="1"/>
  <c r="P135" i="6" s="1"/>
  <c r="M135" i="6" s="1"/>
  <c r="Q135" i="6"/>
  <c r="O136" i="6" l="1"/>
  <c r="P136" i="6" s="1"/>
  <c r="M136" i="6" s="1"/>
  <c r="Q136" i="6"/>
  <c r="Q137" i="6" l="1"/>
  <c r="O137" i="6"/>
  <c r="P137" i="6" s="1"/>
  <c r="M137" i="6" s="1"/>
  <c r="O138" i="6" l="1"/>
  <c r="P138" i="6" s="1"/>
  <c r="M138" i="6" s="1"/>
  <c r="Q138" i="6"/>
  <c r="Q139" i="6" l="1"/>
  <c r="O139" i="6"/>
  <c r="P139" i="6" s="1"/>
  <c r="M139" i="6" s="1"/>
  <c r="O140" i="6" l="1"/>
  <c r="P140" i="6" s="1"/>
  <c r="M140" i="6" s="1"/>
  <c r="Q140" i="6"/>
  <c r="O141" i="6" l="1"/>
  <c r="P141" i="6" s="1"/>
  <c r="M141" i="6" s="1"/>
  <c r="Q141" i="6"/>
  <c r="O142" i="6" l="1"/>
  <c r="P142" i="6" s="1"/>
  <c r="M142" i="6" s="1"/>
  <c r="Q142" i="6"/>
  <c r="O143" i="6" l="1"/>
  <c r="P143" i="6" s="1"/>
  <c r="M143" i="6" s="1"/>
  <c r="Q143" i="6"/>
  <c r="Q144" i="6" l="1"/>
  <c r="O144" i="6"/>
  <c r="P144" i="6" s="1"/>
  <c r="M144" i="6" s="1"/>
  <c r="O145" i="6" l="1"/>
  <c r="P145" i="6" s="1"/>
  <c r="M145" i="6" s="1"/>
  <c r="Q145" i="6"/>
  <c r="O146" i="6" l="1"/>
  <c r="P146" i="6" s="1"/>
  <c r="M146" i="6" s="1"/>
  <c r="Q146" i="6"/>
  <c r="Q147" i="6" l="1"/>
  <c r="O147" i="6"/>
  <c r="P147" i="6" s="1"/>
  <c r="M147" i="6" s="1"/>
  <c r="Q148" i="6" l="1"/>
  <c r="O148" i="6"/>
  <c r="P148" i="6" s="1"/>
  <c r="M148" i="6" s="1"/>
  <c r="Q149" i="6" l="1"/>
  <c r="O149" i="6"/>
  <c r="P149" i="6" s="1"/>
  <c r="M149" i="6" s="1"/>
  <c r="O150" i="6" l="1"/>
  <c r="P150" i="6" s="1"/>
  <c r="M150" i="6" s="1"/>
  <c r="Q150" i="6"/>
  <c r="O151" i="6" l="1"/>
  <c r="P151" i="6" s="1"/>
  <c r="M151" i="6" s="1"/>
  <c r="Q151" i="6"/>
  <c r="O152" i="6" l="1"/>
  <c r="P152" i="6" s="1"/>
  <c r="M152" i="6" s="1"/>
  <c r="Q152" i="6"/>
  <c r="Q153" i="6" l="1"/>
  <c r="O153" i="6"/>
  <c r="P153" i="6" s="1"/>
  <c r="M153" i="6" s="1"/>
  <c r="Q154" i="6" l="1"/>
  <c r="O154" i="6"/>
  <c r="P154" i="6" s="1"/>
  <c r="M154" i="6" s="1"/>
  <c r="Q155" i="6" l="1"/>
  <c r="O155" i="6"/>
  <c r="P155" i="6" s="1"/>
  <c r="M155" i="6" s="1"/>
  <c r="Q156" i="6" l="1"/>
  <c r="O156" i="6"/>
  <c r="P156" i="6" s="1"/>
  <c r="M156" i="6" s="1"/>
  <c r="O157" i="6" l="1"/>
  <c r="P157" i="6" s="1"/>
  <c r="M157" i="6" s="1"/>
  <c r="Q157" i="6"/>
  <c r="Q158" i="6" l="1"/>
  <c r="O158" i="6"/>
  <c r="P158" i="6" s="1"/>
  <c r="M158" i="6" s="1"/>
  <c r="O159" i="6" l="1"/>
  <c r="P159" i="6" s="1"/>
  <c r="M159" i="6" s="1"/>
  <c r="Q159" i="6"/>
  <c r="O160" i="6" l="1"/>
  <c r="P160" i="6" s="1"/>
  <c r="M160" i="6" s="1"/>
  <c r="Q160" i="6"/>
  <c r="Q161" i="6" l="1"/>
  <c r="O161" i="6"/>
  <c r="P161" i="6" s="1"/>
  <c r="M161" i="6" s="1"/>
  <c r="O162" i="6" l="1"/>
  <c r="P162" i="6" s="1"/>
  <c r="M162" i="6" s="1"/>
  <c r="Q162" i="6"/>
  <c r="Q163" i="6" l="1"/>
  <c r="O163" i="6"/>
  <c r="P163" i="6" s="1"/>
  <c r="M163" i="6" s="1"/>
  <c r="O164" i="6" l="1"/>
  <c r="P164" i="6" s="1"/>
  <c r="M164" i="6" s="1"/>
  <c r="Q164" i="6"/>
  <c r="Q165" i="6" l="1"/>
  <c r="O165" i="6"/>
  <c r="P165" i="6" s="1"/>
  <c r="M165" i="6" s="1"/>
  <c r="O166" i="6" l="1"/>
  <c r="P166" i="6" s="1"/>
  <c r="M166" i="6" s="1"/>
  <c r="Q166" i="6"/>
  <c r="Q167" i="6" l="1"/>
  <c r="O167" i="6"/>
  <c r="P167" i="6" s="1"/>
  <c r="M167" i="6" s="1"/>
  <c r="Q168" i="6" l="1"/>
  <c r="O168" i="6"/>
  <c r="P168" i="6" s="1"/>
  <c r="M168" i="6" s="1"/>
  <c r="Q169" i="6" l="1"/>
  <c r="O169" i="6"/>
  <c r="P169" i="6" s="1"/>
  <c r="M169" i="6" s="1"/>
  <c r="Q170" i="6" l="1"/>
  <c r="O170" i="6"/>
  <c r="P170" i="6" s="1"/>
  <c r="M170" i="6" s="1"/>
  <c r="O171" i="6" l="1"/>
  <c r="P171" i="6" s="1"/>
  <c r="M171" i="6" s="1"/>
  <c r="Q171" i="6"/>
  <c r="O172" i="6" l="1"/>
  <c r="P172" i="6" s="1"/>
  <c r="M172" i="6" s="1"/>
  <c r="Q172" i="6"/>
  <c r="Q173" i="6" l="1"/>
  <c r="O173" i="6"/>
  <c r="P173" i="6" s="1"/>
  <c r="M173" i="6" s="1"/>
  <c r="Q174" i="6" l="1"/>
  <c r="O174" i="6"/>
  <c r="P174" i="6" s="1"/>
  <c r="M174" i="6" s="1"/>
  <c r="O175" i="6" l="1"/>
  <c r="P175" i="6" s="1"/>
  <c r="M175" i="6" s="1"/>
  <c r="Q175" i="6"/>
  <c r="Q176" i="6" l="1"/>
  <c r="O176" i="6"/>
  <c r="P176" i="6" s="1"/>
  <c r="M176" i="6" s="1"/>
  <c r="Q177" i="6" l="1"/>
  <c r="O177" i="6"/>
  <c r="P177" i="6" s="1"/>
  <c r="M177" i="6" s="1"/>
  <c r="O178" i="6" l="1"/>
  <c r="P178" i="6" s="1"/>
  <c r="M178" i="6" s="1"/>
  <c r="Q178" i="6"/>
  <c r="O179" i="6" l="1"/>
  <c r="P179" i="6" s="1"/>
  <c r="M179" i="6" s="1"/>
  <c r="Q179" i="6"/>
  <c r="Q180" i="6" l="1"/>
  <c r="O180" i="6"/>
  <c r="P180" i="6" s="1"/>
  <c r="M180" i="6" s="1"/>
  <c r="O181" i="6" l="1"/>
  <c r="P181" i="6" s="1"/>
  <c r="M181" i="6" s="1"/>
  <c r="Q181" i="6"/>
  <c r="Q182" i="6" l="1"/>
  <c r="O182" i="6"/>
  <c r="P182" i="6" s="1"/>
  <c r="M182" i="6" s="1"/>
  <c r="Q183" i="6" l="1"/>
  <c r="O183" i="6"/>
  <c r="P183" i="6" s="1"/>
  <c r="M183" i="6" s="1"/>
  <c r="O184" i="6" l="1"/>
  <c r="P184" i="6" s="1"/>
  <c r="M184" i="6" s="1"/>
  <c r="Q184" i="6"/>
  <c r="O185" i="6" l="1"/>
  <c r="P185" i="6" s="1"/>
  <c r="M185" i="6" s="1"/>
  <c r="Q185" i="6"/>
  <c r="O186" i="6" l="1"/>
  <c r="P186" i="6" s="1"/>
  <c r="M186" i="6" s="1"/>
  <c r="Q186" i="6"/>
  <c r="Q187" i="6" l="1"/>
  <c r="O187" i="6"/>
  <c r="P187" i="6" s="1"/>
  <c r="M187" i="6" s="1"/>
  <c r="O188" i="6" l="1"/>
  <c r="P188" i="6" s="1"/>
  <c r="M188" i="6" s="1"/>
  <c r="Q188" i="6"/>
  <c r="O189" i="6" l="1"/>
  <c r="P189" i="6" s="1"/>
  <c r="M189" i="6" s="1"/>
  <c r="Q189" i="6"/>
  <c r="Q190" i="6" l="1"/>
  <c r="O190" i="6"/>
  <c r="P190" i="6" s="1"/>
  <c r="M190" i="6" s="1"/>
  <c r="O191" i="6" l="1"/>
  <c r="P191" i="6" s="1"/>
  <c r="M191" i="6" s="1"/>
  <c r="Q191" i="6"/>
  <c r="Q192" i="6" l="1"/>
  <c r="O192" i="6"/>
  <c r="P192" i="6" s="1"/>
  <c r="M192" i="6" s="1"/>
  <c r="Q193" i="6" l="1"/>
  <c r="O193" i="6"/>
  <c r="P193" i="6" s="1"/>
  <c r="M193" i="6" s="1"/>
  <c r="Q194" i="6" l="1"/>
  <c r="O194" i="6"/>
  <c r="P194" i="6" s="1"/>
  <c r="M194" i="6" s="1"/>
  <c r="O195" i="6" l="1"/>
  <c r="P195" i="6" s="1"/>
  <c r="M195" i="6" s="1"/>
  <c r="Q195" i="6"/>
  <c r="Q196" i="6" l="1"/>
  <c r="O196" i="6"/>
  <c r="P196" i="6" s="1"/>
  <c r="M196" i="6" s="1"/>
  <c r="Q197" i="6" l="1"/>
  <c r="O197" i="6"/>
  <c r="P197" i="6" s="1"/>
  <c r="M197" i="6" s="1"/>
  <c r="O198" i="6" l="1"/>
  <c r="P198" i="6" s="1"/>
  <c r="M198" i="6" s="1"/>
  <c r="Q198" i="6"/>
  <c r="O199" i="6" l="1"/>
  <c r="P199" i="6" s="1"/>
  <c r="M199" i="6" s="1"/>
  <c r="Q199" i="6"/>
  <c r="O200" i="6" l="1"/>
  <c r="P200" i="6" s="1"/>
  <c r="M200" i="6" s="1"/>
  <c r="Q200" i="6"/>
  <c r="O201" i="6" l="1"/>
  <c r="P201" i="6" s="1"/>
  <c r="M201" i="6" s="1"/>
  <c r="Q201" i="6"/>
  <c r="Q202" i="6" l="1"/>
  <c r="O202" i="6"/>
  <c r="P202" i="6" s="1"/>
  <c r="M202" i="6" s="1"/>
  <c r="O203" i="6" l="1"/>
  <c r="P203" i="6" s="1"/>
  <c r="M203" i="6" s="1"/>
  <c r="Q203" i="6"/>
  <c r="Q204" i="6" l="1"/>
  <c r="O204" i="6"/>
  <c r="P204" i="6" s="1"/>
  <c r="M204" i="6" s="1"/>
  <c r="O205" i="6" l="1"/>
  <c r="P205" i="6" s="1"/>
  <c r="M205" i="6" s="1"/>
  <c r="Q205" i="6"/>
  <c r="Q206" i="6" l="1"/>
  <c r="O206" i="6"/>
  <c r="P206" i="6" s="1"/>
  <c r="M206" i="6" s="1"/>
  <c r="Q207" i="6" l="1"/>
  <c r="O207" i="6"/>
  <c r="P207" i="6" s="1"/>
  <c r="M207" i="6" s="1"/>
  <c r="Q208" i="6" l="1"/>
  <c r="O208" i="6"/>
  <c r="P208" i="6" s="1"/>
  <c r="M208" i="6" s="1"/>
  <c r="Q209" i="6" l="1"/>
  <c r="O209" i="6"/>
  <c r="P209" i="6" s="1"/>
  <c r="M209" i="6" s="1"/>
  <c r="O210" i="6" l="1"/>
  <c r="P210" i="6" s="1"/>
  <c r="M210" i="6" s="1"/>
  <c r="Q210" i="6"/>
  <c r="Q211" i="6" l="1"/>
  <c r="O211" i="6"/>
  <c r="P211" i="6" s="1"/>
  <c r="M211" i="6" s="1"/>
  <c r="O212" i="6" l="1"/>
  <c r="P212" i="6" s="1"/>
  <c r="M212" i="6" s="1"/>
  <c r="Q212" i="6"/>
  <c r="Q213" i="6" l="1"/>
  <c r="O213" i="6"/>
  <c r="P213" i="6" s="1"/>
  <c r="M213" i="6" s="1"/>
  <c r="Q214" i="6" l="1"/>
  <c r="O214" i="6"/>
  <c r="P214" i="6" s="1"/>
  <c r="M214" i="6" s="1"/>
  <c r="Q215" i="6" l="1"/>
  <c r="O215" i="6"/>
  <c r="P215" i="6" s="1"/>
  <c r="M215" i="6" s="1"/>
  <c r="Q216" i="6" l="1"/>
  <c r="O216" i="6"/>
  <c r="P216" i="6" s="1"/>
  <c r="M216" i="6" s="1"/>
  <c r="Q217" i="6" l="1"/>
  <c r="O217" i="6"/>
  <c r="P217" i="6" s="1"/>
  <c r="M217" i="6" s="1"/>
  <c r="Q218" i="6" l="1"/>
  <c r="O218" i="6"/>
  <c r="P218" i="6" s="1"/>
  <c r="M218" i="6" s="1"/>
  <c r="Q219" i="6" l="1"/>
  <c r="O219" i="6"/>
  <c r="P219" i="6" s="1"/>
  <c r="M219" i="6" s="1"/>
  <c r="O220" i="6" l="1"/>
  <c r="P220" i="6" s="1"/>
  <c r="M220" i="6" s="1"/>
  <c r="Q220" i="6"/>
  <c r="Q221" i="6" l="1"/>
  <c r="O221" i="6"/>
  <c r="P221" i="6" s="1"/>
  <c r="M221" i="6" s="1"/>
  <c r="Q222" i="6" l="1"/>
  <c r="O222" i="6"/>
  <c r="P222" i="6" s="1"/>
  <c r="M222" i="6" s="1"/>
  <c r="Q223" i="6" l="1"/>
  <c r="O223" i="6"/>
  <c r="P223" i="6" s="1"/>
  <c r="M223" i="6" s="1"/>
  <c r="O224" i="6" l="1"/>
  <c r="P224" i="6" s="1"/>
  <c r="M224" i="6" s="1"/>
  <c r="Q224" i="6"/>
  <c r="O225" i="6" l="1"/>
  <c r="P225" i="6" s="1"/>
  <c r="M225" i="6" s="1"/>
  <c r="Q225" i="6"/>
  <c r="O226" i="6" l="1"/>
  <c r="P226" i="6" s="1"/>
  <c r="M226" i="6" s="1"/>
  <c r="Q226" i="6"/>
  <c r="Q227" i="6" l="1"/>
  <c r="O227" i="6"/>
  <c r="P227" i="6" s="1"/>
  <c r="M227" i="6" s="1"/>
  <c r="O228" i="6" l="1"/>
  <c r="P228" i="6" s="1"/>
  <c r="M228" i="6" s="1"/>
  <c r="Q228" i="6"/>
  <c r="O229" i="6" l="1"/>
  <c r="P229" i="6" s="1"/>
  <c r="M229" i="6" s="1"/>
  <c r="Q229" i="6"/>
  <c r="O230" i="6" l="1"/>
  <c r="P230" i="6" s="1"/>
  <c r="M230" i="6" s="1"/>
  <c r="Q230" i="6"/>
  <c r="Q231" i="6" l="1"/>
  <c r="O231" i="6"/>
  <c r="P231" i="6" s="1"/>
  <c r="M231" i="6" s="1"/>
  <c r="O232" i="6" l="1"/>
  <c r="P232" i="6" s="1"/>
  <c r="M232" i="6" s="1"/>
  <c r="Q232" i="6"/>
  <c r="O233" i="6" l="1"/>
  <c r="P233" i="6" s="1"/>
  <c r="M233" i="6" s="1"/>
  <c r="Q233" i="6"/>
  <c r="Q234" i="6" l="1"/>
  <c r="O234" i="6"/>
  <c r="P234" i="6" s="1"/>
  <c r="M234" i="6" s="1"/>
  <c r="O235" i="6" l="1"/>
  <c r="P235" i="6" s="1"/>
  <c r="M235" i="6" s="1"/>
  <c r="Q235" i="6"/>
  <c r="O236" i="6" l="1"/>
  <c r="P236" i="6" s="1"/>
  <c r="M236" i="6" s="1"/>
  <c r="Q236" i="6"/>
  <c r="Q237" i="6" l="1"/>
  <c r="O237" i="6"/>
  <c r="P237" i="6" s="1"/>
  <c r="M237" i="6" s="1"/>
  <c r="Q238" i="6" l="1"/>
  <c r="O238" i="6"/>
  <c r="P238" i="6" s="1"/>
  <c r="M238" i="6" s="1"/>
  <c r="Q239" i="6" l="1"/>
  <c r="O239" i="6"/>
  <c r="P239" i="6" s="1"/>
  <c r="M239" i="6" s="1"/>
  <c r="O240" i="6" l="1"/>
  <c r="P240" i="6" s="1"/>
  <c r="M240" i="6" s="1"/>
  <c r="Q240" i="6"/>
  <c r="O241" i="6" l="1"/>
  <c r="P241" i="6" s="1"/>
  <c r="M241" i="6" s="1"/>
  <c r="Q241" i="6"/>
  <c r="Q242" i="6" l="1"/>
  <c r="O242" i="6"/>
  <c r="P242" i="6" s="1"/>
  <c r="M242" i="6" s="1"/>
  <c r="O243" i="6" l="1"/>
  <c r="P243" i="6" s="1"/>
  <c r="M243" i="6" s="1"/>
  <c r="Q243" i="6"/>
  <c r="Q244" i="6" l="1"/>
  <c r="O244" i="6"/>
  <c r="P244" i="6" s="1"/>
  <c r="M244" i="6" s="1"/>
  <c r="O245" i="6" l="1"/>
  <c r="P245" i="6" s="1"/>
  <c r="M245" i="6" s="1"/>
  <c r="Q245" i="6"/>
  <c r="Q246" i="6" l="1"/>
  <c r="O246" i="6"/>
  <c r="P246" i="6" s="1"/>
  <c r="M246" i="6" s="1"/>
  <c r="Q247" i="6" l="1"/>
  <c r="O247" i="6"/>
  <c r="P247" i="6" s="1"/>
  <c r="M247" i="6" s="1"/>
  <c r="Q248" i="6" l="1"/>
  <c r="O248" i="6"/>
  <c r="P248" i="6" s="1"/>
  <c r="M248" i="6" s="1"/>
  <c r="Q249" i="6" l="1"/>
  <c r="O249" i="6"/>
  <c r="P249" i="6" s="1"/>
  <c r="M249" i="6" s="1"/>
  <c r="O250" i="6" l="1"/>
  <c r="P250" i="6" s="1"/>
  <c r="M250" i="6" s="1"/>
  <c r="Q250" i="6"/>
  <c r="Q251" i="6" l="1"/>
  <c r="O251" i="6"/>
  <c r="P251" i="6" s="1"/>
  <c r="M251" i="6" s="1"/>
  <c r="Q252" i="6" l="1"/>
  <c r="O252" i="6"/>
  <c r="P252" i="6" s="1"/>
  <c r="M252" i="6" s="1"/>
  <c r="O253" i="6" l="1"/>
  <c r="P253" i="6" s="1"/>
  <c r="M253" i="6" s="1"/>
  <c r="Q253" i="6"/>
  <c r="O254" i="6" l="1"/>
  <c r="P254" i="6" s="1"/>
  <c r="M254" i="6" s="1"/>
  <c r="Q254" i="6"/>
  <c r="O255" i="6" l="1"/>
  <c r="P255" i="6" s="1"/>
  <c r="M255" i="6" s="1"/>
  <c r="Q255" i="6"/>
  <c r="O256" i="6" l="1"/>
  <c r="P256" i="6" s="1"/>
  <c r="M256" i="6" s="1"/>
  <c r="Q256" i="6"/>
  <c r="O257" i="6" l="1"/>
  <c r="P257" i="6" s="1"/>
  <c r="M257" i="6" s="1"/>
  <c r="Q257" i="6"/>
  <c r="Q258" i="6" l="1"/>
  <c r="O258" i="6"/>
  <c r="P258" i="6" s="1"/>
  <c r="M258" i="6" s="1"/>
  <c r="O259" i="6" l="1"/>
  <c r="P259" i="6" s="1"/>
  <c r="M259" i="6" s="1"/>
  <c r="Q259" i="6"/>
  <c r="Q260" i="6" l="1"/>
  <c r="O260" i="6"/>
  <c r="P260" i="6" s="1"/>
  <c r="M260" i="6" s="1"/>
  <c r="O261" i="6" l="1"/>
  <c r="P261" i="6" s="1"/>
  <c r="M261" i="6" s="1"/>
  <c r="Q261" i="6"/>
  <c r="Q262" i="6" l="1"/>
  <c r="O262" i="6"/>
  <c r="P262" i="6" s="1"/>
  <c r="M262" i="6" s="1"/>
  <c r="Q263" i="6" l="1"/>
  <c r="O263" i="6"/>
  <c r="P263" i="6" s="1"/>
  <c r="M263" i="6" s="1"/>
  <c r="O264" i="6" l="1"/>
  <c r="P264" i="6" s="1"/>
  <c r="M264" i="6" s="1"/>
  <c r="Q264" i="6"/>
  <c r="O265" i="6" l="1"/>
  <c r="P265" i="6" s="1"/>
  <c r="M265" i="6" s="1"/>
  <c r="Q265" i="6"/>
  <c r="O266" i="6" l="1"/>
  <c r="P266" i="6" s="1"/>
  <c r="M266" i="6" s="1"/>
  <c r="Q266" i="6"/>
  <c r="O267" i="6" l="1"/>
  <c r="P267" i="6" s="1"/>
  <c r="M267" i="6" s="1"/>
  <c r="Q267" i="6"/>
  <c r="Q268" i="6" l="1"/>
  <c r="O268" i="6"/>
  <c r="P268" i="6" s="1"/>
  <c r="M268" i="6" s="1"/>
  <c r="Q269" i="6" l="1"/>
  <c r="O269" i="6"/>
  <c r="P269" i="6" s="1"/>
  <c r="M269" i="6" s="1"/>
  <c r="O270" i="6" l="1"/>
  <c r="P270" i="6" s="1"/>
  <c r="M270" i="6" s="1"/>
  <c r="Q270" i="6"/>
  <c r="Q271" i="6" l="1"/>
  <c r="O271" i="6"/>
  <c r="P271" i="6" s="1"/>
  <c r="M271" i="6" s="1"/>
  <c r="O272" i="6" l="1"/>
  <c r="P272" i="6" s="1"/>
  <c r="M272" i="6" s="1"/>
  <c r="Q272" i="6"/>
  <c r="Q273" i="6" l="1"/>
  <c r="O273" i="6"/>
  <c r="P273" i="6" s="1"/>
  <c r="M273" i="6" s="1"/>
  <c r="O274" i="6" l="1"/>
  <c r="P274" i="6" s="1"/>
  <c r="M274" i="6" s="1"/>
  <c r="Q274" i="6"/>
  <c r="O275" i="6" l="1"/>
  <c r="P275" i="6" s="1"/>
  <c r="M275" i="6" s="1"/>
  <c r="Q275" i="6"/>
  <c r="O276" i="6" l="1"/>
  <c r="P276" i="6" s="1"/>
  <c r="M276" i="6" s="1"/>
  <c r="Q276" i="6"/>
  <c r="Q277" i="6" l="1"/>
  <c r="O277" i="6"/>
  <c r="P277" i="6" s="1"/>
  <c r="M277" i="6" s="1"/>
  <c r="O278" i="6" l="1"/>
  <c r="P278" i="6" s="1"/>
  <c r="M278" i="6" s="1"/>
  <c r="Q278" i="6"/>
  <c r="O279" i="6" l="1"/>
  <c r="P279" i="6" s="1"/>
  <c r="M279" i="6" s="1"/>
  <c r="Q279" i="6"/>
  <c r="Q280" i="6" l="1"/>
  <c r="O280" i="6"/>
  <c r="P280" i="6" s="1"/>
  <c r="M280" i="6" s="1"/>
  <c r="O281" i="6" l="1"/>
  <c r="P281" i="6" s="1"/>
  <c r="M281" i="6" s="1"/>
  <c r="Q281" i="6"/>
  <c r="O282" i="6" l="1"/>
  <c r="P282" i="6" s="1"/>
  <c r="M282" i="6" s="1"/>
  <c r="Q282" i="6"/>
  <c r="Q283" i="6" l="1"/>
  <c r="O283" i="6"/>
  <c r="P283" i="6" s="1"/>
  <c r="M283" i="6" s="1"/>
  <c r="O284" i="6" l="1"/>
  <c r="P284" i="6" s="1"/>
  <c r="M284" i="6" s="1"/>
  <c r="Q284" i="6"/>
  <c r="O285" i="6" l="1"/>
  <c r="P285" i="6" s="1"/>
  <c r="M285" i="6" s="1"/>
  <c r="Q285" i="6"/>
  <c r="O286" i="6" l="1"/>
  <c r="P286" i="6" s="1"/>
  <c r="M286" i="6" s="1"/>
  <c r="Q286" i="6"/>
  <c r="Q287" i="6" l="1"/>
  <c r="O287" i="6"/>
  <c r="P287" i="6" s="1"/>
  <c r="M287" i="6" s="1"/>
  <c r="Q288" i="6" l="1"/>
  <c r="O288" i="6"/>
  <c r="P288" i="6" s="1"/>
  <c r="M288" i="6" s="1"/>
  <c r="O289" i="6" l="1"/>
  <c r="P289" i="6" s="1"/>
  <c r="M289" i="6" s="1"/>
  <c r="Q289" i="6"/>
  <c r="O290" i="6" l="1"/>
  <c r="P290" i="6" s="1"/>
  <c r="M290" i="6" s="1"/>
  <c r="Q290" i="6"/>
  <c r="O291" i="6" l="1"/>
  <c r="P291" i="6" s="1"/>
  <c r="M291" i="6" s="1"/>
  <c r="Q291" i="6"/>
  <c r="Q292" i="6" l="1"/>
  <c r="O292" i="6"/>
  <c r="P292" i="6" s="1"/>
  <c r="M292" i="6" s="1"/>
  <c r="O293" i="6" l="1"/>
  <c r="P293" i="6" s="1"/>
  <c r="M293" i="6" s="1"/>
  <c r="Q293" i="6"/>
  <c r="O294" i="6" l="1"/>
  <c r="P294" i="6" s="1"/>
  <c r="M294" i="6" s="1"/>
  <c r="Q294" i="6"/>
  <c r="Q295" i="6" l="1"/>
  <c r="O295" i="6"/>
  <c r="P295" i="6" s="1"/>
  <c r="M295" i="6" s="1"/>
  <c r="O296" i="6" l="1"/>
  <c r="P296" i="6" s="1"/>
  <c r="M296" i="6" s="1"/>
  <c r="Q296" i="6"/>
  <c r="Q297" i="6" l="1"/>
  <c r="O297" i="6"/>
  <c r="P297" i="6" s="1"/>
  <c r="M297" i="6" s="1"/>
  <c r="O298" i="6" l="1"/>
  <c r="P298" i="6" s="1"/>
  <c r="M298" i="6" s="1"/>
  <c r="Q298" i="6"/>
  <c r="Q299" i="6" l="1"/>
  <c r="O299" i="6"/>
  <c r="P299" i="6" s="1"/>
  <c r="M299" i="6" s="1"/>
  <c r="Q300" i="6" l="1"/>
  <c r="O300" i="6"/>
  <c r="P300" i="6" s="1"/>
  <c r="M300" i="6" s="1"/>
  <c r="O301" i="6" l="1"/>
  <c r="P301" i="6" s="1"/>
  <c r="M301" i="6" s="1"/>
  <c r="Q301" i="6"/>
  <c r="O302" i="6" l="1"/>
  <c r="P302" i="6" s="1"/>
  <c r="M302" i="6" s="1"/>
  <c r="Q302" i="6"/>
  <c r="O303" i="6" l="1"/>
  <c r="P303" i="6" s="1"/>
  <c r="M303" i="6" s="1"/>
  <c r="Q303" i="6"/>
  <c r="Q304" i="6" l="1"/>
  <c r="O304" i="6"/>
  <c r="P304" i="6" s="1"/>
  <c r="M304" i="6" s="1"/>
  <c r="O305" i="6" l="1"/>
  <c r="P305" i="6" s="1"/>
  <c r="M305" i="6" s="1"/>
  <c r="Q305" i="6"/>
  <c r="Q306" i="6" l="1"/>
  <c r="O306" i="6"/>
  <c r="P306" i="6" s="1"/>
  <c r="M306" i="6" s="1"/>
  <c r="Q307" i="6" l="1"/>
  <c r="O307" i="6"/>
  <c r="P307" i="6" s="1"/>
  <c r="M307" i="6" s="1"/>
  <c r="Q308" i="6" l="1"/>
  <c r="O308" i="6"/>
  <c r="P308" i="6" s="1"/>
  <c r="M308" i="6" s="1"/>
  <c r="Q309" i="6" l="1"/>
  <c r="O309" i="6"/>
  <c r="P309" i="6" s="1"/>
  <c r="M309" i="6" s="1"/>
  <c r="O310" i="6" l="1"/>
  <c r="P310" i="6" s="1"/>
  <c r="M310" i="6" s="1"/>
  <c r="Q310" i="6"/>
  <c r="Q311" i="6" l="1"/>
  <c r="O311" i="6"/>
  <c r="P311" i="6" s="1"/>
  <c r="M311" i="6" s="1"/>
  <c r="Q312" i="6" l="1"/>
  <c r="O312" i="6"/>
  <c r="P312" i="6" s="1"/>
  <c r="M312" i="6" s="1"/>
  <c r="O313" i="6" l="1"/>
  <c r="P313" i="6" s="1"/>
  <c r="M313" i="6" s="1"/>
  <c r="Q313" i="6"/>
  <c r="Q314" i="6" l="1"/>
  <c r="O314" i="6"/>
  <c r="P314" i="6" s="1"/>
  <c r="M314" i="6" s="1"/>
  <c r="Q315" i="6" l="1"/>
  <c r="O315" i="6"/>
  <c r="P315" i="6" s="1"/>
  <c r="M315" i="6" s="1"/>
  <c r="Q316" i="6" l="1"/>
  <c r="O316" i="6"/>
  <c r="P316" i="6" s="1"/>
  <c r="M316" i="6" s="1"/>
  <c r="Q317" i="6" l="1"/>
  <c r="O317" i="6"/>
  <c r="P317" i="6" s="1"/>
  <c r="M317" i="6" s="1"/>
  <c r="Q318" i="6" l="1"/>
  <c r="O318" i="6"/>
  <c r="P318" i="6" s="1"/>
  <c r="M318" i="6" s="1"/>
  <c r="Q319" i="6" l="1"/>
  <c r="O319" i="6"/>
  <c r="P319" i="6" s="1"/>
  <c r="M319" i="6" s="1"/>
  <c r="O320" i="6" l="1"/>
  <c r="P320" i="6" s="1"/>
  <c r="M320" i="6" s="1"/>
  <c r="Q320" i="6"/>
  <c r="O321" i="6" l="1"/>
  <c r="P321" i="6" s="1"/>
  <c r="M321" i="6" s="1"/>
  <c r="Q321" i="6"/>
  <c r="Q322" i="6" l="1"/>
  <c r="O322" i="6"/>
  <c r="P322" i="6" s="1"/>
  <c r="M322" i="6" s="1"/>
  <c r="O323" i="6" l="1"/>
  <c r="P323" i="6" s="1"/>
  <c r="M323" i="6" s="1"/>
  <c r="Q323" i="6"/>
  <c r="Q324" i="6" l="1"/>
  <c r="O324" i="6"/>
  <c r="P324" i="6" s="1"/>
  <c r="M324" i="6" s="1"/>
  <c r="O325" i="6" l="1"/>
  <c r="P325" i="6" s="1"/>
  <c r="M325" i="6" s="1"/>
  <c r="Q325" i="6"/>
  <c r="O326" i="6" l="1"/>
  <c r="P326" i="6" s="1"/>
  <c r="M326" i="6" s="1"/>
  <c r="Q326" i="6"/>
  <c r="Q327" i="6" l="1"/>
  <c r="O327" i="6"/>
  <c r="P327" i="6" s="1"/>
  <c r="M327" i="6" s="1"/>
  <c r="Q328" i="6" l="1"/>
  <c r="O328" i="6"/>
  <c r="P328" i="6" s="1"/>
  <c r="M328" i="6" s="1"/>
  <c r="Q329" i="6" l="1"/>
  <c r="O329" i="6"/>
  <c r="P329" i="6" s="1"/>
  <c r="M329" i="6" s="1"/>
  <c r="O330" i="6" l="1"/>
  <c r="P330" i="6" s="1"/>
  <c r="M330" i="6" s="1"/>
  <c r="Q330" i="6"/>
  <c r="O331" i="6" l="1"/>
  <c r="P331" i="6" s="1"/>
  <c r="M331" i="6" s="1"/>
  <c r="Q331" i="6"/>
  <c r="O332" i="6" l="1"/>
  <c r="P332" i="6" s="1"/>
  <c r="M332" i="6" s="1"/>
  <c r="Q332" i="6"/>
  <c r="Q333" i="6" l="1"/>
  <c r="O333" i="6"/>
  <c r="P333" i="6" s="1"/>
  <c r="M333" i="6" s="1"/>
  <c r="Q334" i="6" l="1"/>
  <c r="O334" i="6"/>
  <c r="P334" i="6" s="1"/>
  <c r="M334" i="6" s="1"/>
  <c r="O335" i="6" l="1"/>
  <c r="P335" i="6" s="1"/>
  <c r="M335" i="6" s="1"/>
  <c r="Q335" i="6"/>
  <c r="O336" i="6" l="1"/>
  <c r="P336" i="6" s="1"/>
  <c r="M336" i="6" s="1"/>
  <c r="Q336" i="6"/>
  <c r="O337" i="6" l="1"/>
  <c r="P337" i="6" s="1"/>
  <c r="M337" i="6" s="1"/>
  <c r="Q337" i="6"/>
  <c r="Q338" i="6" l="1"/>
  <c r="O338" i="6"/>
  <c r="P338" i="6" s="1"/>
  <c r="M338" i="6" s="1"/>
  <c r="O339" i="6" l="1"/>
  <c r="P339" i="6" s="1"/>
  <c r="M339" i="6" s="1"/>
  <c r="Q339" i="6"/>
  <c r="O340" i="6" l="1"/>
  <c r="P340" i="6" s="1"/>
  <c r="M340" i="6" s="1"/>
  <c r="Q340" i="6"/>
  <c r="O341" i="6" l="1"/>
  <c r="P341" i="6" s="1"/>
  <c r="M341" i="6" s="1"/>
  <c r="Q341" i="6"/>
  <c r="Q342" i="6" l="1"/>
  <c r="O342" i="6"/>
  <c r="P342" i="6" s="1"/>
  <c r="M342" i="6" s="1"/>
  <c r="Q343" i="6" l="1"/>
  <c r="O343" i="6"/>
  <c r="P343" i="6" s="1"/>
  <c r="M343" i="6" s="1"/>
  <c r="O344" i="6" l="1"/>
  <c r="P344" i="6" s="1"/>
  <c r="M344" i="6" s="1"/>
  <c r="Q344" i="6"/>
  <c r="Q345" i="6" l="1"/>
  <c r="O345" i="6"/>
  <c r="P345" i="6" s="1"/>
  <c r="M345" i="6" s="1"/>
  <c r="Q346" i="6" l="1"/>
  <c r="O346" i="6"/>
  <c r="P346" i="6" s="1"/>
  <c r="M346" i="6" s="1"/>
  <c r="Q347" i="6" l="1"/>
  <c r="O347" i="6"/>
  <c r="P347" i="6" s="1"/>
  <c r="M347" i="6" s="1"/>
  <c r="Q348" i="6" l="1"/>
  <c r="O348" i="6"/>
  <c r="P348" i="6" s="1"/>
  <c r="M348" i="6" s="1"/>
  <c r="Q349" i="6" l="1"/>
  <c r="O349" i="6"/>
  <c r="P349" i="6" s="1"/>
  <c r="M349" i="6" s="1"/>
  <c r="Q350" i="6" l="1"/>
  <c r="O350" i="6"/>
  <c r="P350" i="6" s="1"/>
  <c r="M350" i="6" s="1"/>
  <c r="Q351" i="6" l="1"/>
  <c r="O351" i="6"/>
  <c r="P351" i="6" s="1"/>
  <c r="M351" i="6" s="1"/>
  <c r="Q352" i="6" l="1"/>
  <c r="O352" i="6"/>
  <c r="P352" i="6" s="1"/>
  <c r="M352" i="6" s="1"/>
  <c r="Q353" i="6" l="1"/>
  <c r="O353" i="6"/>
  <c r="P353" i="6" s="1"/>
  <c r="M353" i="6" s="1"/>
  <c r="O354" i="6" l="1"/>
  <c r="P354" i="6" s="1"/>
  <c r="M354" i="6" s="1"/>
  <c r="Q354" i="6"/>
  <c r="Q355" i="6" l="1"/>
  <c r="O355" i="6"/>
  <c r="P355" i="6" s="1"/>
  <c r="M355" i="6" s="1"/>
  <c r="O356" i="6" l="1"/>
  <c r="P356" i="6" s="1"/>
  <c r="M356" i="6" s="1"/>
  <c r="Q356" i="6"/>
  <c r="C17" i="7"/>
  <c r="L17" i="7" s="1"/>
  <c r="N17" i="7" s="1"/>
  <c r="O357" i="6" l="1"/>
  <c r="P357" i="6" s="1"/>
  <c r="M357" i="6" s="1"/>
  <c r="Q357" i="6"/>
  <c r="J18" i="7"/>
  <c r="G18" i="7"/>
  <c r="I18" i="7"/>
  <c r="H18" i="7" s="1"/>
  <c r="Q358" i="6" l="1"/>
  <c r="O358" i="6"/>
  <c r="P358" i="6" s="1"/>
  <c r="M358" i="6" s="1"/>
  <c r="F18" i="7"/>
  <c r="O359" i="6" l="1"/>
  <c r="P359" i="6" s="1"/>
  <c r="M359" i="6" s="1"/>
  <c r="Q359" i="6"/>
  <c r="K18" i="7"/>
  <c r="Q18" i="7" s="1"/>
  <c r="C18" i="7"/>
  <c r="Q360" i="6" l="1"/>
  <c r="O360" i="6"/>
  <c r="P360" i="6" s="1"/>
  <c r="M360" i="6" s="1"/>
  <c r="J19" i="7"/>
  <c r="L18" i="7"/>
  <c r="N18" i="7" s="1"/>
  <c r="O19" i="7"/>
  <c r="O361" i="6" l="1"/>
  <c r="P361" i="6" s="1"/>
  <c r="M361" i="6" s="1"/>
  <c r="Q361" i="6"/>
  <c r="P19" i="7"/>
  <c r="M19" i="7" s="1"/>
  <c r="G19" i="7"/>
  <c r="I19" i="7"/>
  <c r="H19" i="7" s="1"/>
  <c r="F19" i="7" s="1"/>
  <c r="O362" i="6" l="1"/>
  <c r="P362" i="6" s="1"/>
  <c r="M362" i="6" s="1"/>
  <c r="Q362" i="6"/>
  <c r="C19" i="7"/>
  <c r="K19" i="7"/>
  <c r="Q19" i="7" s="1"/>
  <c r="Q363" i="6" l="1"/>
  <c r="A35" i="6" s="1"/>
  <c r="O363" i="6"/>
  <c r="P363" i="6" s="1"/>
  <c r="M363" i="6" s="1"/>
  <c r="O20" i="7"/>
  <c r="J20" i="7"/>
  <c r="L19" i="7"/>
  <c r="N19" i="7" s="1"/>
  <c r="P20" i="7" l="1"/>
  <c r="M20" i="7" s="1"/>
  <c r="G20" i="7"/>
  <c r="I20" i="7"/>
  <c r="H20" i="7" s="1"/>
  <c r="F20" i="7" l="1"/>
  <c r="C20" i="7" s="1"/>
  <c r="K20" i="7" l="1"/>
  <c r="Q20" i="7" s="1"/>
  <c r="O21" i="7" s="1"/>
  <c r="J21" i="7"/>
  <c r="P21" i="7" l="1"/>
  <c r="M21" i="7" s="1"/>
  <c r="L20" i="7"/>
  <c r="N20" i="7" s="1"/>
  <c r="G21" i="7" s="1"/>
  <c r="I21" i="7" l="1"/>
  <c r="H21" i="7" s="1"/>
  <c r="F21" i="7" s="1"/>
  <c r="K21" i="7" s="1"/>
  <c r="Q21" i="7" s="1"/>
  <c r="O22" i="7" l="1"/>
  <c r="P22" i="7" l="1"/>
  <c r="L21" i="7"/>
  <c r="N21" i="7" s="1"/>
  <c r="C21" i="7" s="1"/>
  <c r="J22" i="7" s="1"/>
  <c r="M22" i="7"/>
  <c r="G22" i="7" l="1"/>
  <c r="I22" i="7"/>
  <c r="H22" i="7" s="1"/>
  <c r="F22" i="7" s="1"/>
  <c r="K22" i="7" l="1"/>
  <c r="Q22" i="7" s="1"/>
  <c r="O23" i="7" l="1"/>
  <c r="L22" i="7"/>
  <c r="N22" i="7" s="1"/>
  <c r="C22" i="7" s="1"/>
  <c r="J23" i="7" s="1"/>
  <c r="P23" i="7" l="1"/>
  <c r="M23" i="7" s="1"/>
  <c r="G23" i="7"/>
  <c r="I23" i="7"/>
  <c r="H23" i="7" s="1"/>
  <c r="F23" i="7" l="1"/>
  <c r="K23" i="7" s="1"/>
  <c r="Q23" i="7" s="1"/>
  <c r="O24" i="7" l="1"/>
  <c r="P24" i="7" s="1"/>
  <c r="M24" i="7" s="1"/>
  <c r="C21" i="11" l="1"/>
  <c r="I21" i="11"/>
  <c r="K21" i="11" s="1"/>
  <c r="I20" i="10"/>
  <c r="K20" i="10" s="1"/>
  <c r="I21" i="10" s="1"/>
  <c r="K21" i="10" s="1"/>
  <c r="N21" i="10"/>
  <c r="L22" i="10"/>
  <c r="M22" i="10" s="1"/>
  <c r="J22" i="10"/>
  <c r="N22" i="10"/>
  <c r="N23" i="10" s="1"/>
  <c r="L24" i="10" s="1"/>
  <c r="M24" i="10" s="1"/>
  <c r="J24" i="10" s="1"/>
  <c r="L23" i="10"/>
  <c r="M23" i="10" s="1"/>
  <c r="J23" i="10" s="1"/>
  <c r="N24" i="10"/>
  <c r="F21" i="10"/>
  <c r="H22" i="10"/>
  <c r="F22" i="10"/>
  <c r="C21" i="10"/>
  <c r="H21" i="10"/>
  <c r="C20" i="10"/>
  <c r="N25" i="10" l="1"/>
  <c r="L25" i="10"/>
  <c r="M25" i="10" s="1"/>
  <c r="J25" i="10" s="1"/>
  <c r="I22" i="10"/>
  <c r="K22" i="10" s="1"/>
  <c r="G22" i="10"/>
  <c r="G21" i="10"/>
  <c r="G22" i="11"/>
  <c r="F22" i="11" s="1"/>
  <c r="C22" i="11" l="1"/>
  <c r="H22" i="11"/>
  <c r="N22" i="11" s="1"/>
  <c r="G23" i="10"/>
  <c r="I23" i="10"/>
  <c r="K23" i="10" s="1"/>
  <c r="C22" i="10"/>
  <c r="H23" i="10"/>
  <c r="F23" i="10"/>
  <c r="C23" i="10"/>
  <c r="L26" i="10"/>
  <c r="M26" i="10" s="1"/>
  <c r="J26" i="10" s="1"/>
  <c r="N26" i="10"/>
  <c r="L23" i="11" l="1"/>
  <c r="M23" i="11" s="1"/>
  <c r="J23" i="11" s="1"/>
  <c r="I24" i="10"/>
  <c r="K24" i="10" s="1"/>
  <c r="G24" i="10"/>
  <c r="C24" i="10"/>
  <c r="H24" i="10"/>
  <c r="F24" i="10"/>
  <c r="N27" i="10"/>
  <c r="L27" i="10"/>
  <c r="M27" i="10" s="1"/>
  <c r="J27" i="10" s="1"/>
  <c r="I22" i="11"/>
  <c r="K22" i="11" s="1"/>
  <c r="L28" i="10" l="1"/>
  <c r="M28" i="10" s="1"/>
  <c r="J28" i="10" s="1"/>
  <c r="N28" i="10"/>
  <c r="G23" i="11"/>
  <c r="G25" i="10"/>
  <c r="I25" i="10"/>
  <c r="K25" i="10" s="1"/>
  <c r="H25" i="10"/>
  <c r="F25" i="10"/>
  <c r="I26" i="10" l="1"/>
  <c r="K26" i="10" s="1"/>
  <c r="G26" i="10"/>
  <c r="R6" i="10" s="1"/>
  <c r="H26" i="10"/>
  <c r="F26" i="10"/>
  <c r="C26" i="10"/>
  <c r="C25" i="10"/>
  <c r="N29" i="10"/>
  <c r="L29" i="10"/>
  <c r="M29" i="10" s="1"/>
  <c r="J29" i="10" s="1"/>
  <c r="F23" i="11"/>
  <c r="H23" i="11" l="1"/>
  <c r="N23" i="11" s="1"/>
  <c r="C23" i="11"/>
  <c r="L30" i="10"/>
  <c r="M30" i="10" s="1"/>
  <c r="J30" i="10" s="1"/>
  <c r="N30" i="10"/>
  <c r="G27" i="10"/>
  <c r="H27" i="10"/>
  <c r="I27" i="10"/>
  <c r="K27" i="10" s="1"/>
  <c r="F27" i="10"/>
  <c r="L24" i="11" l="1"/>
  <c r="M24" i="11" s="1"/>
  <c r="J24" i="11" s="1"/>
  <c r="I28" i="10"/>
  <c r="K28" i="10" s="1"/>
  <c r="C28" i="10" s="1"/>
  <c r="G28" i="10"/>
  <c r="F28" i="10"/>
  <c r="H28" i="10"/>
  <c r="C27" i="10"/>
  <c r="N31" i="10"/>
  <c r="L31" i="10"/>
  <c r="M31" i="10" s="1"/>
  <c r="J31" i="10" s="1"/>
  <c r="I23" i="11"/>
  <c r="K23" i="11" s="1"/>
  <c r="L32" i="10" l="1"/>
  <c r="M32" i="10" s="1"/>
  <c r="J32" i="10" s="1"/>
  <c r="N32" i="10"/>
  <c r="I29" i="10"/>
  <c r="K29" i="10" s="1"/>
  <c r="G29" i="10"/>
  <c r="H29" i="10"/>
  <c r="C29" i="10"/>
  <c r="F29" i="10"/>
  <c r="H24" i="11"/>
  <c r="F24" i="11"/>
  <c r="G24" i="11"/>
  <c r="L33" i="10" l="1"/>
  <c r="M33" i="10" s="1"/>
  <c r="J33" i="10" s="1"/>
  <c r="N33" i="10"/>
  <c r="N24" i="11"/>
  <c r="G30" i="10"/>
  <c r="I30" i="10"/>
  <c r="K30" i="10" s="1"/>
  <c r="F30" i="10"/>
  <c r="H30" i="10"/>
  <c r="C30" i="10"/>
  <c r="C24" i="11"/>
  <c r="I24" i="11" s="1"/>
  <c r="K24" i="11" s="1"/>
  <c r="G25" i="11" l="1"/>
  <c r="F25" i="11" s="1"/>
  <c r="L34" i="10"/>
  <c r="M34" i="10" s="1"/>
  <c r="J34" i="10" s="1"/>
  <c r="N34" i="10"/>
  <c r="G31" i="10"/>
  <c r="I31" i="10"/>
  <c r="K31" i="10" s="1"/>
  <c r="H31" i="10"/>
  <c r="F31" i="10"/>
  <c r="L25" i="11"/>
  <c r="M25" i="11" s="1"/>
  <c r="J25" i="11" s="1"/>
  <c r="C25" i="11" l="1"/>
  <c r="N25" i="11"/>
  <c r="H25" i="11"/>
  <c r="L35" i="10"/>
  <c r="M35" i="10" s="1"/>
  <c r="J35" i="10" s="1"/>
  <c r="N35" i="10"/>
  <c r="G32" i="10"/>
  <c r="I32" i="10"/>
  <c r="K32" i="10" s="1"/>
  <c r="H32" i="10"/>
  <c r="F32" i="10"/>
  <c r="C31" i="10"/>
  <c r="G33" i="10" l="1"/>
  <c r="I33" i="10"/>
  <c r="K33" i="10" s="1"/>
  <c r="H33" i="10"/>
  <c r="F33" i="10"/>
  <c r="C32" i="10"/>
  <c r="L26" i="11"/>
  <c r="M26" i="11" s="1"/>
  <c r="J26" i="11" s="1"/>
  <c r="L36" i="10"/>
  <c r="M36" i="10" s="1"/>
  <c r="J36" i="10" s="1"/>
  <c r="N36" i="10"/>
  <c r="I25" i="11"/>
  <c r="K25" i="11" s="1"/>
  <c r="G34" i="10" l="1"/>
  <c r="I34" i="10"/>
  <c r="K34" i="10" s="1"/>
  <c r="C34" i="10"/>
  <c r="F34" i="10"/>
  <c r="H34" i="10"/>
  <c r="G26" i="11"/>
  <c r="F26" i="11" s="1"/>
  <c r="L37" i="10"/>
  <c r="M37" i="10" s="1"/>
  <c r="J37" i="10" s="1"/>
  <c r="N37" i="10"/>
  <c r="C33" i="10"/>
  <c r="H26" i="11" l="1"/>
  <c r="N26" i="11" s="1"/>
  <c r="C26" i="11"/>
  <c r="I35" i="10"/>
  <c r="K35" i="10" s="1"/>
  <c r="G35" i="10"/>
  <c r="F35" i="10"/>
  <c r="H35" i="10"/>
  <c r="C35" i="10"/>
  <c r="L38" i="10"/>
  <c r="M38" i="10" s="1"/>
  <c r="J38" i="10" s="1"/>
  <c r="N38" i="10"/>
  <c r="L27" i="11" l="1"/>
  <c r="M27" i="11" s="1"/>
  <c r="J27" i="11" s="1"/>
  <c r="L39" i="10"/>
  <c r="M39" i="10" s="1"/>
  <c r="J39" i="10" s="1"/>
  <c r="N39" i="10"/>
  <c r="I36" i="10"/>
  <c r="K36" i="10" s="1"/>
  <c r="G36" i="10"/>
  <c r="F36" i="10"/>
  <c r="C36" i="10"/>
  <c r="H36" i="10"/>
  <c r="I26" i="11"/>
  <c r="K26" i="11" s="1"/>
  <c r="G27" i="11" l="1"/>
  <c r="F27" i="11" s="1"/>
  <c r="I37" i="10"/>
  <c r="K37" i="10" s="1"/>
  <c r="G37" i="10"/>
  <c r="H37" i="10"/>
  <c r="F37" i="10"/>
  <c r="L40" i="10"/>
  <c r="M40" i="10" s="1"/>
  <c r="J40" i="10" s="1"/>
  <c r="N40" i="10"/>
  <c r="C27" i="11" l="1"/>
  <c r="H27" i="11"/>
  <c r="N27" i="11" s="1"/>
  <c r="I38" i="10"/>
  <c r="K38" i="10" s="1"/>
  <c r="G38" i="10"/>
  <c r="C38" i="10"/>
  <c r="H38" i="10"/>
  <c r="F38" i="10"/>
  <c r="C37" i="10"/>
  <c r="L41" i="10"/>
  <c r="M41" i="10" s="1"/>
  <c r="J41" i="10" s="1"/>
  <c r="N41" i="10"/>
  <c r="L28" i="11" l="1"/>
  <c r="M28" i="11" s="1"/>
  <c r="J28" i="11" s="1"/>
  <c r="L42" i="10"/>
  <c r="M42" i="10" s="1"/>
  <c r="J42" i="10" s="1"/>
  <c r="N42" i="10"/>
  <c r="I27" i="11"/>
  <c r="K27" i="11" s="1"/>
  <c r="I39" i="10"/>
  <c r="K39" i="10" s="1"/>
  <c r="G39" i="10"/>
  <c r="F39" i="10"/>
  <c r="H39" i="10"/>
  <c r="C39" i="10"/>
  <c r="I40" i="10" l="1"/>
  <c r="K40" i="10" s="1"/>
  <c r="G40" i="10"/>
  <c r="F40" i="10"/>
  <c r="C40" i="10"/>
  <c r="H40" i="10"/>
  <c r="G28" i="11"/>
  <c r="L43" i="10"/>
  <c r="M43" i="10" s="1"/>
  <c r="J43" i="10" s="1"/>
  <c r="N43" i="10"/>
  <c r="F28" i="11" l="1"/>
  <c r="I41" i="10"/>
  <c r="K41" i="10" s="1"/>
  <c r="H41" i="10"/>
  <c r="G41" i="10"/>
  <c r="F41" i="10"/>
  <c r="C41" i="10"/>
  <c r="L44" i="10"/>
  <c r="M44" i="10" s="1"/>
  <c r="J44" i="10" s="1"/>
  <c r="N44" i="10"/>
  <c r="H42" i="10" l="1"/>
  <c r="I42" i="10"/>
  <c r="K42" i="10" s="1"/>
  <c r="C42" i="10"/>
  <c r="G42" i="10"/>
  <c r="F42" i="10"/>
  <c r="C28" i="11"/>
  <c r="H28" i="11"/>
  <c r="N28" i="11" s="1"/>
  <c r="L45" i="10"/>
  <c r="M45" i="10" s="1"/>
  <c r="J45" i="10" s="1"/>
  <c r="N45" i="10"/>
  <c r="L29" i="11" l="1"/>
  <c r="M29" i="11" s="1"/>
  <c r="J29" i="11" s="1"/>
  <c r="L46" i="10"/>
  <c r="M46" i="10" s="1"/>
  <c r="J46" i="10" s="1"/>
  <c r="N46" i="10"/>
  <c r="I28" i="11"/>
  <c r="K28" i="11" s="1"/>
  <c r="G43" i="10"/>
  <c r="I43" i="10"/>
  <c r="K43" i="10" s="1"/>
  <c r="F43" i="10"/>
  <c r="C43" i="10"/>
  <c r="H43" i="10"/>
  <c r="G44" i="10" l="1"/>
  <c r="I44" i="10"/>
  <c r="K44" i="10" s="1"/>
  <c r="C44" i="10"/>
  <c r="F44" i="10"/>
  <c r="H44" i="10"/>
  <c r="G29" i="11"/>
  <c r="L47" i="10"/>
  <c r="M47" i="10" s="1"/>
  <c r="J47" i="10" s="1"/>
  <c r="N47" i="10"/>
  <c r="G45" i="10" l="1"/>
  <c r="I45" i="10"/>
  <c r="K45" i="10" s="1"/>
  <c r="H45" i="10"/>
  <c r="C45" i="10"/>
  <c r="F45" i="10"/>
  <c r="F29" i="11"/>
  <c r="L48" i="10"/>
  <c r="M48" i="10" s="1"/>
  <c r="J48" i="10" s="1"/>
  <c r="N48" i="10"/>
  <c r="L49" i="10" l="1"/>
  <c r="M49" i="10" s="1"/>
  <c r="J49" i="10" s="1"/>
  <c r="N49" i="10"/>
  <c r="H29" i="11"/>
  <c r="N29" i="11" s="1"/>
  <c r="C29" i="11"/>
  <c r="I29" i="11" s="1"/>
  <c r="K29" i="11" s="1"/>
  <c r="G46" i="10"/>
  <c r="I46" i="10"/>
  <c r="K46" i="10" s="1"/>
  <c r="C46" i="10"/>
  <c r="H46" i="10"/>
  <c r="F46" i="10"/>
  <c r="L30" i="11" l="1"/>
  <c r="M30" i="11" s="1"/>
  <c r="J30" i="11" s="1"/>
  <c r="G30" i="11"/>
  <c r="F30" i="11" s="1"/>
  <c r="I47" i="10"/>
  <c r="K47" i="10" s="1"/>
  <c r="G47" i="10"/>
  <c r="F47" i="10"/>
  <c r="H47" i="10"/>
  <c r="C47" i="10"/>
  <c r="L50" i="10"/>
  <c r="M50" i="10" s="1"/>
  <c r="J50" i="10" s="1"/>
  <c r="N50" i="10"/>
  <c r="H30" i="11" l="1"/>
  <c r="N30" i="11" s="1"/>
  <c r="C30" i="11"/>
  <c r="I48" i="10"/>
  <c r="K48" i="10" s="1"/>
  <c r="G48" i="10"/>
  <c r="H48" i="10"/>
  <c r="F48" i="10"/>
  <c r="C48" i="10"/>
  <c r="L51" i="10"/>
  <c r="M51" i="10" s="1"/>
  <c r="J51" i="10" s="1"/>
  <c r="N51" i="10"/>
  <c r="L31" i="11" l="1"/>
  <c r="M31" i="11" s="1"/>
  <c r="J31" i="11" s="1"/>
  <c r="I49" i="10"/>
  <c r="K49" i="10" s="1"/>
  <c r="G49" i="10"/>
  <c r="C49" i="10"/>
  <c r="H49" i="10"/>
  <c r="F49" i="10"/>
  <c r="L52" i="10"/>
  <c r="M52" i="10" s="1"/>
  <c r="J52" i="10" s="1"/>
  <c r="N52" i="10"/>
  <c r="I30" i="11"/>
  <c r="K30" i="11" s="1"/>
  <c r="L53" i="10" l="1"/>
  <c r="M53" i="10" s="1"/>
  <c r="J53" i="10" s="1"/>
  <c r="N53" i="10"/>
  <c r="I50" i="10"/>
  <c r="K50" i="10" s="1"/>
  <c r="G50" i="10"/>
  <c r="H50" i="10"/>
  <c r="F50" i="10"/>
  <c r="G31" i="11"/>
  <c r="F31" i="11" s="1"/>
  <c r="H31" i="11" l="1"/>
  <c r="N31" i="11" s="1"/>
  <c r="C31" i="11"/>
  <c r="I51" i="10"/>
  <c r="K51" i="10" s="1"/>
  <c r="G51" i="10"/>
  <c r="F51" i="10"/>
  <c r="C51" i="10"/>
  <c r="H51" i="10"/>
  <c r="L54" i="10"/>
  <c r="M54" i="10" s="1"/>
  <c r="J54" i="10" s="1"/>
  <c r="N54" i="10"/>
  <c r="C50" i="10"/>
  <c r="L32" i="11" l="1"/>
  <c r="M32" i="11" s="1"/>
  <c r="J32" i="11" s="1"/>
  <c r="I31" i="11"/>
  <c r="K31" i="11" s="1"/>
  <c r="L55" i="10"/>
  <c r="M55" i="10" s="1"/>
  <c r="J55" i="10" s="1"/>
  <c r="N55" i="10"/>
  <c r="G52" i="10"/>
  <c r="I52" i="10"/>
  <c r="K52" i="10" s="1"/>
  <c r="F52" i="10"/>
  <c r="C52" i="10"/>
  <c r="H52" i="10"/>
  <c r="L56" i="10" l="1"/>
  <c r="M56" i="10" s="1"/>
  <c r="J56" i="10" s="1"/>
  <c r="N56" i="10"/>
  <c r="I53" i="10"/>
  <c r="K53" i="10" s="1"/>
  <c r="G53" i="10"/>
  <c r="C53" i="10"/>
  <c r="H53" i="10"/>
  <c r="F53" i="10"/>
  <c r="G32" i="11"/>
  <c r="F32" i="11" s="1"/>
  <c r="H32" i="11" l="1"/>
  <c r="N32" i="11" s="1"/>
  <c r="C32" i="11"/>
  <c r="I32" i="11" s="1"/>
  <c r="K32" i="11" s="1"/>
  <c r="G54" i="10"/>
  <c r="I54" i="10"/>
  <c r="K54" i="10" s="1"/>
  <c r="H54" i="10"/>
  <c r="C54" i="10"/>
  <c r="F54" i="10"/>
  <c r="L57" i="10"/>
  <c r="M57" i="10" s="1"/>
  <c r="J57" i="10" s="1"/>
  <c r="N57" i="10"/>
  <c r="L33" i="11" l="1"/>
  <c r="M33" i="11" s="1"/>
  <c r="J33" i="11" s="1"/>
  <c r="G33" i="11"/>
  <c r="F33" i="11"/>
  <c r="L58" i="10"/>
  <c r="M58" i="10" s="1"/>
  <c r="J58" i="10" s="1"/>
  <c r="N58" i="10"/>
  <c r="G55" i="10"/>
  <c r="I55" i="10"/>
  <c r="K55" i="10" s="1"/>
  <c r="C55" i="10" s="1"/>
  <c r="F55" i="10"/>
  <c r="H55" i="10"/>
  <c r="L59" i="10" l="1"/>
  <c r="M59" i="10" s="1"/>
  <c r="J59" i="10" s="1"/>
  <c r="N59" i="10"/>
  <c r="G56" i="10"/>
  <c r="I56" i="10"/>
  <c r="K56" i="10" s="1"/>
  <c r="C56" i="10"/>
  <c r="H56" i="10"/>
  <c r="F56" i="10"/>
  <c r="H33" i="11"/>
  <c r="N33" i="11" s="1"/>
  <c r="C33" i="11"/>
  <c r="I33" i="11" s="1"/>
  <c r="K33" i="11" s="1"/>
  <c r="L34" i="11" l="1"/>
  <c r="M34" i="11" s="1"/>
  <c r="J34" i="11" s="1"/>
  <c r="G34" i="11"/>
  <c r="F34" i="11" s="1"/>
  <c r="G57" i="10"/>
  <c r="I57" i="10"/>
  <c r="K57" i="10" s="1"/>
  <c r="F57" i="10"/>
  <c r="C57" i="10"/>
  <c r="H57" i="10"/>
  <c r="L60" i="10"/>
  <c r="M60" i="10" s="1"/>
  <c r="J60" i="10" s="1"/>
  <c r="N60" i="10"/>
  <c r="C34" i="11" l="1"/>
  <c r="H34" i="11"/>
  <c r="N34" i="11" s="1"/>
  <c r="G58" i="10"/>
  <c r="I58" i="10"/>
  <c r="K58" i="10" s="1"/>
  <c r="F58" i="10"/>
  <c r="H58" i="10"/>
  <c r="C58" i="10"/>
  <c r="L61" i="10"/>
  <c r="M61" i="10" s="1"/>
  <c r="J61" i="10" s="1"/>
  <c r="N61" i="10"/>
  <c r="L35" i="11" l="1"/>
  <c r="M35" i="11" s="1"/>
  <c r="J35" i="11" s="1"/>
  <c r="L62" i="10"/>
  <c r="M62" i="10" s="1"/>
  <c r="J62" i="10" s="1"/>
  <c r="N62" i="10"/>
  <c r="I34" i="11"/>
  <c r="K34" i="11" s="1"/>
  <c r="I59" i="10"/>
  <c r="K59" i="10" s="1"/>
  <c r="G59" i="10"/>
  <c r="F59" i="10"/>
  <c r="H59" i="10"/>
  <c r="C59" i="10"/>
  <c r="G35" i="11" l="1"/>
  <c r="F35" i="11" s="1"/>
  <c r="I60" i="10"/>
  <c r="K60" i="10" s="1"/>
  <c r="G60" i="10"/>
  <c r="H60" i="10"/>
  <c r="F60" i="10"/>
  <c r="L63" i="10"/>
  <c r="M63" i="10" s="1"/>
  <c r="J63" i="10" s="1"/>
  <c r="N63" i="10"/>
  <c r="H35" i="11" l="1"/>
  <c r="N35" i="11" s="1"/>
  <c r="C35" i="11"/>
  <c r="L64" i="10"/>
  <c r="M64" i="10" s="1"/>
  <c r="J64" i="10" s="1"/>
  <c r="N64" i="10"/>
  <c r="I61" i="10"/>
  <c r="K61" i="10" s="1"/>
  <c r="G61" i="10"/>
  <c r="F61" i="10"/>
  <c r="H61" i="10"/>
  <c r="C60" i="10"/>
  <c r="L36" i="11" l="1"/>
  <c r="M36" i="11" s="1"/>
  <c r="J36" i="11" s="1"/>
  <c r="L65" i="10"/>
  <c r="M65" i="10" s="1"/>
  <c r="J65" i="10" s="1"/>
  <c r="N65" i="10"/>
  <c r="I62" i="10"/>
  <c r="K62" i="10" s="1"/>
  <c r="H62" i="10"/>
  <c r="G62" i="10"/>
  <c r="F62" i="10"/>
  <c r="C62" i="10"/>
  <c r="I35" i="11"/>
  <c r="K35" i="11" s="1"/>
  <c r="C61" i="10"/>
  <c r="L66" i="10" l="1"/>
  <c r="M66" i="10" s="1"/>
  <c r="J66" i="10" s="1"/>
  <c r="N66" i="10"/>
  <c r="G36" i="11"/>
  <c r="F36" i="11" s="1"/>
  <c r="I63" i="10"/>
  <c r="K63" i="10" s="1"/>
  <c r="G63" i="10"/>
  <c r="C63" i="10"/>
  <c r="F63" i="10"/>
  <c r="H63" i="10"/>
  <c r="C36" i="11" l="1"/>
  <c r="H36" i="11"/>
  <c r="N36" i="11" s="1"/>
  <c r="I64" i="10"/>
  <c r="K64" i="10" s="1"/>
  <c r="F64" i="10"/>
  <c r="H64" i="10"/>
  <c r="C64" i="10"/>
  <c r="G64" i="10"/>
  <c r="L67" i="10"/>
  <c r="M67" i="10" s="1"/>
  <c r="J67" i="10" s="1"/>
  <c r="N67" i="10"/>
  <c r="L37" i="11" l="1"/>
  <c r="M37" i="11" s="1"/>
  <c r="J37" i="11" s="1"/>
  <c r="L68" i="10"/>
  <c r="M68" i="10" s="1"/>
  <c r="J68" i="10" s="1"/>
  <c r="N68" i="10"/>
  <c r="I36" i="11"/>
  <c r="K36" i="11" s="1"/>
  <c r="I65" i="10"/>
  <c r="K65" i="10" s="1"/>
  <c r="G65" i="10"/>
  <c r="C65" i="10"/>
  <c r="H65" i="10"/>
  <c r="F65" i="10"/>
  <c r="L69" i="10" l="1"/>
  <c r="M69" i="10" s="1"/>
  <c r="J69" i="10" s="1"/>
  <c r="N69" i="10"/>
  <c r="G66" i="10"/>
  <c r="I66" i="10"/>
  <c r="K66" i="10" s="1"/>
  <c r="C66" i="10" s="1"/>
  <c r="H66" i="10"/>
  <c r="F66" i="10"/>
  <c r="G37" i="11"/>
  <c r="F37" i="11" s="1"/>
  <c r="C37" i="11" l="1"/>
  <c r="H37" i="11"/>
  <c r="N37" i="11" s="1"/>
  <c r="G67" i="10"/>
  <c r="I67" i="10"/>
  <c r="K67" i="10" s="1"/>
  <c r="C67" i="10"/>
  <c r="F67" i="10"/>
  <c r="H67" i="10"/>
  <c r="L70" i="10"/>
  <c r="M70" i="10" s="1"/>
  <c r="J70" i="10" s="1"/>
  <c r="N70" i="10"/>
  <c r="L38" i="11" l="1"/>
  <c r="M38" i="11" s="1"/>
  <c r="J38" i="11" s="1"/>
  <c r="L71" i="10"/>
  <c r="M71" i="10" s="1"/>
  <c r="J71" i="10" s="1"/>
  <c r="N71" i="10"/>
  <c r="I68" i="10"/>
  <c r="K68" i="10" s="1"/>
  <c r="G68" i="10"/>
  <c r="H68" i="10"/>
  <c r="F68" i="10"/>
  <c r="I37" i="11"/>
  <c r="K37" i="11" s="1"/>
  <c r="G69" i="10" l="1"/>
  <c r="I69" i="10"/>
  <c r="K69" i="10" s="1"/>
  <c r="C69" i="10"/>
  <c r="H69" i="10"/>
  <c r="F69" i="10"/>
  <c r="C68" i="10"/>
  <c r="G38" i="11"/>
  <c r="F38" i="11" s="1"/>
  <c r="L72" i="10"/>
  <c r="M72" i="10" s="1"/>
  <c r="J72" i="10" s="1"/>
  <c r="N72" i="10"/>
  <c r="H38" i="11" l="1"/>
  <c r="N38" i="11" s="1"/>
  <c r="C38" i="11"/>
  <c r="I38" i="11" s="1"/>
  <c r="K38" i="11" s="1"/>
  <c r="G70" i="10"/>
  <c r="I70" i="10"/>
  <c r="K70" i="10" s="1"/>
  <c r="C70" i="10" s="1"/>
  <c r="H70" i="10"/>
  <c r="F70" i="10"/>
  <c r="L73" i="10"/>
  <c r="M73" i="10" s="1"/>
  <c r="J73" i="10" s="1"/>
  <c r="N73" i="10"/>
  <c r="L39" i="11" l="1"/>
  <c r="M39" i="11" s="1"/>
  <c r="J39" i="11" s="1"/>
  <c r="N39" i="11"/>
  <c r="G39" i="11"/>
  <c r="I39" i="11"/>
  <c r="K39" i="11" s="1"/>
  <c r="F39" i="11"/>
  <c r="H39" i="11"/>
  <c r="L74" i="10"/>
  <c r="M74" i="10" s="1"/>
  <c r="J74" i="10" s="1"/>
  <c r="N74" i="10"/>
  <c r="I71" i="10"/>
  <c r="K71" i="10" s="1"/>
  <c r="G71" i="10"/>
  <c r="H71" i="10"/>
  <c r="F71" i="10"/>
  <c r="I72" i="10" l="1"/>
  <c r="K72" i="10" s="1"/>
  <c r="G72" i="10"/>
  <c r="F72" i="10"/>
  <c r="C72" i="10"/>
  <c r="H72" i="10"/>
  <c r="G40" i="11"/>
  <c r="I40" i="11"/>
  <c r="K40" i="11" s="1"/>
  <c r="F40" i="11"/>
  <c r="H40" i="11"/>
  <c r="N75" i="10"/>
  <c r="L75" i="10"/>
  <c r="M75" i="10" s="1"/>
  <c r="J75" i="10" s="1"/>
  <c r="C39" i="11"/>
  <c r="N40" i="11"/>
  <c r="L40" i="11"/>
  <c r="M40" i="11" s="1"/>
  <c r="J40" i="11" s="1"/>
  <c r="C71" i="10"/>
  <c r="L76" i="10" l="1"/>
  <c r="M76" i="10" s="1"/>
  <c r="J76" i="10" s="1"/>
  <c r="N76" i="10"/>
  <c r="G41" i="11"/>
  <c r="I41" i="11"/>
  <c r="F41" i="11"/>
  <c r="H41" i="11"/>
  <c r="C40" i="11"/>
  <c r="N41" i="11"/>
  <c r="L41" i="11"/>
  <c r="M41" i="11" s="1"/>
  <c r="J41" i="11" s="1"/>
  <c r="I73" i="10"/>
  <c r="K73" i="10" s="1"/>
  <c r="G73" i="10"/>
  <c r="F73" i="10"/>
  <c r="H73" i="10"/>
  <c r="K41" i="11" l="1"/>
  <c r="G74" i="10"/>
  <c r="I74" i="10"/>
  <c r="K74" i="10" s="1"/>
  <c r="H74" i="10"/>
  <c r="F74" i="10"/>
  <c r="L42" i="11"/>
  <c r="M42" i="11" s="1"/>
  <c r="J42" i="11" s="1"/>
  <c r="N42" i="11"/>
  <c r="N77" i="10"/>
  <c r="L77" i="10"/>
  <c r="M77" i="10" s="1"/>
  <c r="J77" i="10" s="1"/>
  <c r="C73" i="10"/>
  <c r="N43" i="11" l="1"/>
  <c r="L43" i="11"/>
  <c r="M43" i="11" s="1"/>
  <c r="J43" i="11" s="1"/>
  <c r="N78" i="10"/>
  <c r="L78" i="10"/>
  <c r="M78" i="10" s="1"/>
  <c r="J78" i="10" s="1"/>
  <c r="G75" i="10"/>
  <c r="H75" i="10"/>
  <c r="I75" i="10"/>
  <c r="K75" i="10" s="1"/>
  <c r="F75" i="10"/>
  <c r="C74" i="10"/>
  <c r="G42" i="11"/>
  <c r="I42" i="11"/>
  <c r="K42" i="11" s="1"/>
  <c r="H42" i="11"/>
  <c r="F42" i="11"/>
  <c r="C41" i="11"/>
  <c r="I43" i="11" l="1"/>
  <c r="K43" i="11" s="1"/>
  <c r="G43" i="11"/>
  <c r="C43" i="11"/>
  <c r="F43" i="11"/>
  <c r="H43" i="11"/>
  <c r="I76" i="10"/>
  <c r="K76" i="10" s="1"/>
  <c r="G76" i="10"/>
  <c r="F76" i="10"/>
  <c r="C76" i="10"/>
  <c r="H76" i="10"/>
  <c r="L79" i="10"/>
  <c r="M79" i="10" s="1"/>
  <c r="J79" i="10" s="1"/>
  <c r="N79" i="10"/>
  <c r="C75" i="10"/>
  <c r="C42" i="11"/>
  <c r="L44" i="11"/>
  <c r="M44" i="11" s="1"/>
  <c r="J44" i="11" s="1"/>
  <c r="N44" i="11"/>
  <c r="L80" i="10" l="1"/>
  <c r="M80" i="10" s="1"/>
  <c r="J80" i="10" s="1"/>
  <c r="N80" i="10"/>
  <c r="N45" i="11"/>
  <c r="L45" i="11"/>
  <c r="M45" i="11" s="1"/>
  <c r="J45" i="11" s="1"/>
  <c r="G77" i="10"/>
  <c r="F77" i="10"/>
  <c r="H77" i="10"/>
  <c r="I77" i="10"/>
  <c r="K77" i="10" s="1"/>
  <c r="C77" i="10" s="1"/>
  <c r="G44" i="11"/>
  <c r="I44" i="11"/>
  <c r="K44" i="11" s="1"/>
  <c r="F44" i="11"/>
  <c r="H44" i="11"/>
  <c r="I45" i="11" l="1"/>
  <c r="K45" i="11" s="1"/>
  <c r="G45" i="11"/>
  <c r="H45" i="11"/>
  <c r="C45" i="11"/>
  <c r="F45" i="11"/>
  <c r="L46" i="11"/>
  <c r="M46" i="11" s="1"/>
  <c r="J46" i="11" s="1"/>
  <c r="N46" i="11"/>
  <c r="C44" i="11"/>
  <c r="L81" i="10"/>
  <c r="M81" i="10" s="1"/>
  <c r="J81" i="10" s="1"/>
  <c r="N81" i="10"/>
  <c r="G78" i="10"/>
  <c r="I78" i="10"/>
  <c r="K78" i="10" s="1"/>
  <c r="C78" i="10" s="1"/>
  <c r="H78" i="10"/>
  <c r="F78" i="10"/>
  <c r="L82" i="10" l="1"/>
  <c r="M82" i="10" s="1"/>
  <c r="J82" i="10" s="1"/>
  <c r="N82" i="10"/>
  <c r="L47" i="11"/>
  <c r="M47" i="11" s="1"/>
  <c r="J47" i="11" s="1"/>
  <c r="N47" i="11"/>
  <c r="G79" i="10"/>
  <c r="I79" i="10"/>
  <c r="K79" i="10" s="1"/>
  <c r="F79" i="10"/>
  <c r="H79" i="10"/>
  <c r="C79" i="10"/>
  <c r="G46" i="11"/>
  <c r="I46" i="11"/>
  <c r="K46" i="11" s="1"/>
  <c r="F46" i="11"/>
  <c r="H46" i="11"/>
  <c r="I47" i="11" l="1"/>
  <c r="K47" i="11" s="1"/>
  <c r="G47" i="11"/>
  <c r="C47" i="11"/>
  <c r="F47" i="11"/>
  <c r="H47" i="11"/>
  <c r="G80" i="10"/>
  <c r="H80" i="10"/>
  <c r="I80" i="10"/>
  <c r="K80" i="10" s="1"/>
  <c r="F80" i="10"/>
  <c r="C46" i="11"/>
  <c r="N83" i="10"/>
  <c r="L83" i="10"/>
  <c r="M83" i="10" s="1"/>
  <c r="J83" i="10" s="1"/>
  <c r="N48" i="11"/>
  <c r="L48" i="11"/>
  <c r="M48" i="11" s="1"/>
  <c r="J48" i="11" s="1"/>
  <c r="G81" i="10" l="1"/>
  <c r="I81" i="10"/>
  <c r="K81" i="10" s="1"/>
  <c r="H81" i="10"/>
  <c r="F81" i="10"/>
  <c r="C81" i="10"/>
  <c r="L84" i="10"/>
  <c r="M84" i="10" s="1"/>
  <c r="J84" i="10" s="1"/>
  <c r="N84" i="10"/>
  <c r="C80" i="10"/>
  <c r="L49" i="11"/>
  <c r="M49" i="11" s="1"/>
  <c r="J49" i="11" s="1"/>
  <c r="N49" i="11"/>
  <c r="G48" i="11"/>
  <c r="I48" i="11"/>
  <c r="K48" i="11" s="1"/>
  <c r="H48" i="11"/>
  <c r="F48" i="11"/>
  <c r="N50" i="11" l="1"/>
  <c r="L50" i="11"/>
  <c r="M50" i="11" s="1"/>
  <c r="J50" i="11" s="1"/>
  <c r="L85" i="10"/>
  <c r="M85" i="10" s="1"/>
  <c r="J85" i="10" s="1"/>
  <c r="N85" i="10"/>
  <c r="I49" i="11"/>
  <c r="K49" i="11" s="1"/>
  <c r="G49" i="11"/>
  <c r="H49" i="11"/>
  <c r="F49" i="11"/>
  <c r="C49" i="11"/>
  <c r="I82" i="10"/>
  <c r="K82" i="10" s="1"/>
  <c r="G82" i="10"/>
  <c r="C82" i="10"/>
  <c r="F82" i="10"/>
  <c r="H82" i="10"/>
  <c r="C48" i="11"/>
  <c r="G83" i="10" l="1"/>
  <c r="I83" i="10"/>
  <c r="K83" i="10" s="1"/>
  <c r="F83" i="10"/>
  <c r="C83" i="10"/>
  <c r="H83" i="10"/>
  <c r="N86" i="10"/>
  <c r="L86" i="10"/>
  <c r="M86" i="10" s="1"/>
  <c r="J86" i="10" s="1"/>
  <c r="G50" i="11"/>
  <c r="I50" i="11"/>
  <c r="K50" i="11" s="1"/>
  <c r="H50" i="11"/>
  <c r="F50" i="11"/>
  <c r="C50" i="11"/>
  <c r="L51" i="11"/>
  <c r="M51" i="11" s="1"/>
  <c r="J51" i="11" s="1"/>
  <c r="N51" i="11"/>
  <c r="L87" i="10" l="1"/>
  <c r="M87" i="10" s="1"/>
  <c r="J87" i="10" s="1"/>
  <c r="N87" i="10"/>
  <c r="G51" i="11"/>
  <c r="I51" i="11"/>
  <c r="K51" i="11" s="1"/>
  <c r="C51" i="11"/>
  <c r="H51" i="11"/>
  <c r="F51" i="11"/>
  <c r="L52" i="11"/>
  <c r="M52" i="11" s="1"/>
  <c r="J52" i="11" s="1"/>
  <c r="N52" i="11"/>
  <c r="I84" i="10"/>
  <c r="K84" i="10" s="1"/>
  <c r="G84" i="10"/>
  <c r="H84" i="10"/>
  <c r="F84" i="10"/>
  <c r="I85" i="10" l="1"/>
  <c r="K85" i="10" s="1"/>
  <c r="G85" i="10"/>
  <c r="C85" i="10"/>
  <c r="H85" i="10"/>
  <c r="F85" i="10"/>
  <c r="N53" i="11"/>
  <c r="L53" i="11"/>
  <c r="M53" i="11" s="1"/>
  <c r="J53" i="11" s="1"/>
  <c r="C84" i="10"/>
  <c r="N88" i="10"/>
  <c r="L88" i="10"/>
  <c r="M88" i="10" s="1"/>
  <c r="J88" i="10" s="1"/>
  <c r="G52" i="11"/>
  <c r="I52" i="11"/>
  <c r="K52" i="11" s="1"/>
  <c r="F52" i="11"/>
  <c r="H52" i="11"/>
  <c r="L54" i="11" l="1"/>
  <c r="M54" i="11" s="1"/>
  <c r="J54" i="11" s="1"/>
  <c r="N54" i="11"/>
  <c r="G53" i="11"/>
  <c r="I53" i="11"/>
  <c r="K53" i="11" s="1"/>
  <c r="H53" i="11"/>
  <c r="F53" i="11"/>
  <c r="L89" i="10"/>
  <c r="M89" i="10" s="1"/>
  <c r="J89" i="10" s="1"/>
  <c r="N89" i="10"/>
  <c r="C52" i="11"/>
  <c r="G86" i="10"/>
  <c r="I86" i="10"/>
  <c r="K86" i="10" s="1"/>
  <c r="F86" i="10"/>
  <c r="H86" i="10"/>
  <c r="G54" i="11" l="1"/>
  <c r="H54" i="11"/>
  <c r="F54" i="11"/>
  <c r="I54" i="11"/>
  <c r="K54" i="11" s="1"/>
  <c r="N90" i="10"/>
  <c r="L90" i="10"/>
  <c r="M90" i="10" s="1"/>
  <c r="J90" i="10" s="1"/>
  <c r="C53" i="11"/>
  <c r="N55" i="11"/>
  <c r="L55" i="11"/>
  <c r="M55" i="11" s="1"/>
  <c r="J55" i="11" s="1"/>
  <c r="G87" i="10"/>
  <c r="I87" i="10"/>
  <c r="K87" i="10" s="1"/>
  <c r="H87" i="10"/>
  <c r="F87" i="10"/>
  <c r="C87" i="10"/>
  <c r="C86" i="10"/>
  <c r="I55" i="11" l="1"/>
  <c r="K55" i="11" s="1"/>
  <c r="G55" i="11"/>
  <c r="H55" i="11"/>
  <c r="F55" i="11"/>
  <c r="C55" i="11"/>
  <c r="C54" i="11"/>
  <c r="L56" i="11"/>
  <c r="M56" i="11" s="1"/>
  <c r="J56" i="11" s="1"/>
  <c r="N56" i="11"/>
  <c r="N91" i="10"/>
  <c r="L91" i="10"/>
  <c r="M91" i="10" s="1"/>
  <c r="J91" i="10" s="1"/>
  <c r="I88" i="10"/>
  <c r="K88" i="10" s="1"/>
  <c r="F88" i="10"/>
  <c r="G88" i="10"/>
  <c r="H88" i="10"/>
  <c r="L92" i="10" l="1"/>
  <c r="M92" i="10" s="1"/>
  <c r="J92" i="10" s="1"/>
  <c r="N92" i="10"/>
  <c r="G89" i="10"/>
  <c r="I89" i="10"/>
  <c r="K89" i="10" s="1"/>
  <c r="C89" i="10"/>
  <c r="H89" i="10"/>
  <c r="F89" i="10"/>
  <c r="N57" i="11"/>
  <c r="L57" i="11"/>
  <c r="M57" i="11" s="1"/>
  <c r="J57" i="11" s="1"/>
  <c r="C88" i="10"/>
  <c r="G56" i="11"/>
  <c r="I56" i="11"/>
  <c r="K56" i="11" s="1"/>
  <c r="H56" i="11"/>
  <c r="F56" i="11"/>
  <c r="C56" i="11"/>
  <c r="N58" i="11" l="1"/>
  <c r="L58" i="11"/>
  <c r="M58" i="11" s="1"/>
  <c r="J58" i="11" s="1"/>
  <c r="G90" i="10"/>
  <c r="I90" i="10"/>
  <c r="K90" i="10" s="1"/>
  <c r="H90" i="10"/>
  <c r="F90" i="10"/>
  <c r="C90" i="10"/>
  <c r="L93" i="10"/>
  <c r="M93" i="10" s="1"/>
  <c r="J93" i="10" s="1"/>
  <c r="N93" i="10"/>
  <c r="G57" i="11"/>
  <c r="I57" i="11"/>
  <c r="K57" i="11" s="1"/>
  <c r="C57" i="11" s="1"/>
  <c r="F57" i="11"/>
  <c r="H57" i="11"/>
  <c r="L94" i="10" l="1"/>
  <c r="M94" i="10" s="1"/>
  <c r="J94" i="10" s="1"/>
  <c r="N94" i="10"/>
  <c r="G58" i="11"/>
  <c r="I58" i="11"/>
  <c r="K58" i="11" s="1"/>
  <c r="H58" i="11"/>
  <c r="F58" i="11"/>
  <c r="G91" i="10"/>
  <c r="I91" i="10"/>
  <c r="K91" i="10" s="1"/>
  <c r="H91" i="10"/>
  <c r="F91" i="10"/>
  <c r="C91" i="10"/>
  <c r="L59" i="11"/>
  <c r="M59" i="11" s="1"/>
  <c r="J59" i="11" s="1"/>
  <c r="N59" i="11"/>
  <c r="I59" i="11" l="1"/>
  <c r="K59" i="11" s="1"/>
  <c r="G59" i="11"/>
  <c r="C59" i="11"/>
  <c r="F59" i="11"/>
  <c r="H59" i="11"/>
  <c r="C58" i="11"/>
  <c r="N60" i="11"/>
  <c r="L60" i="11"/>
  <c r="M60" i="11" s="1"/>
  <c r="J60" i="11" s="1"/>
  <c r="N95" i="10"/>
  <c r="L95" i="10"/>
  <c r="M95" i="10" s="1"/>
  <c r="J95" i="10" s="1"/>
  <c r="F92" i="10"/>
  <c r="H92" i="10"/>
  <c r="G92" i="10"/>
  <c r="I92" i="10"/>
  <c r="K92" i="10" s="1"/>
  <c r="G93" i="10" l="1"/>
  <c r="I93" i="10"/>
  <c r="K93" i="10" s="1"/>
  <c r="H93" i="10"/>
  <c r="C93" i="10"/>
  <c r="F93" i="10"/>
  <c r="L61" i="11"/>
  <c r="M61" i="11" s="1"/>
  <c r="J61" i="11" s="1"/>
  <c r="N61" i="11"/>
  <c r="L96" i="10"/>
  <c r="M96" i="10" s="1"/>
  <c r="J96" i="10" s="1"/>
  <c r="N96" i="10"/>
  <c r="C92" i="10"/>
  <c r="G60" i="11"/>
  <c r="I60" i="11"/>
  <c r="K60" i="11" s="1"/>
  <c r="H60" i="11"/>
  <c r="F60" i="11"/>
  <c r="I61" i="11" l="1"/>
  <c r="K61" i="11" s="1"/>
  <c r="F61" i="11"/>
  <c r="G61" i="11"/>
  <c r="H61" i="11"/>
  <c r="C61" i="11"/>
  <c r="N62" i="11"/>
  <c r="L62" i="11"/>
  <c r="M62" i="11" s="1"/>
  <c r="J62" i="11" s="1"/>
  <c r="I94" i="10"/>
  <c r="K94" i="10" s="1"/>
  <c r="F94" i="10"/>
  <c r="C94" i="10"/>
  <c r="H94" i="10"/>
  <c r="G94" i="10"/>
  <c r="L97" i="10"/>
  <c r="M97" i="10" s="1"/>
  <c r="J97" i="10" s="1"/>
  <c r="N97" i="10"/>
  <c r="C60" i="11"/>
  <c r="G95" i="10" l="1"/>
  <c r="I95" i="10"/>
  <c r="K95" i="10" s="1"/>
  <c r="H95" i="10"/>
  <c r="C95" i="10"/>
  <c r="F95" i="10"/>
  <c r="L63" i="11"/>
  <c r="M63" i="11" s="1"/>
  <c r="J63" i="11" s="1"/>
  <c r="N63" i="11"/>
  <c r="N98" i="10"/>
  <c r="L98" i="10"/>
  <c r="M98" i="10" s="1"/>
  <c r="J98" i="10" s="1"/>
  <c r="G62" i="11"/>
  <c r="H62" i="11"/>
  <c r="F62" i="11"/>
  <c r="I62" i="11"/>
  <c r="K62" i="11" s="1"/>
  <c r="N99" i="10" l="1"/>
  <c r="L99" i="10"/>
  <c r="M99" i="10" s="1"/>
  <c r="J99" i="10" s="1"/>
  <c r="I96" i="10"/>
  <c r="K96" i="10" s="1"/>
  <c r="G96" i="10"/>
  <c r="H96" i="10"/>
  <c r="F96" i="10"/>
  <c r="L64" i="11"/>
  <c r="M64" i="11" s="1"/>
  <c r="J64" i="11" s="1"/>
  <c r="N64" i="11"/>
  <c r="G63" i="11"/>
  <c r="I63" i="11"/>
  <c r="K63" i="11" s="1"/>
  <c r="F63" i="11"/>
  <c r="H63" i="11"/>
  <c r="C62" i="11"/>
  <c r="G64" i="11" l="1"/>
  <c r="I64" i="11"/>
  <c r="K64" i="11" s="1"/>
  <c r="C64" i="11"/>
  <c r="F64" i="11"/>
  <c r="H64" i="11"/>
  <c r="G97" i="10"/>
  <c r="I97" i="10"/>
  <c r="K97" i="10" s="1"/>
  <c r="H97" i="10"/>
  <c r="F97" i="10"/>
  <c r="C97" i="10"/>
  <c r="C96" i="10"/>
  <c r="C63" i="11"/>
  <c r="N65" i="11"/>
  <c r="L65" i="11"/>
  <c r="M65" i="11" s="1"/>
  <c r="J65" i="11" s="1"/>
  <c r="N100" i="10"/>
  <c r="L100" i="10"/>
  <c r="M100" i="10" s="1"/>
  <c r="J100" i="10" s="1"/>
  <c r="G65" i="11" l="1"/>
  <c r="I65" i="11"/>
  <c r="K65" i="11" s="1"/>
  <c r="C65" i="11"/>
  <c r="F65" i="11"/>
  <c r="H65" i="11"/>
  <c r="G98" i="10"/>
  <c r="I98" i="10"/>
  <c r="K98" i="10" s="1"/>
  <c r="H98" i="10"/>
  <c r="F98" i="10"/>
  <c r="L101" i="10"/>
  <c r="M101" i="10" s="1"/>
  <c r="J101" i="10" s="1"/>
  <c r="N101" i="10"/>
  <c r="L66" i="11"/>
  <c r="M66" i="11" s="1"/>
  <c r="J66" i="11" s="1"/>
  <c r="N66" i="11"/>
  <c r="N102" i="10" l="1"/>
  <c r="L102" i="10"/>
  <c r="M102" i="10" s="1"/>
  <c r="J102" i="10" s="1"/>
  <c r="G99" i="10"/>
  <c r="I99" i="10"/>
  <c r="K99" i="10" s="1"/>
  <c r="F99" i="10"/>
  <c r="C99" i="10"/>
  <c r="H99" i="10"/>
  <c r="C98" i="10"/>
  <c r="N67" i="11"/>
  <c r="L67" i="11"/>
  <c r="M67" i="11" s="1"/>
  <c r="J67" i="11" s="1"/>
  <c r="G66" i="11"/>
  <c r="I66" i="11"/>
  <c r="K66" i="11" s="1"/>
  <c r="H66" i="11"/>
  <c r="F66" i="11"/>
  <c r="I67" i="11" l="1"/>
  <c r="K67" i="11" s="1"/>
  <c r="G67" i="11"/>
  <c r="F67" i="11"/>
  <c r="H67" i="11"/>
  <c r="C67" i="11"/>
  <c r="I100" i="10"/>
  <c r="K100" i="10" s="1"/>
  <c r="G100" i="10"/>
  <c r="H100" i="10"/>
  <c r="F100" i="10"/>
  <c r="C100" i="10"/>
  <c r="L68" i="11"/>
  <c r="M68" i="11" s="1"/>
  <c r="J68" i="11" s="1"/>
  <c r="N68" i="11"/>
  <c r="C66" i="11"/>
  <c r="N103" i="10"/>
  <c r="L103" i="10"/>
  <c r="M103" i="10" s="1"/>
  <c r="J103" i="10" s="1"/>
  <c r="G101" i="10" l="1"/>
  <c r="I101" i="10"/>
  <c r="K101" i="10" s="1"/>
  <c r="H101" i="10"/>
  <c r="F101" i="10"/>
  <c r="C101" i="10"/>
  <c r="L104" i="10"/>
  <c r="M104" i="10" s="1"/>
  <c r="J104" i="10" s="1"/>
  <c r="N104" i="10"/>
  <c r="N69" i="11"/>
  <c r="L69" i="11"/>
  <c r="M69" i="11" s="1"/>
  <c r="J69" i="11" s="1"/>
  <c r="G68" i="11"/>
  <c r="I68" i="11"/>
  <c r="K68" i="11" s="1"/>
  <c r="C68" i="11" s="1"/>
  <c r="H68" i="11"/>
  <c r="F68" i="11"/>
  <c r="L105" i="10" l="1"/>
  <c r="M105" i="10" s="1"/>
  <c r="J105" i="10" s="1"/>
  <c r="N105" i="10"/>
  <c r="I69" i="11"/>
  <c r="K69" i="11" s="1"/>
  <c r="G69" i="11"/>
  <c r="C69" i="11"/>
  <c r="H69" i="11"/>
  <c r="F69" i="11"/>
  <c r="L70" i="11"/>
  <c r="M70" i="11" s="1"/>
  <c r="J70" i="11" s="1"/>
  <c r="N70" i="11"/>
  <c r="G102" i="10"/>
  <c r="I102" i="10"/>
  <c r="K102" i="10" s="1"/>
  <c r="F102" i="10"/>
  <c r="H102" i="10"/>
  <c r="L71" i="11" l="1"/>
  <c r="M71" i="11" s="1"/>
  <c r="J71" i="11" s="1"/>
  <c r="N71" i="11"/>
  <c r="G70" i="11"/>
  <c r="I70" i="11"/>
  <c r="K70" i="11" s="1"/>
  <c r="F70" i="11"/>
  <c r="C70" i="11"/>
  <c r="H70" i="11"/>
  <c r="G103" i="10"/>
  <c r="I103" i="10"/>
  <c r="K103" i="10" s="1"/>
  <c r="F103" i="10"/>
  <c r="H103" i="10"/>
  <c r="C103" i="10"/>
  <c r="L106" i="10"/>
  <c r="M106" i="10" s="1"/>
  <c r="J106" i="10" s="1"/>
  <c r="N106" i="10"/>
  <c r="C102" i="10"/>
  <c r="I104" i="10" l="1"/>
  <c r="K104" i="10" s="1"/>
  <c r="C104" i="10"/>
  <c r="H104" i="10"/>
  <c r="G104" i="10"/>
  <c r="F104" i="10"/>
  <c r="I71" i="11"/>
  <c r="K71" i="11" s="1"/>
  <c r="G71" i="11"/>
  <c r="F71" i="11"/>
  <c r="H71" i="11"/>
  <c r="N107" i="10"/>
  <c r="L107" i="10"/>
  <c r="M107" i="10" s="1"/>
  <c r="J107" i="10" s="1"/>
  <c r="N72" i="11"/>
  <c r="L72" i="11"/>
  <c r="M72" i="11" s="1"/>
  <c r="J72" i="11" s="1"/>
  <c r="G72" i="11" l="1"/>
  <c r="I72" i="11"/>
  <c r="K72" i="11" s="1"/>
  <c r="F72" i="11"/>
  <c r="C72" i="11"/>
  <c r="H72" i="11"/>
  <c r="L108" i="10"/>
  <c r="M108" i="10" s="1"/>
  <c r="J108" i="10" s="1"/>
  <c r="N108" i="10"/>
  <c r="C71" i="11"/>
  <c r="L73" i="11"/>
  <c r="M73" i="11" s="1"/>
  <c r="J73" i="11" s="1"/>
  <c r="N73" i="11"/>
  <c r="G105" i="10"/>
  <c r="I105" i="10"/>
  <c r="K105" i="10" s="1"/>
  <c r="H105" i="10"/>
  <c r="F105" i="10"/>
  <c r="I106" i="10" l="1"/>
  <c r="K106" i="10" s="1"/>
  <c r="G106" i="10"/>
  <c r="H106" i="10"/>
  <c r="C106" i="10"/>
  <c r="F106" i="10"/>
  <c r="N74" i="11"/>
  <c r="L74" i="11"/>
  <c r="M74" i="11" s="1"/>
  <c r="J74" i="11" s="1"/>
  <c r="I73" i="11"/>
  <c r="K73" i="11" s="1"/>
  <c r="G73" i="11"/>
  <c r="F73" i="11"/>
  <c r="H73" i="11"/>
  <c r="C73" i="11"/>
  <c r="N109" i="10"/>
  <c r="L109" i="10"/>
  <c r="M109" i="10" s="1"/>
  <c r="J109" i="10" s="1"/>
  <c r="C105" i="10"/>
  <c r="G74" i="11" l="1"/>
  <c r="I74" i="11"/>
  <c r="K74" i="11" s="1"/>
  <c r="C74" i="11"/>
  <c r="F74" i="11"/>
  <c r="H74" i="11"/>
  <c r="L75" i="11"/>
  <c r="M75" i="11" s="1"/>
  <c r="J75" i="11" s="1"/>
  <c r="N75" i="11"/>
  <c r="N110" i="10"/>
  <c r="L110" i="10"/>
  <c r="M110" i="10" s="1"/>
  <c r="J110" i="10" s="1"/>
  <c r="G107" i="10"/>
  <c r="I107" i="10"/>
  <c r="K107" i="10" s="1"/>
  <c r="H107" i="10"/>
  <c r="F107" i="10"/>
  <c r="L111" i="10" l="1"/>
  <c r="M111" i="10" s="1"/>
  <c r="J111" i="10" s="1"/>
  <c r="N111" i="10"/>
  <c r="G75" i="11"/>
  <c r="I75" i="11"/>
  <c r="K75" i="11" s="1"/>
  <c r="H75" i="11"/>
  <c r="F75" i="11"/>
  <c r="I108" i="10"/>
  <c r="K108" i="10" s="1"/>
  <c r="G108" i="10"/>
  <c r="F108" i="10"/>
  <c r="C108" i="10"/>
  <c r="H108" i="10"/>
  <c r="L76" i="11"/>
  <c r="M76" i="11" s="1"/>
  <c r="J76" i="11" s="1"/>
  <c r="N76" i="11"/>
  <c r="C107" i="10"/>
  <c r="I109" i="10" l="1"/>
  <c r="K109" i="10" s="1"/>
  <c r="G109" i="10"/>
  <c r="F109" i="10"/>
  <c r="C109" i="10"/>
  <c r="H109" i="10"/>
  <c r="G76" i="11"/>
  <c r="I76" i="11"/>
  <c r="K76" i="11" s="1"/>
  <c r="C76" i="11"/>
  <c r="F76" i="11"/>
  <c r="H76" i="11"/>
  <c r="C75" i="11"/>
  <c r="N77" i="11"/>
  <c r="L77" i="11"/>
  <c r="M77" i="11" s="1"/>
  <c r="J77" i="11" s="1"/>
  <c r="N112" i="10"/>
  <c r="L112" i="10"/>
  <c r="M112" i="10" s="1"/>
  <c r="J112" i="10" s="1"/>
  <c r="G77" i="11" l="1"/>
  <c r="I77" i="11"/>
  <c r="K77" i="11" s="1"/>
  <c r="C77" i="11"/>
  <c r="F77" i="11"/>
  <c r="H77" i="11"/>
  <c r="L113" i="10"/>
  <c r="M113" i="10" s="1"/>
  <c r="J113" i="10" s="1"/>
  <c r="N113" i="10"/>
  <c r="L78" i="11"/>
  <c r="M78" i="11" s="1"/>
  <c r="J78" i="11" s="1"/>
  <c r="N78" i="11"/>
  <c r="G110" i="10"/>
  <c r="I110" i="10"/>
  <c r="K110" i="10" s="1"/>
  <c r="H110" i="10"/>
  <c r="C110" i="10"/>
  <c r="F110" i="10"/>
  <c r="N79" i="11" l="1"/>
  <c r="L79" i="11"/>
  <c r="M79" i="11" s="1"/>
  <c r="J79" i="11" s="1"/>
  <c r="G111" i="10"/>
  <c r="F111" i="10"/>
  <c r="I111" i="10"/>
  <c r="K111" i="10" s="1"/>
  <c r="H111" i="10"/>
  <c r="C111" i="10"/>
  <c r="N114" i="10"/>
  <c r="L114" i="10"/>
  <c r="M114" i="10" s="1"/>
  <c r="J114" i="10" s="1"/>
  <c r="G78" i="11"/>
  <c r="I78" i="11"/>
  <c r="K78" i="11" s="1"/>
  <c r="H78" i="11"/>
  <c r="F78" i="11"/>
  <c r="I79" i="11" l="1"/>
  <c r="K79" i="11" s="1"/>
  <c r="G79" i="11"/>
  <c r="F79" i="11"/>
  <c r="H79" i="11"/>
  <c r="C79" i="11"/>
  <c r="N115" i="10"/>
  <c r="L115" i="10"/>
  <c r="M115" i="10" s="1"/>
  <c r="J115" i="10" s="1"/>
  <c r="I112" i="10"/>
  <c r="K112" i="10" s="1"/>
  <c r="H112" i="10"/>
  <c r="C112" i="10"/>
  <c r="G112" i="10"/>
  <c r="F112" i="10"/>
  <c r="C78" i="11"/>
  <c r="L80" i="11"/>
  <c r="M80" i="11" s="1"/>
  <c r="J80" i="11" s="1"/>
  <c r="N80" i="11"/>
  <c r="G113" i="10" l="1"/>
  <c r="I113" i="10"/>
  <c r="K113" i="10" s="1"/>
  <c r="H113" i="10"/>
  <c r="F113" i="10"/>
  <c r="C113" i="10"/>
  <c r="N81" i="11"/>
  <c r="L81" i="11"/>
  <c r="M81" i="11" s="1"/>
  <c r="J81" i="11" s="1"/>
  <c r="L116" i="10"/>
  <c r="M116" i="10" s="1"/>
  <c r="J116" i="10" s="1"/>
  <c r="N116" i="10"/>
  <c r="G80" i="11"/>
  <c r="I80" i="11"/>
  <c r="K80" i="11" s="1"/>
  <c r="C80" i="11" s="1"/>
  <c r="H80" i="11"/>
  <c r="F80" i="11"/>
  <c r="N82" i="11" l="1"/>
  <c r="L82" i="11"/>
  <c r="M82" i="11" s="1"/>
  <c r="J82" i="11" s="1"/>
  <c r="G81" i="11"/>
  <c r="I81" i="11"/>
  <c r="K81" i="11" s="1"/>
  <c r="F81" i="11"/>
  <c r="H81" i="11"/>
  <c r="C81" i="11"/>
  <c r="N117" i="10"/>
  <c r="L117" i="10"/>
  <c r="M117" i="10" s="1"/>
  <c r="J117" i="10" s="1"/>
  <c r="G114" i="10"/>
  <c r="I114" i="10"/>
  <c r="K114" i="10" s="1"/>
  <c r="C114" i="10" s="1"/>
  <c r="H114" i="10"/>
  <c r="F114" i="10"/>
  <c r="L118" i="10" l="1"/>
  <c r="M118" i="10" s="1"/>
  <c r="J118" i="10" s="1"/>
  <c r="N118" i="10"/>
  <c r="G82" i="11"/>
  <c r="I82" i="11"/>
  <c r="K82" i="11" s="1"/>
  <c r="H82" i="11"/>
  <c r="F82" i="11"/>
  <c r="G115" i="10"/>
  <c r="I115" i="10"/>
  <c r="K115" i="10" s="1"/>
  <c r="C115" i="10" s="1"/>
  <c r="H115" i="10"/>
  <c r="F115" i="10"/>
  <c r="L83" i="11"/>
  <c r="M83" i="11" s="1"/>
  <c r="J83" i="11" s="1"/>
  <c r="N83" i="11"/>
  <c r="I83" i="11" l="1"/>
  <c r="K83" i="11" s="1"/>
  <c r="G83" i="11"/>
  <c r="C83" i="11"/>
  <c r="F83" i="11"/>
  <c r="H83" i="11"/>
  <c r="C82" i="11"/>
  <c r="N84" i="11"/>
  <c r="L84" i="11"/>
  <c r="M84" i="11" s="1"/>
  <c r="J84" i="11" s="1"/>
  <c r="N119" i="10"/>
  <c r="L119" i="10"/>
  <c r="M119" i="10" s="1"/>
  <c r="J119" i="10" s="1"/>
  <c r="G116" i="10"/>
  <c r="I116" i="10"/>
  <c r="K116" i="10" s="1"/>
  <c r="F116" i="10"/>
  <c r="C116" i="10"/>
  <c r="H116" i="10"/>
  <c r="L120" i="10" l="1"/>
  <c r="M120" i="10" s="1"/>
  <c r="J120" i="10" s="1"/>
  <c r="N120" i="10"/>
  <c r="L85" i="11"/>
  <c r="M85" i="11" s="1"/>
  <c r="J85" i="11" s="1"/>
  <c r="N85" i="11"/>
  <c r="G117" i="10"/>
  <c r="I117" i="10"/>
  <c r="K117" i="10" s="1"/>
  <c r="C117" i="10" s="1"/>
  <c r="H117" i="10"/>
  <c r="F117" i="10"/>
  <c r="G84" i="11"/>
  <c r="I84" i="11"/>
  <c r="K84" i="11" s="1"/>
  <c r="F84" i="11"/>
  <c r="H84" i="11"/>
  <c r="N86" i="11" l="1"/>
  <c r="L86" i="11"/>
  <c r="M86" i="11" s="1"/>
  <c r="J86" i="11" s="1"/>
  <c r="N121" i="10"/>
  <c r="L121" i="10"/>
  <c r="M121" i="10" s="1"/>
  <c r="J121" i="10" s="1"/>
  <c r="I85" i="11"/>
  <c r="K85" i="11" s="1"/>
  <c r="G85" i="11"/>
  <c r="H85" i="11"/>
  <c r="F85" i="11"/>
  <c r="I118" i="10"/>
  <c r="K118" i="10" s="1"/>
  <c r="G118" i="10"/>
  <c r="H118" i="10"/>
  <c r="F118" i="10"/>
  <c r="C84" i="11"/>
  <c r="G86" i="11" l="1"/>
  <c r="I86" i="11"/>
  <c r="K86" i="11" s="1"/>
  <c r="F86" i="11"/>
  <c r="H86" i="11"/>
  <c r="C86" i="11"/>
  <c r="N122" i="10"/>
  <c r="L122" i="10"/>
  <c r="M122" i="10" s="1"/>
  <c r="J122" i="10" s="1"/>
  <c r="C85" i="11"/>
  <c r="G119" i="10"/>
  <c r="I119" i="10"/>
  <c r="K119" i="10" s="1"/>
  <c r="C119" i="10"/>
  <c r="H119" i="10"/>
  <c r="F119" i="10"/>
  <c r="C118" i="10"/>
  <c r="L87" i="11"/>
  <c r="M87" i="11" s="1"/>
  <c r="J87" i="11" s="1"/>
  <c r="N87" i="11"/>
  <c r="I120" i="10" l="1"/>
  <c r="K120" i="10" s="1"/>
  <c r="G120" i="10"/>
  <c r="F120" i="10"/>
  <c r="C120" i="10"/>
  <c r="H120" i="10"/>
  <c r="N88" i="11"/>
  <c r="L88" i="11"/>
  <c r="M88" i="11" s="1"/>
  <c r="J88" i="11" s="1"/>
  <c r="N123" i="10"/>
  <c r="L123" i="10"/>
  <c r="M123" i="10" s="1"/>
  <c r="J123" i="10" s="1"/>
  <c r="G87" i="11"/>
  <c r="I87" i="11"/>
  <c r="K87" i="11" s="1"/>
  <c r="H87" i="11"/>
  <c r="F87" i="11"/>
  <c r="N124" i="10" l="1"/>
  <c r="L124" i="10"/>
  <c r="M124" i="10" s="1"/>
  <c r="J124" i="10" s="1"/>
  <c r="G88" i="11"/>
  <c r="I88" i="11"/>
  <c r="K88" i="11" s="1"/>
  <c r="F88" i="11"/>
  <c r="H88" i="11"/>
  <c r="N89" i="11"/>
  <c r="L89" i="11"/>
  <c r="M89" i="11" s="1"/>
  <c r="J89" i="11" s="1"/>
  <c r="C87" i="11"/>
  <c r="F121" i="10"/>
  <c r="G121" i="10"/>
  <c r="I121" i="10"/>
  <c r="K121" i="10" s="1"/>
  <c r="C121" i="10"/>
  <c r="H121" i="10"/>
  <c r="G89" i="11" l="1"/>
  <c r="I89" i="11"/>
  <c r="K89" i="11" s="1"/>
  <c r="C89" i="11"/>
  <c r="H89" i="11"/>
  <c r="F89" i="11"/>
  <c r="L90" i="11"/>
  <c r="M90" i="11" s="1"/>
  <c r="J90" i="11" s="1"/>
  <c r="N90" i="11"/>
  <c r="C88" i="11"/>
  <c r="G122" i="10"/>
  <c r="I122" i="10"/>
  <c r="K122" i="10" s="1"/>
  <c r="H122" i="10"/>
  <c r="F122" i="10"/>
  <c r="C122" i="10"/>
  <c r="L125" i="10"/>
  <c r="M125" i="10" s="1"/>
  <c r="J125" i="10" s="1"/>
  <c r="N125" i="10"/>
  <c r="I123" i="10" l="1"/>
  <c r="K123" i="10" s="1"/>
  <c r="C123" i="10"/>
  <c r="G123" i="10"/>
  <c r="H123" i="10"/>
  <c r="F123" i="10"/>
  <c r="N91" i="11"/>
  <c r="L91" i="11"/>
  <c r="M91" i="11" s="1"/>
  <c r="J91" i="11" s="1"/>
  <c r="N126" i="10"/>
  <c r="L126" i="10"/>
  <c r="M126" i="10" s="1"/>
  <c r="J126" i="10" s="1"/>
  <c r="G90" i="11"/>
  <c r="I90" i="11"/>
  <c r="K90" i="11" s="1"/>
  <c r="F90" i="11"/>
  <c r="H90" i="11"/>
  <c r="N127" i="10" l="1"/>
  <c r="L127" i="10"/>
  <c r="M127" i="10" s="1"/>
  <c r="J127" i="10" s="1"/>
  <c r="I91" i="11"/>
  <c r="K91" i="11" s="1"/>
  <c r="G91" i="11"/>
  <c r="F91" i="11"/>
  <c r="H91" i="11"/>
  <c r="C91" i="11"/>
  <c r="L92" i="11"/>
  <c r="M92" i="11" s="1"/>
  <c r="J92" i="11" s="1"/>
  <c r="N92" i="11"/>
  <c r="C90" i="11"/>
  <c r="I124" i="10"/>
  <c r="K124" i="10" s="1"/>
  <c r="C124" i="10" s="1"/>
  <c r="G124" i="10"/>
  <c r="H124" i="10"/>
  <c r="F124" i="10"/>
  <c r="G92" i="11" l="1"/>
  <c r="I92" i="11"/>
  <c r="K92" i="11" s="1"/>
  <c r="C92" i="11"/>
  <c r="F92" i="11"/>
  <c r="H92" i="11"/>
  <c r="N93" i="11"/>
  <c r="L93" i="11"/>
  <c r="M93" i="11" s="1"/>
  <c r="J93" i="11" s="1"/>
  <c r="G125" i="10"/>
  <c r="I125" i="10"/>
  <c r="K125" i="10" s="1"/>
  <c r="H125" i="10"/>
  <c r="F125" i="10"/>
  <c r="C125" i="10"/>
  <c r="L128" i="10"/>
  <c r="M128" i="10" s="1"/>
  <c r="J128" i="10" s="1"/>
  <c r="N128" i="10"/>
  <c r="L94" i="11" l="1"/>
  <c r="M94" i="11" s="1"/>
  <c r="J94" i="11" s="1"/>
  <c r="N94" i="11"/>
  <c r="G126" i="10"/>
  <c r="I126" i="10"/>
  <c r="K126" i="10" s="1"/>
  <c r="F126" i="10"/>
  <c r="C126" i="10"/>
  <c r="H126" i="10"/>
  <c r="L129" i="10"/>
  <c r="M129" i="10" s="1"/>
  <c r="J129" i="10" s="1"/>
  <c r="N129" i="10"/>
  <c r="I93" i="11"/>
  <c r="K93" i="11" s="1"/>
  <c r="F93" i="11"/>
  <c r="H93" i="11"/>
  <c r="G93" i="11"/>
  <c r="G94" i="11" l="1"/>
  <c r="I94" i="11"/>
  <c r="K94" i="11" s="1"/>
  <c r="C94" i="11"/>
  <c r="F94" i="11"/>
  <c r="H94" i="11"/>
  <c r="G127" i="10"/>
  <c r="I127" i="10"/>
  <c r="K127" i="10" s="1"/>
  <c r="C127" i="10" s="1"/>
  <c r="F127" i="10"/>
  <c r="H127" i="10"/>
  <c r="L95" i="11"/>
  <c r="M95" i="11" s="1"/>
  <c r="J95" i="11" s="1"/>
  <c r="N95" i="11"/>
  <c r="L130" i="10"/>
  <c r="M130" i="10" s="1"/>
  <c r="J130" i="10" s="1"/>
  <c r="N130" i="10"/>
  <c r="C93" i="11"/>
  <c r="N96" i="11" l="1"/>
  <c r="L96" i="11"/>
  <c r="M96" i="11" s="1"/>
  <c r="J96" i="11" s="1"/>
  <c r="G128" i="10"/>
  <c r="I128" i="10"/>
  <c r="K128" i="10" s="1"/>
  <c r="H128" i="10"/>
  <c r="F128" i="10"/>
  <c r="N131" i="10"/>
  <c r="L131" i="10"/>
  <c r="M131" i="10" s="1"/>
  <c r="J131" i="10" s="1"/>
  <c r="I95" i="11"/>
  <c r="K95" i="11" s="1"/>
  <c r="G95" i="11"/>
  <c r="C95" i="11"/>
  <c r="H95" i="11"/>
  <c r="F95" i="11"/>
  <c r="G129" i="10" l="1"/>
  <c r="H129" i="10"/>
  <c r="F129" i="10"/>
  <c r="I129" i="10"/>
  <c r="K129" i="10" s="1"/>
  <c r="C129" i="10" s="1"/>
  <c r="G96" i="11"/>
  <c r="I96" i="11"/>
  <c r="K96" i="11" s="1"/>
  <c r="F96" i="11"/>
  <c r="C96" i="11"/>
  <c r="H96" i="11"/>
  <c r="L132" i="10"/>
  <c r="M132" i="10" s="1"/>
  <c r="J132" i="10" s="1"/>
  <c r="N132" i="10"/>
  <c r="C128" i="10"/>
  <c r="L97" i="11"/>
  <c r="M97" i="11" s="1"/>
  <c r="J97" i="11" s="1"/>
  <c r="N97" i="11"/>
  <c r="L133" i="10" l="1"/>
  <c r="M133" i="10" s="1"/>
  <c r="J133" i="10" s="1"/>
  <c r="N133" i="10"/>
  <c r="I97" i="11"/>
  <c r="K97" i="11" s="1"/>
  <c r="G97" i="11"/>
  <c r="H97" i="11"/>
  <c r="F97" i="11"/>
  <c r="C97" i="11"/>
  <c r="I130" i="10"/>
  <c r="K130" i="10" s="1"/>
  <c r="G130" i="10"/>
  <c r="F130" i="10"/>
  <c r="H130" i="10"/>
  <c r="N98" i="11"/>
  <c r="L98" i="11"/>
  <c r="M98" i="11" s="1"/>
  <c r="J98" i="11" s="1"/>
  <c r="G131" i="10" l="1"/>
  <c r="I131" i="10"/>
  <c r="K131" i="10" s="1"/>
  <c r="F131" i="10"/>
  <c r="C131" i="10"/>
  <c r="H131" i="10"/>
  <c r="G98" i="11"/>
  <c r="I98" i="11"/>
  <c r="K98" i="11" s="1"/>
  <c r="F98" i="11"/>
  <c r="H98" i="11"/>
  <c r="N134" i="10"/>
  <c r="L134" i="10"/>
  <c r="M134" i="10" s="1"/>
  <c r="J134" i="10" s="1"/>
  <c r="C130" i="10"/>
  <c r="L99" i="11"/>
  <c r="M99" i="11" s="1"/>
  <c r="J99" i="11" s="1"/>
  <c r="N99" i="11"/>
  <c r="L135" i="10" l="1"/>
  <c r="M135" i="10" s="1"/>
  <c r="J135" i="10" s="1"/>
  <c r="N135" i="10"/>
  <c r="G99" i="11"/>
  <c r="I99" i="11"/>
  <c r="K99" i="11" s="1"/>
  <c r="H99" i="11"/>
  <c r="F99" i="11"/>
  <c r="L100" i="11"/>
  <c r="M100" i="11" s="1"/>
  <c r="J100" i="11" s="1"/>
  <c r="N100" i="11"/>
  <c r="I132" i="10"/>
  <c r="K132" i="10" s="1"/>
  <c r="G132" i="10"/>
  <c r="H132" i="10"/>
  <c r="F132" i="10"/>
  <c r="C98" i="11"/>
  <c r="H133" i="10" l="1"/>
  <c r="G133" i="10"/>
  <c r="I133" i="10"/>
  <c r="K133" i="10" s="1"/>
  <c r="C133" i="10" s="1"/>
  <c r="F133" i="10"/>
  <c r="G100" i="11"/>
  <c r="I100" i="11"/>
  <c r="K100" i="11" s="1"/>
  <c r="C100" i="11" s="1"/>
  <c r="H100" i="11"/>
  <c r="F100" i="11"/>
  <c r="C99" i="11"/>
  <c r="C132" i="10"/>
  <c r="N136" i="10"/>
  <c r="L136" i="10"/>
  <c r="M136" i="10" s="1"/>
  <c r="J136" i="10" s="1"/>
  <c r="N101" i="11"/>
  <c r="L101" i="11"/>
  <c r="M101" i="11" s="1"/>
  <c r="J101" i="11" s="1"/>
  <c r="G134" i="10" l="1"/>
  <c r="I134" i="10"/>
  <c r="K134" i="10" s="1"/>
  <c r="H134" i="10"/>
  <c r="C134" i="10"/>
  <c r="F134" i="10"/>
  <c r="L137" i="10"/>
  <c r="M137" i="10" s="1"/>
  <c r="J137" i="10" s="1"/>
  <c r="N137" i="10"/>
  <c r="G101" i="11"/>
  <c r="I101" i="11"/>
  <c r="K101" i="11" s="1"/>
  <c r="F101" i="11"/>
  <c r="H101" i="11"/>
  <c r="L102" i="11"/>
  <c r="M102" i="11" s="1"/>
  <c r="J102" i="11" s="1"/>
  <c r="N102" i="11"/>
  <c r="G102" i="11" l="1"/>
  <c r="I102" i="11"/>
  <c r="K102" i="11" s="1"/>
  <c r="C102" i="11"/>
  <c r="H102" i="11"/>
  <c r="F102" i="11"/>
  <c r="N138" i="10"/>
  <c r="L138" i="10"/>
  <c r="M138" i="10" s="1"/>
  <c r="J138" i="10" s="1"/>
  <c r="G135" i="10"/>
  <c r="I135" i="10"/>
  <c r="K135" i="10" s="1"/>
  <c r="F135" i="10"/>
  <c r="C135" i="10"/>
  <c r="H135" i="10"/>
  <c r="C101" i="11"/>
  <c r="N103" i="11"/>
  <c r="L103" i="11"/>
  <c r="M103" i="11" s="1"/>
  <c r="J103" i="11" s="1"/>
  <c r="I136" i="10" l="1"/>
  <c r="K136" i="10" s="1"/>
  <c r="G136" i="10"/>
  <c r="F136" i="10"/>
  <c r="H136" i="10"/>
  <c r="C136" i="10"/>
  <c r="N139" i="10"/>
  <c r="L139" i="10"/>
  <c r="M139" i="10" s="1"/>
  <c r="J139" i="10" s="1"/>
  <c r="L104" i="11"/>
  <c r="M104" i="11" s="1"/>
  <c r="J104" i="11" s="1"/>
  <c r="N104" i="11"/>
  <c r="I103" i="11"/>
  <c r="K103" i="11" s="1"/>
  <c r="G103" i="11"/>
  <c r="H103" i="11"/>
  <c r="F103" i="11"/>
  <c r="G104" i="11" l="1"/>
  <c r="I104" i="11"/>
  <c r="K104" i="11" s="1"/>
  <c r="C104" i="11"/>
  <c r="F104" i="11"/>
  <c r="H104" i="11"/>
  <c r="N140" i="10"/>
  <c r="L140" i="10"/>
  <c r="M140" i="10" s="1"/>
  <c r="J140" i="10" s="1"/>
  <c r="C103" i="11"/>
  <c r="N105" i="11"/>
  <c r="L105" i="11"/>
  <c r="M105" i="11" s="1"/>
  <c r="J105" i="11" s="1"/>
  <c r="G137" i="10"/>
  <c r="I137" i="10"/>
  <c r="K137" i="10" s="1"/>
  <c r="H137" i="10"/>
  <c r="F137" i="10"/>
  <c r="I138" i="10" l="1"/>
  <c r="K138" i="10" s="1"/>
  <c r="G138" i="10"/>
  <c r="F138" i="10"/>
  <c r="H138" i="10"/>
  <c r="C138" i="10"/>
  <c r="N106" i="11"/>
  <c r="L106" i="11"/>
  <c r="M106" i="11" s="1"/>
  <c r="J106" i="11" s="1"/>
  <c r="N141" i="10"/>
  <c r="L141" i="10"/>
  <c r="M141" i="10" s="1"/>
  <c r="J141" i="10" s="1"/>
  <c r="G105" i="11"/>
  <c r="I105" i="11"/>
  <c r="K105" i="11" s="1"/>
  <c r="C105" i="11" s="1"/>
  <c r="F105" i="11"/>
  <c r="H105" i="11"/>
  <c r="C137" i="10"/>
  <c r="L142" i="10" l="1"/>
  <c r="M142" i="10" s="1"/>
  <c r="J142" i="10" s="1"/>
  <c r="N142" i="10"/>
  <c r="L107" i="11"/>
  <c r="M107" i="11" s="1"/>
  <c r="J107" i="11" s="1"/>
  <c r="N107" i="11"/>
  <c r="G106" i="11"/>
  <c r="I106" i="11"/>
  <c r="K106" i="11" s="1"/>
  <c r="H106" i="11"/>
  <c r="F106" i="11"/>
  <c r="C106" i="11"/>
  <c r="G139" i="10"/>
  <c r="I139" i="10"/>
  <c r="K139" i="10" s="1"/>
  <c r="H139" i="10"/>
  <c r="F139" i="10"/>
  <c r="N108" i="11" l="1"/>
  <c r="L108" i="11"/>
  <c r="M108" i="11" s="1"/>
  <c r="J108" i="11" s="1"/>
  <c r="G140" i="10"/>
  <c r="I140" i="10"/>
  <c r="K140" i="10" s="1"/>
  <c r="C140" i="10"/>
  <c r="H140" i="10"/>
  <c r="F140" i="10"/>
  <c r="I107" i="11"/>
  <c r="K107" i="11" s="1"/>
  <c r="H107" i="11"/>
  <c r="F107" i="11"/>
  <c r="G107" i="11"/>
  <c r="C107" i="11"/>
  <c r="N143" i="10"/>
  <c r="L143" i="10"/>
  <c r="M143" i="10" s="1"/>
  <c r="J143" i="10" s="1"/>
  <c r="C139" i="10"/>
  <c r="G141" i="10" l="1"/>
  <c r="H141" i="10"/>
  <c r="F141" i="10"/>
  <c r="I141" i="10"/>
  <c r="K141" i="10" s="1"/>
  <c r="G108" i="11"/>
  <c r="I108" i="11"/>
  <c r="K108" i="11" s="1"/>
  <c r="F108" i="11"/>
  <c r="C108" i="11"/>
  <c r="H108" i="11"/>
  <c r="L144" i="10"/>
  <c r="M144" i="10" s="1"/>
  <c r="J144" i="10" s="1"/>
  <c r="N144" i="10"/>
  <c r="L109" i="11"/>
  <c r="M109" i="11" s="1"/>
  <c r="J109" i="11" s="1"/>
  <c r="N109" i="11"/>
  <c r="G142" i="10" l="1"/>
  <c r="I142" i="10"/>
  <c r="K142" i="10" s="1"/>
  <c r="C142" i="10"/>
  <c r="F142" i="10"/>
  <c r="H142" i="10"/>
  <c r="L145" i="10"/>
  <c r="M145" i="10" s="1"/>
  <c r="J145" i="10" s="1"/>
  <c r="N145" i="10"/>
  <c r="I109" i="11"/>
  <c r="K109" i="11" s="1"/>
  <c r="F109" i="11"/>
  <c r="G109" i="11"/>
  <c r="H109" i="11"/>
  <c r="N110" i="11"/>
  <c r="L110" i="11"/>
  <c r="M110" i="11" s="1"/>
  <c r="J110" i="11" s="1"/>
  <c r="C141" i="10"/>
  <c r="G110" i="11" l="1"/>
  <c r="I110" i="11"/>
  <c r="K110" i="11" s="1"/>
  <c r="H110" i="11"/>
  <c r="F110" i="11"/>
  <c r="C110" i="11"/>
  <c r="C109" i="11"/>
  <c r="G143" i="10"/>
  <c r="I143" i="10"/>
  <c r="K143" i="10" s="1"/>
  <c r="F143" i="10"/>
  <c r="C143" i="10"/>
  <c r="H143" i="10"/>
  <c r="L146" i="10"/>
  <c r="M146" i="10" s="1"/>
  <c r="J146" i="10" s="1"/>
  <c r="N146" i="10"/>
  <c r="L111" i="11"/>
  <c r="M111" i="11" s="1"/>
  <c r="J111" i="11" s="1"/>
  <c r="N111" i="11"/>
  <c r="L112" i="11" l="1"/>
  <c r="M112" i="11" s="1"/>
  <c r="J112" i="11" s="1"/>
  <c r="N112" i="11"/>
  <c r="G111" i="11"/>
  <c r="I111" i="11"/>
  <c r="K111" i="11" s="1"/>
  <c r="C111" i="11"/>
  <c r="F111" i="11"/>
  <c r="H111" i="11"/>
  <c r="I144" i="10"/>
  <c r="K144" i="10" s="1"/>
  <c r="F144" i="10"/>
  <c r="G144" i="10"/>
  <c r="C144" i="10"/>
  <c r="H144" i="10"/>
  <c r="L147" i="10"/>
  <c r="M147" i="10" s="1"/>
  <c r="J147" i="10" s="1"/>
  <c r="N147" i="10"/>
  <c r="G145" i="10" l="1"/>
  <c r="I145" i="10"/>
  <c r="K145" i="10" s="1"/>
  <c r="C145" i="10"/>
  <c r="F145" i="10"/>
  <c r="H145" i="10"/>
  <c r="G112" i="11"/>
  <c r="I112" i="11"/>
  <c r="K112" i="11" s="1"/>
  <c r="C112" i="11" s="1"/>
  <c r="H112" i="11"/>
  <c r="F112" i="11"/>
  <c r="N148" i="10"/>
  <c r="L148" i="10"/>
  <c r="M148" i="10" s="1"/>
  <c r="J148" i="10" s="1"/>
  <c r="N113" i="11"/>
  <c r="L113" i="11"/>
  <c r="M113" i="11" s="1"/>
  <c r="J113" i="11" s="1"/>
  <c r="L149" i="10" l="1"/>
  <c r="M149" i="10" s="1"/>
  <c r="J149" i="10" s="1"/>
  <c r="N149" i="10"/>
  <c r="L114" i="11"/>
  <c r="M114" i="11" s="1"/>
  <c r="J114" i="11" s="1"/>
  <c r="N114" i="11"/>
  <c r="G146" i="10"/>
  <c r="I146" i="10"/>
  <c r="K146" i="10" s="1"/>
  <c r="H146" i="10"/>
  <c r="F146" i="10"/>
  <c r="C146" i="10"/>
  <c r="G113" i="11"/>
  <c r="I113" i="11"/>
  <c r="K113" i="11" s="1"/>
  <c r="C113" i="11" s="1"/>
  <c r="F113" i="11"/>
  <c r="H113" i="11"/>
  <c r="G114" i="11" l="1"/>
  <c r="I114" i="11"/>
  <c r="K114" i="11" s="1"/>
  <c r="F114" i="11"/>
  <c r="C114" i="11"/>
  <c r="H114" i="11"/>
  <c r="I147" i="10"/>
  <c r="K147" i="10" s="1"/>
  <c r="G147" i="10"/>
  <c r="C147" i="10"/>
  <c r="H147" i="10"/>
  <c r="F147" i="10"/>
  <c r="N150" i="10"/>
  <c r="L150" i="10"/>
  <c r="M150" i="10" s="1"/>
  <c r="J150" i="10" s="1"/>
  <c r="N115" i="11"/>
  <c r="L115" i="11"/>
  <c r="M115" i="11" s="1"/>
  <c r="J115" i="11" s="1"/>
  <c r="N151" i="10" l="1"/>
  <c r="L151" i="10"/>
  <c r="M151" i="10" s="1"/>
  <c r="J151" i="10" s="1"/>
  <c r="I148" i="10"/>
  <c r="K148" i="10" s="1"/>
  <c r="G148" i="10"/>
  <c r="F148" i="10"/>
  <c r="H148" i="10"/>
  <c r="C148" i="10"/>
  <c r="L116" i="11"/>
  <c r="M116" i="11" s="1"/>
  <c r="J116" i="11" s="1"/>
  <c r="N116" i="11"/>
  <c r="I115" i="11"/>
  <c r="K115" i="11" s="1"/>
  <c r="G115" i="11"/>
  <c r="H115" i="11"/>
  <c r="F115" i="11"/>
  <c r="G116" i="11" l="1"/>
  <c r="I116" i="11"/>
  <c r="K116" i="11" s="1"/>
  <c r="F116" i="11"/>
  <c r="C116" i="11"/>
  <c r="H116" i="11"/>
  <c r="F149" i="10"/>
  <c r="G149" i="10"/>
  <c r="I149" i="10"/>
  <c r="K149" i="10" s="1"/>
  <c r="H149" i="10"/>
  <c r="N117" i="11"/>
  <c r="L117" i="11"/>
  <c r="M117" i="11" s="1"/>
  <c r="J117" i="11" s="1"/>
  <c r="C115" i="11"/>
  <c r="N152" i="10"/>
  <c r="L152" i="10"/>
  <c r="M152" i="10" s="1"/>
  <c r="J152" i="10" s="1"/>
  <c r="G150" i="10" l="1"/>
  <c r="I150" i="10"/>
  <c r="K150" i="10" s="1"/>
  <c r="H150" i="10"/>
  <c r="F150" i="10"/>
  <c r="C150" i="10"/>
  <c r="L118" i="11"/>
  <c r="M118" i="11" s="1"/>
  <c r="J118" i="11" s="1"/>
  <c r="N118" i="11"/>
  <c r="C149" i="10"/>
  <c r="I117" i="11"/>
  <c r="K117" i="11" s="1"/>
  <c r="H117" i="11"/>
  <c r="G117" i="11"/>
  <c r="F117" i="11"/>
  <c r="L153" i="10"/>
  <c r="M153" i="10" s="1"/>
  <c r="J153" i="10" s="1"/>
  <c r="N153" i="10"/>
  <c r="L119" i="11" l="1"/>
  <c r="M119" i="11" s="1"/>
  <c r="J119" i="11" s="1"/>
  <c r="N119" i="11"/>
  <c r="L154" i="10"/>
  <c r="M154" i="10" s="1"/>
  <c r="J154" i="10" s="1"/>
  <c r="N154" i="10"/>
  <c r="G118" i="11"/>
  <c r="I118" i="11"/>
  <c r="K118" i="11" s="1"/>
  <c r="C118" i="11"/>
  <c r="H118" i="11"/>
  <c r="F118" i="11"/>
  <c r="G151" i="10"/>
  <c r="I151" i="10"/>
  <c r="K151" i="10" s="1"/>
  <c r="H151" i="10"/>
  <c r="F151" i="10"/>
  <c r="C117" i="11"/>
  <c r="N155" i="10" l="1"/>
  <c r="L155" i="10"/>
  <c r="M155" i="10" s="1"/>
  <c r="J155" i="10" s="1"/>
  <c r="N120" i="11"/>
  <c r="L120" i="11"/>
  <c r="M120" i="11" s="1"/>
  <c r="J120" i="11" s="1"/>
  <c r="G152" i="10"/>
  <c r="I152" i="10"/>
  <c r="K152" i="10" s="1"/>
  <c r="F152" i="10"/>
  <c r="H152" i="10"/>
  <c r="C152" i="10"/>
  <c r="I119" i="11"/>
  <c r="K119" i="11" s="1"/>
  <c r="C119" i="11" s="1"/>
  <c r="G119" i="11"/>
  <c r="H119" i="11"/>
  <c r="F119" i="11"/>
  <c r="C151" i="10"/>
  <c r="L121" i="11" l="1"/>
  <c r="M121" i="11" s="1"/>
  <c r="J121" i="11" s="1"/>
  <c r="N121" i="11"/>
  <c r="G120" i="11"/>
  <c r="I120" i="11"/>
  <c r="K120" i="11" s="1"/>
  <c r="F120" i="11"/>
  <c r="H120" i="11"/>
  <c r="G153" i="10"/>
  <c r="I153" i="10"/>
  <c r="K153" i="10" s="1"/>
  <c r="C153" i="10"/>
  <c r="F153" i="10"/>
  <c r="H153" i="10"/>
  <c r="L156" i="10"/>
  <c r="M156" i="10" s="1"/>
  <c r="J156" i="10" s="1"/>
  <c r="N156" i="10"/>
  <c r="I121" i="11" l="1"/>
  <c r="K121" i="11" s="1"/>
  <c r="G121" i="11"/>
  <c r="C121" i="11"/>
  <c r="F121" i="11"/>
  <c r="H121" i="11"/>
  <c r="C120" i="11"/>
  <c r="L157" i="10"/>
  <c r="M157" i="10" s="1"/>
  <c r="J157" i="10" s="1"/>
  <c r="N157" i="10"/>
  <c r="N122" i="11"/>
  <c r="L122" i="11"/>
  <c r="M122" i="11" s="1"/>
  <c r="J122" i="11" s="1"/>
  <c r="G154" i="10"/>
  <c r="I154" i="10"/>
  <c r="K154" i="10" s="1"/>
  <c r="H154" i="10"/>
  <c r="F154" i="10"/>
  <c r="L158" i="10" l="1"/>
  <c r="M158" i="10" s="1"/>
  <c r="J158" i="10" s="1"/>
  <c r="N158" i="10"/>
  <c r="G155" i="10"/>
  <c r="I155" i="10"/>
  <c r="K155" i="10" s="1"/>
  <c r="H155" i="10"/>
  <c r="F155" i="10"/>
  <c r="L123" i="11"/>
  <c r="M123" i="11" s="1"/>
  <c r="J123" i="11" s="1"/>
  <c r="N123" i="11"/>
  <c r="C154" i="10"/>
  <c r="G122" i="11"/>
  <c r="I122" i="11"/>
  <c r="K122" i="11" s="1"/>
  <c r="F122" i="11"/>
  <c r="H122" i="11"/>
  <c r="G123" i="11" l="1"/>
  <c r="I123" i="11"/>
  <c r="K123" i="11" s="1"/>
  <c r="C123" i="11"/>
  <c r="H123" i="11"/>
  <c r="F123" i="11"/>
  <c r="I156" i="10"/>
  <c r="K156" i="10" s="1"/>
  <c r="G156" i="10"/>
  <c r="C156" i="10"/>
  <c r="H156" i="10"/>
  <c r="F156" i="10"/>
  <c r="L124" i="11"/>
  <c r="M124" i="11" s="1"/>
  <c r="J124" i="11" s="1"/>
  <c r="N124" i="11"/>
  <c r="C155" i="10"/>
  <c r="N159" i="10"/>
  <c r="L159" i="10"/>
  <c r="M159" i="10" s="1"/>
  <c r="J159" i="10" s="1"/>
  <c r="C122" i="11"/>
  <c r="N125" i="11" l="1"/>
  <c r="L125" i="11"/>
  <c r="M125" i="11" s="1"/>
  <c r="J125" i="11" s="1"/>
  <c r="G157" i="10"/>
  <c r="I157" i="10"/>
  <c r="K157" i="10" s="1"/>
  <c r="F157" i="10"/>
  <c r="H157" i="10"/>
  <c r="C157" i="10"/>
  <c r="N160" i="10"/>
  <c r="L160" i="10"/>
  <c r="M160" i="10" s="1"/>
  <c r="J160" i="10" s="1"/>
  <c r="G124" i="11"/>
  <c r="I124" i="11"/>
  <c r="K124" i="11" s="1"/>
  <c r="C124" i="11"/>
  <c r="H124" i="11"/>
  <c r="F124" i="11"/>
  <c r="L161" i="10" l="1"/>
  <c r="M161" i="10" s="1"/>
  <c r="J161" i="10" s="1"/>
  <c r="N161" i="10"/>
  <c r="G158" i="10"/>
  <c r="I158" i="10"/>
  <c r="K158" i="10" s="1"/>
  <c r="F158" i="10"/>
  <c r="H158" i="10"/>
  <c r="G125" i="11"/>
  <c r="I125" i="11"/>
  <c r="K125" i="11" s="1"/>
  <c r="C125" i="11" s="1"/>
  <c r="H125" i="11"/>
  <c r="F125" i="11"/>
  <c r="L126" i="11"/>
  <c r="M126" i="11" s="1"/>
  <c r="J126" i="11" s="1"/>
  <c r="N126" i="11"/>
  <c r="I159" i="10" l="1"/>
  <c r="K159" i="10" s="1"/>
  <c r="H159" i="10"/>
  <c r="G159" i="10"/>
  <c r="F159" i="10"/>
  <c r="G126" i="11"/>
  <c r="I126" i="11"/>
  <c r="K126" i="11" s="1"/>
  <c r="F126" i="11"/>
  <c r="C126" i="11"/>
  <c r="H126" i="11"/>
  <c r="N127" i="11"/>
  <c r="L127" i="11"/>
  <c r="M127" i="11" s="1"/>
  <c r="J127" i="11" s="1"/>
  <c r="N162" i="10"/>
  <c r="L162" i="10"/>
  <c r="M162" i="10" s="1"/>
  <c r="J162" i="10" s="1"/>
  <c r="C158" i="10"/>
  <c r="L128" i="11" l="1"/>
  <c r="M128" i="11" s="1"/>
  <c r="J128" i="11" s="1"/>
  <c r="N128" i="11"/>
  <c r="I127" i="11"/>
  <c r="K127" i="11" s="1"/>
  <c r="G127" i="11"/>
  <c r="F127" i="11"/>
  <c r="H127" i="11"/>
  <c r="C127" i="11"/>
  <c r="I160" i="10"/>
  <c r="K160" i="10" s="1"/>
  <c r="H160" i="10"/>
  <c r="F160" i="10"/>
  <c r="C160" i="10"/>
  <c r="G160" i="10"/>
  <c r="L163" i="10"/>
  <c r="M163" i="10" s="1"/>
  <c r="J163" i="10" s="1"/>
  <c r="N163" i="10"/>
  <c r="C159" i="10"/>
  <c r="G128" i="11" l="1"/>
  <c r="I128" i="11"/>
  <c r="K128" i="11" s="1"/>
  <c r="F128" i="11"/>
  <c r="C128" i="11"/>
  <c r="H128" i="11"/>
  <c r="I161" i="10"/>
  <c r="K161" i="10" s="1"/>
  <c r="H161" i="10"/>
  <c r="F161" i="10"/>
  <c r="G161" i="10"/>
  <c r="N164" i="10"/>
  <c r="L164" i="10"/>
  <c r="M164" i="10" s="1"/>
  <c r="J164" i="10" s="1"/>
  <c r="N129" i="11"/>
  <c r="L129" i="11"/>
  <c r="M129" i="11" s="1"/>
  <c r="J129" i="11" s="1"/>
  <c r="G162" i="10" l="1"/>
  <c r="I162" i="10"/>
  <c r="K162" i="10" s="1"/>
  <c r="C162" i="10"/>
  <c r="H162" i="10"/>
  <c r="F162" i="10"/>
  <c r="L165" i="10"/>
  <c r="M165" i="10" s="1"/>
  <c r="J165" i="10" s="1"/>
  <c r="N165" i="10"/>
  <c r="C161" i="10"/>
  <c r="G129" i="11"/>
  <c r="I129" i="11"/>
  <c r="K129" i="11" s="1"/>
  <c r="C129" i="11"/>
  <c r="H129" i="11"/>
  <c r="F129" i="11"/>
  <c r="N130" i="11"/>
  <c r="L130" i="11"/>
  <c r="M130" i="11" s="1"/>
  <c r="J130" i="11" s="1"/>
  <c r="G130" i="11" l="1"/>
  <c r="I130" i="11"/>
  <c r="K130" i="11" s="1"/>
  <c r="F130" i="11"/>
  <c r="H130" i="11"/>
  <c r="C130" i="11"/>
  <c r="L166" i="10"/>
  <c r="M166" i="10" s="1"/>
  <c r="J166" i="10" s="1"/>
  <c r="N166" i="10"/>
  <c r="L131" i="11"/>
  <c r="M131" i="11" s="1"/>
  <c r="J131" i="11" s="1"/>
  <c r="N131" i="11"/>
  <c r="G163" i="10"/>
  <c r="I163" i="10"/>
  <c r="K163" i="10" s="1"/>
  <c r="H163" i="10"/>
  <c r="F163" i="10"/>
  <c r="N132" i="11" l="1"/>
  <c r="L132" i="11"/>
  <c r="M132" i="11" s="1"/>
  <c r="J132" i="11" s="1"/>
  <c r="N167" i="10"/>
  <c r="L167" i="10"/>
  <c r="M167" i="10" s="1"/>
  <c r="J167" i="10" s="1"/>
  <c r="G164" i="10"/>
  <c r="I164" i="10"/>
  <c r="K164" i="10" s="1"/>
  <c r="C164" i="10" s="1"/>
  <c r="H164" i="10"/>
  <c r="F164" i="10"/>
  <c r="I131" i="11"/>
  <c r="K131" i="11" s="1"/>
  <c r="G131" i="11"/>
  <c r="H131" i="11"/>
  <c r="F131" i="11"/>
  <c r="C163" i="10"/>
  <c r="G132" i="11" l="1"/>
  <c r="I132" i="11"/>
  <c r="K132" i="11" s="1"/>
  <c r="F132" i="11"/>
  <c r="C132" i="11"/>
  <c r="H132" i="11"/>
  <c r="L168" i="10"/>
  <c r="M168" i="10" s="1"/>
  <c r="J168" i="10" s="1"/>
  <c r="N168" i="10"/>
  <c r="G165" i="10"/>
  <c r="I165" i="10"/>
  <c r="K165" i="10" s="1"/>
  <c r="H165" i="10"/>
  <c r="F165" i="10"/>
  <c r="C131" i="11"/>
  <c r="L133" i="11"/>
  <c r="M133" i="11" s="1"/>
  <c r="J133" i="11" s="1"/>
  <c r="N133" i="11"/>
  <c r="G166" i="10" l="1"/>
  <c r="I166" i="10"/>
  <c r="K166" i="10" s="1"/>
  <c r="H166" i="10"/>
  <c r="C166" i="10"/>
  <c r="F166" i="10"/>
  <c r="N169" i="10"/>
  <c r="L169" i="10"/>
  <c r="M169" i="10" s="1"/>
  <c r="J169" i="10" s="1"/>
  <c r="I133" i="11"/>
  <c r="K133" i="11" s="1"/>
  <c r="G133" i="11"/>
  <c r="C133" i="11"/>
  <c r="H133" i="11"/>
  <c r="F133" i="11"/>
  <c r="C165" i="10"/>
  <c r="N134" i="11"/>
  <c r="L134" i="11"/>
  <c r="M134" i="11" s="1"/>
  <c r="J134" i="11" s="1"/>
  <c r="G167" i="10" l="1"/>
  <c r="I167" i="10"/>
  <c r="K167" i="10" s="1"/>
  <c r="F167" i="10"/>
  <c r="C167" i="10"/>
  <c r="H167" i="10"/>
  <c r="G134" i="11"/>
  <c r="I134" i="11"/>
  <c r="K134" i="11" s="1"/>
  <c r="H134" i="11"/>
  <c r="F134" i="11"/>
  <c r="L170" i="10"/>
  <c r="M170" i="10" s="1"/>
  <c r="J170" i="10" s="1"/>
  <c r="N170" i="10"/>
  <c r="L135" i="11"/>
  <c r="M135" i="11" s="1"/>
  <c r="J135" i="11" s="1"/>
  <c r="N135" i="11"/>
  <c r="G135" i="11" l="1"/>
  <c r="I135" i="11"/>
  <c r="K135" i="11" s="1"/>
  <c r="C135" i="11"/>
  <c r="H135" i="11"/>
  <c r="F135" i="11"/>
  <c r="C134" i="11"/>
  <c r="F168" i="10"/>
  <c r="G168" i="10"/>
  <c r="I168" i="10"/>
  <c r="K168" i="10" s="1"/>
  <c r="C168" i="10" s="1"/>
  <c r="H168" i="10"/>
  <c r="N171" i="10"/>
  <c r="L171" i="10"/>
  <c r="M171" i="10" s="1"/>
  <c r="J171" i="10" s="1"/>
  <c r="N136" i="11"/>
  <c r="L136" i="11"/>
  <c r="M136" i="11" s="1"/>
  <c r="J136" i="11" s="1"/>
  <c r="N172" i="10" l="1"/>
  <c r="L172" i="10"/>
  <c r="M172" i="10" s="1"/>
  <c r="J172" i="10" s="1"/>
  <c r="I169" i="10"/>
  <c r="K169" i="10" s="1"/>
  <c r="G169" i="10"/>
  <c r="F169" i="10"/>
  <c r="C169" i="10"/>
  <c r="H169" i="10"/>
  <c r="N137" i="11"/>
  <c r="L137" i="11"/>
  <c r="M137" i="11" s="1"/>
  <c r="J137" i="11" s="1"/>
  <c r="G136" i="11"/>
  <c r="I136" i="11"/>
  <c r="K136" i="11" s="1"/>
  <c r="C136" i="11" s="1"/>
  <c r="F136" i="11"/>
  <c r="H136" i="11"/>
  <c r="L138" i="11" l="1"/>
  <c r="M138" i="11" s="1"/>
  <c r="J138" i="11" s="1"/>
  <c r="N138" i="11"/>
  <c r="G170" i="10"/>
  <c r="I170" i="10"/>
  <c r="K170" i="10" s="1"/>
  <c r="H170" i="10"/>
  <c r="F170" i="10"/>
  <c r="G137" i="11"/>
  <c r="I137" i="11"/>
  <c r="K137" i="11" s="1"/>
  <c r="C137" i="11"/>
  <c r="H137" i="11"/>
  <c r="F137" i="11"/>
  <c r="L173" i="10"/>
  <c r="M173" i="10" s="1"/>
  <c r="J173" i="10" s="1"/>
  <c r="N173" i="10"/>
  <c r="I171" i="10" l="1"/>
  <c r="K171" i="10" s="1"/>
  <c r="G171" i="10"/>
  <c r="F171" i="10"/>
  <c r="H171" i="10"/>
  <c r="C171" i="10"/>
  <c r="C170" i="10"/>
  <c r="N174" i="10"/>
  <c r="L174" i="10"/>
  <c r="M174" i="10" s="1"/>
  <c r="J174" i="10" s="1"/>
  <c r="N139" i="11"/>
  <c r="L139" i="11"/>
  <c r="M139" i="11" s="1"/>
  <c r="J139" i="11" s="1"/>
  <c r="G138" i="11"/>
  <c r="I138" i="11"/>
  <c r="K138" i="11" s="1"/>
  <c r="H138" i="11"/>
  <c r="F138" i="11"/>
  <c r="C138" i="11"/>
  <c r="L175" i="10" l="1"/>
  <c r="M175" i="10" s="1"/>
  <c r="J175" i="10" s="1"/>
  <c r="N175" i="10"/>
  <c r="L140" i="11"/>
  <c r="M140" i="11" s="1"/>
  <c r="J140" i="11" s="1"/>
  <c r="N140" i="11"/>
  <c r="I139" i="11"/>
  <c r="K139" i="11" s="1"/>
  <c r="G139" i="11"/>
  <c r="F139" i="11"/>
  <c r="H139" i="11"/>
  <c r="C139" i="11"/>
  <c r="G172" i="10"/>
  <c r="I172" i="10"/>
  <c r="K172" i="10" s="1"/>
  <c r="H172" i="10"/>
  <c r="F172" i="10"/>
  <c r="G173" i="10" l="1"/>
  <c r="I173" i="10"/>
  <c r="K173" i="10" s="1"/>
  <c r="H173" i="10"/>
  <c r="C173" i="10"/>
  <c r="F173" i="10"/>
  <c r="G140" i="11"/>
  <c r="I140" i="11"/>
  <c r="K140" i="11" s="1"/>
  <c r="H140" i="11"/>
  <c r="F140" i="11"/>
  <c r="N176" i="10"/>
  <c r="L176" i="10"/>
  <c r="M176" i="10" s="1"/>
  <c r="J176" i="10" s="1"/>
  <c r="N141" i="11"/>
  <c r="L141" i="11"/>
  <c r="M141" i="11" s="1"/>
  <c r="J141" i="11" s="1"/>
  <c r="C172" i="10"/>
  <c r="L177" i="10" l="1"/>
  <c r="M177" i="10" s="1"/>
  <c r="J177" i="10" s="1"/>
  <c r="N177" i="10"/>
  <c r="L142" i="11"/>
  <c r="M142" i="11" s="1"/>
  <c r="J142" i="11" s="1"/>
  <c r="N142" i="11"/>
  <c r="I141" i="11"/>
  <c r="K141" i="11" s="1"/>
  <c r="G141" i="11"/>
  <c r="H141" i="11"/>
  <c r="F141" i="11"/>
  <c r="C141" i="11"/>
  <c r="C140" i="11"/>
  <c r="G174" i="10"/>
  <c r="I174" i="10"/>
  <c r="K174" i="10" s="1"/>
  <c r="F174" i="10"/>
  <c r="H174" i="10"/>
  <c r="I175" i="10" l="1"/>
  <c r="K175" i="10" s="1"/>
  <c r="C175" i="10"/>
  <c r="H175" i="10"/>
  <c r="F175" i="10"/>
  <c r="G175" i="10"/>
  <c r="L143" i="11"/>
  <c r="M143" i="11" s="1"/>
  <c r="J143" i="11" s="1"/>
  <c r="N143" i="11"/>
  <c r="L178" i="10"/>
  <c r="M178" i="10" s="1"/>
  <c r="J178" i="10" s="1"/>
  <c r="N178" i="10"/>
  <c r="G142" i="11"/>
  <c r="I142" i="11"/>
  <c r="K142" i="11" s="1"/>
  <c r="H142" i="11"/>
  <c r="F142" i="11"/>
  <c r="C174" i="10"/>
  <c r="N179" i="10" l="1"/>
  <c r="L179" i="10"/>
  <c r="M179" i="10" s="1"/>
  <c r="J179" i="10" s="1"/>
  <c r="I143" i="11"/>
  <c r="K143" i="11" s="1"/>
  <c r="G143" i="11"/>
  <c r="F143" i="11"/>
  <c r="H143" i="11"/>
  <c r="C143" i="11"/>
  <c r="N144" i="11"/>
  <c r="L144" i="11"/>
  <c r="M144" i="11" s="1"/>
  <c r="J144" i="11" s="1"/>
  <c r="C142" i="11"/>
  <c r="G176" i="10"/>
  <c r="H176" i="10"/>
  <c r="F176" i="10"/>
  <c r="I176" i="10"/>
  <c r="K176" i="10" s="1"/>
  <c r="G144" i="11" l="1"/>
  <c r="I144" i="11"/>
  <c r="K144" i="11" s="1"/>
  <c r="F144" i="11"/>
  <c r="C144" i="11"/>
  <c r="H144" i="11"/>
  <c r="G177" i="10"/>
  <c r="I177" i="10"/>
  <c r="K177" i="10" s="1"/>
  <c r="H177" i="10"/>
  <c r="C177" i="10"/>
  <c r="F177" i="10"/>
  <c r="L145" i="11"/>
  <c r="M145" i="11" s="1"/>
  <c r="J145" i="11" s="1"/>
  <c r="N145" i="11"/>
  <c r="C176" i="10"/>
  <c r="L180" i="10"/>
  <c r="M180" i="10" s="1"/>
  <c r="J180" i="10" s="1"/>
  <c r="N180" i="10"/>
  <c r="G178" i="10" l="1"/>
  <c r="H178" i="10"/>
  <c r="I178" i="10"/>
  <c r="K178" i="10" s="1"/>
  <c r="F178" i="10"/>
  <c r="C178" i="10"/>
  <c r="I145" i="11"/>
  <c r="K145" i="11" s="1"/>
  <c r="G145" i="11"/>
  <c r="H145" i="11"/>
  <c r="F145" i="11"/>
  <c r="C145" i="11"/>
  <c r="N146" i="11"/>
  <c r="L146" i="11"/>
  <c r="M146" i="11" s="1"/>
  <c r="J146" i="11" s="1"/>
  <c r="N181" i="10"/>
  <c r="L181" i="10"/>
  <c r="M181" i="10" s="1"/>
  <c r="J181" i="10" s="1"/>
  <c r="L147" i="11" l="1"/>
  <c r="M147" i="11" s="1"/>
  <c r="J147" i="11" s="1"/>
  <c r="N147" i="11"/>
  <c r="G146" i="11"/>
  <c r="I146" i="11"/>
  <c r="K146" i="11" s="1"/>
  <c r="H146" i="11"/>
  <c r="C146" i="11"/>
  <c r="F146" i="11"/>
  <c r="G179" i="10"/>
  <c r="I179" i="10"/>
  <c r="K179" i="10" s="1"/>
  <c r="F179" i="10"/>
  <c r="H179" i="10"/>
  <c r="L182" i="10"/>
  <c r="M182" i="10" s="1"/>
  <c r="J182" i="10" s="1"/>
  <c r="N182" i="10"/>
  <c r="G180" i="10" l="1"/>
  <c r="I180" i="10"/>
  <c r="K180" i="10" s="1"/>
  <c r="C180" i="10" s="1"/>
  <c r="H180" i="10"/>
  <c r="F180" i="10"/>
  <c r="G147" i="11"/>
  <c r="I147" i="11"/>
  <c r="K147" i="11" s="1"/>
  <c r="C147" i="11" s="1"/>
  <c r="H147" i="11"/>
  <c r="F147" i="11"/>
  <c r="C179" i="10"/>
  <c r="N183" i="10"/>
  <c r="L183" i="10"/>
  <c r="M183" i="10" s="1"/>
  <c r="J183" i="10" s="1"/>
  <c r="L148" i="11"/>
  <c r="M148" i="11" s="1"/>
  <c r="J148" i="11" s="1"/>
  <c r="N148" i="11"/>
  <c r="G148" i="11" l="1"/>
  <c r="I148" i="11"/>
  <c r="K148" i="11" s="1"/>
  <c r="C148" i="11"/>
  <c r="H148" i="11"/>
  <c r="F148" i="11"/>
  <c r="L184" i="10"/>
  <c r="M184" i="10" s="1"/>
  <c r="J184" i="10" s="1"/>
  <c r="N184" i="10"/>
  <c r="N149" i="11"/>
  <c r="L149" i="11"/>
  <c r="M149" i="11" s="1"/>
  <c r="J149" i="11" s="1"/>
  <c r="I181" i="10"/>
  <c r="K181" i="10" s="1"/>
  <c r="G181" i="10"/>
  <c r="H181" i="10"/>
  <c r="F181" i="10"/>
  <c r="L150" i="11" l="1"/>
  <c r="M150" i="11" s="1"/>
  <c r="J150" i="11" s="1"/>
  <c r="N150" i="11"/>
  <c r="L185" i="10"/>
  <c r="M185" i="10" s="1"/>
  <c r="J185" i="10" s="1"/>
  <c r="N185" i="10"/>
  <c r="G149" i="11"/>
  <c r="I149" i="11"/>
  <c r="K149" i="11" s="1"/>
  <c r="C149" i="11" s="1"/>
  <c r="H149" i="11"/>
  <c r="F149" i="11"/>
  <c r="G182" i="10"/>
  <c r="I182" i="10"/>
  <c r="K182" i="10" s="1"/>
  <c r="F182" i="10"/>
  <c r="H182" i="10"/>
  <c r="C181" i="10"/>
  <c r="N186" i="10" l="1"/>
  <c r="L186" i="10"/>
  <c r="M186" i="10" s="1"/>
  <c r="J186" i="10" s="1"/>
  <c r="I183" i="10"/>
  <c r="K183" i="10" s="1"/>
  <c r="F183" i="10"/>
  <c r="H183" i="10"/>
  <c r="C183" i="10"/>
  <c r="G183" i="10"/>
  <c r="N151" i="11"/>
  <c r="L151" i="11"/>
  <c r="M151" i="11" s="1"/>
  <c r="J151" i="11" s="1"/>
  <c r="G150" i="11"/>
  <c r="I150" i="11"/>
  <c r="K150" i="11" s="1"/>
  <c r="H150" i="11"/>
  <c r="F150" i="11"/>
  <c r="C182" i="10"/>
  <c r="G184" i="10" l="1"/>
  <c r="I184" i="10"/>
  <c r="K184" i="10" s="1"/>
  <c r="C184" i="10"/>
  <c r="H184" i="10"/>
  <c r="F184" i="10"/>
  <c r="I151" i="11"/>
  <c r="K151" i="11" s="1"/>
  <c r="G151" i="11"/>
  <c r="H151" i="11"/>
  <c r="F151" i="11"/>
  <c r="C151" i="11"/>
  <c r="L152" i="11"/>
  <c r="M152" i="11" s="1"/>
  <c r="J152" i="11" s="1"/>
  <c r="N152" i="11"/>
  <c r="C150" i="11"/>
  <c r="L187" i="10"/>
  <c r="M187" i="10" s="1"/>
  <c r="J187" i="10" s="1"/>
  <c r="N187" i="10"/>
  <c r="G152" i="11" l="1"/>
  <c r="I152" i="11"/>
  <c r="K152" i="11" s="1"/>
  <c r="H152" i="11"/>
  <c r="F152" i="11"/>
  <c r="C152" i="11"/>
  <c r="G185" i="10"/>
  <c r="I185" i="10"/>
  <c r="K185" i="10" s="1"/>
  <c r="C185" i="10" s="1"/>
  <c r="H185" i="10"/>
  <c r="F185" i="10"/>
  <c r="N188" i="10"/>
  <c r="L188" i="10"/>
  <c r="M188" i="10" s="1"/>
  <c r="J188" i="10" s="1"/>
  <c r="N153" i="11"/>
  <c r="L153" i="11"/>
  <c r="M153" i="11" s="1"/>
  <c r="J153" i="11" s="1"/>
  <c r="L189" i="10" l="1"/>
  <c r="M189" i="10" s="1"/>
  <c r="J189" i="10" s="1"/>
  <c r="N189" i="10"/>
  <c r="G153" i="11"/>
  <c r="I153" i="11"/>
  <c r="K153" i="11" s="1"/>
  <c r="H153" i="11"/>
  <c r="F153" i="11"/>
  <c r="G186" i="10"/>
  <c r="I186" i="10"/>
  <c r="K186" i="10" s="1"/>
  <c r="C186" i="10" s="1"/>
  <c r="H186" i="10"/>
  <c r="F186" i="10"/>
  <c r="N154" i="11"/>
  <c r="L154" i="11"/>
  <c r="M154" i="11" s="1"/>
  <c r="J154" i="11" s="1"/>
  <c r="G154" i="11" l="1"/>
  <c r="I154" i="11"/>
  <c r="K154" i="11" s="1"/>
  <c r="F154" i="11"/>
  <c r="H154" i="11"/>
  <c r="C154" i="11"/>
  <c r="C153" i="11"/>
  <c r="I187" i="10"/>
  <c r="K187" i="10" s="1"/>
  <c r="G187" i="10"/>
  <c r="C187" i="10"/>
  <c r="H187" i="10"/>
  <c r="F187" i="10"/>
  <c r="L190" i="10"/>
  <c r="M190" i="10" s="1"/>
  <c r="J190" i="10" s="1"/>
  <c r="N190" i="10"/>
  <c r="L155" i="11"/>
  <c r="M155" i="11" s="1"/>
  <c r="J155" i="11" s="1"/>
  <c r="N155" i="11"/>
  <c r="I155" i="11" l="1"/>
  <c r="K155" i="11" s="1"/>
  <c r="G155" i="11"/>
  <c r="H155" i="11"/>
  <c r="F155" i="11"/>
  <c r="C155" i="11"/>
  <c r="G188" i="10"/>
  <c r="F188" i="10"/>
  <c r="I188" i="10"/>
  <c r="K188" i="10" s="1"/>
  <c r="C188" i="10" s="1"/>
  <c r="H188" i="10"/>
  <c r="L156" i="11"/>
  <c r="M156" i="11" s="1"/>
  <c r="J156" i="11" s="1"/>
  <c r="N156" i="11"/>
  <c r="N191" i="10"/>
  <c r="L191" i="10"/>
  <c r="M191" i="10" s="1"/>
  <c r="J191" i="10" s="1"/>
  <c r="L157" i="11" l="1"/>
  <c r="M157" i="11" s="1"/>
  <c r="J157" i="11" s="1"/>
  <c r="N157" i="11"/>
  <c r="G189" i="10"/>
  <c r="I189" i="10"/>
  <c r="K189" i="10" s="1"/>
  <c r="F189" i="10"/>
  <c r="C189" i="10"/>
  <c r="H189" i="10"/>
  <c r="L192" i="10"/>
  <c r="M192" i="10" s="1"/>
  <c r="J192" i="10" s="1"/>
  <c r="N192" i="10"/>
  <c r="G156" i="11"/>
  <c r="I156" i="11"/>
  <c r="K156" i="11" s="1"/>
  <c r="F156" i="11"/>
  <c r="H156" i="11"/>
  <c r="I157" i="11" l="1"/>
  <c r="K157" i="11" s="1"/>
  <c r="G157" i="11"/>
  <c r="C157" i="11"/>
  <c r="F157" i="11"/>
  <c r="H157" i="11"/>
  <c r="C156" i="11"/>
  <c r="N158" i="11"/>
  <c r="L158" i="11"/>
  <c r="M158" i="11" s="1"/>
  <c r="J158" i="11" s="1"/>
  <c r="N193" i="10"/>
  <c r="L193" i="10"/>
  <c r="M193" i="10" s="1"/>
  <c r="J193" i="10" s="1"/>
  <c r="G190" i="10"/>
  <c r="I190" i="10"/>
  <c r="K190" i="10" s="1"/>
  <c r="H190" i="10"/>
  <c r="F190" i="10"/>
  <c r="L194" i="10" l="1"/>
  <c r="M194" i="10" s="1"/>
  <c r="J194" i="10" s="1"/>
  <c r="N194" i="10"/>
  <c r="L159" i="11"/>
  <c r="M159" i="11" s="1"/>
  <c r="J159" i="11" s="1"/>
  <c r="N159" i="11"/>
  <c r="G191" i="10"/>
  <c r="I191" i="10"/>
  <c r="K191" i="10" s="1"/>
  <c r="C191" i="10"/>
  <c r="F191" i="10"/>
  <c r="H191" i="10"/>
  <c r="C190" i="10"/>
  <c r="G158" i="11"/>
  <c r="I158" i="11"/>
  <c r="K158" i="11" s="1"/>
  <c r="H158" i="11"/>
  <c r="F158" i="11"/>
  <c r="G159" i="11" l="1"/>
  <c r="H159" i="11"/>
  <c r="I159" i="11"/>
  <c r="K159" i="11" s="1"/>
  <c r="C159" i="11"/>
  <c r="F159" i="11"/>
  <c r="N160" i="11"/>
  <c r="L160" i="11"/>
  <c r="M160" i="11" s="1"/>
  <c r="J160" i="11" s="1"/>
  <c r="N195" i="10"/>
  <c r="L195" i="10"/>
  <c r="M195" i="10" s="1"/>
  <c r="J195" i="10" s="1"/>
  <c r="G192" i="10"/>
  <c r="H192" i="10"/>
  <c r="I192" i="10"/>
  <c r="K192" i="10" s="1"/>
  <c r="F192" i="10"/>
  <c r="C158" i="11"/>
  <c r="I193" i="10" l="1"/>
  <c r="K193" i="10" s="1"/>
  <c r="H193" i="10"/>
  <c r="F193" i="10"/>
  <c r="G193" i="10"/>
  <c r="C193" i="10"/>
  <c r="L161" i="11"/>
  <c r="M161" i="11" s="1"/>
  <c r="J161" i="11" s="1"/>
  <c r="N161" i="11"/>
  <c r="I160" i="11"/>
  <c r="K160" i="11" s="1"/>
  <c r="C160" i="11"/>
  <c r="G160" i="11"/>
  <c r="F160" i="11"/>
  <c r="H160" i="11"/>
  <c r="N196" i="10"/>
  <c r="L196" i="10"/>
  <c r="M196" i="10" s="1"/>
  <c r="J196" i="10" s="1"/>
  <c r="C192" i="10"/>
  <c r="I161" i="11" l="1"/>
  <c r="K161" i="11" s="1"/>
  <c r="G161" i="11"/>
  <c r="C161" i="11"/>
  <c r="H161" i="11"/>
  <c r="F161" i="11"/>
  <c r="N162" i="11"/>
  <c r="L162" i="11"/>
  <c r="M162" i="11" s="1"/>
  <c r="J162" i="11" s="1"/>
  <c r="L197" i="10"/>
  <c r="M197" i="10" s="1"/>
  <c r="J197" i="10" s="1"/>
  <c r="N197" i="10"/>
  <c r="G194" i="10"/>
  <c r="I194" i="10"/>
  <c r="K194" i="10" s="1"/>
  <c r="H194" i="10"/>
  <c r="F194" i="10"/>
  <c r="N198" i="10" l="1"/>
  <c r="L198" i="10"/>
  <c r="M198" i="10" s="1"/>
  <c r="J198" i="10" s="1"/>
  <c r="L163" i="11"/>
  <c r="M163" i="11" s="1"/>
  <c r="J163" i="11" s="1"/>
  <c r="N163" i="11"/>
  <c r="I195" i="10"/>
  <c r="K195" i="10" s="1"/>
  <c r="F195" i="10"/>
  <c r="C195" i="10"/>
  <c r="H195" i="10"/>
  <c r="G195" i="10"/>
  <c r="C194" i="10"/>
  <c r="G162" i="11"/>
  <c r="I162" i="11"/>
  <c r="K162" i="11" s="1"/>
  <c r="F162" i="11"/>
  <c r="H162" i="11"/>
  <c r="C162" i="11"/>
  <c r="L164" i="11" l="1"/>
  <c r="M164" i="11" s="1"/>
  <c r="J164" i="11" s="1"/>
  <c r="N164" i="11"/>
  <c r="G196" i="10"/>
  <c r="I196" i="10"/>
  <c r="K196" i="10" s="1"/>
  <c r="F196" i="10"/>
  <c r="H196" i="10"/>
  <c r="G163" i="11"/>
  <c r="I163" i="11"/>
  <c r="K163" i="11" s="1"/>
  <c r="F163" i="11"/>
  <c r="H163" i="11"/>
  <c r="C163" i="11"/>
  <c r="L199" i="10"/>
  <c r="M199" i="10" s="1"/>
  <c r="J199" i="10" s="1"/>
  <c r="N199" i="10"/>
  <c r="G197" i="10" l="1"/>
  <c r="I197" i="10"/>
  <c r="K197" i="10" s="1"/>
  <c r="H197" i="10"/>
  <c r="F197" i="10"/>
  <c r="C197" i="10"/>
  <c r="G164" i="11"/>
  <c r="H164" i="11"/>
  <c r="F164" i="11"/>
  <c r="I164" i="11"/>
  <c r="K164" i="11" s="1"/>
  <c r="N200" i="10"/>
  <c r="L200" i="10"/>
  <c r="M200" i="10" s="1"/>
  <c r="J200" i="10" s="1"/>
  <c r="N165" i="11"/>
  <c r="L165" i="11"/>
  <c r="M165" i="11" s="1"/>
  <c r="J165" i="11" s="1"/>
  <c r="C196" i="10"/>
  <c r="L201" i="10" l="1"/>
  <c r="M201" i="10" s="1"/>
  <c r="J201" i="10" s="1"/>
  <c r="N201" i="10"/>
  <c r="L166" i="11"/>
  <c r="M166" i="11" s="1"/>
  <c r="J166" i="11" s="1"/>
  <c r="N166" i="11"/>
  <c r="G165" i="11"/>
  <c r="I165" i="11"/>
  <c r="K165" i="11" s="1"/>
  <c r="C165" i="11"/>
  <c r="F165" i="11"/>
  <c r="H165" i="11"/>
  <c r="C164" i="11"/>
  <c r="G198" i="10"/>
  <c r="I198" i="10"/>
  <c r="K198" i="10" s="1"/>
  <c r="H198" i="10"/>
  <c r="F198" i="10"/>
  <c r="N167" i="11" l="1"/>
  <c r="L167" i="11"/>
  <c r="M167" i="11" s="1"/>
  <c r="J167" i="11" s="1"/>
  <c r="G166" i="11"/>
  <c r="I166" i="11"/>
  <c r="K166" i="11" s="1"/>
  <c r="H166" i="11"/>
  <c r="F166" i="11"/>
  <c r="I199" i="10"/>
  <c r="K199" i="10" s="1"/>
  <c r="F199" i="10"/>
  <c r="G199" i="10"/>
  <c r="H199" i="10"/>
  <c r="C199" i="10"/>
  <c r="C198" i="10"/>
  <c r="L202" i="10"/>
  <c r="M202" i="10" s="1"/>
  <c r="J202" i="10" s="1"/>
  <c r="N202" i="10"/>
  <c r="I167" i="11" l="1"/>
  <c r="K167" i="11" s="1"/>
  <c r="G167" i="11"/>
  <c r="F167" i="11"/>
  <c r="H167" i="11"/>
  <c r="C167" i="11"/>
  <c r="N203" i="10"/>
  <c r="L203" i="10"/>
  <c r="M203" i="10" s="1"/>
  <c r="J203" i="10" s="1"/>
  <c r="G200" i="10"/>
  <c r="F200" i="10"/>
  <c r="I200" i="10"/>
  <c r="K200" i="10" s="1"/>
  <c r="H200" i="10"/>
  <c r="C166" i="11"/>
  <c r="L168" i="11"/>
  <c r="M168" i="11" s="1"/>
  <c r="J168" i="11" s="1"/>
  <c r="N168" i="11"/>
  <c r="G201" i="10" l="1"/>
  <c r="I201" i="10"/>
  <c r="K201" i="10" s="1"/>
  <c r="F201" i="10"/>
  <c r="C201" i="10"/>
  <c r="H201" i="10"/>
  <c r="C200" i="10"/>
  <c r="L204" i="10"/>
  <c r="M204" i="10" s="1"/>
  <c r="J204" i="10" s="1"/>
  <c r="N204" i="10"/>
  <c r="N169" i="11"/>
  <c r="L169" i="11"/>
  <c r="M169" i="11" s="1"/>
  <c r="J169" i="11" s="1"/>
  <c r="G168" i="11"/>
  <c r="I168" i="11"/>
  <c r="K168" i="11" s="1"/>
  <c r="F168" i="11"/>
  <c r="H168" i="11"/>
  <c r="G169" i="11" l="1"/>
  <c r="I169" i="11"/>
  <c r="K169" i="11" s="1"/>
  <c r="F169" i="11"/>
  <c r="H169" i="11"/>
  <c r="C169" i="11"/>
  <c r="N205" i="10"/>
  <c r="L205" i="10"/>
  <c r="M205" i="10" s="1"/>
  <c r="J205" i="10" s="1"/>
  <c r="N170" i="11"/>
  <c r="L170" i="11"/>
  <c r="M170" i="11" s="1"/>
  <c r="J170" i="11" s="1"/>
  <c r="H202" i="10"/>
  <c r="G202" i="10"/>
  <c r="C202" i="10"/>
  <c r="I202" i="10"/>
  <c r="K202" i="10" s="1"/>
  <c r="F202" i="10"/>
  <c r="C168" i="11"/>
  <c r="L171" i="11" l="1"/>
  <c r="M171" i="11" s="1"/>
  <c r="J171" i="11" s="1"/>
  <c r="N171" i="11"/>
  <c r="L206" i="10"/>
  <c r="M206" i="10" s="1"/>
  <c r="J206" i="10" s="1"/>
  <c r="N206" i="10"/>
  <c r="G170" i="11"/>
  <c r="I170" i="11"/>
  <c r="K170" i="11" s="1"/>
  <c r="H170" i="11"/>
  <c r="F170" i="11"/>
  <c r="C170" i="11"/>
  <c r="G203" i="10"/>
  <c r="I203" i="10"/>
  <c r="K203" i="10" s="1"/>
  <c r="C203" i="10" s="1"/>
  <c r="H203" i="10"/>
  <c r="F203" i="10"/>
  <c r="G204" i="10" l="1"/>
  <c r="I204" i="10"/>
  <c r="K204" i="10" s="1"/>
  <c r="H204" i="10"/>
  <c r="F204" i="10"/>
  <c r="C204" i="10"/>
  <c r="I171" i="11"/>
  <c r="K171" i="11" s="1"/>
  <c r="G171" i="11"/>
  <c r="F171" i="11"/>
  <c r="H171" i="11"/>
  <c r="C171" i="11"/>
  <c r="N172" i="11"/>
  <c r="L172" i="11"/>
  <c r="M172" i="11" s="1"/>
  <c r="J172" i="11" s="1"/>
  <c r="N207" i="10"/>
  <c r="L207" i="10"/>
  <c r="M207" i="10" s="1"/>
  <c r="J207" i="10" s="1"/>
  <c r="L173" i="11" l="1"/>
  <c r="M173" i="11" s="1"/>
  <c r="J173" i="11" s="1"/>
  <c r="N173" i="11"/>
  <c r="G172" i="11"/>
  <c r="I172" i="11"/>
  <c r="K172" i="11" s="1"/>
  <c r="H172" i="11"/>
  <c r="C172" i="11"/>
  <c r="F172" i="11"/>
  <c r="I205" i="10"/>
  <c r="K205" i="10" s="1"/>
  <c r="G205" i="10"/>
  <c r="C205" i="10"/>
  <c r="F205" i="10"/>
  <c r="H205" i="10"/>
  <c r="L208" i="10"/>
  <c r="M208" i="10" s="1"/>
  <c r="J208" i="10" s="1"/>
  <c r="N208" i="10"/>
  <c r="I173" i="11" l="1"/>
  <c r="K173" i="11" s="1"/>
  <c r="G173" i="11"/>
  <c r="F173" i="11"/>
  <c r="H173" i="11"/>
  <c r="C173" i="11"/>
  <c r="N174" i="11"/>
  <c r="L174" i="11"/>
  <c r="M174" i="11" s="1"/>
  <c r="J174" i="11" s="1"/>
  <c r="G206" i="10"/>
  <c r="I206" i="10"/>
  <c r="K206" i="10" s="1"/>
  <c r="F206" i="10"/>
  <c r="H206" i="10"/>
  <c r="L209" i="10"/>
  <c r="M209" i="10" s="1"/>
  <c r="J209" i="10" s="1"/>
  <c r="N209" i="10"/>
  <c r="I207" i="10" l="1"/>
  <c r="K207" i="10" s="1"/>
  <c r="C207" i="10"/>
  <c r="G207" i="10"/>
  <c r="H207" i="10"/>
  <c r="F207" i="10"/>
  <c r="C206" i="10"/>
  <c r="L175" i="11"/>
  <c r="M175" i="11" s="1"/>
  <c r="J175" i="11" s="1"/>
  <c r="N175" i="11"/>
  <c r="N210" i="10"/>
  <c r="L210" i="10"/>
  <c r="M210" i="10" s="1"/>
  <c r="J210" i="10" s="1"/>
  <c r="G174" i="11"/>
  <c r="I174" i="11"/>
  <c r="K174" i="11" s="1"/>
  <c r="F174" i="11"/>
  <c r="C174" i="11"/>
  <c r="H174" i="11"/>
  <c r="L176" i="11" l="1"/>
  <c r="M176" i="11" s="1"/>
  <c r="J176" i="11" s="1"/>
  <c r="N176" i="11"/>
  <c r="L211" i="10"/>
  <c r="M211" i="10" s="1"/>
  <c r="J211" i="10" s="1"/>
  <c r="N211" i="10"/>
  <c r="G175" i="11"/>
  <c r="I175" i="11"/>
  <c r="K175" i="11" s="1"/>
  <c r="H175" i="11"/>
  <c r="F175" i="11"/>
  <c r="G208" i="10"/>
  <c r="I208" i="10"/>
  <c r="K208" i="10" s="1"/>
  <c r="H208" i="10"/>
  <c r="F208" i="10"/>
  <c r="G176" i="11" l="1"/>
  <c r="I176" i="11"/>
  <c r="K176" i="11" s="1"/>
  <c r="H176" i="11"/>
  <c r="F176" i="11"/>
  <c r="C176" i="11"/>
  <c r="H209" i="10"/>
  <c r="G209" i="10"/>
  <c r="I209" i="10"/>
  <c r="K209" i="10" s="1"/>
  <c r="F209" i="10"/>
  <c r="C209" i="10"/>
  <c r="C175" i="11"/>
  <c r="N212" i="10"/>
  <c r="L212" i="10"/>
  <c r="M212" i="10" s="1"/>
  <c r="J212" i="10" s="1"/>
  <c r="N177" i="11"/>
  <c r="L177" i="11"/>
  <c r="M177" i="11" s="1"/>
  <c r="J177" i="11" s="1"/>
  <c r="C208" i="10"/>
  <c r="L213" i="10" l="1"/>
  <c r="M213" i="10" s="1"/>
  <c r="J213" i="10" s="1"/>
  <c r="N213" i="10"/>
  <c r="G210" i="10"/>
  <c r="F210" i="10"/>
  <c r="H210" i="10"/>
  <c r="I210" i="10"/>
  <c r="K210" i="10" s="1"/>
  <c r="C210" i="10" s="1"/>
  <c r="L178" i="11"/>
  <c r="M178" i="11" s="1"/>
  <c r="J178" i="11" s="1"/>
  <c r="N178" i="11"/>
  <c r="G177" i="11"/>
  <c r="I177" i="11"/>
  <c r="K177" i="11" s="1"/>
  <c r="F177" i="11"/>
  <c r="H177" i="11"/>
  <c r="N179" i="11" l="1"/>
  <c r="L179" i="11"/>
  <c r="M179" i="11" s="1"/>
  <c r="J179" i="11" s="1"/>
  <c r="G178" i="11"/>
  <c r="I178" i="11"/>
  <c r="K178" i="11" s="1"/>
  <c r="F178" i="11"/>
  <c r="H178" i="11"/>
  <c r="L214" i="10"/>
  <c r="M214" i="10" s="1"/>
  <c r="J214" i="10" s="1"/>
  <c r="N214" i="10"/>
  <c r="I211" i="10"/>
  <c r="K211" i="10" s="1"/>
  <c r="G211" i="10"/>
  <c r="H211" i="10"/>
  <c r="F211" i="10"/>
  <c r="C177" i="11"/>
  <c r="G212" i="10" l="1"/>
  <c r="F212" i="10"/>
  <c r="I212" i="10"/>
  <c r="K212" i="10" s="1"/>
  <c r="C212" i="10"/>
  <c r="H212" i="10"/>
  <c r="I179" i="11"/>
  <c r="K179" i="11" s="1"/>
  <c r="G179" i="11"/>
  <c r="C179" i="11"/>
  <c r="F179" i="11"/>
  <c r="H179" i="11"/>
  <c r="N215" i="10"/>
  <c r="L215" i="10"/>
  <c r="M215" i="10" s="1"/>
  <c r="J215" i="10" s="1"/>
  <c r="C178" i="11"/>
  <c r="C211" i="10"/>
  <c r="L180" i="11"/>
  <c r="M180" i="11" s="1"/>
  <c r="J180" i="11" s="1"/>
  <c r="N180" i="11"/>
  <c r="L216" i="10" l="1"/>
  <c r="M216" i="10" s="1"/>
  <c r="J216" i="10" s="1"/>
  <c r="N216" i="10"/>
  <c r="G180" i="11"/>
  <c r="I180" i="11"/>
  <c r="K180" i="11" s="1"/>
  <c r="F180" i="11"/>
  <c r="H180" i="11"/>
  <c r="G213" i="10"/>
  <c r="I213" i="10"/>
  <c r="K213" i="10" s="1"/>
  <c r="H213" i="10"/>
  <c r="F213" i="10"/>
  <c r="C213" i="10"/>
  <c r="N181" i="11"/>
  <c r="L181" i="11"/>
  <c r="M181" i="11" s="1"/>
  <c r="J181" i="11" s="1"/>
  <c r="I181" i="11" l="1"/>
  <c r="K181" i="11" s="1"/>
  <c r="G181" i="11"/>
  <c r="C181" i="11"/>
  <c r="F181" i="11"/>
  <c r="H181" i="11"/>
  <c r="C180" i="11"/>
  <c r="N217" i="10"/>
  <c r="L217" i="10"/>
  <c r="M217" i="10" s="1"/>
  <c r="J217" i="10" s="1"/>
  <c r="G214" i="10"/>
  <c r="I214" i="10"/>
  <c r="K214" i="10" s="1"/>
  <c r="H214" i="10"/>
  <c r="F214" i="10"/>
  <c r="L182" i="11"/>
  <c r="M182" i="11" s="1"/>
  <c r="J182" i="11" s="1"/>
  <c r="N182" i="11"/>
  <c r="L218" i="10" l="1"/>
  <c r="M218" i="10" s="1"/>
  <c r="J218" i="10" s="1"/>
  <c r="N218" i="10"/>
  <c r="G215" i="10"/>
  <c r="I215" i="10"/>
  <c r="K215" i="10" s="1"/>
  <c r="H215" i="10"/>
  <c r="F215" i="10"/>
  <c r="L183" i="11"/>
  <c r="M183" i="11" s="1"/>
  <c r="J183" i="11" s="1"/>
  <c r="N183" i="11"/>
  <c r="C214" i="10"/>
  <c r="G182" i="11"/>
  <c r="I182" i="11"/>
  <c r="K182" i="11" s="1"/>
  <c r="H182" i="11"/>
  <c r="F182" i="11"/>
  <c r="I183" i="11" l="1"/>
  <c r="K183" i="11" s="1"/>
  <c r="G183" i="11"/>
  <c r="H183" i="11"/>
  <c r="C183" i="11"/>
  <c r="F183" i="11"/>
  <c r="F216" i="10"/>
  <c r="H216" i="10"/>
  <c r="G216" i="10"/>
  <c r="I216" i="10"/>
  <c r="K216" i="10" s="1"/>
  <c r="N184" i="11"/>
  <c r="L184" i="11"/>
  <c r="M184" i="11" s="1"/>
  <c r="J184" i="11" s="1"/>
  <c r="C215" i="10"/>
  <c r="N219" i="10"/>
  <c r="L219" i="10"/>
  <c r="M219" i="10" s="1"/>
  <c r="J219" i="10" s="1"/>
  <c r="C182" i="11"/>
  <c r="I217" i="10" l="1"/>
  <c r="K217" i="10" s="1"/>
  <c r="C217" i="10"/>
  <c r="H217" i="10"/>
  <c r="F217" i="10"/>
  <c r="G217" i="10"/>
  <c r="L185" i="11"/>
  <c r="M185" i="11" s="1"/>
  <c r="J185" i="11" s="1"/>
  <c r="N185" i="11"/>
  <c r="C216" i="10"/>
  <c r="N220" i="10"/>
  <c r="L220" i="10"/>
  <c r="M220" i="10" s="1"/>
  <c r="J220" i="10" s="1"/>
  <c r="G184" i="11"/>
  <c r="I184" i="11"/>
  <c r="K184" i="11" s="1"/>
  <c r="C184" i="11"/>
  <c r="H184" i="11"/>
  <c r="F184" i="11"/>
  <c r="N186" i="11" l="1"/>
  <c r="L186" i="11"/>
  <c r="M186" i="11" s="1"/>
  <c r="J186" i="11" s="1"/>
  <c r="L221" i="10"/>
  <c r="M221" i="10" s="1"/>
  <c r="J221" i="10" s="1"/>
  <c r="N221" i="10"/>
  <c r="I185" i="11"/>
  <c r="K185" i="11" s="1"/>
  <c r="G185" i="11"/>
  <c r="H185" i="11"/>
  <c r="F185" i="11"/>
  <c r="G218" i="10"/>
  <c r="I218" i="10"/>
  <c r="K218" i="10" s="1"/>
  <c r="C218" i="10" s="1"/>
  <c r="F218" i="10"/>
  <c r="H218" i="10"/>
  <c r="G186" i="11" l="1"/>
  <c r="I186" i="11"/>
  <c r="K186" i="11" s="1"/>
  <c r="C186" i="11"/>
  <c r="F186" i="11"/>
  <c r="H186" i="11"/>
  <c r="I219" i="10"/>
  <c r="K219" i="10" s="1"/>
  <c r="C219" i="10" s="1"/>
  <c r="G219" i="10"/>
  <c r="F219" i="10"/>
  <c r="H219" i="10"/>
  <c r="C185" i="11"/>
  <c r="N222" i="10"/>
  <c r="L222" i="10"/>
  <c r="M222" i="10" s="1"/>
  <c r="J222" i="10" s="1"/>
  <c r="L187" i="11"/>
  <c r="M187" i="11" s="1"/>
  <c r="J187" i="11" s="1"/>
  <c r="N187" i="11"/>
  <c r="L188" i="11" l="1"/>
  <c r="M188" i="11" s="1"/>
  <c r="J188" i="11" s="1"/>
  <c r="N188" i="11"/>
  <c r="G187" i="11"/>
  <c r="I187" i="11"/>
  <c r="K187" i="11" s="1"/>
  <c r="H187" i="11"/>
  <c r="F187" i="11"/>
  <c r="G220" i="10"/>
  <c r="I220" i="10"/>
  <c r="K220" i="10" s="1"/>
  <c r="F220" i="10"/>
  <c r="C220" i="10"/>
  <c r="H220" i="10"/>
  <c r="L223" i="10"/>
  <c r="M223" i="10" s="1"/>
  <c r="J223" i="10" s="1"/>
  <c r="N223" i="10"/>
  <c r="G221" i="10" l="1"/>
  <c r="I221" i="10"/>
  <c r="K221" i="10" s="1"/>
  <c r="F221" i="10"/>
  <c r="H221" i="10"/>
  <c r="C221" i="10"/>
  <c r="G188" i="11"/>
  <c r="I188" i="11"/>
  <c r="K188" i="11" s="1"/>
  <c r="H188" i="11"/>
  <c r="F188" i="11"/>
  <c r="C188" i="11"/>
  <c r="C187" i="11"/>
  <c r="N189" i="11"/>
  <c r="L189" i="11"/>
  <c r="M189" i="11" s="1"/>
  <c r="J189" i="11" s="1"/>
  <c r="N224" i="10"/>
  <c r="L224" i="10"/>
  <c r="M224" i="10" s="1"/>
  <c r="J224" i="10" s="1"/>
  <c r="L190" i="11" l="1"/>
  <c r="M190" i="11" s="1"/>
  <c r="J190" i="11" s="1"/>
  <c r="N190" i="11"/>
  <c r="G189" i="11"/>
  <c r="I189" i="11"/>
  <c r="K189" i="11" s="1"/>
  <c r="H189" i="11"/>
  <c r="F189" i="11"/>
  <c r="C189" i="11"/>
  <c r="L225" i="10"/>
  <c r="M225" i="10" s="1"/>
  <c r="J225" i="10" s="1"/>
  <c r="N225" i="10"/>
  <c r="G222" i="10"/>
  <c r="I222" i="10"/>
  <c r="K222" i="10" s="1"/>
  <c r="F222" i="10"/>
  <c r="H222" i="10"/>
  <c r="L226" i="10" l="1"/>
  <c r="M226" i="10" s="1"/>
  <c r="J226" i="10" s="1"/>
  <c r="N226" i="10"/>
  <c r="G190" i="11"/>
  <c r="I190" i="11"/>
  <c r="K190" i="11" s="1"/>
  <c r="F190" i="11"/>
  <c r="H190" i="11"/>
  <c r="C190" i="11"/>
  <c r="I223" i="10"/>
  <c r="K223" i="10" s="1"/>
  <c r="F223" i="10"/>
  <c r="H223" i="10"/>
  <c r="G223" i="10"/>
  <c r="C222" i="10"/>
  <c r="N191" i="11"/>
  <c r="L191" i="11"/>
  <c r="M191" i="11" s="1"/>
  <c r="J191" i="11" s="1"/>
  <c r="G224" i="10" l="1"/>
  <c r="F224" i="10"/>
  <c r="H224" i="10"/>
  <c r="I224" i="10"/>
  <c r="K224" i="10" s="1"/>
  <c r="C224" i="10"/>
  <c r="I191" i="11"/>
  <c r="K191" i="11" s="1"/>
  <c r="G191" i="11"/>
  <c r="F191" i="11"/>
  <c r="C191" i="11"/>
  <c r="H191" i="11"/>
  <c r="C223" i="10"/>
  <c r="L192" i="11"/>
  <c r="M192" i="11" s="1"/>
  <c r="J192" i="11" s="1"/>
  <c r="N192" i="11"/>
  <c r="N227" i="10"/>
  <c r="L227" i="10"/>
  <c r="M227" i="10" s="1"/>
  <c r="J227" i="10" s="1"/>
  <c r="G225" i="10" l="1"/>
  <c r="I225" i="10"/>
  <c r="K225" i="10" s="1"/>
  <c r="C225" i="10"/>
  <c r="H225" i="10"/>
  <c r="F225" i="10"/>
  <c r="N193" i="11"/>
  <c r="L193" i="11"/>
  <c r="M193" i="11" s="1"/>
  <c r="J193" i="11" s="1"/>
  <c r="G192" i="11"/>
  <c r="I192" i="11"/>
  <c r="K192" i="11" s="1"/>
  <c r="F192" i="11"/>
  <c r="H192" i="11"/>
  <c r="L228" i="10"/>
  <c r="M228" i="10" s="1"/>
  <c r="J228" i="10" s="1"/>
  <c r="N228" i="10"/>
  <c r="N194" i="11" l="1"/>
  <c r="L194" i="11"/>
  <c r="M194" i="11" s="1"/>
  <c r="J194" i="11" s="1"/>
  <c r="G193" i="11"/>
  <c r="I193" i="11"/>
  <c r="K193" i="11" s="1"/>
  <c r="H193" i="11"/>
  <c r="F193" i="11"/>
  <c r="C192" i="11"/>
  <c r="N229" i="10"/>
  <c r="L229" i="10"/>
  <c r="M229" i="10" s="1"/>
  <c r="J229" i="10" s="1"/>
  <c r="H226" i="10"/>
  <c r="G226" i="10"/>
  <c r="I226" i="10"/>
  <c r="K226" i="10" s="1"/>
  <c r="F226" i="10"/>
  <c r="C226" i="10"/>
  <c r="G194" i="11" l="1"/>
  <c r="I194" i="11"/>
  <c r="K194" i="11" s="1"/>
  <c r="H194" i="11"/>
  <c r="F194" i="11"/>
  <c r="C194" i="11"/>
  <c r="L230" i="10"/>
  <c r="M230" i="10" s="1"/>
  <c r="J230" i="10" s="1"/>
  <c r="N230" i="10"/>
  <c r="C193" i="11"/>
  <c r="G227" i="10"/>
  <c r="I227" i="10"/>
  <c r="K227" i="10" s="1"/>
  <c r="H227" i="10"/>
  <c r="F227" i="10"/>
  <c r="L195" i="11"/>
  <c r="M195" i="11" s="1"/>
  <c r="J195" i="11" s="1"/>
  <c r="N195" i="11"/>
  <c r="N231" i="10" l="1"/>
  <c r="L231" i="10"/>
  <c r="M231" i="10" s="1"/>
  <c r="J231" i="10" s="1"/>
  <c r="G228" i="10"/>
  <c r="I228" i="10"/>
  <c r="K228" i="10" s="1"/>
  <c r="H228" i="10"/>
  <c r="C228" i="10"/>
  <c r="F228" i="10"/>
  <c r="N196" i="11"/>
  <c r="L196" i="11"/>
  <c r="M196" i="11" s="1"/>
  <c r="J196" i="11" s="1"/>
  <c r="I195" i="11"/>
  <c r="K195" i="11" s="1"/>
  <c r="G195" i="11"/>
  <c r="H195" i="11"/>
  <c r="F195" i="11"/>
  <c r="C227" i="10"/>
  <c r="L197" i="11" l="1"/>
  <c r="M197" i="11" s="1"/>
  <c r="J197" i="11" s="1"/>
  <c r="N197" i="11"/>
  <c r="G196" i="11"/>
  <c r="I196" i="11"/>
  <c r="K196" i="11" s="1"/>
  <c r="F196" i="11"/>
  <c r="C196" i="11"/>
  <c r="H196" i="11"/>
  <c r="I229" i="10"/>
  <c r="K229" i="10" s="1"/>
  <c r="G229" i="10"/>
  <c r="H229" i="10"/>
  <c r="C229" i="10"/>
  <c r="F229" i="10"/>
  <c r="C195" i="11"/>
  <c r="L232" i="10"/>
  <c r="M232" i="10" s="1"/>
  <c r="J232" i="10" s="1"/>
  <c r="N232" i="10"/>
  <c r="I197" i="11" l="1"/>
  <c r="K197" i="11" s="1"/>
  <c r="G197" i="11"/>
  <c r="C197" i="11"/>
  <c r="H197" i="11"/>
  <c r="F197" i="11"/>
  <c r="G230" i="10"/>
  <c r="I230" i="10"/>
  <c r="K230" i="10" s="1"/>
  <c r="F230" i="10"/>
  <c r="H230" i="10"/>
  <c r="N198" i="11"/>
  <c r="L198" i="11"/>
  <c r="M198" i="11" s="1"/>
  <c r="J198" i="11" s="1"/>
  <c r="L233" i="10"/>
  <c r="M233" i="10" s="1"/>
  <c r="J233" i="10" s="1"/>
  <c r="N233" i="10"/>
  <c r="I231" i="10" l="1"/>
  <c r="K231" i="10" s="1"/>
  <c r="H231" i="10"/>
  <c r="C231" i="10"/>
  <c r="F231" i="10"/>
  <c r="G231" i="10"/>
  <c r="C230" i="10"/>
  <c r="L199" i="11"/>
  <c r="M199" i="11" s="1"/>
  <c r="J199" i="11" s="1"/>
  <c r="N199" i="11"/>
  <c r="N234" i="10"/>
  <c r="L234" i="10"/>
  <c r="M234" i="10" s="1"/>
  <c r="J234" i="10" s="1"/>
  <c r="G198" i="11"/>
  <c r="I198" i="11"/>
  <c r="K198" i="11" s="1"/>
  <c r="C198" i="11"/>
  <c r="F198" i="11"/>
  <c r="H198" i="11"/>
  <c r="N200" i="11" l="1"/>
  <c r="L200" i="11"/>
  <c r="M200" i="11" s="1"/>
  <c r="J200" i="11" s="1"/>
  <c r="L235" i="10"/>
  <c r="M235" i="10" s="1"/>
  <c r="J235" i="10" s="1"/>
  <c r="N235" i="10"/>
  <c r="G199" i="11"/>
  <c r="I199" i="11"/>
  <c r="K199" i="11" s="1"/>
  <c r="C199" i="11" s="1"/>
  <c r="H199" i="11"/>
  <c r="F199" i="11"/>
  <c r="G232" i="10"/>
  <c r="I232" i="10"/>
  <c r="K232" i="10" s="1"/>
  <c r="H232" i="10"/>
  <c r="F232" i="10"/>
  <c r="H233" i="10" l="1"/>
  <c r="G233" i="10"/>
  <c r="F233" i="10"/>
  <c r="I233" i="10"/>
  <c r="K233" i="10" s="1"/>
  <c r="C233" i="10"/>
  <c r="N236" i="10"/>
  <c r="L236" i="10"/>
  <c r="M236" i="10" s="1"/>
  <c r="J236" i="10" s="1"/>
  <c r="G200" i="11"/>
  <c r="F200" i="11"/>
  <c r="I200" i="11"/>
  <c r="K200" i="11" s="1"/>
  <c r="C200" i="11" s="1"/>
  <c r="H200" i="11"/>
  <c r="C232" i="10"/>
  <c r="N201" i="11"/>
  <c r="L201" i="11"/>
  <c r="M201" i="11" s="1"/>
  <c r="J201" i="11" s="1"/>
  <c r="G234" i="10" l="1"/>
  <c r="I234" i="10"/>
  <c r="K234" i="10" s="1"/>
  <c r="H234" i="10"/>
  <c r="F234" i="10"/>
  <c r="C234" i="10"/>
  <c r="G201" i="11"/>
  <c r="I201" i="11"/>
  <c r="K201" i="11" s="1"/>
  <c r="H201" i="11"/>
  <c r="F201" i="11"/>
  <c r="C201" i="11"/>
  <c r="L237" i="10"/>
  <c r="M237" i="10" s="1"/>
  <c r="J237" i="10" s="1"/>
  <c r="N237" i="10"/>
  <c r="L202" i="11"/>
  <c r="M202" i="11" s="1"/>
  <c r="J202" i="11" s="1"/>
  <c r="N202" i="11"/>
  <c r="G202" i="11" l="1"/>
  <c r="I202" i="11"/>
  <c r="K202" i="11" s="1"/>
  <c r="C202" i="11"/>
  <c r="F202" i="11"/>
  <c r="H202" i="11"/>
  <c r="L238" i="10"/>
  <c r="M238" i="10" s="1"/>
  <c r="J238" i="10" s="1"/>
  <c r="N238" i="10"/>
  <c r="N203" i="11"/>
  <c r="L203" i="11"/>
  <c r="M203" i="11" s="1"/>
  <c r="J203" i="11" s="1"/>
  <c r="I235" i="10"/>
  <c r="K235" i="10" s="1"/>
  <c r="G235" i="10"/>
  <c r="F235" i="10"/>
  <c r="H235" i="10"/>
  <c r="G236" i="10" l="1"/>
  <c r="F236" i="10"/>
  <c r="H236" i="10"/>
  <c r="I236" i="10"/>
  <c r="K236" i="10" s="1"/>
  <c r="C236" i="10" s="1"/>
  <c r="N239" i="10"/>
  <c r="L239" i="10"/>
  <c r="M239" i="10" s="1"/>
  <c r="J239" i="10" s="1"/>
  <c r="I203" i="11"/>
  <c r="K203" i="11" s="1"/>
  <c r="G203" i="11"/>
  <c r="F203" i="11"/>
  <c r="H203" i="11"/>
  <c r="L204" i="11"/>
  <c r="M204" i="11" s="1"/>
  <c r="J204" i="11" s="1"/>
  <c r="N204" i="11"/>
  <c r="C235" i="10"/>
  <c r="G237" i="10" l="1"/>
  <c r="I237" i="10"/>
  <c r="K237" i="10" s="1"/>
  <c r="F237" i="10"/>
  <c r="H237" i="10"/>
  <c r="C237" i="10"/>
  <c r="L240" i="10"/>
  <c r="M240" i="10" s="1"/>
  <c r="J240" i="10" s="1"/>
  <c r="N240" i="10"/>
  <c r="N205" i="11"/>
  <c r="L205" i="11"/>
  <c r="M205" i="11" s="1"/>
  <c r="J205" i="11" s="1"/>
  <c r="G204" i="11"/>
  <c r="I204" i="11"/>
  <c r="K204" i="11" s="1"/>
  <c r="F204" i="11"/>
  <c r="H204" i="11"/>
  <c r="C203" i="11"/>
  <c r="L206" i="11" l="1"/>
  <c r="M206" i="11" s="1"/>
  <c r="J206" i="11" s="1"/>
  <c r="N206" i="11"/>
  <c r="I205" i="11"/>
  <c r="K205" i="11" s="1"/>
  <c r="C205" i="11"/>
  <c r="H205" i="11"/>
  <c r="G205" i="11"/>
  <c r="F205" i="11"/>
  <c r="G238" i="10"/>
  <c r="I238" i="10"/>
  <c r="K238" i="10" s="1"/>
  <c r="F238" i="10"/>
  <c r="H238" i="10"/>
  <c r="N241" i="10"/>
  <c r="L241" i="10"/>
  <c r="M241" i="10" s="1"/>
  <c r="J241" i="10" s="1"/>
  <c r="C204" i="11"/>
  <c r="I239" i="10" l="1"/>
  <c r="K239" i="10" s="1"/>
  <c r="F239" i="10"/>
  <c r="G239" i="10"/>
  <c r="C239" i="10"/>
  <c r="H239" i="10"/>
  <c r="G206" i="11"/>
  <c r="I206" i="11"/>
  <c r="K206" i="11" s="1"/>
  <c r="H206" i="11"/>
  <c r="C206" i="11"/>
  <c r="F206" i="11"/>
  <c r="L207" i="11"/>
  <c r="M207" i="11" s="1"/>
  <c r="J207" i="11" s="1"/>
  <c r="N207" i="11"/>
  <c r="C238" i="10"/>
  <c r="L242" i="10"/>
  <c r="M242" i="10" s="1"/>
  <c r="J242" i="10" s="1"/>
  <c r="N242" i="10"/>
  <c r="N208" i="11" l="1"/>
  <c r="L208" i="11"/>
  <c r="M208" i="11" s="1"/>
  <c r="J208" i="11" s="1"/>
  <c r="I207" i="11"/>
  <c r="K207" i="11" s="1"/>
  <c r="G207" i="11"/>
  <c r="C207" i="11"/>
  <c r="H207" i="11"/>
  <c r="F207" i="11"/>
  <c r="N243" i="10"/>
  <c r="L243" i="10"/>
  <c r="M243" i="10" s="1"/>
  <c r="J243" i="10" s="1"/>
  <c r="G240" i="10"/>
  <c r="I240" i="10"/>
  <c r="K240" i="10" s="1"/>
  <c r="H240" i="10"/>
  <c r="F240" i="10"/>
  <c r="G208" i="11" l="1"/>
  <c r="I208" i="11"/>
  <c r="K208" i="11" s="1"/>
  <c r="C208" i="11"/>
  <c r="H208" i="11"/>
  <c r="F208" i="11"/>
  <c r="I241" i="10"/>
  <c r="K241" i="10" s="1"/>
  <c r="C241" i="10" s="1"/>
  <c r="F241" i="10"/>
  <c r="H241" i="10"/>
  <c r="G241" i="10"/>
  <c r="C240" i="10"/>
  <c r="N244" i="10"/>
  <c r="L244" i="10"/>
  <c r="M244" i="10" s="1"/>
  <c r="J244" i="10" s="1"/>
  <c r="L209" i="11"/>
  <c r="M209" i="11" s="1"/>
  <c r="J209" i="11" s="1"/>
  <c r="N209" i="11"/>
  <c r="I209" i="11" l="1"/>
  <c r="K209" i="11" s="1"/>
  <c r="G209" i="11"/>
  <c r="F209" i="11"/>
  <c r="H209" i="11"/>
  <c r="C209" i="11"/>
  <c r="L245" i="10"/>
  <c r="M245" i="10" s="1"/>
  <c r="J245" i="10" s="1"/>
  <c r="N245" i="10"/>
  <c r="G242" i="10"/>
  <c r="F242" i="10"/>
  <c r="H242" i="10"/>
  <c r="I242" i="10"/>
  <c r="K242" i="10" s="1"/>
  <c r="C242" i="10" s="1"/>
  <c r="N210" i="11"/>
  <c r="L210" i="11"/>
  <c r="M210" i="11" s="1"/>
  <c r="J210" i="11" s="1"/>
  <c r="L246" i="10" l="1"/>
  <c r="M246" i="10" s="1"/>
  <c r="J246" i="10" s="1"/>
  <c r="N246" i="10"/>
  <c r="G243" i="10"/>
  <c r="I243" i="10"/>
  <c r="K243" i="10" s="1"/>
  <c r="F243" i="10"/>
  <c r="H243" i="10"/>
  <c r="C243" i="10"/>
  <c r="L211" i="11"/>
  <c r="M211" i="11" s="1"/>
  <c r="J211" i="11" s="1"/>
  <c r="N211" i="11"/>
  <c r="G210" i="11"/>
  <c r="I210" i="11"/>
  <c r="K210" i="11" s="1"/>
  <c r="F210" i="11"/>
  <c r="H210" i="11"/>
  <c r="L247" i="10" l="1"/>
  <c r="M247" i="10" s="1"/>
  <c r="J247" i="10" s="1"/>
  <c r="N247" i="10"/>
  <c r="G211" i="11"/>
  <c r="I211" i="11"/>
  <c r="K211" i="11" s="1"/>
  <c r="H211" i="11"/>
  <c r="F211" i="11"/>
  <c r="L212" i="11"/>
  <c r="M212" i="11" s="1"/>
  <c r="J212" i="11" s="1"/>
  <c r="N212" i="11"/>
  <c r="G244" i="10"/>
  <c r="F244" i="10"/>
  <c r="I244" i="10"/>
  <c r="K244" i="10" s="1"/>
  <c r="H244" i="10"/>
  <c r="C210" i="11"/>
  <c r="G212" i="11" l="1"/>
  <c r="I212" i="11"/>
  <c r="K212" i="11" s="1"/>
  <c r="H212" i="11"/>
  <c r="F212" i="11"/>
  <c r="G245" i="10"/>
  <c r="I245" i="10"/>
  <c r="K245" i="10" s="1"/>
  <c r="F245" i="10"/>
  <c r="C245" i="10"/>
  <c r="H245" i="10"/>
  <c r="N213" i="11"/>
  <c r="L213" i="11"/>
  <c r="M213" i="11" s="1"/>
  <c r="J213" i="11" s="1"/>
  <c r="C211" i="11"/>
  <c r="L248" i="10"/>
  <c r="M248" i="10" s="1"/>
  <c r="J248" i="10" s="1"/>
  <c r="N248" i="10"/>
  <c r="C244" i="10"/>
  <c r="G213" i="11" l="1"/>
  <c r="I213" i="11"/>
  <c r="K213" i="11" s="1"/>
  <c r="H213" i="11"/>
  <c r="F213" i="11"/>
  <c r="C213" i="11"/>
  <c r="L214" i="11"/>
  <c r="M214" i="11" s="1"/>
  <c r="J214" i="11" s="1"/>
  <c r="N214" i="11"/>
  <c r="G246" i="10"/>
  <c r="F246" i="10"/>
  <c r="H246" i="10"/>
  <c r="I246" i="10"/>
  <c r="K246" i="10" s="1"/>
  <c r="C246" i="10" s="1"/>
  <c r="L249" i="10"/>
  <c r="M249" i="10" s="1"/>
  <c r="J249" i="10" s="1"/>
  <c r="N249" i="10"/>
  <c r="C212" i="11"/>
  <c r="N215" i="11" l="1"/>
  <c r="L215" i="11"/>
  <c r="M215" i="11" s="1"/>
  <c r="J215" i="11" s="1"/>
  <c r="L250" i="10"/>
  <c r="M250" i="10" s="1"/>
  <c r="J250" i="10" s="1"/>
  <c r="N250" i="10"/>
  <c r="G214" i="11"/>
  <c r="H214" i="11"/>
  <c r="I214" i="11"/>
  <c r="K214" i="11" s="1"/>
  <c r="C214" i="11"/>
  <c r="F214" i="11"/>
  <c r="I247" i="10"/>
  <c r="K247" i="10" s="1"/>
  <c r="F247" i="10"/>
  <c r="H247" i="10"/>
  <c r="G247" i="10"/>
  <c r="N251" i="10" l="1"/>
  <c r="L251" i="10"/>
  <c r="M251" i="10" s="1"/>
  <c r="J251" i="10" s="1"/>
  <c r="G248" i="10"/>
  <c r="I248" i="10"/>
  <c r="K248" i="10" s="1"/>
  <c r="F248" i="10"/>
  <c r="H248" i="10"/>
  <c r="I215" i="11"/>
  <c r="K215" i="11" s="1"/>
  <c r="G215" i="11"/>
  <c r="H215" i="11"/>
  <c r="F215" i="11"/>
  <c r="C247" i="10"/>
  <c r="L216" i="11"/>
  <c r="M216" i="11" s="1"/>
  <c r="J216" i="11" s="1"/>
  <c r="N216" i="11"/>
  <c r="I249" i="10" l="1"/>
  <c r="K249" i="10" s="1"/>
  <c r="G249" i="10"/>
  <c r="H249" i="10"/>
  <c r="F249" i="10"/>
  <c r="C249" i="10"/>
  <c r="C248" i="10"/>
  <c r="G216" i="11"/>
  <c r="I216" i="11"/>
  <c r="K216" i="11" s="1"/>
  <c r="F216" i="11"/>
  <c r="C216" i="11"/>
  <c r="H216" i="11"/>
  <c r="N217" i="11"/>
  <c r="L217" i="11"/>
  <c r="M217" i="11" s="1"/>
  <c r="J217" i="11" s="1"/>
  <c r="C215" i="11"/>
  <c r="N252" i="10"/>
  <c r="L252" i="10"/>
  <c r="M252" i="10" s="1"/>
  <c r="J252" i="10" s="1"/>
  <c r="G217" i="11" l="1"/>
  <c r="I217" i="11"/>
  <c r="K217" i="11" s="1"/>
  <c r="F217" i="11"/>
  <c r="H217" i="11"/>
  <c r="C217" i="11"/>
  <c r="N253" i="10"/>
  <c r="L253" i="10"/>
  <c r="M253" i="10" s="1"/>
  <c r="J253" i="10" s="1"/>
  <c r="N218" i="11"/>
  <c r="L218" i="11"/>
  <c r="M218" i="11" s="1"/>
  <c r="J218" i="11" s="1"/>
  <c r="I250" i="10"/>
  <c r="K250" i="10" s="1"/>
  <c r="G250" i="10"/>
  <c r="H250" i="10"/>
  <c r="F250" i="10"/>
  <c r="N254" i="10" l="1"/>
  <c r="L254" i="10"/>
  <c r="M254" i="10" s="1"/>
  <c r="J254" i="10" s="1"/>
  <c r="I251" i="10"/>
  <c r="K251" i="10" s="1"/>
  <c r="G251" i="10"/>
  <c r="F251" i="10"/>
  <c r="H251" i="10"/>
  <c r="C251" i="10"/>
  <c r="L219" i="11"/>
  <c r="M219" i="11" s="1"/>
  <c r="J219" i="11" s="1"/>
  <c r="N219" i="11"/>
  <c r="G218" i="11"/>
  <c r="I218" i="11"/>
  <c r="K218" i="11" s="1"/>
  <c r="H218" i="11"/>
  <c r="F218" i="11"/>
  <c r="C250" i="10"/>
  <c r="N220" i="11" l="1"/>
  <c r="L220" i="11"/>
  <c r="M220" i="11" s="1"/>
  <c r="J220" i="11" s="1"/>
  <c r="H252" i="10"/>
  <c r="F252" i="10"/>
  <c r="I252" i="10"/>
  <c r="K252" i="10" s="1"/>
  <c r="G252" i="10"/>
  <c r="I219" i="11"/>
  <c r="K219" i="11" s="1"/>
  <c r="F219" i="11"/>
  <c r="H219" i="11"/>
  <c r="C219" i="11"/>
  <c r="G219" i="11"/>
  <c r="C218" i="11"/>
  <c r="N255" i="10"/>
  <c r="L255" i="10"/>
  <c r="M255" i="10" s="1"/>
  <c r="J255" i="10" s="1"/>
  <c r="I253" i="10" l="1"/>
  <c r="K253" i="10" s="1"/>
  <c r="G253" i="10"/>
  <c r="F253" i="10"/>
  <c r="H253" i="10"/>
  <c r="C253" i="10"/>
  <c r="L256" i="10"/>
  <c r="M256" i="10" s="1"/>
  <c r="J256" i="10" s="1"/>
  <c r="N256" i="10"/>
  <c r="G220" i="11"/>
  <c r="I220" i="11"/>
  <c r="K220" i="11" s="1"/>
  <c r="F220" i="11"/>
  <c r="H220" i="11"/>
  <c r="C252" i="10"/>
  <c r="L221" i="11"/>
  <c r="M221" i="11" s="1"/>
  <c r="J221" i="11" s="1"/>
  <c r="N221" i="11"/>
  <c r="I221" i="11" l="1"/>
  <c r="K221" i="11" s="1"/>
  <c r="G221" i="11"/>
  <c r="F221" i="11"/>
  <c r="H221" i="11"/>
  <c r="C221" i="11"/>
  <c r="L257" i="10"/>
  <c r="M257" i="10" s="1"/>
  <c r="J257" i="10" s="1"/>
  <c r="N257" i="10"/>
  <c r="N222" i="11"/>
  <c r="L222" i="11"/>
  <c r="M222" i="11" s="1"/>
  <c r="J222" i="11" s="1"/>
  <c r="C220" i="11"/>
  <c r="G254" i="10"/>
  <c r="I254" i="10"/>
  <c r="K254" i="10" s="1"/>
  <c r="C254" i="10" s="1"/>
  <c r="F254" i="10"/>
  <c r="H254" i="10"/>
  <c r="L258" i="10" l="1"/>
  <c r="M258" i="10" s="1"/>
  <c r="J258" i="10" s="1"/>
  <c r="N258" i="10"/>
  <c r="L223" i="11"/>
  <c r="M223" i="11" s="1"/>
  <c r="J223" i="11" s="1"/>
  <c r="N223" i="11"/>
  <c r="F255" i="10"/>
  <c r="H255" i="10"/>
  <c r="G255" i="10"/>
  <c r="I255" i="10"/>
  <c r="K255" i="10" s="1"/>
  <c r="C255" i="10" s="1"/>
  <c r="G222" i="11"/>
  <c r="I222" i="11"/>
  <c r="K222" i="11" s="1"/>
  <c r="F222" i="11"/>
  <c r="H222" i="11"/>
  <c r="L224" i="11" l="1"/>
  <c r="M224" i="11" s="1"/>
  <c r="J224" i="11" s="1"/>
  <c r="N224" i="11"/>
  <c r="G223" i="11"/>
  <c r="I223" i="11"/>
  <c r="K223" i="11" s="1"/>
  <c r="F223" i="11"/>
  <c r="H223" i="11"/>
  <c r="L259" i="10"/>
  <c r="M259" i="10" s="1"/>
  <c r="J259" i="10" s="1"/>
  <c r="N259" i="10"/>
  <c r="G256" i="10"/>
  <c r="I256" i="10"/>
  <c r="K256" i="10" s="1"/>
  <c r="C256" i="10" s="1"/>
  <c r="F256" i="10"/>
  <c r="H256" i="10"/>
  <c r="C222" i="11"/>
  <c r="L260" i="10" l="1"/>
  <c r="M260" i="10" s="1"/>
  <c r="J260" i="10" s="1"/>
  <c r="N260" i="10"/>
  <c r="G224" i="11"/>
  <c r="I224" i="11"/>
  <c r="K224" i="11" s="1"/>
  <c r="F224" i="11"/>
  <c r="H224" i="11"/>
  <c r="N225" i="11"/>
  <c r="L225" i="11"/>
  <c r="M225" i="11" s="1"/>
  <c r="J225" i="11" s="1"/>
  <c r="I257" i="10"/>
  <c r="K257" i="10" s="1"/>
  <c r="F257" i="10"/>
  <c r="G257" i="10"/>
  <c r="H257" i="10"/>
  <c r="C223" i="11"/>
  <c r="G258" i="10" l="1"/>
  <c r="I258" i="10"/>
  <c r="K258" i="10" s="1"/>
  <c r="F258" i="10"/>
  <c r="C258" i="10"/>
  <c r="H258" i="10"/>
  <c r="I225" i="11"/>
  <c r="K225" i="11" s="1"/>
  <c r="G225" i="11"/>
  <c r="C225" i="11"/>
  <c r="F225" i="11"/>
  <c r="H225" i="11"/>
  <c r="C257" i="10"/>
  <c r="L226" i="11"/>
  <c r="M226" i="11" s="1"/>
  <c r="J226" i="11" s="1"/>
  <c r="N226" i="11"/>
  <c r="C224" i="11"/>
  <c r="L261" i="10"/>
  <c r="M261" i="10" s="1"/>
  <c r="J261" i="10" s="1"/>
  <c r="N261" i="10"/>
  <c r="N262" i="10" l="1"/>
  <c r="L262" i="10"/>
  <c r="M262" i="10" s="1"/>
  <c r="J262" i="10" s="1"/>
  <c r="I259" i="10"/>
  <c r="K259" i="10" s="1"/>
  <c r="G259" i="10"/>
  <c r="H259" i="10"/>
  <c r="C259" i="10"/>
  <c r="F259" i="10"/>
  <c r="G226" i="11"/>
  <c r="I226" i="11"/>
  <c r="K226" i="11" s="1"/>
  <c r="F226" i="11"/>
  <c r="H226" i="11"/>
  <c r="C226" i="11"/>
  <c r="N227" i="11"/>
  <c r="L227" i="11"/>
  <c r="M227" i="11" s="1"/>
  <c r="J227" i="11" s="1"/>
  <c r="G260" i="10" l="1"/>
  <c r="F260" i="10"/>
  <c r="I260" i="10"/>
  <c r="K260" i="10" s="1"/>
  <c r="H260" i="10"/>
  <c r="I227" i="11"/>
  <c r="K227" i="11" s="1"/>
  <c r="G227" i="11"/>
  <c r="C227" i="11"/>
  <c r="F227" i="11"/>
  <c r="H227" i="11"/>
  <c r="L228" i="11"/>
  <c r="M228" i="11" s="1"/>
  <c r="J228" i="11" s="1"/>
  <c r="N228" i="11"/>
  <c r="N263" i="10"/>
  <c r="L263" i="10"/>
  <c r="M263" i="10" s="1"/>
  <c r="J263" i="10" s="1"/>
  <c r="I261" i="10" l="1"/>
  <c r="K261" i="10" s="1"/>
  <c r="G261" i="10"/>
  <c r="F261" i="10"/>
  <c r="C261" i="10"/>
  <c r="H261" i="10"/>
  <c r="C260" i="10"/>
  <c r="G228" i="11"/>
  <c r="I228" i="11"/>
  <c r="K228" i="11" s="1"/>
  <c r="H228" i="11"/>
  <c r="C228" i="11"/>
  <c r="F228" i="11"/>
  <c r="L264" i="10"/>
  <c r="M264" i="10" s="1"/>
  <c r="J264" i="10" s="1"/>
  <c r="N264" i="10"/>
  <c r="N229" i="11"/>
  <c r="L229" i="11"/>
  <c r="M229" i="11" s="1"/>
  <c r="J229" i="11" s="1"/>
  <c r="L230" i="11" l="1"/>
  <c r="M230" i="11" s="1"/>
  <c r="J230" i="11" s="1"/>
  <c r="N230" i="11"/>
  <c r="I229" i="11"/>
  <c r="K229" i="11" s="1"/>
  <c r="G229" i="11"/>
  <c r="F229" i="11"/>
  <c r="H229" i="11"/>
  <c r="C229" i="11"/>
  <c r="N265" i="10"/>
  <c r="L265" i="10"/>
  <c r="M265" i="10" s="1"/>
  <c r="J265" i="10" s="1"/>
  <c r="F262" i="10"/>
  <c r="G262" i="10"/>
  <c r="H262" i="10"/>
  <c r="I262" i="10"/>
  <c r="K262" i="10" s="1"/>
  <c r="G230" i="11" l="1"/>
  <c r="I230" i="11"/>
  <c r="K230" i="11" s="1"/>
  <c r="H230" i="11"/>
  <c r="C230" i="11"/>
  <c r="F230" i="11"/>
  <c r="L266" i="10"/>
  <c r="M266" i="10" s="1"/>
  <c r="J266" i="10" s="1"/>
  <c r="N266" i="10"/>
  <c r="I263" i="10"/>
  <c r="K263" i="10" s="1"/>
  <c r="G263" i="10"/>
  <c r="H263" i="10"/>
  <c r="F263" i="10"/>
  <c r="C263" i="10"/>
  <c r="L231" i="11"/>
  <c r="M231" i="11" s="1"/>
  <c r="J231" i="11" s="1"/>
  <c r="N231" i="11"/>
  <c r="C262" i="10"/>
  <c r="N267" i="10" l="1"/>
  <c r="L267" i="10"/>
  <c r="M267" i="10" s="1"/>
  <c r="J267" i="10" s="1"/>
  <c r="G231" i="11"/>
  <c r="I231" i="11"/>
  <c r="K231" i="11" s="1"/>
  <c r="F231" i="11"/>
  <c r="H231" i="11"/>
  <c r="C231" i="11"/>
  <c r="I264" i="10"/>
  <c r="K264" i="10" s="1"/>
  <c r="F264" i="10"/>
  <c r="G264" i="10"/>
  <c r="H264" i="10"/>
  <c r="C264" i="10"/>
  <c r="N232" i="11"/>
  <c r="L232" i="11"/>
  <c r="M232" i="11" s="1"/>
  <c r="J232" i="11" s="1"/>
  <c r="I265" i="10" l="1"/>
  <c r="K265" i="10" s="1"/>
  <c r="C265" i="10"/>
  <c r="F265" i="10"/>
  <c r="H265" i="10"/>
  <c r="G265" i="10"/>
  <c r="G232" i="11"/>
  <c r="I232" i="11"/>
  <c r="K232" i="11" s="1"/>
  <c r="F232" i="11"/>
  <c r="H232" i="11"/>
  <c r="C232" i="11"/>
  <c r="L233" i="11"/>
  <c r="M233" i="11" s="1"/>
  <c r="J233" i="11" s="1"/>
  <c r="N233" i="11"/>
  <c r="L268" i="10"/>
  <c r="M268" i="10" s="1"/>
  <c r="J268" i="10" s="1"/>
  <c r="N268" i="10"/>
  <c r="L234" i="11" l="1"/>
  <c r="M234" i="11" s="1"/>
  <c r="J234" i="11" s="1"/>
  <c r="N234" i="11"/>
  <c r="I233" i="11"/>
  <c r="K233" i="11" s="1"/>
  <c r="G233" i="11"/>
  <c r="H233" i="11"/>
  <c r="F233" i="11"/>
  <c r="C233" i="11"/>
  <c r="L269" i="10"/>
  <c r="M269" i="10" s="1"/>
  <c r="J269" i="10" s="1"/>
  <c r="N269" i="10"/>
  <c r="G266" i="10"/>
  <c r="I266" i="10"/>
  <c r="K266" i="10" s="1"/>
  <c r="F266" i="10"/>
  <c r="H266" i="10"/>
  <c r="N270" i="10" l="1"/>
  <c r="L270" i="10"/>
  <c r="M270" i="10" s="1"/>
  <c r="J270" i="10" s="1"/>
  <c r="I234" i="11"/>
  <c r="K234" i="11" s="1"/>
  <c r="G234" i="11"/>
  <c r="C234" i="11"/>
  <c r="H234" i="11"/>
  <c r="F234" i="11"/>
  <c r="G267" i="10"/>
  <c r="H267" i="10"/>
  <c r="F267" i="10"/>
  <c r="I267" i="10"/>
  <c r="K267" i="10" s="1"/>
  <c r="C266" i="10"/>
  <c r="N235" i="11"/>
  <c r="L235" i="11"/>
  <c r="M235" i="11" s="1"/>
  <c r="J235" i="11" s="1"/>
  <c r="G235" i="11" l="1"/>
  <c r="I235" i="11"/>
  <c r="K235" i="11" s="1"/>
  <c r="F235" i="11"/>
  <c r="H235" i="11"/>
  <c r="C235" i="11"/>
  <c r="G268" i="10"/>
  <c r="I268" i="10"/>
  <c r="K268" i="10" s="1"/>
  <c r="C268" i="10"/>
  <c r="F268" i="10"/>
  <c r="H268" i="10"/>
  <c r="C267" i="10"/>
  <c r="L236" i="11"/>
  <c r="M236" i="11" s="1"/>
  <c r="J236" i="11" s="1"/>
  <c r="N236" i="11"/>
  <c r="L271" i="10"/>
  <c r="M271" i="10" s="1"/>
  <c r="J271" i="10" s="1"/>
  <c r="N271" i="10"/>
  <c r="N272" i="10" l="1"/>
  <c r="L272" i="10"/>
  <c r="M272" i="10" s="1"/>
  <c r="J272" i="10" s="1"/>
  <c r="G269" i="10"/>
  <c r="I269" i="10"/>
  <c r="K269" i="10" s="1"/>
  <c r="F269" i="10"/>
  <c r="H269" i="10"/>
  <c r="N237" i="11"/>
  <c r="L237" i="11"/>
  <c r="M237" i="11" s="1"/>
  <c r="J237" i="11" s="1"/>
  <c r="G236" i="11"/>
  <c r="I236" i="11"/>
  <c r="K236" i="11" s="1"/>
  <c r="F236" i="11"/>
  <c r="H236" i="11"/>
  <c r="G270" i="10" l="1"/>
  <c r="F270" i="10"/>
  <c r="I270" i="10"/>
  <c r="K270" i="10" s="1"/>
  <c r="H270" i="10"/>
  <c r="C270" i="10"/>
  <c r="L238" i="11"/>
  <c r="M238" i="11" s="1"/>
  <c r="J238" i="11" s="1"/>
  <c r="N238" i="11"/>
  <c r="C269" i="10"/>
  <c r="G237" i="11"/>
  <c r="I237" i="11"/>
  <c r="K237" i="11" s="1"/>
  <c r="C237" i="11" s="1"/>
  <c r="H237" i="11"/>
  <c r="F237" i="11"/>
  <c r="C236" i="11"/>
  <c r="L273" i="10"/>
  <c r="M273" i="10" s="1"/>
  <c r="J273" i="10" s="1"/>
  <c r="N273" i="10"/>
  <c r="I271" i="10" l="1"/>
  <c r="K271" i="10" s="1"/>
  <c r="G271" i="10"/>
  <c r="F271" i="10"/>
  <c r="H271" i="10"/>
  <c r="C271" i="10"/>
  <c r="L274" i="10"/>
  <c r="M274" i="10" s="1"/>
  <c r="J274" i="10" s="1"/>
  <c r="N274" i="10"/>
  <c r="I238" i="11"/>
  <c r="K238" i="11" s="1"/>
  <c r="H238" i="11"/>
  <c r="G238" i="11"/>
  <c r="F238" i="11"/>
  <c r="N239" i="11"/>
  <c r="L239" i="11"/>
  <c r="M239" i="11" s="1"/>
  <c r="J239" i="11" s="1"/>
  <c r="I239" i="11" l="1"/>
  <c r="K239" i="11" s="1"/>
  <c r="H239" i="11"/>
  <c r="G239" i="11"/>
  <c r="F239" i="11"/>
  <c r="C239" i="11"/>
  <c r="N275" i="10"/>
  <c r="L275" i="10"/>
  <c r="M275" i="10" s="1"/>
  <c r="J275" i="10" s="1"/>
  <c r="C238" i="11"/>
  <c r="L240" i="11"/>
  <c r="M240" i="11" s="1"/>
  <c r="J240" i="11" s="1"/>
  <c r="N240" i="11"/>
  <c r="G272" i="10"/>
  <c r="I272" i="10"/>
  <c r="K272" i="10" s="1"/>
  <c r="H272" i="10"/>
  <c r="F272" i="10"/>
  <c r="C272" i="10"/>
  <c r="N241" i="11" l="1"/>
  <c r="L241" i="11"/>
  <c r="M241" i="11" s="1"/>
  <c r="J241" i="11" s="1"/>
  <c r="L276" i="10"/>
  <c r="M276" i="10" s="1"/>
  <c r="J276" i="10" s="1"/>
  <c r="N276" i="10"/>
  <c r="I273" i="10"/>
  <c r="K273" i="10" s="1"/>
  <c r="C273" i="10" s="1"/>
  <c r="G273" i="10"/>
  <c r="H273" i="10"/>
  <c r="F273" i="10"/>
  <c r="G240" i="11"/>
  <c r="I240" i="11"/>
  <c r="K240" i="11" s="1"/>
  <c r="H240" i="11"/>
  <c r="F240" i="11"/>
  <c r="G241" i="11" l="1"/>
  <c r="I241" i="11"/>
  <c r="K241" i="11" s="1"/>
  <c r="H241" i="11"/>
  <c r="C241" i="11"/>
  <c r="F241" i="11"/>
  <c r="N277" i="10"/>
  <c r="L277" i="10"/>
  <c r="M277" i="10" s="1"/>
  <c r="J277" i="10" s="1"/>
  <c r="C240" i="11"/>
  <c r="G274" i="10"/>
  <c r="I274" i="10"/>
  <c r="K274" i="10" s="1"/>
  <c r="F274" i="10"/>
  <c r="H274" i="10"/>
  <c r="L242" i="11"/>
  <c r="M242" i="11" s="1"/>
  <c r="J242" i="11" s="1"/>
  <c r="N242" i="11"/>
  <c r="G242" i="11" l="1"/>
  <c r="I242" i="11"/>
  <c r="K242" i="11" s="1"/>
  <c r="H242" i="11"/>
  <c r="C242" i="11"/>
  <c r="F242" i="11"/>
  <c r="I275" i="10"/>
  <c r="K275" i="10" s="1"/>
  <c r="C275" i="10" s="1"/>
  <c r="G275" i="10"/>
  <c r="F275" i="10"/>
  <c r="H275" i="10"/>
  <c r="L278" i="10"/>
  <c r="M278" i="10" s="1"/>
  <c r="J278" i="10" s="1"/>
  <c r="N278" i="10"/>
  <c r="L243" i="11"/>
  <c r="M243" i="11" s="1"/>
  <c r="J243" i="11" s="1"/>
  <c r="N243" i="11"/>
  <c r="C274" i="10"/>
  <c r="N279" i="10" l="1"/>
  <c r="L279" i="10"/>
  <c r="M279" i="10" s="1"/>
  <c r="J279" i="10" s="1"/>
  <c r="L244" i="11"/>
  <c r="M244" i="11" s="1"/>
  <c r="J244" i="11" s="1"/>
  <c r="N244" i="11"/>
  <c r="I243" i="11"/>
  <c r="K243" i="11" s="1"/>
  <c r="H243" i="11"/>
  <c r="G243" i="11"/>
  <c r="F243" i="11"/>
  <c r="C243" i="11"/>
  <c r="G276" i="10"/>
  <c r="I276" i="10"/>
  <c r="K276" i="10" s="1"/>
  <c r="F276" i="10"/>
  <c r="H276" i="10"/>
  <c r="I277" i="10" l="1"/>
  <c r="K277" i="10" s="1"/>
  <c r="F277" i="10"/>
  <c r="H277" i="10"/>
  <c r="C277" i="10"/>
  <c r="G277" i="10"/>
  <c r="G244" i="11"/>
  <c r="I244" i="11"/>
  <c r="K244" i="11" s="1"/>
  <c r="H244" i="11"/>
  <c r="C244" i="11"/>
  <c r="F244" i="11"/>
  <c r="N245" i="11"/>
  <c r="L245" i="11"/>
  <c r="M245" i="11" s="1"/>
  <c r="J245" i="11" s="1"/>
  <c r="C276" i="10"/>
  <c r="N280" i="10"/>
  <c r="L280" i="10"/>
  <c r="M280" i="10" s="1"/>
  <c r="J280" i="10" s="1"/>
  <c r="N246" i="11" l="1"/>
  <c r="L246" i="11"/>
  <c r="M246" i="11" s="1"/>
  <c r="J246" i="11" s="1"/>
  <c r="L281" i="10"/>
  <c r="M281" i="10" s="1"/>
  <c r="J281" i="10" s="1"/>
  <c r="N281" i="10"/>
  <c r="I245" i="11"/>
  <c r="K245" i="11" s="1"/>
  <c r="G245" i="11"/>
  <c r="F245" i="11"/>
  <c r="H245" i="11"/>
  <c r="G278" i="10"/>
  <c r="H278" i="10"/>
  <c r="F278" i="10"/>
  <c r="I278" i="10"/>
  <c r="K278" i="10" s="1"/>
  <c r="G246" i="11" l="1"/>
  <c r="I246" i="11"/>
  <c r="K246" i="11" s="1"/>
  <c r="H246" i="11"/>
  <c r="C246" i="11"/>
  <c r="F246" i="11"/>
  <c r="C245" i="11"/>
  <c r="G279" i="10"/>
  <c r="I279" i="10"/>
  <c r="K279" i="10" s="1"/>
  <c r="C279" i="10" s="1"/>
  <c r="H279" i="10"/>
  <c r="F279" i="10"/>
  <c r="L282" i="10"/>
  <c r="M282" i="10" s="1"/>
  <c r="J282" i="10" s="1"/>
  <c r="N282" i="10"/>
  <c r="C278" i="10"/>
  <c r="L247" i="11"/>
  <c r="M247" i="11" s="1"/>
  <c r="J247" i="11" s="1"/>
  <c r="N247" i="11"/>
  <c r="N248" i="11" l="1"/>
  <c r="L248" i="11"/>
  <c r="M248" i="11" s="1"/>
  <c r="J248" i="11" s="1"/>
  <c r="G280" i="10"/>
  <c r="H280" i="10"/>
  <c r="I280" i="10"/>
  <c r="K280" i="10" s="1"/>
  <c r="C280" i="10" s="1"/>
  <c r="F280" i="10"/>
  <c r="L283" i="10"/>
  <c r="M283" i="10" s="1"/>
  <c r="J283" i="10" s="1"/>
  <c r="N283" i="10"/>
  <c r="I247" i="11"/>
  <c r="K247" i="11" s="1"/>
  <c r="G247" i="11"/>
  <c r="F247" i="11"/>
  <c r="H247" i="11"/>
  <c r="G248" i="11" l="1"/>
  <c r="I248" i="11"/>
  <c r="K248" i="11" s="1"/>
  <c r="F248" i="11"/>
  <c r="C248" i="11"/>
  <c r="H248" i="11"/>
  <c r="G281" i="10"/>
  <c r="I281" i="10"/>
  <c r="K281" i="10" s="1"/>
  <c r="F281" i="10"/>
  <c r="C281" i="10"/>
  <c r="H281" i="10"/>
  <c r="L284" i="10"/>
  <c r="M284" i="10" s="1"/>
  <c r="J284" i="10" s="1"/>
  <c r="N284" i="10"/>
  <c r="C247" i="11"/>
  <c r="L249" i="11"/>
  <c r="M249" i="11" s="1"/>
  <c r="J249" i="11" s="1"/>
  <c r="N249" i="11"/>
  <c r="G282" i="10" l="1"/>
  <c r="H282" i="10"/>
  <c r="I282" i="10"/>
  <c r="K282" i="10" s="1"/>
  <c r="C282" i="10" s="1"/>
  <c r="F282" i="10"/>
  <c r="N250" i="11"/>
  <c r="L250" i="11"/>
  <c r="M250" i="11" s="1"/>
  <c r="J250" i="11" s="1"/>
  <c r="I249" i="11"/>
  <c r="K249" i="11" s="1"/>
  <c r="G249" i="11"/>
  <c r="H249" i="11"/>
  <c r="F249" i="11"/>
  <c r="L285" i="10"/>
  <c r="M285" i="10" s="1"/>
  <c r="J285" i="10" s="1"/>
  <c r="N285" i="10"/>
  <c r="G250" i="11" l="1"/>
  <c r="H250" i="11"/>
  <c r="I250" i="11"/>
  <c r="K250" i="11" s="1"/>
  <c r="C250" i="11"/>
  <c r="F250" i="11"/>
  <c r="L286" i="10"/>
  <c r="M286" i="10" s="1"/>
  <c r="J286" i="10" s="1"/>
  <c r="N286" i="10"/>
  <c r="L251" i="11"/>
  <c r="M251" i="11" s="1"/>
  <c r="J251" i="11" s="1"/>
  <c r="N251" i="11"/>
  <c r="I283" i="10"/>
  <c r="K283" i="10" s="1"/>
  <c r="F283" i="10"/>
  <c r="C283" i="10"/>
  <c r="H283" i="10"/>
  <c r="G283" i="10"/>
  <c r="C249" i="11"/>
  <c r="N252" i="11" l="1"/>
  <c r="L252" i="11"/>
  <c r="M252" i="11" s="1"/>
  <c r="J252" i="11" s="1"/>
  <c r="G251" i="11"/>
  <c r="I251" i="11"/>
  <c r="K251" i="11" s="1"/>
  <c r="F251" i="11"/>
  <c r="H251" i="11"/>
  <c r="C251" i="11"/>
  <c r="G284" i="10"/>
  <c r="I284" i="10"/>
  <c r="K284" i="10" s="1"/>
  <c r="C284" i="10" s="1"/>
  <c r="F284" i="10"/>
  <c r="H284" i="10"/>
  <c r="N287" i="10"/>
  <c r="L287" i="10"/>
  <c r="M287" i="10" s="1"/>
  <c r="J287" i="10" s="1"/>
  <c r="G252" i="11" l="1"/>
  <c r="H252" i="11"/>
  <c r="F252" i="11"/>
  <c r="I252" i="11"/>
  <c r="K252" i="11" s="1"/>
  <c r="I285" i="10"/>
  <c r="K285" i="10" s="1"/>
  <c r="C285" i="10" s="1"/>
  <c r="G285" i="10"/>
  <c r="F285" i="10"/>
  <c r="H285" i="10"/>
  <c r="N288" i="10"/>
  <c r="L288" i="10"/>
  <c r="M288" i="10" s="1"/>
  <c r="J288" i="10" s="1"/>
  <c r="N253" i="11"/>
  <c r="L253" i="11"/>
  <c r="M253" i="11" s="1"/>
  <c r="J253" i="11" s="1"/>
  <c r="I286" i="10" l="1"/>
  <c r="K286" i="10" s="1"/>
  <c r="C286" i="10"/>
  <c r="G286" i="10"/>
  <c r="F286" i="10"/>
  <c r="H286" i="10"/>
  <c r="N289" i="10"/>
  <c r="L289" i="10"/>
  <c r="M289" i="10" s="1"/>
  <c r="J289" i="10" s="1"/>
  <c r="G253" i="11"/>
  <c r="I253" i="11"/>
  <c r="K253" i="11" s="1"/>
  <c r="F253" i="11"/>
  <c r="H253" i="11"/>
  <c r="C253" i="11"/>
  <c r="C252" i="11"/>
  <c r="L254" i="11"/>
  <c r="M254" i="11" s="1"/>
  <c r="J254" i="11" s="1"/>
  <c r="N254" i="11"/>
  <c r="G254" i="11" l="1"/>
  <c r="I254" i="11"/>
  <c r="K254" i="11" s="1"/>
  <c r="H254" i="11"/>
  <c r="F254" i="11"/>
  <c r="C254" i="11"/>
  <c r="N290" i="10"/>
  <c r="L290" i="10"/>
  <c r="M290" i="10" s="1"/>
  <c r="J290" i="10" s="1"/>
  <c r="N255" i="11"/>
  <c r="L255" i="11"/>
  <c r="M255" i="11" s="1"/>
  <c r="J255" i="11" s="1"/>
  <c r="I287" i="10"/>
  <c r="K287" i="10" s="1"/>
  <c r="G287" i="10"/>
  <c r="F287" i="10"/>
  <c r="H287" i="10"/>
  <c r="H288" i="10" l="1"/>
  <c r="I288" i="10"/>
  <c r="K288" i="10" s="1"/>
  <c r="C288" i="10"/>
  <c r="F288" i="10"/>
  <c r="G288" i="10"/>
  <c r="L256" i="11"/>
  <c r="M256" i="11" s="1"/>
  <c r="J256" i="11" s="1"/>
  <c r="N256" i="11"/>
  <c r="N291" i="10"/>
  <c r="L291" i="10"/>
  <c r="M291" i="10" s="1"/>
  <c r="J291" i="10" s="1"/>
  <c r="I255" i="11"/>
  <c r="K255" i="11" s="1"/>
  <c r="G255" i="11"/>
  <c r="H255" i="11"/>
  <c r="F255" i="11"/>
  <c r="C287" i="10"/>
  <c r="G256" i="11" l="1"/>
  <c r="I256" i="11"/>
  <c r="K256" i="11" s="1"/>
  <c r="H256" i="11"/>
  <c r="F256" i="11"/>
  <c r="C256" i="11"/>
  <c r="N257" i="11"/>
  <c r="L257" i="11"/>
  <c r="M257" i="11" s="1"/>
  <c r="J257" i="11" s="1"/>
  <c r="I289" i="10"/>
  <c r="K289" i="10" s="1"/>
  <c r="G289" i="10"/>
  <c r="F289" i="10"/>
  <c r="H289" i="10"/>
  <c r="C289" i="10"/>
  <c r="L292" i="10"/>
  <c r="M292" i="10" s="1"/>
  <c r="J292" i="10" s="1"/>
  <c r="N292" i="10"/>
  <c r="C255" i="11"/>
  <c r="L258" i="11" l="1"/>
  <c r="M258" i="11" s="1"/>
  <c r="J258" i="11" s="1"/>
  <c r="N258" i="11"/>
  <c r="L293" i="10"/>
  <c r="M293" i="10" s="1"/>
  <c r="J293" i="10" s="1"/>
  <c r="N293" i="10"/>
  <c r="G290" i="10"/>
  <c r="F290" i="10"/>
  <c r="H290" i="10"/>
  <c r="I290" i="10"/>
  <c r="K290" i="10" s="1"/>
  <c r="C290" i="10" s="1"/>
  <c r="I257" i="11"/>
  <c r="K257" i="11" s="1"/>
  <c r="G257" i="11"/>
  <c r="H257" i="11"/>
  <c r="F257" i="11"/>
  <c r="G258" i="11" l="1"/>
  <c r="I258" i="11"/>
  <c r="K258" i="11" s="1"/>
  <c r="F258" i="11"/>
  <c r="C258" i="11"/>
  <c r="H258" i="11"/>
  <c r="L294" i="10"/>
  <c r="M294" i="10" s="1"/>
  <c r="J294" i="10" s="1"/>
  <c r="N294" i="10"/>
  <c r="L259" i="11"/>
  <c r="M259" i="11" s="1"/>
  <c r="J259" i="11" s="1"/>
  <c r="N259" i="11"/>
  <c r="I291" i="10"/>
  <c r="K291" i="10" s="1"/>
  <c r="G291" i="10"/>
  <c r="H291" i="10"/>
  <c r="F291" i="10"/>
  <c r="C257" i="11"/>
  <c r="G292" i="10" l="1"/>
  <c r="I292" i="10"/>
  <c r="K292" i="10" s="1"/>
  <c r="H292" i="10"/>
  <c r="F292" i="10"/>
  <c r="L295" i="10"/>
  <c r="M295" i="10" s="1"/>
  <c r="J295" i="10" s="1"/>
  <c r="N295" i="10"/>
  <c r="C291" i="10"/>
  <c r="N260" i="11"/>
  <c r="L260" i="11"/>
  <c r="M260" i="11" s="1"/>
  <c r="J260" i="11" s="1"/>
  <c r="I259" i="11"/>
  <c r="K259" i="11" s="1"/>
  <c r="F259" i="11"/>
  <c r="G259" i="11"/>
  <c r="H259" i="11"/>
  <c r="G260" i="11" l="1"/>
  <c r="F260" i="11"/>
  <c r="H260" i="11"/>
  <c r="I260" i="11"/>
  <c r="K260" i="11" s="1"/>
  <c r="L261" i="11"/>
  <c r="M261" i="11" s="1"/>
  <c r="J261" i="11" s="1"/>
  <c r="N261" i="11"/>
  <c r="L296" i="10"/>
  <c r="M296" i="10" s="1"/>
  <c r="J296" i="10" s="1"/>
  <c r="N296" i="10"/>
  <c r="F293" i="10"/>
  <c r="H293" i="10"/>
  <c r="C293" i="10"/>
  <c r="G293" i="10"/>
  <c r="I293" i="10"/>
  <c r="K293" i="10" s="1"/>
  <c r="C259" i="11"/>
  <c r="C292" i="10"/>
  <c r="I261" i="11" l="1"/>
  <c r="K261" i="11" s="1"/>
  <c r="G261" i="11"/>
  <c r="H261" i="11"/>
  <c r="F261" i="11"/>
  <c r="C261" i="11"/>
  <c r="N262" i="11"/>
  <c r="L262" i="11"/>
  <c r="M262" i="11" s="1"/>
  <c r="J262" i="11" s="1"/>
  <c r="L297" i="10"/>
  <c r="M297" i="10" s="1"/>
  <c r="J297" i="10" s="1"/>
  <c r="N297" i="10"/>
  <c r="C260" i="11"/>
  <c r="G294" i="10"/>
  <c r="I294" i="10"/>
  <c r="K294" i="10" s="1"/>
  <c r="F294" i="10"/>
  <c r="H294" i="10"/>
  <c r="N298" i="10" l="1"/>
  <c r="L298" i="10"/>
  <c r="M298" i="10" s="1"/>
  <c r="J298" i="10" s="1"/>
  <c r="L263" i="11"/>
  <c r="M263" i="11" s="1"/>
  <c r="J263" i="11" s="1"/>
  <c r="N263" i="11"/>
  <c r="I295" i="10"/>
  <c r="K295" i="10" s="1"/>
  <c r="G295" i="10"/>
  <c r="F295" i="10"/>
  <c r="C295" i="10"/>
  <c r="H295" i="10"/>
  <c r="C294" i="10"/>
  <c r="G262" i="11"/>
  <c r="I262" i="11"/>
  <c r="K262" i="11" s="1"/>
  <c r="H262" i="11"/>
  <c r="F262" i="11"/>
  <c r="L264" i="11" l="1"/>
  <c r="M264" i="11" s="1"/>
  <c r="J264" i="11" s="1"/>
  <c r="N264" i="11"/>
  <c r="G263" i="11"/>
  <c r="I263" i="11"/>
  <c r="K263" i="11" s="1"/>
  <c r="C263" i="11"/>
  <c r="F263" i="11"/>
  <c r="H263" i="11"/>
  <c r="G296" i="10"/>
  <c r="H296" i="10"/>
  <c r="I296" i="10"/>
  <c r="K296" i="10" s="1"/>
  <c r="F296" i="10"/>
  <c r="C262" i="11"/>
  <c r="N299" i="10"/>
  <c r="L299" i="10"/>
  <c r="M299" i="10" s="1"/>
  <c r="J299" i="10" s="1"/>
  <c r="I297" i="10" l="1"/>
  <c r="K297" i="10" s="1"/>
  <c r="G297" i="10"/>
  <c r="F297" i="10"/>
  <c r="H297" i="10"/>
  <c r="C297" i="10"/>
  <c r="F264" i="11"/>
  <c r="H264" i="11"/>
  <c r="G264" i="11"/>
  <c r="I264" i="11"/>
  <c r="K264" i="11" s="1"/>
  <c r="L300" i="10"/>
  <c r="M300" i="10" s="1"/>
  <c r="J300" i="10" s="1"/>
  <c r="N300" i="10"/>
  <c r="C296" i="10"/>
  <c r="N265" i="11"/>
  <c r="L265" i="11"/>
  <c r="M265" i="11" s="1"/>
  <c r="J265" i="11" s="1"/>
  <c r="G265" i="11" l="1"/>
  <c r="I265" i="11"/>
  <c r="K265" i="11" s="1"/>
  <c r="F265" i="11"/>
  <c r="C265" i="11"/>
  <c r="H265" i="11"/>
  <c r="C264" i="11"/>
  <c r="L266" i="11"/>
  <c r="M266" i="11" s="1"/>
  <c r="J266" i="11" s="1"/>
  <c r="N266" i="11"/>
  <c r="N301" i="10"/>
  <c r="L301" i="10"/>
  <c r="M301" i="10" s="1"/>
  <c r="J301" i="10" s="1"/>
  <c r="H298" i="10"/>
  <c r="G298" i="10"/>
  <c r="F298" i="10"/>
  <c r="I298" i="10"/>
  <c r="K298" i="10" s="1"/>
  <c r="C298" i="10"/>
  <c r="N267" i="11" l="1"/>
  <c r="L267" i="11"/>
  <c r="M267" i="11" s="1"/>
  <c r="J267" i="11" s="1"/>
  <c r="G266" i="11"/>
  <c r="H266" i="11"/>
  <c r="I266" i="11"/>
  <c r="K266" i="11" s="1"/>
  <c r="C266" i="11" s="1"/>
  <c r="F266" i="11"/>
  <c r="L302" i="10"/>
  <c r="M302" i="10" s="1"/>
  <c r="J302" i="10" s="1"/>
  <c r="N302" i="10"/>
  <c r="I299" i="10"/>
  <c r="K299" i="10" s="1"/>
  <c r="G299" i="10"/>
  <c r="F299" i="10"/>
  <c r="H299" i="10"/>
  <c r="I300" i="10" l="1"/>
  <c r="K300" i="10" s="1"/>
  <c r="G300" i="10"/>
  <c r="H300" i="10"/>
  <c r="F300" i="10"/>
  <c r="C300" i="10"/>
  <c r="I267" i="11"/>
  <c r="K267" i="11" s="1"/>
  <c r="C267" i="11"/>
  <c r="G267" i="11"/>
  <c r="H267" i="11"/>
  <c r="F267" i="11"/>
  <c r="N303" i="10"/>
  <c r="L303" i="10"/>
  <c r="M303" i="10" s="1"/>
  <c r="J303" i="10" s="1"/>
  <c r="C299" i="10"/>
  <c r="L268" i="11"/>
  <c r="M268" i="11" s="1"/>
  <c r="J268" i="11" s="1"/>
  <c r="N268" i="11"/>
  <c r="G268" i="11" l="1"/>
  <c r="I268" i="11"/>
  <c r="K268" i="11" s="1"/>
  <c r="F268" i="11"/>
  <c r="C268" i="11"/>
  <c r="H268" i="11"/>
  <c r="L304" i="10"/>
  <c r="M304" i="10" s="1"/>
  <c r="J304" i="10" s="1"/>
  <c r="N304" i="10"/>
  <c r="N269" i="11"/>
  <c r="L269" i="11"/>
  <c r="M269" i="11" s="1"/>
  <c r="J269" i="11" s="1"/>
  <c r="I301" i="10"/>
  <c r="K301" i="10" s="1"/>
  <c r="F301" i="10"/>
  <c r="G301" i="10"/>
  <c r="H301" i="10"/>
  <c r="L305" i="10" l="1"/>
  <c r="M305" i="10" s="1"/>
  <c r="J305" i="10" s="1"/>
  <c r="N305" i="10"/>
  <c r="N270" i="11"/>
  <c r="L270" i="11"/>
  <c r="M270" i="11" s="1"/>
  <c r="J270" i="11" s="1"/>
  <c r="G269" i="11"/>
  <c r="I269" i="11"/>
  <c r="K269" i="11" s="1"/>
  <c r="H269" i="11"/>
  <c r="F269" i="11"/>
  <c r="G302" i="10"/>
  <c r="I302" i="10"/>
  <c r="K302" i="10" s="1"/>
  <c r="H302" i="10"/>
  <c r="F302" i="10"/>
  <c r="C301" i="10"/>
  <c r="G303" i="10" l="1"/>
  <c r="I303" i="10"/>
  <c r="K303" i="10" s="1"/>
  <c r="H303" i="10"/>
  <c r="F303" i="10"/>
  <c r="G270" i="11"/>
  <c r="I270" i="11"/>
  <c r="K270" i="11" s="1"/>
  <c r="H270" i="11"/>
  <c r="F270" i="11"/>
  <c r="C270" i="11"/>
  <c r="L271" i="11"/>
  <c r="M271" i="11" s="1"/>
  <c r="J271" i="11" s="1"/>
  <c r="N271" i="11"/>
  <c r="C269" i="11"/>
  <c r="N306" i="10"/>
  <c r="L306" i="10"/>
  <c r="M306" i="10" s="1"/>
  <c r="J306" i="10" s="1"/>
  <c r="C302" i="10"/>
  <c r="N272" i="11" l="1"/>
  <c r="L272" i="11"/>
  <c r="M272" i="11" s="1"/>
  <c r="J272" i="11" s="1"/>
  <c r="G304" i="10"/>
  <c r="I304" i="10"/>
  <c r="K304" i="10" s="1"/>
  <c r="H304" i="10"/>
  <c r="F304" i="10"/>
  <c r="I271" i="11"/>
  <c r="K271" i="11" s="1"/>
  <c r="F271" i="11"/>
  <c r="G271" i="11"/>
  <c r="C271" i="11"/>
  <c r="H271" i="11"/>
  <c r="L307" i="10"/>
  <c r="M307" i="10" s="1"/>
  <c r="J307" i="10" s="1"/>
  <c r="N307" i="10"/>
  <c r="C303" i="10"/>
  <c r="G305" i="10" l="1"/>
  <c r="I305" i="10"/>
  <c r="K305" i="10" s="1"/>
  <c r="C305" i="10"/>
  <c r="F305" i="10"/>
  <c r="H305" i="10"/>
  <c r="C304" i="10"/>
  <c r="N308" i="10"/>
  <c r="L308" i="10"/>
  <c r="M308" i="10" s="1"/>
  <c r="J308" i="10" s="1"/>
  <c r="G272" i="11"/>
  <c r="I272" i="11"/>
  <c r="K272" i="11" s="1"/>
  <c r="H272" i="11"/>
  <c r="C272" i="11"/>
  <c r="F272" i="11"/>
  <c r="L273" i="11"/>
  <c r="M273" i="11" s="1"/>
  <c r="J273" i="11" s="1"/>
  <c r="N273" i="11"/>
  <c r="L309" i="10" l="1"/>
  <c r="M309" i="10" s="1"/>
  <c r="J309" i="10" s="1"/>
  <c r="N309" i="10"/>
  <c r="I273" i="11"/>
  <c r="K273" i="11" s="1"/>
  <c r="H273" i="11"/>
  <c r="C273" i="11"/>
  <c r="G273" i="11"/>
  <c r="F273" i="11"/>
  <c r="N274" i="11"/>
  <c r="L274" i="11"/>
  <c r="M274" i="11" s="1"/>
  <c r="J274" i="11" s="1"/>
  <c r="G306" i="10"/>
  <c r="H306" i="10"/>
  <c r="F306" i="10"/>
  <c r="I306" i="10"/>
  <c r="K306" i="10" s="1"/>
  <c r="L275" i="11" l="1"/>
  <c r="M275" i="11" s="1"/>
  <c r="J275" i="11" s="1"/>
  <c r="N275" i="11"/>
  <c r="G274" i="11"/>
  <c r="F274" i="11"/>
  <c r="H274" i="11"/>
  <c r="I274" i="11"/>
  <c r="K274" i="11" s="1"/>
  <c r="I307" i="10"/>
  <c r="K307" i="10" s="1"/>
  <c r="G307" i="10"/>
  <c r="F307" i="10"/>
  <c r="H307" i="10"/>
  <c r="C307" i="10"/>
  <c r="L310" i="10"/>
  <c r="M310" i="10" s="1"/>
  <c r="J310" i="10" s="1"/>
  <c r="N310" i="10"/>
  <c r="C306" i="10"/>
  <c r="G308" i="10" l="1"/>
  <c r="I308" i="10"/>
  <c r="K308" i="10" s="1"/>
  <c r="F308" i="10"/>
  <c r="H308" i="10"/>
  <c r="C308" i="10"/>
  <c r="N311" i="10"/>
  <c r="L311" i="10"/>
  <c r="M311" i="10" s="1"/>
  <c r="J311" i="10" s="1"/>
  <c r="L276" i="11"/>
  <c r="M276" i="11" s="1"/>
  <c r="J276" i="11" s="1"/>
  <c r="N276" i="11"/>
  <c r="G275" i="11"/>
  <c r="I275" i="11"/>
  <c r="K275" i="11" s="1"/>
  <c r="H275" i="11"/>
  <c r="F275" i="11"/>
  <c r="C274" i="11"/>
  <c r="N277" i="11" l="1"/>
  <c r="L277" i="11"/>
  <c r="M277" i="11" s="1"/>
  <c r="J277" i="11" s="1"/>
  <c r="I309" i="10"/>
  <c r="K309" i="10" s="1"/>
  <c r="C309" i="10"/>
  <c r="F309" i="10"/>
  <c r="H309" i="10"/>
  <c r="G309" i="10"/>
  <c r="G276" i="11"/>
  <c r="I276" i="11"/>
  <c r="K276" i="11" s="1"/>
  <c r="C276" i="11" s="1"/>
  <c r="H276" i="11"/>
  <c r="F276" i="11"/>
  <c r="L312" i="10"/>
  <c r="M312" i="10" s="1"/>
  <c r="J312" i="10" s="1"/>
  <c r="N312" i="10"/>
  <c r="C275" i="11"/>
  <c r="G277" i="11" l="1"/>
  <c r="I277" i="11"/>
  <c r="K277" i="11" s="1"/>
  <c r="F277" i="11"/>
  <c r="C277" i="11"/>
  <c r="H277" i="11"/>
  <c r="G310" i="10"/>
  <c r="I310" i="10"/>
  <c r="K310" i="10" s="1"/>
  <c r="H310" i="10"/>
  <c r="F310" i="10"/>
  <c r="C310" i="10"/>
  <c r="N313" i="10"/>
  <c r="L313" i="10"/>
  <c r="M313" i="10" s="1"/>
  <c r="J313" i="10" s="1"/>
  <c r="L278" i="11"/>
  <c r="M278" i="11" s="1"/>
  <c r="J278" i="11" s="1"/>
  <c r="N278" i="11"/>
  <c r="L314" i="10" l="1"/>
  <c r="M314" i="10" s="1"/>
  <c r="J314" i="10" s="1"/>
  <c r="N314" i="10"/>
  <c r="I311" i="10"/>
  <c r="K311" i="10" s="1"/>
  <c r="G311" i="10"/>
  <c r="C311" i="10"/>
  <c r="F311" i="10"/>
  <c r="H311" i="10"/>
  <c r="N279" i="11"/>
  <c r="L279" i="11"/>
  <c r="M279" i="11" s="1"/>
  <c r="J279" i="11" s="1"/>
  <c r="G278" i="11"/>
  <c r="I278" i="11"/>
  <c r="K278" i="11" s="1"/>
  <c r="H278" i="11"/>
  <c r="F278" i="11"/>
  <c r="L280" i="11" l="1"/>
  <c r="M280" i="11" s="1"/>
  <c r="J280" i="11" s="1"/>
  <c r="N280" i="11"/>
  <c r="I279" i="11"/>
  <c r="K279" i="11" s="1"/>
  <c r="G279" i="11"/>
  <c r="F279" i="11"/>
  <c r="C279" i="11"/>
  <c r="H279" i="11"/>
  <c r="C278" i="11"/>
  <c r="G312" i="10"/>
  <c r="I312" i="10"/>
  <c r="K312" i="10" s="1"/>
  <c r="C312" i="10" s="1"/>
  <c r="H312" i="10"/>
  <c r="F312" i="10"/>
  <c r="N315" i="10"/>
  <c r="L315" i="10"/>
  <c r="M315" i="10" s="1"/>
  <c r="J315" i="10" s="1"/>
  <c r="G280" i="11" l="1"/>
  <c r="I280" i="11"/>
  <c r="K280" i="11" s="1"/>
  <c r="H280" i="11"/>
  <c r="F280" i="11"/>
  <c r="C280" i="11"/>
  <c r="N316" i="10"/>
  <c r="L316" i="10"/>
  <c r="M316" i="10" s="1"/>
  <c r="J316" i="10" s="1"/>
  <c r="N281" i="11"/>
  <c r="L281" i="11"/>
  <c r="M281" i="11" s="1"/>
  <c r="J281" i="11" s="1"/>
  <c r="I313" i="10"/>
  <c r="K313" i="10" s="1"/>
  <c r="C313" i="10"/>
  <c r="F313" i="10"/>
  <c r="G313" i="10"/>
  <c r="H313" i="10"/>
  <c r="L282" i="11" l="1"/>
  <c r="M282" i="11" s="1"/>
  <c r="J282" i="11" s="1"/>
  <c r="N282" i="11"/>
  <c r="I281" i="11"/>
  <c r="K281" i="11" s="1"/>
  <c r="G281" i="11"/>
  <c r="C281" i="11"/>
  <c r="F281" i="11"/>
  <c r="H281" i="11"/>
  <c r="G314" i="10"/>
  <c r="F314" i="10"/>
  <c r="H314" i="10"/>
  <c r="I314" i="10"/>
  <c r="K314" i="10" s="1"/>
  <c r="L317" i="10"/>
  <c r="M317" i="10" s="1"/>
  <c r="J317" i="10" s="1"/>
  <c r="N317" i="10"/>
  <c r="G315" i="10" l="1"/>
  <c r="I315" i="10"/>
  <c r="K315" i="10" s="1"/>
  <c r="C315" i="10"/>
  <c r="H315" i="10"/>
  <c r="F315" i="10"/>
  <c r="G282" i="11"/>
  <c r="I282" i="11"/>
  <c r="K282" i="11" s="1"/>
  <c r="H282" i="11"/>
  <c r="F282" i="11"/>
  <c r="C282" i="11"/>
  <c r="C314" i="10"/>
  <c r="L318" i="10"/>
  <c r="M318" i="10" s="1"/>
  <c r="J318" i="10" s="1"/>
  <c r="N318" i="10"/>
  <c r="L283" i="11"/>
  <c r="M283" i="11" s="1"/>
  <c r="J283" i="11" s="1"/>
  <c r="N283" i="11"/>
  <c r="I283" i="11" l="1"/>
  <c r="K283" i="11" s="1"/>
  <c r="G283" i="11"/>
  <c r="F283" i="11"/>
  <c r="C283" i="11"/>
  <c r="H283" i="11"/>
  <c r="N284" i="11"/>
  <c r="L284" i="11"/>
  <c r="M284" i="11" s="1"/>
  <c r="J284" i="11" s="1"/>
  <c r="L319" i="10"/>
  <c r="M319" i="10" s="1"/>
  <c r="J319" i="10" s="1"/>
  <c r="N319" i="10"/>
  <c r="G316" i="10"/>
  <c r="I316" i="10"/>
  <c r="K316" i="10" s="1"/>
  <c r="F316" i="10"/>
  <c r="H316" i="10"/>
  <c r="G317" i="10" l="1"/>
  <c r="I317" i="10"/>
  <c r="K317" i="10" s="1"/>
  <c r="F317" i="10"/>
  <c r="H317" i="10"/>
  <c r="C317" i="10"/>
  <c r="C316" i="10"/>
  <c r="L320" i="10"/>
  <c r="M320" i="10" s="1"/>
  <c r="J320" i="10" s="1"/>
  <c r="N320" i="10"/>
  <c r="L285" i="11"/>
  <c r="M285" i="11" s="1"/>
  <c r="J285" i="11" s="1"/>
  <c r="N285" i="11"/>
  <c r="G284" i="11"/>
  <c r="C284" i="11"/>
  <c r="F284" i="11"/>
  <c r="I284" i="11"/>
  <c r="K284" i="11" s="1"/>
  <c r="H284" i="11"/>
  <c r="N286" i="11" l="1"/>
  <c r="L286" i="11"/>
  <c r="M286" i="11" s="1"/>
  <c r="J286" i="11" s="1"/>
  <c r="L321" i="10"/>
  <c r="M321" i="10" s="1"/>
  <c r="J321" i="10" s="1"/>
  <c r="N321" i="10"/>
  <c r="I285" i="11"/>
  <c r="K285" i="11" s="1"/>
  <c r="G285" i="11"/>
  <c r="F285" i="11"/>
  <c r="H285" i="11"/>
  <c r="C285" i="11"/>
  <c r="G318" i="10"/>
  <c r="C318" i="10"/>
  <c r="F318" i="10"/>
  <c r="I318" i="10"/>
  <c r="K318" i="10" s="1"/>
  <c r="H318" i="10"/>
  <c r="L322" i="10" l="1"/>
  <c r="M322" i="10" s="1"/>
  <c r="J322" i="10" s="1"/>
  <c r="N322" i="10"/>
  <c r="G286" i="11"/>
  <c r="I286" i="11"/>
  <c r="K286" i="11" s="1"/>
  <c r="F286" i="11"/>
  <c r="H286" i="11"/>
  <c r="I319" i="10"/>
  <c r="K319" i="10" s="1"/>
  <c r="H319" i="10"/>
  <c r="G319" i="10"/>
  <c r="F319" i="10"/>
  <c r="L287" i="11"/>
  <c r="M287" i="11" s="1"/>
  <c r="J287" i="11" s="1"/>
  <c r="N287" i="11"/>
  <c r="G320" i="10" l="1"/>
  <c r="I320" i="10"/>
  <c r="K320" i="10" s="1"/>
  <c r="F320" i="10"/>
  <c r="H320" i="10"/>
  <c r="C320" i="10"/>
  <c r="G287" i="11"/>
  <c r="I287" i="11"/>
  <c r="K287" i="11" s="1"/>
  <c r="F287" i="11"/>
  <c r="H287" i="11"/>
  <c r="C319" i="10"/>
  <c r="L288" i="11"/>
  <c r="M288" i="11" s="1"/>
  <c r="J288" i="11" s="1"/>
  <c r="N288" i="11"/>
  <c r="N323" i="10"/>
  <c r="L323" i="10"/>
  <c r="M323" i="10" s="1"/>
  <c r="J323" i="10" s="1"/>
  <c r="C286" i="11"/>
  <c r="G288" i="11" l="1"/>
  <c r="I288" i="11"/>
  <c r="K288" i="11" s="1"/>
  <c r="C288" i="11" s="1"/>
  <c r="H288" i="11"/>
  <c r="F288" i="11"/>
  <c r="N324" i="10"/>
  <c r="L324" i="10"/>
  <c r="M324" i="10" s="1"/>
  <c r="J324" i="10" s="1"/>
  <c r="I321" i="10"/>
  <c r="K321" i="10" s="1"/>
  <c r="F321" i="10"/>
  <c r="H321" i="10"/>
  <c r="G321" i="10"/>
  <c r="C321" i="10"/>
  <c r="C287" i="11"/>
  <c r="N289" i="11"/>
  <c r="L289" i="11"/>
  <c r="M289" i="11" s="1"/>
  <c r="J289" i="11" s="1"/>
  <c r="L325" i="10" l="1"/>
  <c r="M325" i="10" s="1"/>
  <c r="J325" i="10" s="1"/>
  <c r="N325" i="10"/>
  <c r="G289" i="11"/>
  <c r="I289" i="11"/>
  <c r="K289" i="11" s="1"/>
  <c r="F289" i="11"/>
  <c r="H289" i="11"/>
  <c r="I322" i="10"/>
  <c r="K322" i="10" s="1"/>
  <c r="H322" i="10"/>
  <c r="G322" i="10"/>
  <c r="F322" i="10"/>
  <c r="C322" i="10"/>
  <c r="L290" i="11"/>
  <c r="M290" i="11" s="1"/>
  <c r="J290" i="11" s="1"/>
  <c r="N290" i="11"/>
  <c r="G290" i="11" l="1"/>
  <c r="I290" i="11"/>
  <c r="K290" i="11" s="1"/>
  <c r="C290" i="11"/>
  <c r="F290" i="11"/>
  <c r="H290" i="11"/>
  <c r="C289" i="11"/>
  <c r="N291" i="11"/>
  <c r="L291" i="11"/>
  <c r="M291" i="11" s="1"/>
  <c r="J291" i="11" s="1"/>
  <c r="N326" i="10"/>
  <c r="L326" i="10"/>
  <c r="M326" i="10" s="1"/>
  <c r="J326" i="10" s="1"/>
  <c r="I323" i="10"/>
  <c r="K323" i="10" s="1"/>
  <c r="G323" i="10"/>
  <c r="H323" i="10"/>
  <c r="F323" i="10"/>
  <c r="L327" i="10" l="1"/>
  <c r="M327" i="10" s="1"/>
  <c r="J327" i="10" s="1"/>
  <c r="N327" i="10"/>
  <c r="I291" i="11"/>
  <c r="K291" i="11" s="1"/>
  <c r="G291" i="11"/>
  <c r="H291" i="11"/>
  <c r="F291" i="11"/>
  <c r="C291" i="11"/>
  <c r="H324" i="10"/>
  <c r="F324" i="10"/>
  <c r="I324" i="10"/>
  <c r="K324" i="10" s="1"/>
  <c r="G324" i="10"/>
  <c r="L292" i="11"/>
  <c r="M292" i="11" s="1"/>
  <c r="J292" i="11" s="1"/>
  <c r="N292" i="11"/>
  <c r="C323" i="10"/>
  <c r="I325" i="10" l="1"/>
  <c r="K325" i="10" s="1"/>
  <c r="G325" i="10"/>
  <c r="F325" i="10"/>
  <c r="C325" i="10"/>
  <c r="H325" i="10"/>
  <c r="G292" i="11"/>
  <c r="I292" i="11"/>
  <c r="K292" i="11" s="1"/>
  <c r="F292" i="11"/>
  <c r="H292" i="11"/>
  <c r="N293" i="11"/>
  <c r="L293" i="11"/>
  <c r="M293" i="11" s="1"/>
  <c r="J293" i="11" s="1"/>
  <c r="N328" i="10"/>
  <c r="L328" i="10"/>
  <c r="M328" i="10" s="1"/>
  <c r="J328" i="10" s="1"/>
  <c r="C324" i="10"/>
  <c r="N294" i="11" l="1"/>
  <c r="L294" i="11"/>
  <c r="M294" i="11" s="1"/>
  <c r="J294" i="11" s="1"/>
  <c r="G293" i="11"/>
  <c r="I293" i="11"/>
  <c r="K293" i="11" s="1"/>
  <c r="C293" i="11"/>
  <c r="H293" i="11"/>
  <c r="F293" i="11"/>
  <c r="C292" i="11"/>
  <c r="L329" i="10"/>
  <c r="M329" i="10" s="1"/>
  <c r="J329" i="10" s="1"/>
  <c r="N329" i="10"/>
  <c r="G326" i="10"/>
  <c r="H326" i="10"/>
  <c r="F326" i="10"/>
  <c r="I326" i="10"/>
  <c r="K326" i="10" s="1"/>
  <c r="G294" i="11" l="1"/>
  <c r="I294" i="11"/>
  <c r="K294" i="11" s="1"/>
  <c r="H294" i="11"/>
  <c r="C294" i="11"/>
  <c r="F294" i="11"/>
  <c r="G327" i="10"/>
  <c r="I327" i="10"/>
  <c r="K327" i="10" s="1"/>
  <c r="H327" i="10"/>
  <c r="F327" i="10"/>
  <c r="L330" i="10"/>
  <c r="M330" i="10" s="1"/>
  <c r="J330" i="10" s="1"/>
  <c r="N330" i="10"/>
  <c r="C326" i="10"/>
  <c r="L295" i="11"/>
  <c r="M295" i="11" s="1"/>
  <c r="J295" i="11" s="1"/>
  <c r="N295" i="11"/>
  <c r="G328" i="10" l="1"/>
  <c r="H328" i="10"/>
  <c r="F328" i="10"/>
  <c r="I328" i="10"/>
  <c r="K328" i="10" s="1"/>
  <c r="C328" i="10" s="1"/>
  <c r="C327" i="10"/>
  <c r="N296" i="11"/>
  <c r="L296" i="11"/>
  <c r="M296" i="11" s="1"/>
  <c r="J296" i="11" s="1"/>
  <c r="I295" i="11"/>
  <c r="K295" i="11" s="1"/>
  <c r="G295" i="11"/>
  <c r="F295" i="11"/>
  <c r="H295" i="11"/>
  <c r="N331" i="10"/>
  <c r="L331" i="10"/>
  <c r="M331" i="10" s="1"/>
  <c r="J331" i="10" s="1"/>
  <c r="L297" i="11" l="1"/>
  <c r="M297" i="11" s="1"/>
  <c r="J297" i="11" s="1"/>
  <c r="N297" i="11"/>
  <c r="I296" i="11"/>
  <c r="K296" i="11" s="1"/>
  <c r="G296" i="11"/>
  <c r="F296" i="11"/>
  <c r="H296" i="11"/>
  <c r="C296" i="11"/>
  <c r="F329" i="10"/>
  <c r="G329" i="10"/>
  <c r="I329" i="10"/>
  <c r="K329" i="10" s="1"/>
  <c r="H329" i="10"/>
  <c r="L332" i="10"/>
  <c r="M332" i="10" s="1"/>
  <c r="J332" i="10" s="1"/>
  <c r="N332" i="10"/>
  <c r="C295" i="11"/>
  <c r="F330" i="10" l="1"/>
  <c r="G330" i="10"/>
  <c r="I330" i="10"/>
  <c r="K330" i="10" s="1"/>
  <c r="H330" i="10"/>
  <c r="C330" i="10"/>
  <c r="I297" i="11"/>
  <c r="K297" i="11" s="1"/>
  <c r="G297" i="11"/>
  <c r="H297" i="11"/>
  <c r="C297" i="11"/>
  <c r="F297" i="11"/>
  <c r="N333" i="10"/>
  <c r="L333" i="10"/>
  <c r="M333" i="10" s="1"/>
  <c r="J333" i="10" s="1"/>
  <c r="N298" i="11"/>
  <c r="L298" i="11"/>
  <c r="M298" i="11" s="1"/>
  <c r="J298" i="11" s="1"/>
  <c r="C329" i="10"/>
  <c r="L334" i="10" l="1"/>
  <c r="M334" i="10" s="1"/>
  <c r="J334" i="10" s="1"/>
  <c r="N334" i="10"/>
  <c r="G331" i="10"/>
  <c r="I331" i="10"/>
  <c r="K331" i="10" s="1"/>
  <c r="H331" i="10"/>
  <c r="F331" i="10"/>
  <c r="G298" i="11"/>
  <c r="F298" i="11"/>
  <c r="I298" i="11"/>
  <c r="K298" i="11" s="1"/>
  <c r="H298" i="11"/>
  <c r="L299" i="11"/>
  <c r="M299" i="11" s="1"/>
  <c r="J299" i="11" s="1"/>
  <c r="N299" i="11"/>
  <c r="H332" i="10" l="1"/>
  <c r="F332" i="10"/>
  <c r="I332" i="10"/>
  <c r="K332" i="10" s="1"/>
  <c r="G332" i="10"/>
  <c r="G299" i="11"/>
  <c r="I299" i="11"/>
  <c r="K299" i="11" s="1"/>
  <c r="C299" i="11" s="1"/>
  <c r="F299" i="11"/>
  <c r="H299" i="11"/>
  <c r="C331" i="10"/>
  <c r="N300" i="11"/>
  <c r="L300" i="11"/>
  <c r="M300" i="11" s="1"/>
  <c r="J300" i="11" s="1"/>
  <c r="N335" i="10"/>
  <c r="L335" i="10"/>
  <c r="M335" i="10" s="1"/>
  <c r="J335" i="10" s="1"/>
  <c r="C298" i="11"/>
  <c r="I333" i="10" l="1"/>
  <c r="K333" i="10" s="1"/>
  <c r="G333" i="10"/>
  <c r="F333" i="10"/>
  <c r="H333" i="10"/>
  <c r="C333" i="10"/>
  <c r="C332" i="10"/>
  <c r="G300" i="11"/>
  <c r="I300" i="11"/>
  <c r="K300" i="11" s="1"/>
  <c r="F300" i="11"/>
  <c r="C300" i="11"/>
  <c r="H300" i="11"/>
  <c r="L336" i="10"/>
  <c r="M336" i="10" s="1"/>
  <c r="J336" i="10" s="1"/>
  <c r="N336" i="10"/>
  <c r="N301" i="11"/>
  <c r="L301" i="11"/>
  <c r="M301" i="11" s="1"/>
  <c r="J301" i="11" s="1"/>
  <c r="L302" i="11" l="1"/>
  <c r="M302" i="11" s="1"/>
  <c r="J302" i="11" s="1"/>
  <c r="N302" i="11"/>
  <c r="G301" i="11"/>
  <c r="F301" i="11"/>
  <c r="H301" i="11"/>
  <c r="I301" i="11"/>
  <c r="K301" i="11" s="1"/>
  <c r="C301" i="11" s="1"/>
  <c r="L337" i="10"/>
  <c r="M337" i="10" s="1"/>
  <c r="J337" i="10" s="1"/>
  <c r="N337" i="10"/>
  <c r="G334" i="10"/>
  <c r="I334" i="10"/>
  <c r="K334" i="10" s="1"/>
  <c r="C334" i="10"/>
  <c r="H334" i="10"/>
  <c r="F334" i="10"/>
  <c r="N338" i="10" l="1"/>
  <c r="L338" i="10"/>
  <c r="M338" i="10" s="1"/>
  <c r="J338" i="10" s="1"/>
  <c r="L303" i="11"/>
  <c r="M303" i="11" s="1"/>
  <c r="J303" i="11" s="1"/>
  <c r="N303" i="11"/>
  <c r="F335" i="10"/>
  <c r="H335" i="10"/>
  <c r="G335" i="10"/>
  <c r="I335" i="10"/>
  <c r="K335" i="10" s="1"/>
  <c r="C335" i="10" s="1"/>
  <c r="G302" i="11"/>
  <c r="H302" i="11"/>
  <c r="C302" i="11"/>
  <c r="I302" i="11"/>
  <c r="K302" i="11" s="1"/>
  <c r="F302" i="11"/>
  <c r="G336" i="10" l="1"/>
  <c r="I336" i="10"/>
  <c r="K336" i="10" s="1"/>
  <c r="F336" i="10"/>
  <c r="H336" i="10"/>
  <c r="C336" i="10"/>
  <c r="N304" i="11"/>
  <c r="L304" i="11"/>
  <c r="M304" i="11" s="1"/>
  <c r="J304" i="11" s="1"/>
  <c r="I303" i="11"/>
  <c r="K303" i="11" s="1"/>
  <c r="G303" i="11"/>
  <c r="C303" i="11"/>
  <c r="H303" i="11"/>
  <c r="F303" i="11"/>
  <c r="L339" i="10"/>
  <c r="M339" i="10" s="1"/>
  <c r="J339" i="10" s="1"/>
  <c r="N339" i="10"/>
  <c r="L305" i="11" l="1"/>
  <c r="M305" i="11" s="1"/>
  <c r="J305" i="11" s="1"/>
  <c r="N305" i="11"/>
  <c r="G304" i="11"/>
  <c r="I304" i="11"/>
  <c r="K304" i="11" s="1"/>
  <c r="C304" i="11"/>
  <c r="H304" i="11"/>
  <c r="F304" i="11"/>
  <c r="G337" i="10"/>
  <c r="I337" i="10"/>
  <c r="K337" i="10" s="1"/>
  <c r="H337" i="10"/>
  <c r="F337" i="10"/>
  <c r="N340" i="10"/>
  <c r="L340" i="10"/>
  <c r="M340" i="10" s="1"/>
  <c r="J340" i="10" s="1"/>
  <c r="G338" i="10" l="1"/>
  <c r="H338" i="10"/>
  <c r="I338" i="10"/>
  <c r="K338" i="10" s="1"/>
  <c r="C338" i="10" s="1"/>
  <c r="F338" i="10"/>
  <c r="N306" i="11"/>
  <c r="L306" i="11"/>
  <c r="M306" i="11" s="1"/>
  <c r="J306" i="11" s="1"/>
  <c r="G305" i="11"/>
  <c r="I305" i="11"/>
  <c r="K305" i="11" s="1"/>
  <c r="C305" i="11"/>
  <c r="F305" i="11"/>
  <c r="H305" i="11"/>
  <c r="L341" i="10"/>
  <c r="M341" i="10" s="1"/>
  <c r="J341" i="10" s="1"/>
  <c r="N341" i="10"/>
  <c r="C337" i="10"/>
  <c r="I339" i="10" l="1"/>
  <c r="K339" i="10" s="1"/>
  <c r="H339" i="10"/>
  <c r="F339" i="10"/>
  <c r="C339" i="10"/>
  <c r="G339" i="10"/>
  <c r="N342" i="10"/>
  <c r="L342" i="10"/>
  <c r="M342" i="10" s="1"/>
  <c r="J342" i="10" s="1"/>
  <c r="G306" i="11"/>
  <c r="I306" i="11"/>
  <c r="K306" i="11" s="1"/>
  <c r="F306" i="11"/>
  <c r="H306" i="11"/>
  <c r="C306" i="11"/>
  <c r="L307" i="11"/>
  <c r="M307" i="11" s="1"/>
  <c r="J307" i="11" s="1"/>
  <c r="N307" i="11"/>
  <c r="N343" i="10" l="1"/>
  <c r="L343" i="10"/>
  <c r="M343" i="10" s="1"/>
  <c r="J343" i="10" s="1"/>
  <c r="N308" i="11"/>
  <c r="L308" i="11"/>
  <c r="M308" i="11" s="1"/>
  <c r="J308" i="11" s="1"/>
  <c r="I307" i="11"/>
  <c r="K307" i="11" s="1"/>
  <c r="G307" i="11"/>
  <c r="F307" i="11"/>
  <c r="C307" i="11"/>
  <c r="H307" i="11"/>
  <c r="G340" i="10"/>
  <c r="I340" i="10"/>
  <c r="K340" i="10" s="1"/>
  <c r="C340" i="10" s="1"/>
  <c r="F340" i="10"/>
  <c r="H340" i="10"/>
  <c r="L309" i="11" l="1"/>
  <c r="M309" i="11" s="1"/>
  <c r="J309" i="11" s="1"/>
  <c r="N309" i="11"/>
  <c r="I308" i="11"/>
  <c r="K308" i="11" s="1"/>
  <c r="G308" i="11"/>
  <c r="C308" i="11"/>
  <c r="F308" i="11"/>
  <c r="H308" i="11"/>
  <c r="G341" i="10"/>
  <c r="I341" i="10"/>
  <c r="K341" i="10" s="1"/>
  <c r="F341" i="10"/>
  <c r="H341" i="10"/>
  <c r="L344" i="10"/>
  <c r="M344" i="10" s="1"/>
  <c r="J344" i="10" s="1"/>
  <c r="N344" i="10"/>
  <c r="H342" i="10" l="1"/>
  <c r="F342" i="10"/>
  <c r="G342" i="10"/>
  <c r="I342" i="10"/>
  <c r="K342" i="10" s="1"/>
  <c r="C342" i="10" s="1"/>
  <c r="I309" i="11"/>
  <c r="K309" i="11" s="1"/>
  <c r="G309" i="11"/>
  <c r="H309" i="11"/>
  <c r="F309" i="11"/>
  <c r="C341" i="10"/>
  <c r="N310" i="11"/>
  <c r="L310" i="11"/>
  <c r="M310" i="11" s="1"/>
  <c r="J310" i="11" s="1"/>
  <c r="N345" i="10"/>
  <c r="L345" i="10"/>
  <c r="M345" i="10" s="1"/>
  <c r="J345" i="10" s="1"/>
  <c r="L311" i="11" l="1"/>
  <c r="M311" i="11" s="1"/>
  <c r="J311" i="11" s="1"/>
  <c r="N311" i="11"/>
  <c r="G310" i="11"/>
  <c r="H310" i="11"/>
  <c r="I310" i="11"/>
  <c r="K310" i="11" s="1"/>
  <c r="C310" i="11" s="1"/>
  <c r="F310" i="11"/>
  <c r="G343" i="10"/>
  <c r="I343" i="10"/>
  <c r="K343" i="10" s="1"/>
  <c r="F343" i="10"/>
  <c r="H343" i="10"/>
  <c r="L346" i="10"/>
  <c r="M346" i="10" s="1"/>
  <c r="J346" i="10" s="1"/>
  <c r="N346" i="10"/>
  <c r="C309" i="11"/>
  <c r="F344" i="10" l="1"/>
  <c r="H344" i="10"/>
  <c r="I344" i="10"/>
  <c r="K344" i="10" s="1"/>
  <c r="C344" i="10" s="1"/>
  <c r="G344" i="10"/>
  <c r="C343" i="10"/>
  <c r="N347" i="10"/>
  <c r="L347" i="10"/>
  <c r="M347" i="10" s="1"/>
  <c r="J347" i="10" s="1"/>
  <c r="N312" i="11"/>
  <c r="L312" i="11"/>
  <c r="M312" i="11" s="1"/>
  <c r="J312" i="11" s="1"/>
  <c r="G311" i="11"/>
  <c r="I311" i="11"/>
  <c r="K311" i="11" s="1"/>
  <c r="C311" i="11"/>
  <c r="H311" i="11"/>
  <c r="F311" i="11"/>
  <c r="N313" i="11" l="1"/>
  <c r="L313" i="11"/>
  <c r="M313" i="11" s="1"/>
  <c r="J313" i="11" s="1"/>
  <c r="L348" i="10"/>
  <c r="M348" i="10" s="1"/>
  <c r="J348" i="10" s="1"/>
  <c r="N348" i="10"/>
  <c r="I345" i="10"/>
  <c r="K345" i="10" s="1"/>
  <c r="F345" i="10"/>
  <c r="C345" i="10"/>
  <c r="G345" i="10"/>
  <c r="H345" i="10"/>
  <c r="G312" i="11"/>
  <c r="H312" i="11"/>
  <c r="I312" i="11"/>
  <c r="K312" i="11" s="1"/>
  <c r="C312" i="11" s="1"/>
  <c r="F312" i="11"/>
  <c r="L349" i="10" l="1"/>
  <c r="M349" i="10" s="1"/>
  <c r="J349" i="10" s="1"/>
  <c r="N349" i="10"/>
  <c r="G346" i="10"/>
  <c r="I346" i="10"/>
  <c r="K346" i="10" s="1"/>
  <c r="F346" i="10"/>
  <c r="H346" i="10"/>
  <c r="G313" i="11"/>
  <c r="I313" i="11"/>
  <c r="K313" i="11" s="1"/>
  <c r="H313" i="11"/>
  <c r="F313" i="11"/>
  <c r="C313" i="11"/>
  <c r="N314" i="11"/>
  <c r="L314" i="11"/>
  <c r="M314" i="11" s="1"/>
  <c r="J314" i="11" s="1"/>
  <c r="F347" i="10" l="1"/>
  <c r="G347" i="10"/>
  <c r="I347" i="10"/>
  <c r="K347" i="10" s="1"/>
  <c r="C347" i="10"/>
  <c r="H347" i="10"/>
  <c r="C346" i="10"/>
  <c r="N350" i="10"/>
  <c r="L350" i="10"/>
  <c r="M350" i="10" s="1"/>
  <c r="J350" i="10" s="1"/>
  <c r="H314" i="11"/>
  <c r="G314" i="11"/>
  <c r="I314" i="11"/>
  <c r="K314" i="11" s="1"/>
  <c r="C314" i="11" s="1"/>
  <c r="F314" i="11"/>
  <c r="L315" i="11"/>
  <c r="M315" i="11" s="1"/>
  <c r="J315" i="11" s="1"/>
  <c r="N315" i="11"/>
  <c r="G348" i="10" l="1"/>
  <c r="I348" i="10"/>
  <c r="K348" i="10" s="1"/>
  <c r="C348" i="10" s="1"/>
  <c r="H348" i="10"/>
  <c r="F348" i="10"/>
  <c r="N316" i="11"/>
  <c r="L316" i="11"/>
  <c r="M316" i="11" s="1"/>
  <c r="J316" i="11" s="1"/>
  <c r="G315" i="11"/>
  <c r="I315" i="11"/>
  <c r="K315" i="11" s="1"/>
  <c r="H315" i="11"/>
  <c r="C315" i="11"/>
  <c r="F315" i="11"/>
  <c r="L351" i="10"/>
  <c r="M351" i="10" s="1"/>
  <c r="J351" i="10" s="1"/>
  <c r="N351" i="10"/>
  <c r="G316" i="11" l="1"/>
  <c r="F316" i="11"/>
  <c r="H316" i="11"/>
  <c r="I316" i="11"/>
  <c r="K316" i="11" s="1"/>
  <c r="C316" i="11" s="1"/>
  <c r="L317" i="11"/>
  <c r="M317" i="11" s="1"/>
  <c r="J317" i="11" s="1"/>
  <c r="N317" i="11"/>
  <c r="N352" i="10"/>
  <c r="L352" i="10"/>
  <c r="M352" i="10" s="1"/>
  <c r="J352" i="10" s="1"/>
  <c r="F349" i="10"/>
  <c r="H349" i="10"/>
  <c r="C349" i="10"/>
  <c r="I349" i="10"/>
  <c r="K349" i="10" s="1"/>
  <c r="G349" i="10"/>
  <c r="L353" i="10" l="1"/>
  <c r="M353" i="10" s="1"/>
  <c r="J353" i="10" s="1"/>
  <c r="N353" i="10"/>
  <c r="L318" i="11"/>
  <c r="M318" i="11" s="1"/>
  <c r="J318" i="11" s="1"/>
  <c r="N318" i="11"/>
  <c r="G317" i="11"/>
  <c r="I317" i="11"/>
  <c r="K317" i="11" s="1"/>
  <c r="C317" i="11" s="1"/>
  <c r="F317" i="11"/>
  <c r="H317" i="11"/>
  <c r="G350" i="10"/>
  <c r="H350" i="10"/>
  <c r="I350" i="10"/>
  <c r="K350" i="10" s="1"/>
  <c r="F350" i="10"/>
  <c r="L319" i="11" l="1"/>
  <c r="M319" i="11" s="1"/>
  <c r="J319" i="11" s="1"/>
  <c r="N319" i="11"/>
  <c r="I351" i="10"/>
  <c r="K351" i="10" s="1"/>
  <c r="C351" i="10"/>
  <c r="G351" i="10"/>
  <c r="H351" i="10"/>
  <c r="F351" i="10"/>
  <c r="I318" i="11"/>
  <c r="K318" i="11" s="1"/>
  <c r="G318" i="11"/>
  <c r="F318" i="11"/>
  <c r="H318" i="11"/>
  <c r="C350" i="10"/>
  <c r="L354" i="10"/>
  <c r="M354" i="10" s="1"/>
  <c r="J354" i="10" s="1"/>
  <c r="N354" i="10"/>
  <c r="G319" i="11" l="1"/>
  <c r="I319" i="11"/>
  <c r="K319" i="11" s="1"/>
  <c r="F319" i="11"/>
  <c r="C319" i="11"/>
  <c r="H319" i="11"/>
  <c r="N355" i="10"/>
  <c r="L355" i="10"/>
  <c r="M355" i="10" s="1"/>
  <c r="J355" i="10" s="1"/>
  <c r="G352" i="10"/>
  <c r="H352" i="10"/>
  <c r="F352" i="10"/>
  <c r="I352" i="10"/>
  <c r="K352" i="10" s="1"/>
  <c r="C318" i="11"/>
  <c r="L320" i="11"/>
  <c r="M320" i="11" s="1"/>
  <c r="J320" i="11" s="1"/>
  <c r="N320" i="11"/>
  <c r="G353" i="10" l="1"/>
  <c r="I353" i="10"/>
  <c r="K353" i="10" s="1"/>
  <c r="C353" i="10"/>
  <c r="H353" i="10"/>
  <c r="F353" i="10"/>
  <c r="C352" i="10"/>
  <c r="N321" i="11"/>
  <c r="L321" i="11"/>
  <c r="M321" i="11" s="1"/>
  <c r="J321" i="11" s="1"/>
  <c r="L356" i="10"/>
  <c r="M356" i="10" s="1"/>
  <c r="J356" i="10" s="1"/>
  <c r="N356" i="10"/>
  <c r="C320" i="11"/>
  <c r="F320" i="11"/>
  <c r="H320" i="11"/>
  <c r="G320" i="11"/>
  <c r="I320" i="11"/>
  <c r="K320" i="11" s="1"/>
  <c r="L322" i="11" l="1"/>
  <c r="M322" i="11" s="1"/>
  <c r="J322" i="11" s="1"/>
  <c r="N322" i="11"/>
  <c r="H354" i="10"/>
  <c r="G354" i="10"/>
  <c r="I354" i="10"/>
  <c r="K354" i="10" s="1"/>
  <c r="F354" i="10"/>
  <c r="N357" i="10"/>
  <c r="L357" i="10"/>
  <c r="M357" i="10" s="1"/>
  <c r="J357" i="10" s="1"/>
  <c r="I321" i="11"/>
  <c r="K321" i="11" s="1"/>
  <c r="G321" i="11"/>
  <c r="H321" i="11"/>
  <c r="F321" i="11"/>
  <c r="L358" i="10" l="1"/>
  <c r="M358" i="10" s="1"/>
  <c r="J358" i="10" s="1"/>
  <c r="N358" i="10"/>
  <c r="G322" i="11"/>
  <c r="I322" i="11"/>
  <c r="K322" i="11" s="1"/>
  <c r="F322" i="11"/>
  <c r="H322" i="11"/>
  <c r="G355" i="10"/>
  <c r="I355" i="10"/>
  <c r="K355" i="10" s="1"/>
  <c r="C355" i="10" s="1"/>
  <c r="F355" i="10"/>
  <c r="H355" i="10"/>
  <c r="N323" i="11"/>
  <c r="L323" i="11"/>
  <c r="M323" i="11" s="1"/>
  <c r="J323" i="11" s="1"/>
  <c r="C321" i="11"/>
  <c r="C354" i="10"/>
  <c r="G323" i="11" l="1"/>
  <c r="I323" i="11"/>
  <c r="K323" i="11" s="1"/>
  <c r="H323" i="11"/>
  <c r="C323" i="11"/>
  <c r="F323" i="11"/>
  <c r="F356" i="10"/>
  <c r="G356" i="10"/>
  <c r="H356" i="10"/>
  <c r="I356" i="10"/>
  <c r="K356" i="10" s="1"/>
  <c r="N359" i="10"/>
  <c r="L359" i="10"/>
  <c r="M359" i="10" s="1"/>
  <c r="J359" i="10" s="1"/>
  <c r="C322" i="11"/>
  <c r="N324" i="11"/>
  <c r="L324" i="11"/>
  <c r="M324" i="11" s="1"/>
  <c r="J324" i="11" s="1"/>
  <c r="L360" i="10" l="1"/>
  <c r="M360" i="10" s="1"/>
  <c r="J360" i="10" s="1"/>
  <c r="N360" i="10"/>
  <c r="I357" i="10"/>
  <c r="K357" i="10" s="1"/>
  <c r="G357" i="10"/>
  <c r="H357" i="10"/>
  <c r="F357" i="10"/>
  <c r="C357" i="10"/>
  <c r="G324" i="11"/>
  <c r="I324" i="11"/>
  <c r="K324" i="11" s="1"/>
  <c r="C324" i="11" s="1"/>
  <c r="H324" i="11"/>
  <c r="F324" i="11"/>
  <c r="C356" i="10"/>
  <c r="L325" i="11"/>
  <c r="M325" i="11" s="1"/>
  <c r="J325" i="11" s="1"/>
  <c r="N325" i="11"/>
  <c r="G358" i="10" l="1"/>
  <c r="I358" i="10"/>
  <c r="K358" i="10" s="1"/>
  <c r="F358" i="10"/>
  <c r="C358" i="10"/>
  <c r="H358" i="10"/>
  <c r="I325" i="11"/>
  <c r="K325" i="11" s="1"/>
  <c r="G325" i="11"/>
  <c r="F325" i="11"/>
  <c r="H325" i="11"/>
  <c r="C325" i="11"/>
  <c r="L361" i="10"/>
  <c r="M361" i="10" s="1"/>
  <c r="J361" i="10" s="1"/>
  <c r="N361" i="10"/>
  <c r="N326" i="11"/>
  <c r="L326" i="11"/>
  <c r="M326" i="11" s="1"/>
  <c r="J326" i="11" s="1"/>
  <c r="G326" i="11" l="1"/>
  <c r="I326" i="11"/>
  <c r="K326" i="11" s="1"/>
  <c r="H326" i="11"/>
  <c r="F326" i="11"/>
  <c r="C326" i="11"/>
  <c r="F359" i="10"/>
  <c r="H359" i="10"/>
  <c r="G359" i="10"/>
  <c r="I359" i="10"/>
  <c r="K359" i="10" s="1"/>
  <c r="N362" i="10"/>
  <c r="L362" i="10"/>
  <c r="M362" i="10" s="1"/>
  <c r="J362" i="10" s="1"/>
  <c r="L327" i="11"/>
  <c r="M327" i="11" s="1"/>
  <c r="J327" i="11" s="1"/>
  <c r="N327" i="11"/>
  <c r="G360" i="10" l="1"/>
  <c r="I360" i="10"/>
  <c r="K360" i="10" s="1"/>
  <c r="F360" i="10"/>
  <c r="H360" i="10"/>
  <c r="C360" i="10"/>
  <c r="C359" i="10"/>
  <c r="N363" i="10"/>
  <c r="A26" i="10" s="1"/>
  <c r="L363" i="10"/>
  <c r="M363" i="10" s="1"/>
  <c r="J363" i="10" s="1"/>
  <c r="N328" i="11"/>
  <c r="L328" i="11"/>
  <c r="M328" i="11" s="1"/>
  <c r="J328" i="11" s="1"/>
  <c r="I327" i="11"/>
  <c r="K327" i="11" s="1"/>
  <c r="H327" i="11"/>
  <c r="G327" i="11"/>
  <c r="F327" i="11"/>
  <c r="L329" i="11" l="1"/>
  <c r="M329" i="11" s="1"/>
  <c r="J329" i="11" s="1"/>
  <c r="N329" i="11"/>
  <c r="G328" i="11"/>
  <c r="H328" i="11"/>
  <c r="F328" i="11"/>
  <c r="I328" i="11"/>
  <c r="K328" i="11" s="1"/>
  <c r="F361" i="10"/>
  <c r="G361" i="10"/>
  <c r="I361" i="10"/>
  <c r="K361" i="10" s="1"/>
  <c r="H361" i="10"/>
  <c r="C327" i="11"/>
  <c r="G362" i="10" l="1"/>
  <c r="I362" i="10"/>
  <c r="K362" i="10" s="1"/>
  <c r="C362" i="10"/>
  <c r="F362" i="10"/>
  <c r="H362" i="10"/>
  <c r="G329" i="11"/>
  <c r="I329" i="11"/>
  <c r="K329" i="11" s="1"/>
  <c r="C329" i="11" s="1"/>
  <c r="H329" i="11"/>
  <c r="F329" i="11"/>
  <c r="C361" i="10"/>
  <c r="C328" i="11"/>
  <c r="N330" i="11"/>
  <c r="L330" i="11"/>
  <c r="M330" i="11" s="1"/>
  <c r="J330" i="11" s="1"/>
  <c r="F363" i="10" l="1"/>
  <c r="C363" i="10"/>
  <c r="I363" i="10"/>
  <c r="K363" i="10" s="1"/>
  <c r="A29" i="10" s="1"/>
  <c r="H363" i="10"/>
  <c r="G363" i="10"/>
  <c r="G330" i="11"/>
  <c r="I330" i="11"/>
  <c r="K330" i="11" s="1"/>
  <c r="C330" i="11" s="1"/>
  <c r="H330" i="11"/>
  <c r="F330" i="11"/>
  <c r="N331" i="11"/>
  <c r="L331" i="11"/>
  <c r="M331" i="11" s="1"/>
  <c r="J331" i="11" s="1"/>
  <c r="L332" i="11" l="1"/>
  <c r="M332" i="11" s="1"/>
  <c r="J332" i="11" s="1"/>
  <c r="N332" i="11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G331" i="11"/>
  <c r="I331" i="11"/>
  <c r="K331" i="11" s="1"/>
  <c r="H331" i="11"/>
  <c r="C331" i="11"/>
  <c r="F331" i="11"/>
  <c r="G332" i="11" l="1"/>
  <c r="I332" i="11"/>
  <c r="K332" i="11" s="1"/>
  <c r="F332" i="11"/>
  <c r="H332" i="11"/>
  <c r="A23" i="10"/>
  <c r="A32" i="10" s="1"/>
  <c r="A35" i="10" s="1"/>
  <c r="A38" i="10" s="1"/>
  <c r="N333" i="11"/>
  <c r="L333" i="11"/>
  <c r="M333" i="11" s="1"/>
  <c r="J333" i="11" s="1"/>
  <c r="L334" i="11" l="1"/>
  <c r="M334" i="11" s="1"/>
  <c r="J334" i="11" s="1"/>
  <c r="N334" i="11"/>
  <c r="I333" i="11"/>
  <c r="K333" i="11" s="1"/>
  <c r="G333" i="11"/>
  <c r="H333" i="11"/>
  <c r="F333" i="11"/>
  <c r="C332" i="11"/>
  <c r="G334" i="11" l="1"/>
  <c r="I334" i="11"/>
  <c r="K334" i="11" s="1"/>
  <c r="H334" i="11"/>
  <c r="F334" i="11"/>
  <c r="N335" i="11"/>
  <c r="L335" i="11"/>
  <c r="M335" i="11" s="1"/>
  <c r="J335" i="11" s="1"/>
  <c r="C333" i="11"/>
  <c r="L336" i="11" l="1"/>
  <c r="M336" i="11" s="1"/>
  <c r="J336" i="11" s="1"/>
  <c r="N336" i="11"/>
  <c r="F335" i="11"/>
  <c r="G335" i="11"/>
  <c r="H335" i="11"/>
  <c r="I335" i="11"/>
  <c r="K335" i="11" s="1"/>
  <c r="C335" i="11" s="1"/>
  <c r="C334" i="11"/>
  <c r="G336" i="11" l="1"/>
  <c r="I336" i="11"/>
  <c r="K336" i="11" s="1"/>
  <c r="H336" i="11"/>
  <c r="F336" i="11"/>
  <c r="L337" i="11"/>
  <c r="M337" i="11" s="1"/>
  <c r="J337" i="11" s="1"/>
  <c r="N337" i="11"/>
  <c r="I337" i="11" l="1"/>
  <c r="K337" i="11" s="1"/>
  <c r="H337" i="11"/>
  <c r="F337" i="11"/>
  <c r="G337" i="11"/>
  <c r="C337" i="11"/>
  <c r="N338" i="11"/>
  <c r="L338" i="11"/>
  <c r="M338" i="11" s="1"/>
  <c r="J338" i="11" s="1"/>
  <c r="C336" i="11"/>
  <c r="L339" i="11" l="1"/>
  <c r="M339" i="11" s="1"/>
  <c r="J339" i="11" s="1"/>
  <c r="N339" i="11"/>
  <c r="G338" i="11"/>
  <c r="F338" i="11"/>
  <c r="H338" i="11"/>
  <c r="I338" i="11"/>
  <c r="K338" i="11" s="1"/>
  <c r="C338" i="11" s="1"/>
  <c r="N340" i="11" l="1"/>
  <c r="L340" i="11"/>
  <c r="M340" i="11" s="1"/>
  <c r="J340" i="11" s="1"/>
  <c r="I339" i="11"/>
  <c r="K339" i="11" s="1"/>
  <c r="G339" i="11"/>
  <c r="H339" i="11"/>
  <c r="C339" i="11"/>
  <c r="F339" i="11"/>
  <c r="G340" i="11" l="1"/>
  <c r="F340" i="11"/>
  <c r="I340" i="11"/>
  <c r="K340" i="11" s="1"/>
  <c r="C340" i="11"/>
  <c r="H340" i="11"/>
  <c r="L341" i="11"/>
  <c r="M341" i="11" s="1"/>
  <c r="J341" i="11" s="1"/>
  <c r="N341" i="11"/>
  <c r="L342" i="11" l="1"/>
  <c r="M342" i="11" s="1"/>
  <c r="J342" i="11" s="1"/>
  <c r="N342" i="11"/>
  <c r="G341" i="11"/>
  <c r="I341" i="11"/>
  <c r="K341" i="11" s="1"/>
  <c r="F341" i="11"/>
  <c r="H341" i="11"/>
  <c r="C341" i="11"/>
  <c r="N343" i="11" l="1"/>
  <c r="L343" i="11"/>
  <c r="M343" i="11" s="1"/>
  <c r="J343" i="11" s="1"/>
  <c r="G342" i="11"/>
  <c r="I342" i="11"/>
  <c r="K342" i="11" s="1"/>
  <c r="C342" i="11"/>
  <c r="F342" i="11"/>
  <c r="H342" i="11"/>
  <c r="G343" i="11" l="1"/>
  <c r="I343" i="11"/>
  <c r="K343" i="11" s="1"/>
  <c r="F343" i="11"/>
  <c r="C343" i="11"/>
  <c r="H343" i="11"/>
  <c r="L344" i="11"/>
  <c r="M344" i="11" s="1"/>
  <c r="J344" i="11" s="1"/>
  <c r="N344" i="11"/>
  <c r="N345" i="11" l="1"/>
  <c r="L345" i="11"/>
  <c r="M345" i="11" s="1"/>
  <c r="J345" i="11" s="1"/>
  <c r="H344" i="11"/>
  <c r="F344" i="11"/>
  <c r="G344" i="11"/>
  <c r="I344" i="11"/>
  <c r="K344" i="11" s="1"/>
  <c r="C344" i="11" s="1"/>
  <c r="I345" i="11" l="1"/>
  <c r="K345" i="11" s="1"/>
  <c r="C345" i="11"/>
  <c r="H345" i="11"/>
  <c r="F345" i="11"/>
  <c r="G345" i="11"/>
  <c r="L346" i="11"/>
  <c r="M346" i="11" s="1"/>
  <c r="J346" i="11" s="1"/>
  <c r="N346" i="11"/>
  <c r="N347" i="11" l="1"/>
  <c r="L347" i="11"/>
  <c r="M347" i="11" s="1"/>
  <c r="J347" i="11" s="1"/>
  <c r="G346" i="11"/>
  <c r="I346" i="11"/>
  <c r="K346" i="11" s="1"/>
  <c r="H346" i="11"/>
  <c r="F346" i="11"/>
  <c r="C346" i="11"/>
  <c r="G347" i="11" l="1"/>
  <c r="I347" i="11"/>
  <c r="K347" i="11" s="1"/>
  <c r="F347" i="11"/>
  <c r="H347" i="11"/>
  <c r="N348" i="11"/>
  <c r="L348" i="11"/>
  <c r="M348" i="11" s="1"/>
  <c r="J348" i="11" s="1"/>
  <c r="G348" i="11" l="1"/>
  <c r="I348" i="11"/>
  <c r="K348" i="11" s="1"/>
  <c r="F348" i="11"/>
  <c r="H348" i="11"/>
  <c r="L349" i="11"/>
  <c r="M349" i="11" s="1"/>
  <c r="J349" i="11" s="1"/>
  <c r="N349" i="11"/>
  <c r="C347" i="11"/>
  <c r="N350" i="11" l="1"/>
  <c r="L350" i="11"/>
  <c r="M350" i="11" s="1"/>
  <c r="J350" i="11" s="1"/>
  <c r="I349" i="11"/>
  <c r="K349" i="11" s="1"/>
  <c r="F349" i="11"/>
  <c r="H349" i="11"/>
  <c r="G349" i="11"/>
  <c r="C349" i="11"/>
  <c r="C348" i="11"/>
  <c r="G350" i="11" l="1"/>
  <c r="I350" i="11"/>
  <c r="K350" i="11" s="1"/>
  <c r="H350" i="11"/>
  <c r="C350" i="11"/>
  <c r="F350" i="11"/>
  <c r="L351" i="11"/>
  <c r="M351" i="11" s="1"/>
  <c r="J351" i="11" s="1"/>
  <c r="N351" i="11"/>
  <c r="N352" i="11" l="1"/>
  <c r="L352" i="11"/>
  <c r="M352" i="11" s="1"/>
  <c r="J352" i="11" s="1"/>
  <c r="I351" i="11"/>
  <c r="K351" i="11" s="1"/>
  <c r="F351" i="11"/>
  <c r="C351" i="11"/>
  <c r="H351" i="11"/>
  <c r="G351" i="11"/>
  <c r="F352" i="11" l="1"/>
  <c r="G352" i="11"/>
  <c r="H352" i="11"/>
  <c r="I352" i="11"/>
  <c r="K352" i="11" s="1"/>
  <c r="C352" i="11" s="1"/>
  <c r="L353" i="11"/>
  <c r="M353" i="11" s="1"/>
  <c r="J353" i="11" s="1"/>
  <c r="N353" i="11"/>
  <c r="L354" i="11" l="1"/>
  <c r="M354" i="11" s="1"/>
  <c r="J354" i="11" s="1"/>
  <c r="N354" i="11"/>
  <c r="G353" i="11"/>
  <c r="I353" i="11"/>
  <c r="K353" i="11" s="1"/>
  <c r="F353" i="11"/>
  <c r="C353" i="11"/>
  <c r="H353" i="11"/>
  <c r="N355" i="11" l="1"/>
  <c r="L355" i="11"/>
  <c r="M355" i="11" s="1"/>
  <c r="J355" i="11" s="1"/>
  <c r="G354" i="11"/>
  <c r="I354" i="11"/>
  <c r="K354" i="11" s="1"/>
  <c r="C354" i="11"/>
  <c r="F354" i="11"/>
  <c r="H354" i="11"/>
  <c r="G355" i="11" l="1"/>
  <c r="I355" i="11"/>
  <c r="K355" i="11" s="1"/>
  <c r="F355" i="11"/>
  <c r="H355" i="11"/>
  <c r="C355" i="11"/>
  <c r="L356" i="11"/>
  <c r="M356" i="11" s="1"/>
  <c r="J356" i="11" s="1"/>
  <c r="N356" i="11"/>
  <c r="N357" i="11" l="1"/>
  <c r="L357" i="11"/>
  <c r="M357" i="11" s="1"/>
  <c r="J357" i="11" s="1"/>
  <c r="F356" i="11"/>
  <c r="G356" i="11"/>
  <c r="I356" i="11"/>
  <c r="K356" i="11" s="1"/>
  <c r="C356" i="11"/>
  <c r="H356" i="11"/>
  <c r="I357" i="11" l="1"/>
  <c r="K357" i="11" s="1"/>
  <c r="G357" i="11"/>
  <c r="C357" i="11"/>
  <c r="F357" i="11"/>
  <c r="H357" i="11"/>
  <c r="L358" i="11"/>
  <c r="M358" i="11" s="1"/>
  <c r="J358" i="11" s="1"/>
  <c r="N358" i="11"/>
  <c r="N359" i="11" l="1"/>
  <c r="L359" i="11"/>
  <c r="M359" i="11" s="1"/>
  <c r="J359" i="11" s="1"/>
  <c r="G358" i="11"/>
  <c r="I358" i="11"/>
  <c r="K358" i="11" s="1"/>
  <c r="C358" i="11"/>
  <c r="H358" i="11"/>
  <c r="F358" i="11"/>
  <c r="H359" i="11" l="1"/>
  <c r="I359" i="11"/>
  <c r="K359" i="11" s="1"/>
  <c r="C359" i="11"/>
  <c r="F359" i="11"/>
  <c r="G359" i="11"/>
  <c r="L360" i="11"/>
  <c r="M360" i="11" s="1"/>
  <c r="J360" i="11" s="1"/>
  <c r="N360" i="11"/>
  <c r="L361" i="11" l="1"/>
  <c r="M361" i="11" s="1"/>
  <c r="J361" i="11" s="1"/>
  <c r="N361" i="11"/>
  <c r="G360" i="11"/>
  <c r="I360" i="11"/>
  <c r="K360" i="11" s="1"/>
  <c r="F360" i="11"/>
  <c r="H360" i="11"/>
  <c r="C360" i="11"/>
  <c r="N362" i="11" l="1"/>
  <c r="L362" i="11"/>
  <c r="M362" i="11" s="1"/>
  <c r="J362" i="11" s="1"/>
  <c r="H361" i="11"/>
  <c r="I361" i="11"/>
  <c r="K361" i="11" s="1"/>
  <c r="G361" i="11"/>
  <c r="F361" i="11"/>
  <c r="G362" i="11" l="1"/>
  <c r="H362" i="11"/>
  <c r="I362" i="11"/>
  <c r="K362" i="11" s="1"/>
  <c r="F362" i="11"/>
  <c r="C361" i="11"/>
  <c r="L363" i="11"/>
  <c r="M363" i="11" s="1"/>
  <c r="J363" i="11" s="1"/>
  <c r="N363" i="11"/>
  <c r="A26" i="11" s="1"/>
  <c r="G363" i="11" l="1"/>
  <c r="I363" i="11"/>
  <c r="K363" i="11" s="1"/>
  <c r="A29" i="11" s="1"/>
  <c r="C363" i="11"/>
  <c r="H363" i="11"/>
  <c r="F363" i="11"/>
  <c r="C362" i="11"/>
  <c r="R6" i="11" l="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A23" i="11" l="1"/>
  <c r="A32" i="11" s="1"/>
  <c r="A35" i="11" s="1"/>
  <c r="A38" i="11" s="1"/>
  <c r="L23" i="7"/>
  <c r="N23" i="7" s="1"/>
  <c r="Q24" i="7"/>
  <c r="Q25" i="7" s="1"/>
  <c r="C23" i="7" l="1"/>
  <c r="J24" i="7" s="1"/>
  <c r="L24" i="7"/>
  <c r="N24" i="7" s="1"/>
  <c r="I24" i="7"/>
  <c r="F24" i="7"/>
  <c r="K24" i="7"/>
  <c r="G24" i="7"/>
  <c r="V6" i="7" s="1"/>
  <c r="O25" i="7"/>
  <c r="P25" i="7" s="1"/>
  <c r="M25" i="7" s="1"/>
  <c r="Q26" i="7"/>
  <c r="O26" i="7"/>
  <c r="P26" i="7" s="1"/>
  <c r="M26" i="7" s="1"/>
  <c r="C24" i="7"/>
  <c r="J25" i="7" s="1"/>
  <c r="I25" i="7"/>
  <c r="H24" i="7" l="1"/>
  <c r="G25" i="7"/>
  <c r="L25" i="7"/>
  <c r="N25" i="7" s="1"/>
  <c r="F25" i="7"/>
  <c r="K25" i="7"/>
  <c r="H25" i="7"/>
  <c r="Q27" i="7"/>
  <c r="O27" i="7"/>
  <c r="P27" i="7" s="1"/>
  <c r="M27" i="7" s="1"/>
  <c r="F26" i="7" l="1"/>
  <c r="C25" i="7"/>
  <c r="J26" i="7" s="1"/>
  <c r="L26" i="7"/>
  <c r="N26" i="7" s="1"/>
  <c r="C26" i="7" s="1"/>
  <c r="J27" i="7" s="1"/>
  <c r="K26" i="7"/>
  <c r="G26" i="7"/>
  <c r="I26" i="7"/>
  <c r="G27" i="7"/>
  <c r="I27" i="7"/>
  <c r="K27" i="7"/>
  <c r="L27" i="7"/>
  <c r="N27" i="7" s="1"/>
  <c r="F27" i="7"/>
  <c r="O28" i="7"/>
  <c r="P28" i="7" s="1"/>
  <c r="M28" i="7" s="1"/>
  <c r="Q28" i="7"/>
  <c r="H26" i="7" l="1"/>
  <c r="C27" i="7"/>
  <c r="J28" i="7" s="1"/>
  <c r="H27" i="7"/>
  <c r="Q29" i="7"/>
  <c r="O29" i="7"/>
  <c r="P29" i="7" s="1"/>
  <c r="M29" i="7" s="1"/>
  <c r="G28" i="7"/>
  <c r="I28" i="7"/>
  <c r="H28" i="7" s="1"/>
  <c r="K28" i="7"/>
  <c r="F28" i="7"/>
  <c r="L28" i="7"/>
  <c r="N28" i="7" s="1"/>
  <c r="F29" i="7" l="1"/>
  <c r="G29" i="7"/>
  <c r="I29" i="7"/>
  <c r="L29" i="7"/>
  <c r="N29" i="7" s="1"/>
  <c r="C29" i="7" s="1"/>
  <c r="J30" i="7" s="1"/>
  <c r="K29" i="7"/>
  <c r="C28" i="7"/>
  <c r="J29" i="7" s="1"/>
  <c r="Q30" i="7"/>
  <c r="O30" i="7"/>
  <c r="P30" i="7" s="1"/>
  <c r="M30" i="7" s="1"/>
  <c r="O31" i="7" l="1"/>
  <c r="P31" i="7" s="1"/>
  <c r="M31" i="7" s="1"/>
  <c r="Q31" i="7"/>
  <c r="F30" i="7"/>
  <c r="G30" i="7"/>
  <c r="I30" i="7"/>
  <c r="H30" i="7" s="1"/>
  <c r="K30" i="7"/>
  <c r="L30" i="7"/>
  <c r="N30" i="7" s="1"/>
  <c r="H29" i="7"/>
  <c r="F31" i="7" l="1"/>
  <c r="G31" i="7"/>
  <c r="I31" i="7"/>
  <c r="L31" i="7"/>
  <c r="N31" i="7" s="1"/>
  <c r="K31" i="7"/>
  <c r="C30" i="7"/>
  <c r="J31" i="7" s="1"/>
  <c r="Q32" i="7"/>
  <c r="O32" i="7"/>
  <c r="P32" i="7" s="1"/>
  <c r="M32" i="7" s="1"/>
  <c r="O33" i="7" l="1"/>
  <c r="P33" i="7" s="1"/>
  <c r="M33" i="7" s="1"/>
  <c r="Q33" i="7"/>
  <c r="H31" i="7"/>
  <c r="F32" i="7"/>
  <c r="G32" i="7"/>
  <c r="I32" i="7"/>
  <c r="K32" i="7"/>
  <c r="L32" i="7"/>
  <c r="N32" i="7" s="1"/>
  <c r="C31" i="7"/>
  <c r="J32" i="7" s="1"/>
  <c r="F33" i="7" l="1"/>
  <c r="I33" i="7"/>
  <c r="L33" i="7"/>
  <c r="N33" i="7" s="1"/>
  <c r="G33" i="7"/>
  <c r="K33" i="7"/>
  <c r="C32" i="7"/>
  <c r="J33" i="7" s="1"/>
  <c r="H32" i="7"/>
  <c r="O34" i="7"/>
  <c r="P34" i="7" s="1"/>
  <c r="M34" i="7" s="1"/>
  <c r="Q34" i="7"/>
  <c r="Q35" i="7" l="1"/>
  <c r="O35" i="7"/>
  <c r="P35" i="7" s="1"/>
  <c r="M35" i="7" s="1"/>
  <c r="G34" i="7"/>
  <c r="L34" i="7"/>
  <c r="N34" i="7" s="1"/>
  <c r="F34" i="7"/>
  <c r="I34" i="7"/>
  <c r="K34" i="7"/>
  <c r="H33" i="7"/>
  <c r="C33" i="7"/>
  <c r="J34" i="7" s="1"/>
  <c r="L35" i="7" l="1"/>
  <c r="N35" i="7" s="1"/>
  <c r="F35" i="7"/>
  <c r="K35" i="7"/>
  <c r="C35" i="7"/>
  <c r="J36" i="7" s="1"/>
  <c r="G35" i="7"/>
  <c r="I35" i="7"/>
  <c r="H34" i="7"/>
  <c r="C34" i="7"/>
  <c r="J35" i="7" s="1"/>
  <c r="Q36" i="7"/>
  <c r="O36" i="7"/>
  <c r="P36" i="7" s="1"/>
  <c r="M36" i="7" s="1"/>
  <c r="Q37" i="7" l="1"/>
  <c r="O37" i="7"/>
  <c r="P37" i="7" s="1"/>
  <c r="M37" i="7" s="1"/>
  <c r="H35" i="7"/>
  <c r="K36" i="7"/>
  <c r="L36" i="7"/>
  <c r="N36" i="7" s="1"/>
  <c r="F36" i="7"/>
  <c r="G36" i="7"/>
  <c r="I36" i="7"/>
  <c r="H36" i="7" s="1"/>
  <c r="K37" i="7" l="1"/>
  <c r="L37" i="7"/>
  <c r="N37" i="7" s="1"/>
  <c r="G37" i="7"/>
  <c r="F37" i="7"/>
  <c r="I37" i="7"/>
  <c r="C36" i="7"/>
  <c r="J37" i="7" s="1"/>
  <c r="Q38" i="7"/>
  <c r="O38" i="7"/>
  <c r="P38" i="7" s="1"/>
  <c r="M38" i="7" s="1"/>
  <c r="Q39" i="7" l="1"/>
  <c r="O39" i="7"/>
  <c r="P39" i="7" s="1"/>
  <c r="M39" i="7" s="1"/>
  <c r="H37" i="7"/>
  <c r="K38" i="7"/>
  <c r="L38" i="7"/>
  <c r="N38" i="7" s="1"/>
  <c r="C38" i="7" s="1"/>
  <c r="J39" i="7" s="1"/>
  <c r="F38" i="7"/>
  <c r="I38" i="7"/>
  <c r="G38" i="7"/>
  <c r="C37" i="7"/>
  <c r="J38" i="7" s="1"/>
  <c r="I39" i="7" l="1"/>
  <c r="H39" i="7" s="1"/>
  <c r="K39" i="7"/>
  <c r="L39" i="7"/>
  <c r="N39" i="7" s="1"/>
  <c r="C39" i="7" s="1"/>
  <c r="J40" i="7" s="1"/>
  <c r="G39" i="7"/>
  <c r="F39" i="7"/>
  <c r="H38" i="7"/>
  <c r="O40" i="7"/>
  <c r="P40" i="7" s="1"/>
  <c r="M40" i="7" s="1"/>
  <c r="Q40" i="7"/>
  <c r="Q41" i="7" l="1"/>
  <c r="O41" i="7"/>
  <c r="P41" i="7" s="1"/>
  <c r="M41" i="7" s="1"/>
  <c r="G40" i="7"/>
  <c r="I40" i="7"/>
  <c r="H40" i="7" s="1"/>
  <c r="K40" i="7"/>
  <c r="L40" i="7"/>
  <c r="N40" i="7" s="1"/>
  <c r="F40" i="7"/>
  <c r="F41" i="7" l="1"/>
  <c r="G41" i="7"/>
  <c r="I41" i="7"/>
  <c r="L41" i="7"/>
  <c r="N41" i="7" s="1"/>
  <c r="C41" i="7" s="1"/>
  <c r="J42" i="7" s="1"/>
  <c r="K41" i="7"/>
  <c r="C40" i="7"/>
  <c r="J41" i="7" s="1"/>
  <c r="O42" i="7"/>
  <c r="P42" i="7" s="1"/>
  <c r="M42" i="7" s="1"/>
  <c r="Q42" i="7"/>
  <c r="Q43" i="7" l="1"/>
  <c r="O43" i="7"/>
  <c r="P43" i="7" s="1"/>
  <c r="M43" i="7" s="1"/>
  <c r="F42" i="7"/>
  <c r="G42" i="7"/>
  <c r="I42" i="7"/>
  <c r="H42" i="7" s="1"/>
  <c r="K42" i="7"/>
  <c r="L42" i="7"/>
  <c r="N42" i="7" s="1"/>
  <c r="H41" i="7"/>
  <c r="F43" i="7" l="1"/>
  <c r="G43" i="7"/>
  <c r="I43" i="7"/>
  <c r="K43" i="7"/>
  <c r="L43" i="7"/>
  <c r="N43" i="7" s="1"/>
  <c r="C42" i="7"/>
  <c r="J43" i="7" s="1"/>
  <c r="O44" i="7"/>
  <c r="P44" i="7" s="1"/>
  <c r="M44" i="7" s="1"/>
  <c r="Q44" i="7"/>
  <c r="O45" i="7" l="1"/>
  <c r="P45" i="7" s="1"/>
  <c r="M45" i="7" s="1"/>
  <c r="Q45" i="7"/>
  <c r="F44" i="7"/>
  <c r="G44" i="7"/>
  <c r="L44" i="7"/>
  <c r="N44" i="7" s="1"/>
  <c r="I44" i="7"/>
  <c r="K44" i="7"/>
  <c r="H43" i="7"/>
  <c r="C43" i="7"/>
  <c r="J44" i="7" s="1"/>
  <c r="H44" i="7" l="1"/>
  <c r="O46" i="7"/>
  <c r="P46" i="7" s="1"/>
  <c r="M46" i="7" s="1"/>
  <c r="Q46" i="7"/>
  <c r="F45" i="7"/>
  <c r="I45" i="7"/>
  <c r="G45" i="7"/>
  <c r="K45" i="7"/>
  <c r="L45" i="7"/>
  <c r="N45" i="7" s="1"/>
  <c r="C44" i="7"/>
  <c r="J45" i="7" s="1"/>
  <c r="H45" i="7" l="1"/>
  <c r="Q47" i="7"/>
  <c r="O47" i="7"/>
  <c r="P47" i="7" s="1"/>
  <c r="M47" i="7" s="1"/>
  <c r="G46" i="7"/>
  <c r="L46" i="7"/>
  <c r="N46" i="7" s="1"/>
  <c r="C46" i="7" s="1"/>
  <c r="J47" i="7" s="1"/>
  <c r="K46" i="7"/>
  <c r="F46" i="7"/>
  <c r="I46" i="7"/>
  <c r="C45" i="7"/>
  <c r="J46" i="7" s="1"/>
  <c r="H46" i="7" l="1"/>
  <c r="L47" i="7"/>
  <c r="N47" i="7" s="1"/>
  <c r="C47" i="7" s="1"/>
  <c r="J48" i="7" s="1"/>
  <c r="F47" i="7"/>
  <c r="G47" i="7"/>
  <c r="I47" i="7"/>
  <c r="H47" i="7" s="1"/>
  <c r="K47" i="7"/>
  <c r="Q48" i="7"/>
  <c r="O48" i="7"/>
  <c r="P48" i="7" s="1"/>
  <c r="M48" i="7" s="1"/>
  <c r="Q49" i="7" l="1"/>
  <c r="O49" i="7"/>
  <c r="P49" i="7" s="1"/>
  <c r="M49" i="7" s="1"/>
  <c r="K48" i="7"/>
  <c r="L48" i="7"/>
  <c r="N48" i="7" s="1"/>
  <c r="C48" i="7" s="1"/>
  <c r="J49" i="7" s="1"/>
  <c r="F48" i="7"/>
  <c r="I48" i="7"/>
  <c r="H48" i="7" s="1"/>
  <c r="G48" i="7"/>
  <c r="K49" i="7" l="1"/>
  <c r="L49" i="7"/>
  <c r="N49" i="7" s="1"/>
  <c r="C49" i="7" s="1"/>
  <c r="J50" i="7" s="1"/>
  <c r="F49" i="7"/>
  <c r="G49" i="7"/>
  <c r="I49" i="7"/>
  <c r="H49" i="7" s="1"/>
  <c r="Q50" i="7"/>
  <c r="O50" i="7"/>
  <c r="P50" i="7" s="1"/>
  <c r="M50" i="7" s="1"/>
  <c r="Q51" i="7" l="1"/>
  <c r="O51" i="7"/>
  <c r="P51" i="7" s="1"/>
  <c r="M51" i="7" s="1"/>
  <c r="K50" i="7"/>
  <c r="L50" i="7"/>
  <c r="N50" i="7" s="1"/>
  <c r="I50" i="7"/>
  <c r="H50" i="7" s="1"/>
  <c r="F50" i="7"/>
  <c r="G50" i="7"/>
  <c r="C50" i="7"/>
  <c r="J51" i="7" s="1"/>
  <c r="I51" i="7" l="1"/>
  <c r="H51" i="7" s="1"/>
  <c r="K51" i="7"/>
  <c r="L51" i="7"/>
  <c r="N51" i="7" s="1"/>
  <c r="C51" i="7" s="1"/>
  <c r="J52" i="7" s="1"/>
  <c r="G51" i="7"/>
  <c r="F51" i="7"/>
  <c r="O52" i="7"/>
  <c r="P52" i="7" s="1"/>
  <c r="M52" i="7" s="1"/>
  <c r="Q52" i="7"/>
  <c r="Q53" i="7" l="1"/>
  <c r="O53" i="7"/>
  <c r="P53" i="7" s="1"/>
  <c r="M53" i="7" s="1"/>
  <c r="G52" i="7"/>
  <c r="I52" i="7"/>
  <c r="H52" i="7" s="1"/>
  <c r="K52" i="7"/>
  <c r="F52" i="7"/>
  <c r="L52" i="7"/>
  <c r="N52" i="7" s="1"/>
  <c r="F53" i="7" l="1"/>
  <c r="G53" i="7"/>
  <c r="I53" i="7"/>
  <c r="L53" i="7"/>
  <c r="N53" i="7" s="1"/>
  <c r="C53" i="7" s="1"/>
  <c r="J54" i="7" s="1"/>
  <c r="K53" i="7"/>
  <c r="C52" i="7"/>
  <c r="J53" i="7" s="1"/>
  <c r="Q54" i="7"/>
  <c r="O54" i="7"/>
  <c r="P54" i="7" s="1"/>
  <c r="M54" i="7" s="1"/>
  <c r="O55" i="7" l="1"/>
  <c r="P55" i="7" s="1"/>
  <c r="M55" i="7" s="1"/>
  <c r="Q55" i="7"/>
  <c r="F54" i="7"/>
  <c r="G54" i="7"/>
  <c r="I54" i="7"/>
  <c r="H54" i="7" s="1"/>
  <c r="K54" i="7"/>
  <c r="L54" i="7"/>
  <c r="N54" i="7" s="1"/>
  <c r="H53" i="7"/>
  <c r="F55" i="7" l="1"/>
  <c r="G55" i="7"/>
  <c r="I55" i="7"/>
  <c r="L55" i="7"/>
  <c r="N55" i="7" s="1"/>
  <c r="K55" i="7"/>
  <c r="C54" i="7"/>
  <c r="J55" i="7" s="1"/>
  <c r="Q56" i="7"/>
  <c r="O56" i="7"/>
  <c r="P56" i="7" s="1"/>
  <c r="M56" i="7" s="1"/>
  <c r="O57" i="7" l="1"/>
  <c r="P57" i="7" s="1"/>
  <c r="M57" i="7" s="1"/>
  <c r="Q57" i="7"/>
  <c r="F56" i="7"/>
  <c r="G56" i="7"/>
  <c r="I56" i="7"/>
  <c r="K56" i="7"/>
  <c r="L56" i="7"/>
  <c r="N56" i="7" s="1"/>
  <c r="H55" i="7"/>
  <c r="C55" i="7"/>
  <c r="J56" i="7" s="1"/>
  <c r="H56" i="7" l="1"/>
  <c r="O58" i="7"/>
  <c r="P58" i="7" s="1"/>
  <c r="M58" i="7" s="1"/>
  <c r="Q58" i="7"/>
  <c r="F57" i="7"/>
  <c r="I57" i="7"/>
  <c r="K57" i="7"/>
  <c r="G57" i="7"/>
  <c r="L57" i="7"/>
  <c r="N57" i="7" s="1"/>
  <c r="C56" i="7"/>
  <c r="J57" i="7" s="1"/>
  <c r="G58" i="7" l="1"/>
  <c r="L58" i="7"/>
  <c r="N58" i="7" s="1"/>
  <c r="F58" i="7"/>
  <c r="I58" i="7"/>
  <c r="K58" i="7"/>
  <c r="Q59" i="7"/>
  <c r="O59" i="7"/>
  <c r="P59" i="7" s="1"/>
  <c r="M59" i="7" s="1"/>
  <c r="H57" i="7"/>
  <c r="C57" i="7"/>
  <c r="J58" i="7" s="1"/>
  <c r="Q60" i="7" l="1"/>
  <c r="O60" i="7"/>
  <c r="P60" i="7" s="1"/>
  <c r="M60" i="7" s="1"/>
  <c r="H58" i="7"/>
  <c r="L59" i="7"/>
  <c r="N59" i="7" s="1"/>
  <c r="F59" i="7"/>
  <c r="K59" i="7"/>
  <c r="C59" i="7"/>
  <c r="J60" i="7" s="1"/>
  <c r="G59" i="7"/>
  <c r="I59" i="7"/>
  <c r="C58" i="7"/>
  <c r="J59" i="7" s="1"/>
  <c r="H59" i="7" l="1"/>
  <c r="K60" i="7"/>
  <c r="L60" i="7"/>
  <c r="N60" i="7" s="1"/>
  <c r="C60" i="7" s="1"/>
  <c r="J61" i="7" s="1"/>
  <c r="F60" i="7"/>
  <c r="G60" i="7"/>
  <c r="I60" i="7"/>
  <c r="H60" i="7" s="1"/>
  <c r="Q61" i="7"/>
  <c r="O61" i="7"/>
  <c r="P61" i="7" s="1"/>
  <c r="M61" i="7" s="1"/>
  <c r="Q62" i="7" l="1"/>
  <c r="O62" i="7"/>
  <c r="P62" i="7" s="1"/>
  <c r="M62" i="7" s="1"/>
  <c r="K61" i="7"/>
  <c r="L61" i="7"/>
  <c r="N61" i="7" s="1"/>
  <c r="C61" i="7" s="1"/>
  <c r="J62" i="7" s="1"/>
  <c r="G61" i="7"/>
  <c r="I61" i="7"/>
  <c r="H61" i="7" s="1"/>
  <c r="F61" i="7"/>
  <c r="K62" i="7" l="1"/>
  <c r="L62" i="7"/>
  <c r="N62" i="7" s="1"/>
  <c r="F62" i="7"/>
  <c r="I62" i="7"/>
  <c r="H62" i="7" s="1"/>
  <c r="G62" i="7"/>
  <c r="Q63" i="7"/>
  <c r="O63" i="7"/>
  <c r="P63" i="7" s="1"/>
  <c r="M63" i="7" s="1"/>
  <c r="I63" i="7" l="1"/>
  <c r="K63" i="7"/>
  <c r="L63" i="7"/>
  <c r="N63" i="7" s="1"/>
  <c r="C63" i="7" s="1"/>
  <c r="J64" i="7" s="1"/>
  <c r="G63" i="7"/>
  <c r="F63" i="7"/>
  <c r="O64" i="7"/>
  <c r="P64" i="7" s="1"/>
  <c r="M64" i="7" s="1"/>
  <c r="Q64" i="7"/>
  <c r="C62" i="7"/>
  <c r="J63" i="7" s="1"/>
  <c r="Q65" i="7" l="1"/>
  <c r="O65" i="7"/>
  <c r="P65" i="7" s="1"/>
  <c r="M65" i="7" s="1"/>
  <c r="G64" i="7"/>
  <c r="I64" i="7"/>
  <c r="H64" i="7" s="1"/>
  <c r="K64" i="7"/>
  <c r="L64" i="7"/>
  <c r="N64" i="7" s="1"/>
  <c r="F64" i="7"/>
  <c r="H63" i="7"/>
  <c r="F65" i="7" l="1"/>
  <c r="G65" i="7"/>
  <c r="I65" i="7"/>
  <c r="L65" i="7"/>
  <c r="N65" i="7" s="1"/>
  <c r="C65" i="7" s="1"/>
  <c r="J66" i="7" s="1"/>
  <c r="K65" i="7"/>
  <c r="C64" i="7"/>
  <c r="J65" i="7" s="1"/>
  <c r="O66" i="7"/>
  <c r="P66" i="7" s="1"/>
  <c r="M66" i="7" s="1"/>
  <c r="Q66" i="7"/>
  <c r="Q67" i="7" l="1"/>
  <c r="O67" i="7"/>
  <c r="P67" i="7" s="1"/>
  <c r="M67" i="7" s="1"/>
  <c r="F66" i="7"/>
  <c r="G66" i="7"/>
  <c r="I66" i="7"/>
  <c r="H66" i="7" s="1"/>
  <c r="K66" i="7"/>
  <c r="L66" i="7"/>
  <c r="N66" i="7" s="1"/>
  <c r="H65" i="7"/>
  <c r="F67" i="7" l="1"/>
  <c r="G67" i="7"/>
  <c r="I67" i="7"/>
  <c r="K67" i="7"/>
  <c r="L67" i="7"/>
  <c r="N67" i="7" s="1"/>
  <c r="C66" i="7"/>
  <c r="J67" i="7" s="1"/>
  <c r="Q68" i="7"/>
  <c r="O68" i="7"/>
  <c r="P68" i="7" s="1"/>
  <c r="M68" i="7" s="1"/>
  <c r="F68" i="7" l="1"/>
  <c r="G68" i="7"/>
  <c r="L68" i="7"/>
  <c r="N68" i="7" s="1"/>
  <c r="I68" i="7"/>
  <c r="K68" i="7"/>
  <c r="O69" i="7"/>
  <c r="P69" i="7" s="1"/>
  <c r="M69" i="7" s="1"/>
  <c r="Q69" i="7"/>
  <c r="H67" i="7"/>
  <c r="C67" i="7"/>
  <c r="J68" i="7" s="1"/>
  <c r="H68" i="7" l="1"/>
  <c r="O70" i="7"/>
  <c r="P70" i="7" s="1"/>
  <c r="M70" i="7" s="1"/>
  <c r="Q70" i="7"/>
  <c r="F69" i="7"/>
  <c r="I69" i="7"/>
  <c r="G69" i="7"/>
  <c r="K69" i="7"/>
  <c r="L69" i="7"/>
  <c r="N69" i="7" s="1"/>
  <c r="C68" i="7"/>
  <c r="J69" i="7" s="1"/>
  <c r="G70" i="7" l="1"/>
  <c r="L70" i="7"/>
  <c r="N70" i="7" s="1"/>
  <c r="F70" i="7"/>
  <c r="I70" i="7"/>
  <c r="K70" i="7"/>
  <c r="H69" i="7"/>
  <c r="C69" i="7"/>
  <c r="J70" i="7" s="1"/>
  <c r="Q71" i="7"/>
  <c r="O71" i="7"/>
  <c r="P71" i="7" s="1"/>
  <c r="M71" i="7" s="1"/>
  <c r="H70" i="7" l="1"/>
  <c r="Q72" i="7"/>
  <c r="O72" i="7"/>
  <c r="P72" i="7" s="1"/>
  <c r="M72" i="7" s="1"/>
  <c r="L71" i="7"/>
  <c r="N71" i="7" s="1"/>
  <c r="C71" i="7" s="1"/>
  <c r="J72" i="7" s="1"/>
  <c r="F71" i="7"/>
  <c r="G71" i="7"/>
  <c r="I71" i="7"/>
  <c r="K71" i="7"/>
  <c r="C70" i="7"/>
  <c r="J71" i="7" s="1"/>
  <c r="H71" i="7" l="1"/>
  <c r="K72" i="7"/>
  <c r="L72" i="7"/>
  <c r="N72" i="7" s="1"/>
  <c r="C72" i="7" s="1"/>
  <c r="J73" i="7" s="1"/>
  <c r="I72" i="7"/>
  <c r="H72" i="7" s="1"/>
  <c r="F72" i="7"/>
  <c r="G72" i="7"/>
  <c r="Q73" i="7"/>
  <c r="O73" i="7"/>
  <c r="P73" i="7" s="1"/>
  <c r="M73" i="7" s="1"/>
  <c r="Q74" i="7" l="1"/>
  <c r="O74" i="7"/>
  <c r="P74" i="7" s="1"/>
  <c r="M74" i="7" s="1"/>
  <c r="K73" i="7"/>
  <c r="L73" i="7"/>
  <c r="N73" i="7" s="1"/>
  <c r="C73" i="7" s="1"/>
  <c r="J74" i="7" s="1"/>
  <c r="F73" i="7"/>
  <c r="G73" i="7"/>
  <c r="I73" i="7"/>
  <c r="H73" i="7" s="1"/>
  <c r="K74" i="7" l="1"/>
  <c r="L74" i="7"/>
  <c r="N74" i="7" s="1"/>
  <c r="I74" i="7"/>
  <c r="H74" i="7" s="1"/>
  <c r="F74" i="7"/>
  <c r="C74" i="7"/>
  <c r="J75" i="7" s="1"/>
  <c r="G74" i="7"/>
  <c r="Q75" i="7"/>
  <c r="O75" i="7"/>
  <c r="P75" i="7" s="1"/>
  <c r="M75" i="7" s="1"/>
  <c r="O76" i="7" l="1"/>
  <c r="P76" i="7" s="1"/>
  <c r="M76" i="7" s="1"/>
  <c r="Q76" i="7"/>
  <c r="I75" i="7"/>
  <c r="H75" i="7" s="1"/>
  <c r="K75" i="7"/>
  <c r="L75" i="7"/>
  <c r="N75" i="7" s="1"/>
  <c r="C75" i="7" s="1"/>
  <c r="J76" i="7" s="1"/>
  <c r="G75" i="7"/>
  <c r="F75" i="7"/>
  <c r="Q77" i="7" l="1"/>
  <c r="O77" i="7"/>
  <c r="P77" i="7" s="1"/>
  <c r="M77" i="7" s="1"/>
  <c r="G76" i="7"/>
  <c r="I76" i="7"/>
  <c r="H76" i="7" s="1"/>
  <c r="K76" i="7"/>
  <c r="F76" i="7"/>
  <c r="L76" i="7"/>
  <c r="N76" i="7" s="1"/>
  <c r="F77" i="7" l="1"/>
  <c r="G77" i="7"/>
  <c r="I77" i="7"/>
  <c r="L77" i="7"/>
  <c r="N77" i="7" s="1"/>
  <c r="K77" i="7"/>
  <c r="C76" i="7"/>
  <c r="J77" i="7" s="1"/>
  <c r="Q78" i="7"/>
  <c r="O78" i="7"/>
  <c r="P78" i="7" s="1"/>
  <c r="M78" i="7" s="1"/>
  <c r="F78" i="7" l="1"/>
  <c r="G78" i="7"/>
  <c r="I78" i="7"/>
  <c r="K78" i="7"/>
  <c r="L78" i="7"/>
  <c r="N78" i="7" s="1"/>
  <c r="O79" i="7"/>
  <c r="P79" i="7" s="1"/>
  <c r="M79" i="7" s="1"/>
  <c r="Q79" i="7"/>
  <c r="C77" i="7"/>
  <c r="J78" i="7" s="1"/>
  <c r="H77" i="7"/>
  <c r="F79" i="7" l="1"/>
  <c r="G79" i="7"/>
  <c r="I79" i="7"/>
  <c r="L79" i="7"/>
  <c r="N79" i="7" s="1"/>
  <c r="K79" i="7"/>
  <c r="Q80" i="7"/>
  <c r="O80" i="7"/>
  <c r="P80" i="7" s="1"/>
  <c r="M80" i="7" s="1"/>
  <c r="H78" i="7"/>
  <c r="C78" i="7"/>
  <c r="J79" i="7" s="1"/>
  <c r="O81" i="7" l="1"/>
  <c r="P81" i="7" s="1"/>
  <c r="M81" i="7" s="1"/>
  <c r="Q81" i="7"/>
  <c r="F80" i="7"/>
  <c r="G80" i="7"/>
  <c r="I80" i="7"/>
  <c r="K80" i="7"/>
  <c r="L80" i="7"/>
  <c r="N80" i="7" s="1"/>
  <c r="H79" i="7"/>
  <c r="C79" i="7"/>
  <c r="J80" i="7" s="1"/>
  <c r="H80" i="7" l="1"/>
  <c r="O82" i="7"/>
  <c r="P82" i="7" s="1"/>
  <c r="M82" i="7" s="1"/>
  <c r="Q82" i="7"/>
  <c r="F81" i="7"/>
  <c r="I81" i="7"/>
  <c r="L81" i="7"/>
  <c r="N81" i="7" s="1"/>
  <c r="G81" i="7"/>
  <c r="K81" i="7"/>
  <c r="C80" i="7"/>
  <c r="J81" i="7" s="1"/>
  <c r="G82" i="7" l="1"/>
  <c r="L82" i="7"/>
  <c r="N82" i="7" s="1"/>
  <c r="F82" i="7"/>
  <c r="I82" i="7"/>
  <c r="K82" i="7"/>
  <c r="Q83" i="7"/>
  <c r="O83" i="7"/>
  <c r="P83" i="7" s="1"/>
  <c r="M83" i="7" s="1"/>
  <c r="H81" i="7"/>
  <c r="C81" i="7"/>
  <c r="J82" i="7" s="1"/>
  <c r="Q84" i="7" l="1"/>
  <c r="O84" i="7"/>
  <c r="P84" i="7" s="1"/>
  <c r="M84" i="7" s="1"/>
  <c r="H82" i="7"/>
  <c r="L83" i="7"/>
  <c r="N83" i="7" s="1"/>
  <c r="F83" i="7"/>
  <c r="K83" i="7"/>
  <c r="C83" i="7"/>
  <c r="J84" i="7" s="1"/>
  <c r="G83" i="7"/>
  <c r="I83" i="7"/>
  <c r="C82" i="7"/>
  <c r="J83" i="7" s="1"/>
  <c r="H83" i="7" l="1"/>
  <c r="K84" i="7"/>
  <c r="L84" i="7"/>
  <c r="N84" i="7" s="1"/>
  <c r="C84" i="7" s="1"/>
  <c r="J85" i="7" s="1"/>
  <c r="F84" i="7"/>
  <c r="G84" i="7"/>
  <c r="I84" i="7"/>
  <c r="H84" i="7" s="1"/>
  <c r="Q85" i="7"/>
  <c r="O85" i="7"/>
  <c r="P85" i="7" s="1"/>
  <c r="M85" i="7" s="1"/>
  <c r="Q86" i="7" l="1"/>
  <c r="O86" i="7"/>
  <c r="P86" i="7" s="1"/>
  <c r="M86" i="7" s="1"/>
  <c r="K85" i="7"/>
  <c r="L85" i="7"/>
  <c r="N85" i="7" s="1"/>
  <c r="C85" i="7" s="1"/>
  <c r="J86" i="7" s="1"/>
  <c r="G85" i="7"/>
  <c r="F85" i="7"/>
  <c r="I85" i="7"/>
  <c r="H85" i="7" s="1"/>
  <c r="K86" i="7" l="1"/>
  <c r="L86" i="7"/>
  <c r="N86" i="7" s="1"/>
  <c r="F86" i="7"/>
  <c r="I86" i="7"/>
  <c r="H86" i="7" s="1"/>
  <c r="G86" i="7"/>
  <c r="Q87" i="7"/>
  <c r="O87" i="7"/>
  <c r="P87" i="7" s="1"/>
  <c r="M87" i="7" s="1"/>
  <c r="O88" i="7" l="1"/>
  <c r="P88" i="7" s="1"/>
  <c r="M88" i="7" s="1"/>
  <c r="Q88" i="7"/>
  <c r="I87" i="7"/>
  <c r="K87" i="7"/>
  <c r="L87" i="7"/>
  <c r="N87" i="7" s="1"/>
  <c r="C87" i="7" s="1"/>
  <c r="J88" i="7" s="1"/>
  <c r="G87" i="7"/>
  <c r="F87" i="7"/>
  <c r="C86" i="7"/>
  <c r="J87" i="7" s="1"/>
  <c r="Q89" i="7" l="1"/>
  <c r="O89" i="7"/>
  <c r="P89" i="7" s="1"/>
  <c r="M89" i="7" s="1"/>
  <c r="G88" i="7"/>
  <c r="I88" i="7"/>
  <c r="H88" i="7" s="1"/>
  <c r="K88" i="7"/>
  <c r="L88" i="7"/>
  <c r="N88" i="7" s="1"/>
  <c r="C88" i="7" s="1"/>
  <c r="J89" i="7" s="1"/>
  <c r="F88" i="7"/>
  <c r="H87" i="7"/>
  <c r="F89" i="7" l="1"/>
  <c r="G89" i="7"/>
  <c r="I89" i="7"/>
  <c r="H89" i="7" s="1"/>
  <c r="L89" i="7"/>
  <c r="N89" i="7" s="1"/>
  <c r="C89" i="7" s="1"/>
  <c r="J90" i="7" s="1"/>
  <c r="K89" i="7"/>
  <c r="O90" i="7"/>
  <c r="P90" i="7" s="1"/>
  <c r="M90" i="7" s="1"/>
  <c r="Q90" i="7"/>
  <c r="Q91" i="7" l="1"/>
  <c r="O91" i="7"/>
  <c r="P91" i="7" s="1"/>
  <c r="M91" i="7" s="1"/>
  <c r="F90" i="7"/>
  <c r="G90" i="7"/>
  <c r="I90" i="7"/>
  <c r="H90" i="7" s="1"/>
  <c r="K90" i="7"/>
  <c r="L90" i="7"/>
  <c r="N90" i="7" s="1"/>
  <c r="C90" i="7" s="1"/>
  <c r="J91" i="7" s="1"/>
  <c r="F91" i="7" l="1"/>
  <c r="G91" i="7"/>
  <c r="I91" i="7"/>
  <c r="H91" i="7" s="1"/>
  <c r="K91" i="7"/>
  <c r="L91" i="7"/>
  <c r="N91" i="7" s="1"/>
  <c r="O92" i="7"/>
  <c r="P92" i="7" s="1"/>
  <c r="M92" i="7" s="1"/>
  <c r="Q92" i="7"/>
  <c r="F92" i="7" l="1"/>
  <c r="G92" i="7"/>
  <c r="L92" i="7"/>
  <c r="N92" i="7" s="1"/>
  <c r="I92" i="7"/>
  <c r="K92" i="7"/>
  <c r="O93" i="7"/>
  <c r="P93" i="7" s="1"/>
  <c r="M93" i="7" s="1"/>
  <c r="Q93" i="7"/>
  <c r="C91" i="7"/>
  <c r="J92" i="7" s="1"/>
  <c r="H92" i="7" l="1"/>
  <c r="O94" i="7"/>
  <c r="P94" i="7" s="1"/>
  <c r="M94" i="7" s="1"/>
  <c r="Q94" i="7"/>
  <c r="F93" i="7"/>
  <c r="I93" i="7"/>
  <c r="G93" i="7"/>
  <c r="K93" i="7"/>
  <c r="L93" i="7"/>
  <c r="N93" i="7" s="1"/>
  <c r="C92" i="7"/>
  <c r="J93" i="7" s="1"/>
  <c r="G94" i="7" l="1"/>
  <c r="L94" i="7"/>
  <c r="N94" i="7" s="1"/>
  <c r="K94" i="7"/>
  <c r="F94" i="7"/>
  <c r="I94" i="7"/>
  <c r="H93" i="7"/>
  <c r="C93" i="7"/>
  <c r="J94" i="7" s="1"/>
  <c r="Q95" i="7"/>
  <c r="O95" i="7"/>
  <c r="P95" i="7" s="1"/>
  <c r="M95" i="7" s="1"/>
  <c r="Q96" i="7" l="1"/>
  <c r="O96" i="7"/>
  <c r="P96" i="7" s="1"/>
  <c r="M96" i="7" s="1"/>
  <c r="L95" i="7"/>
  <c r="N95" i="7" s="1"/>
  <c r="F95" i="7"/>
  <c r="G95" i="7"/>
  <c r="I95" i="7"/>
  <c r="K95" i="7"/>
  <c r="H94" i="7"/>
  <c r="C94" i="7"/>
  <c r="J95" i="7" s="1"/>
  <c r="K96" i="7" l="1"/>
  <c r="L96" i="7"/>
  <c r="N96" i="7" s="1"/>
  <c r="F96" i="7"/>
  <c r="I96" i="7"/>
  <c r="G96" i="7"/>
  <c r="C95" i="7"/>
  <c r="J96" i="7" s="1"/>
  <c r="H95" i="7"/>
  <c r="Q97" i="7"/>
  <c r="O97" i="7"/>
  <c r="P97" i="7" s="1"/>
  <c r="M97" i="7" s="1"/>
  <c r="K97" i="7" l="1"/>
  <c r="L97" i="7"/>
  <c r="N97" i="7" s="1"/>
  <c r="F97" i="7"/>
  <c r="G97" i="7"/>
  <c r="I97" i="7"/>
  <c r="Q98" i="7"/>
  <c r="O98" i="7"/>
  <c r="P98" i="7" s="1"/>
  <c r="M98" i="7" s="1"/>
  <c r="H96" i="7"/>
  <c r="C96" i="7"/>
  <c r="J97" i="7" s="1"/>
  <c r="H97" i="7" l="1"/>
  <c r="Q99" i="7"/>
  <c r="O99" i="7"/>
  <c r="P99" i="7" s="1"/>
  <c r="M99" i="7" s="1"/>
  <c r="K98" i="7"/>
  <c r="L98" i="7"/>
  <c r="N98" i="7" s="1"/>
  <c r="C98" i="7" s="1"/>
  <c r="J99" i="7" s="1"/>
  <c r="I98" i="7"/>
  <c r="F98" i="7"/>
  <c r="G98" i="7"/>
  <c r="C97" i="7"/>
  <c r="J98" i="7" s="1"/>
  <c r="I99" i="7" l="1"/>
  <c r="H99" i="7" s="1"/>
  <c r="K99" i="7"/>
  <c r="L99" i="7"/>
  <c r="N99" i="7" s="1"/>
  <c r="C99" i="7" s="1"/>
  <c r="J100" i="7" s="1"/>
  <c r="G99" i="7"/>
  <c r="F99" i="7"/>
  <c r="O100" i="7"/>
  <c r="P100" i="7" s="1"/>
  <c r="M100" i="7" s="1"/>
  <c r="Q100" i="7"/>
  <c r="H98" i="7"/>
  <c r="Q101" i="7" l="1"/>
  <c r="O101" i="7"/>
  <c r="P101" i="7" s="1"/>
  <c r="M101" i="7" s="1"/>
  <c r="G100" i="7"/>
  <c r="I100" i="7"/>
  <c r="H100" i="7" s="1"/>
  <c r="K100" i="7"/>
  <c r="F100" i="7"/>
  <c r="L100" i="7"/>
  <c r="N100" i="7" s="1"/>
  <c r="C100" i="7" s="1"/>
  <c r="J101" i="7" s="1"/>
  <c r="F101" i="7" l="1"/>
  <c r="G101" i="7"/>
  <c r="L101" i="7"/>
  <c r="N101" i="7" s="1"/>
  <c r="C101" i="7" s="1"/>
  <c r="J102" i="7" s="1"/>
  <c r="I101" i="7"/>
  <c r="H101" i="7" s="1"/>
  <c r="K101" i="7"/>
  <c r="O102" i="7"/>
  <c r="P102" i="7" s="1"/>
  <c r="M102" i="7" s="1"/>
  <c r="Q102" i="7"/>
  <c r="O103" i="7" l="1"/>
  <c r="P103" i="7" s="1"/>
  <c r="M103" i="7" s="1"/>
  <c r="Q103" i="7"/>
  <c r="F102" i="7"/>
  <c r="G102" i="7"/>
  <c r="I102" i="7"/>
  <c r="H102" i="7" s="1"/>
  <c r="K102" i="7"/>
  <c r="L102" i="7"/>
  <c r="N102" i="7" s="1"/>
  <c r="F103" i="7" l="1"/>
  <c r="G103" i="7"/>
  <c r="K103" i="7"/>
  <c r="L103" i="7"/>
  <c r="N103" i="7" s="1"/>
  <c r="I103" i="7"/>
  <c r="O104" i="7"/>
  <c r="P104" i="7" s="1"/>
  <c r="M104" i="7" s="1"/>
  <c r="Q104" i="7"/>
  <c r="C102" i="7"/>
  <c r="J103" i="7" s="1"/>
  <c r="F104" i="7" l="1"/>
  <c r="I104" i="7"/>
  <c r="L104" i="7"/>
  <c r="N104" i="7" s="1"/>
  <c r="G104" i="7"/>
  <c r="K104" i="7"/>
  <c r="O105" i="7"/>
  <c r="P105" i="7" s="1"/>
  <c r="M105" i="7" s="1"/>
  <c r="Q105" i="7"/>
  <c r="H103" i="7"/>
  <c r="C103" i="7"/>
  <c r="J104" i="7" s="1"/>
  <c r="Q106" i="7" l="1"/>
  <c r="O106" i="7"/>
  <c r="P106" i="7" s="1"/>
  <c r="M106" i="7" s="1"/>
  <c r="G105" i="7"/>
  <c r="K105" i="7"/>
  <c r="L105" i="7"/>
  <c r="N105" i="7" s="1"/>
  <c r="I105" i="7"/>
  <c r="F105" i="7"/>
  <c r="H104" i="7"/>
  <c r="C104" i="7"/>
  <c r="J105" i="7" s="1"/>
  <c r="L106" i="7" l="1"/>
  <c r="N106" i="7" s="1"/>
  <c r="F106" i="7"/>
  <c r="C106" i="7"/>
  <c r="J107" i="7" s="1"/>
  <c r="G106" i="7"/>
  <c r="I106" i="7"/>
  <c r="K106" i="7"/>
  <c r="H105" i="7"/>
  <c r="C105" i="7"/>
  <c r="J106" i="7" s="1"/>
  <c r="Q107" i="7"/>
  <c r="O107" i="7"/>
  <c r="P107" i="7" s="1"/>
  <c r="M107" i="7" s="1"/>
  <c r="Q108" i="7" l="1"/>
  <c r="O108" i="7"/>
  <c r="P108" i="7" s="1"/>
  <c r="M108" i="7" s="1"/>
  <c r="H106" i="7"/>
  <c r="K107" i="7"/>
  <c r="L107" i="7"/>
  <c r="N107" i="7" s="1"/>
  <c r="F107" i="7"/>
  <c r="G107" i="7"/>
  <c r="I107" i="7"/>
  <c r="H107" i="7" s="1"/>
  <c r="K108" i="7" l="1"/>
  <c r="L108" i="7"/>
  <c r="N108" i="7" s="1"/>
  <c r="F108" i="7"/>
  <c r="I108" i="7"/>
  <c r="G108" i="7"/>
  <c r="C107" i="7"/>
  <c r="J108" i="7" s="1"/>
  <c r="Q109" i="7"/>
  <c r="O109" i="7"/>
  <c r="P109" i="7" s="1"/>
  <c r="M109" i="7" s="1"/>
  <c r="K109" i="7" l="1"/>
  <c r="L109" i="7"/>
  <c r="N109" i="7" s="1"/>
  <c r="C109" i="7" s="1"/>
  <c r="J110" i="7" s="1"/>
  <c r="G109" i="7"/>
  <c r="I109" i="7"/>
  <c r="F109" i="7"/>
  <c r="Q110" i="7"/>
  <c r="O110" i="7"/>
  <c r="P110" i="7" s="1"/>
  <c r="M110" i="7" s="1"/>
  <c r="H108" i="7"/>
  <c r="C108" i="7"/>
  <c r="J109" i="7" s="1"/>
  <c r="O111" i="7" l="1"/>
  <c r="P111" i="7" s="1"/>
  <c r="M111" i="7" s="1"/>
  <c r="Q111" i="7"/>
  <c r="H109" i="7"/>
  <c r="I110" i="7"/>
  <c r="H110" i="7" s="1"/>
  <c r="K110" i="7"/>
  <c r="L110" i="7"/>
  <c r="N110" i="7" s="1"/>
  <c r="C110" i="7" s="1"/>
  <c r="J111" i="7" s="1"/>
  <c r="F110" i="7"/>
  <c r="G110" i="7"/>
  <c r="G111" i="7" l="1"/>
  <c r="I111" i="7"/>
  <c r="H111" i="7" s="1"/>
  <c r="K111" i="7"/>
  <c r="F111" i="7"/>
  <c r="L111" i="7"/>
  <c r="N111" i="7" s="1"/>
  <c r="Q112" i="7"/>
  <c r="O112" i="7"/>
  <c r="P112" i="7" s="1"/>
  <c r="M112" i="7" s="1"/>
  <c r="Q113" i="7" l="1"/>
  <c r="O113" i="7"/>
  <c r="P113" i="7" s="1"/>
  <c r="M113" i="7" s="1"/>
  <c r="F112" i="7"/>
  <c r="G112" i="7"/>
  <c r="I112" i="7"/>
  <c r="L112" i="7"/>
  <c r="N112" i="7" s="1"/>
  <c r="C112" i="7" s="1"/>
  <c r="J113" i="7" s="1"/>
  <c r="K112" i="7"/>
  <c r="C111" i="7"/>
  <c r="J112" i="7" s="1"/>
  <c r="F113" i="7" l="1"/>
  <c r="G113" i="7"/>
  <c r="I113" i="7"/>
  <c r="H113" i="7" s="1"/>
  <c r="K113" i="7"/>
  <c r="L113" i="7"/>
  <c r="N113" i="7" s="1"/>
  <c r="H112" i="7"/>
  <c r="Q114" i="7"/>
  <c r="O114" i="7"/>
  <c r="P114" i="7" s="1"/>
  <c r="M114" i="7" s="1"/>
  <c r="F114" i="7" l="1"/>
  <c r="G114" i="7"/>
  <c r="I114" i="7"/>
  <c r="L114" i="7"/>
  <c r="N114" i="7" s="1"/>
  <c r="K114" i="7"/>
  <c r="O115" i="7"/>
  <c r="P115" i="7" s="1"/>
  <c r="M115" i="7" s="1"/>
  <c r="Q115" i="7"/>
  <c r="C113" i="7"/>
  <c r="J114" i="7" s="1"/>
  <c r="Q116" i="7" l="1"/>
  <c r="O116" i="7"/>
  <c r="P116" i="7" s="1"/>
  <c r="M116" i="7" s="1"/>
  <c r="F115" i="7"/>
  <c r="G115" i="7"/>
  <c r="I115" i="7"/>
  <c r="K115" i="7"/>
  <c r="L115" i="7"/>
  <c r="N115" i="7" s="1"/>
  <c r="H114" i="7"/>
  <c r="C114" i="7"/>
  <c r="J115" i="7" s="1"/>
  <c r="F116" i="7" l="1"/>
  <c r="I116" i="7"/>
  <c r="L116" i="7"/>
  <c r="N116" i="7" s="1"/>
  <c r="G116" i="7"/>
  <c r="K116" i="7"/>
  <c r="H115" i="7"/>
  <c r="C115" i="7"/>
  <c r="J116" i="7" s="1"/>
  <c r="O117" i="7"/>
  <c r="P117" i="7" s="1"/>
  <c r="M117" i="7" s="1"/>
  <c r="Q117" i="7"/>
  <c r="Q118" i="7" l="1"/>
  <c r="O118" i="7"/>
  <c r="P118" i="7" s="1"/>
  <c r="M118" i="7" s="1"/>
  <c r="G117" i="7"/>
  <c r="L117" i="7"/>
  <c r="N117" i="7" s="1"/>
  <c r="F117" i="7"/>
  <c r="I117" i="7"/>
  <c r="K117" i="7"/>
  <c r="H116" i="7"/>
  <c r="C116" i="7"/>
  <c r="J117" i="7" s="1"/>
  <c r="L118" i="7" l="1"/>
  <c r="N118" i="7" s="1"/>
  <c r="F118" i="7"/>
  <c r="K118" i="7"/>
  <c r="G118" i="7"/>
  <c r="I118" i="7"/>
  <c r="C118" i="7"/>
  <c r="J119" i="7" s="1"/>
  <c r="H117" i="7"/>
  <c r="C117" i="7"/>
  <c r="J118" i="7" s="1"/>
  <c r="Q119" i="7"/>
  <c r="O119" i="7"/>
  <c r="P119" i="7" s="1"/>
  <c r="M119" i="7" s="1"/>
  <c r="Q120" i="7" l="1"/>
  <c r="O120" i="7"/>
  <c r="P120" i="7" s="1"/>
  <c r="M120" i="7" s="1"/>
  <c r="H118" i="7"/>
  <c r="K119" i="7"/>
  <c r="L119" i="7"/>
  <c r="N119" i="7" s="1"/>
  <c r="F119" i="7"/>
  <c r="G119" i="7"/>
  <c r="I119" i="7"/>
  <c r="H119" i="7" s="1"/>
  <c r="K120" i="7" l="1"/>
  <c r="L120" i="7"/>
  <c r="N120" i="7" s="1"/>
  <c r="C120" i="7" s="1"/>
  <c r="J121" i="7" s="1"/>
  <c r="I120" i="7"/>
  <c r="F120" i="7"/>
  <c r="G120" i="7"/>
  <c r="C119" i="7"/>
  <c r="J120" i="7" s="1"/>
  <c r="Q121" i="7"/>
  <c r="O121" i="7"/>
  <c r="P121" i="7" s="1"/>
  <c r="M121" i="7" s="1"/>
  <c r="Q122" i="7" l="1"/>
  <c r="O122" i="7"/>
  <c r="P122" i="7" s="1"/>
  <c r="M122" i="7" s="1"/>
  <c r="H120" i="7"/>
  <c r="K121" i="7"/>
  <c r="L121" i="7"/>
  <c r="N121" i="7" s="1"/>
  <c r="C121" i="7" s="1"/>
  <c r="J122" i="7" s="1"/>
  <c r="G121" i="7"/>
  <c r="F121" i="7"/>
  <c r="I121" i="7"/>
  <c r="H121" i="7" s="1"/>
  <c r="I122" i="7" l="1"/>
  <c r="H122" i="7" s="1"/>
  <c r="K122" i="7"/>
  <c r="L122" i="7"/>
  <c r="N122" i="7" s="1"/>
  <c r="C122" i="7" s="1"/>
  <c r="J123" i="7" s="1"/>
  <c r="F122" i="7"/>
  <c r="G122" i="7"/>
  <c r="O123" i="7"/>
  <c r="P123" i="7" s="1"/>
  <c r="M123" i="7" s="1"/>
  <c r="Q123" i="7"/>
  <c r="Q124" i="7" l="1"/>
  <c r="O124" i="7"/>
  <c r="P124" i="7" s="1"/>
  <c r="M124" i="7" s="1"/>
  <c r="G123" i="7"/>
  <c r="I123" i="7"/>
  <c r="H123" i="7" s="1"/>
  <c r="K123" i="7"/>
  <c r="L123" i="7"/>
  <c r="N123" i="7" s="1"/>
  <c r="C123" i="7" s="1"/>
  <c r="J124" i="7" s="1"/>
  <c r="F123" i="7"/>
  <c r="F124" i="7" l="1"/>
  <c r="G124" i="7"/>
  <c r="I124" i="7"/>
  <c r="H124" i="7" s="1"/>
  <c r="L124" i="7"/>
  <c r="N124" i="7" s="1"/>
  <c r="K124" i="7"/>
  <c r="O125" i="7"/>
  <c r="P125" i="7" s="1"/>
  <c r="M125" i="7" s="1"/>
  <c r="Q125" i="7"/>
  <c r="Q126" i="7" l="1"/>
  <c r="O126" i="7"/>
  <c r="P126" i="7" s="1"/>
  <c r="M126" i="7" s="1"/>
  <c r="F125" i="7"/>
  <c r="G125" i="7"/>
  <c r="I125" i="7"/>
  <c r="K125" i="7"/>
  <c r="L125" i="7"/>
  <c r="N125" i="7" s="1"/>
  <c r="C124" i="7"/>
  <c r="J125" i="7" s="1"/>
  <c r="F126" i="7" l="1"/>
  <c r="G126" i="7"/>
  <c r="I126" i="7"/>
  <c r="K126" i="7"/>
  <c r="L126" i="7"/>
  <c r="N126" i="7" s="1"/>
  <c r="H125" i="7"/>
  <c r="C125" i="7"/>
  <c r="J126" i="7" s="1"/>
  <c r="Q127" i="7"/>
  <c r="O127" i="7"/>
  <c r="P127" i="7" s="1"/>
  <c r="M127" i="7" s="1"/>
  <c r="O128" i="7" l="1"/>
  <c r="P128" i="7" s="1"/>
  <c r="M128" i="7" s="1"/>
  <c r="Q128" i="7"/>
  <c r="F127" i="7"/>
  <c r="G127" i="7"/>
  <c r="L127" i="7"/>
  <c r="N127" i="7" s="1"/>
  <c r="I127" i="7"/>
  <c r="K127" i="7"/>
  <c r="H126" i="7"/>
  <c r="C126" i="7"/>
  <c r="J127" i="7" s="1"/>
  <c r="F128" i="7" l="1"/>
  <c r="I128" i="7"/>
  <c r="L128" i="7"/>
  <c r="N128" i="7" s="1"/>
  <c r="G128" i="7"/>
  <c r="K128" i="7"/>
  <c r="C127" i="7"/>
  <c r="J128" i="7" s="1"/>
  <c r="O129" i="7"/>
  <c r="P129" i="7" s="1"/>
  <c r="M129" i="7" s="1"/>
  <c r="Q129" i="7"/>
  <c r="H127" i="7"/>
  <c r="Q130" i="7" l="1"/>
  <c r="O130" i="7"/>
  <c r="P130" i="7" s="1"/>
  <c r="M130" i="7" s="1"/>
  <c r="G129" i="7"/>
  <c r="I129" i="7"/>
  <c r="K129" i="7"/>
  <c r="L129" i="7"/>
  <c r="N129" i="7" s="1"/>
  <c r="F129" i="7"/>
  <c r="H128" i="7"/>
  <c r="C128" i="7"/>
  <c r="J129" i="7" s="1"/>
  <c r="H129" i="7" l="1"/>
  <c r="L130" i="7"/>
  <c r="N130" i="7" s="1"/>
  <c r="C130" i="7" s="1"/>
  <c r="J131" i="7" s="1"/>
  <c r="F130" i="7"/>
  <c r="G130" i="7"/>
  <c r="I130" i="7"/>
  <c r="K130" i="7"/>
  <c r="C129" i="7"/>
  <c r="J130" i="7" s="1"/>
  <c r="Q131" i="7"/>
  <c r="O131" i="7"/>
  <c r="P131" i="7" s="1"/>
  <c r="M131" i="7" s="1"/>
  <c r="O132" i="7" l="1"/>
  <c r="P132" i="7" s="1"/>
  <c r="M132" i="7" s="1"/>
  <c r="Q132" i="7"/>
  <c r="H130" i="7"/>
  <c r="K131" i="7"/>
  <c r="L131" i="7"/>
  <c r="N131" i="7" s="1"/>
  <c r="F131" i="7"/>
  <c r="G131" i="7"/>
  <c r="I131" i="7"/>
  <c r="H131" i="7" s="1"/>
  <c r="K132" i="7" l="1"/>
  <c r="G132" i="7"/>
  <c r="I132" i="7"/>
  <c r="F132" i="7"/>
  <c r="L132" i="7"/>
  <c r="N132" i="7" s="1"/>
  <c r="Q133" i="7"/>
  <c r="O133" i="7"/>
  <c r="P133" i="7" s="1"/>
  <c r="M133" i="7" s="1"/>
  <c r="C131" i="7"/>
  <c r="J132" i="7" s="1"/>
  <c r="L133" i="7" l="1"/>
  <c r="N133" i="7" s="1"/>
  <c r="C133" i="7"/>
  <c r="J134" i="7" s="1"/>
  <c r="G133" i="7"/>
  <c r="F133" i="7"/>
  <c r="I133" i="7"/>
  <c r="K133" i="7"/>
  <c r="Q134" i="7"/>
  <c r="O134" i="7"/>
  <c r="P134" i="7" s="1"/>
  <c r="M134" i="7" s="1"/>
  <c r="C132" i="7"/>
  <c r="J133" i="7" s="1"/>
  <c r="H132" i="7"/>
  <c r="O135" i="7" l="1"/>
  <c r="P135" i="7" s="1"/>
  <c r="M135" i="7" s="1"/>
  <c r="Q135" i="7"/>
  <c r="H133" i="7"/>
  <c r="I134" i="7"/>
  <c r="H134" i="7" s="1"/>
  <c r="K134" i="7"/>
  <c r="L134" i="7"/>
  <c r="N134" i="7" s="1"/>
  <c r="G134" i="7"/>
  <c r="F134" i="7"/>
  <c r="G135" i="7" l="1"/>
  <c r="I135" i="7"/>
  <c r="K135" i="7"/>
  <c r="F135" i="7"/>
  <c r="L135" i="7"/>
  <c r="N135" i="7" s="1"/>
  <c r="C134" i="7"/>
  <c r="J135" i="7" s="1"/>
  <c r="Q136" i="7"/>
  <c r="O136" i="7"/>
  <c r="P136" i="7" s="1"/>
  <c r="M136" i="7" s="1"/>
  <c r="Q137" i="7" l="1"/>
  <c r="O137" i="7"/>
  <c r="P137" i="7" s="1"/>
  <c r="M137" i="7" s="1"/>
  <c r="F136" i="7"/>
  <c r="G136" i="7"/>
  <c r="I136" i="7"/>
  <c r="K136" i="7"/>
  <c r="L136" i="7"/>
  <c r="N136" i="7" s="1"/>
  <c r="C135" i="7"/>
  <c r="J136" i="7" s="1"/>
  <c r="H135" i="7"/>
  <c r="F137" i="7" l="1"/>
  <c r="K137" i="7"/>
  <c r="L137" i="7"/>
  <c r="N137" i="7" s="1"/>
  <c r="G137" i="7"/>
  <c r="I137" i="7"/>
  <c r="C136" i="7"/>
  <c r="J137" i="7" s="1"/>
  <c r="H136" i="7"/>
  <c r="O138" i="7"/>
  <c r="P138" i="7" s="1"/>
  <c r="M138" i="7" s="1"/>
  <c r="Q138" i="7"/>
  <c r="O139" i="7" l="1"/>
  <c r="P139" i="7" s="1"/>
  <c r="M139" i="7" s="1"/>
  <c r="Q139" i="7"/>
  <c r="H137" i="7"/>
  <c r="I138" i="7"/>
  <c r="L138" i="7"/>
  <c r="N138" i="7" s="1"/>
  <c r="C138" i="7" s="1"/>
  <c r="J139" i="7" s="1"/>
  <c r="F138" i="7"/>
  <c r="G138" i="7"/>
  <c r="K138" i="7"/>
  <c r="C137" i="7"/>
  <c r="J138" i="7" s="1"/>
  <c r="H138" i="7" l="1"/>
  <c r="L139" i="7"/>
  <c r="N139" i="7" s="1"/>
  <c r="C139" i="7" s="1"/>
  <c r="J140" i="7" s="1"/>
  <c r="G139" i="7"/>
  <c r="K139" i="7"/>
  <c r="F139" i="7"/>
  <c r="I139" i="7"/>
  <c r="H139" i="7" s="1"/>
  <c r="O140" i="7"/>
  <c r="P140" i="7" s="1"/>
  <c r="M140" i="7" s="1"/>
  <c r="Q140" i="7"/>
  <c r="O141" i="7" l="1"/>
  <c r="P141" i="7" s="1"/>
  <c r="M141" i="7" s="1"/>
  <c r="Q141" i="7"/>
  <c r="L140" i="7"/>
  <c r="N140" i="7" s="1"/>
  <c r="C140" i="7"/>
  <c r="J141" i="7" s="1"/>
  <c r="G140" i="7"/>
  <c r="F140" i="7"/>
  <c r="I140" i="7"/>
  <c r="H140" i="7" s="1"/>
  <c r="K140" i="7"/>
  <c r="O142" i="7" l="1"/>
  <c r="P142" i="7" s="1"/>
  <c r="M142" i="7" s="1"/>
  <c r="Q142" i="7"/>
  <c r="L141" i="7"/>
  <c r="N141" i="7" s="1"/>
  <c r="C141" i="7" s="1"/>
  <c r="J142" i="7" s="1"/>
  <c r="G141" i="7"/>
  <c r="K141" i="7"/>
  <c r="F141" i="7"/>
  <c r="I141" i="7"/>
  <c r="H141" i="7" s="1"/>
  <c r="Q143" i="7" l="1"/>
  <c r="O143" i="7"/>
  <c r="P143" i="7" s="1"/>
  <c r="M143" i="7" s="1"/>
  <c r="L142" i="7"/>
  <c r="N142" i="7" s="1"/>
  <c r="C142" i="7" s="1"/>
  <c r="J143" i="7" s="1"/>
  <c r="G142" i="7"/>
  <c r="F142" i="7"/>
  <c r="I142" i="7"/>
  <c r="H142" i="7" s="1"/>
  <c r="K142" i="7"/>
  <c r="L143" i="7" l="1"/>
  <c r="N143" i="7" s="1"/>
  <c r="F143" i="7"/>
  <c r="K143" i="7"/>
  <c r="C143" i="7"/>
  <c r="J144" i="7" s="1"/>
  <c r="G143" i="7"/>
  <c r="I143" i="7"/>
  <c r="H143" i="7" s="1"/>
  <c r="Q144" i="7"/>
  <c r="O144" i="7"/>
  <c r="P144" i="7" s="1"/>
  <c r="M144" i="7" s="1"/>
  <c r="Q145" i="7" l="1"/>
  <c r="O145" i="7"/>
  <c r="P145" i="7" s="1"/>
  <c r="M145" i="7" s="1"/>
  <c r="K144" i="7"/>
  <c r="L144" i="7"/>
  <c r="N144" i="7" s="1"/>
  <c r="C144" i="7"/>
  <c r="J145" i="7" s="1"/>
  <c r="F144" i="7"/>
  <c r="I144" i="7"/>
  <c r="H144" i="7" s="1"/>
  <c r="G144" i="7"/>
  <c r="K145" i="7" l="1"/>
  <c r="L145" i="7"/>
  <c r="N145" i="7" s="1"/>
  <c r="G145" i="7"/>
  <c r="I145" i="7"/>
  <c r="H145" i="7" s="1"/>
  <c r="C145" i="7"/>
  <c r="J146" i="7" s="1"/>
  <c r="F145" i="7"/>
  <c r="Q146" i="7"/>
  <c r="O146" i="7"/>
  <c r="P146" i="7" s="1"/>
  <c r="M146" i="7" s="1"/>
  <c r="Q147" i="7" l="1"/>
  <c r="O147" i="7"/>
  <c r="P147" i="7" s="1"/>
  <c r="M147" i="7" s="1"/>
  <c r="K146" i="7"/>
  <c r="L146" i="7"/>
  <c r="N146" i="7" s="1"/>
  <c r="F146" i="7"/>
  <c r="G146" i="7"/>
  <c r="I146" i="7"/>
  <c r="H146" i="7" s="1"/>
  <c r="I147" i="7" l="1"/>
  <c r="K147" i="7"/>
  <c r="L147" i="7"/>
  <c r="N147" i="7" s="1"/>
  <c r="C147" i="7" s="1"/>
  <c r="J148" i="7" s="1"/>
  <c r="F147" i="7"/>
  <c r="G147" i="7"/>
  <c r="C146" i="7"/>
  <c r="J147" i="7" s="1"/>
  <c r="O148" i="7"/>
  <c r="P148" i="7" s="1"/>
  <c r="M148" i="7" s="1"/>
  <c r="Q148" i="7"/>
  <c r="Q149" i="7" l="1"/>
  <c r="O149" i="7"/>
  <c r="P149" i="7" s="1"/>
  <c r="M149" i="7" s="1"/>
  <c r="G148" i="7"/>
  <c r="I148" i="7"/>
  <c r="H148" i="7" s="1"/>
  <c r="K148" i="7"/>
  <c r="L148" i="7"/>
  <c r="N148" i="7" s="1"/>
  <c r="C148" i="7" s="1"/>
  <c r="J149" i="7" s="1"/>
  <c r="F148" i="7"/>
  <c r="H147" i="7"/>
  <c r="F149" i="7" l="1"/>
  <c r="G149" i="7"/>
  <c r="I149" i="7"/>
  <c r="H149" i="7" s="1"/>
  <c r="L149" i="7"/>
  <c r="N149" i="7" s="1"/>
  <c r="C149" i="7" s="1"/>
  <c r="J150" i="7" s="1"/>
  <c r="K149" i="7"/>
  <c r="Q150" i="7"/>
  <c r="O150" i="7"/>
  <c r="P150" i="7" s="1"/>
  <c r="M150" i="7" s="1"/>
  <c r="O151" i="7" l="1"/>
  <c r="P151" i="7" s="1"/>
  <c r="M151" i="7" s="1"/>
  <c r="Q151" i="7"/>
  <c r="F150" i="7"/>
  <c r="G150" i="7"/>
  <c r="I150" i="7"/>
  <c r="H150" i="7" s="1"/>
  <c r="K150" i="7"/>
  <c r="L150" i="7"/>
  <c r="N150" i="7" s="1"/>
  <c r="F151" i="7" l="1"/>
  <c r="G151" i="7"/>
  <c r="I151" i="7"/>
  <c r="K151" i="7"/>
  <c r="L151" i="7"/>
  <c r="N151" i="7" s="1"/>
  <c r="C150" i="7"/>
  <c r="J151" i="7" s="1"/>
  <c r="Q152" i="7"/>
  <c r="O152" i="7"/>
  <c r="P152" i="7" s="1"/>
  <c r="M152" i="7" s="1"/>
  <c r="O153" i="7" l="1"/>
  <c r="P153" i="7" s="1"/>
  <c r="M153" i="7" s="1"/>
  <c r="Q153" i="7"/>
  <c r="F152" i="7"/>
  <c r="G152" i="7"/>
  <c r="L152" i="7"/>
  <c r="N152" i="7" s="1"/>
  <c r="I152" i="7"/>
  <c r="K152" i="7"/>
  <c r="H151" i="7"/>
  <c r="C151" i="7"/>
  <c r="J152" i="7" s="1"/>
  <c r="F153" i="7" l="1"/>
  <c r="I153" i="7"/>
  <c r="L153" i="7"/>
  <c r="N153" i="7" s="1"/>
  <c r="G153" i="7"/>
  <c r="K153" i="7"/>
  <c r="C152" i="7"/>
  <c r="J153" i="7" s="1"/>
  <c r="O154" i="7"/>
  <c r="P154" i="7" s="1"/>
  <c r="M154" i="7" s="1"/>
  <c r="Q154" i="7"/>
  <c r="H152" i="7"/>
  <c r="Q155" i="7" l="1"/>
  <c r="O155" i="7"/>
  <c r="P155" i="7" s="1"/>
  <c r="M155" i="7" s="1"/>
  <c r="G154" i="7"/>
  <c r="K154" i="7"/>
  <c r="F154" i="7"/>
  <c r="I154" i="7"/>
  <c r="L154" i="7"/>
  <c r="N154" i="7" s="1"/>
  <c r="H153" i="7"/>
  <c r="C153" i="7"/>
  <c r="J154" i="7" s="1"/>
  <c r="H154" i="7" l="1"/>
  <c r="L155" i="7"/>
  <c r="N155" i="7" s="1"/>
  <c r="C155" i="7" s="1"/>
  <c r="J156" i="7" s="1"/>
  <c r="F155" i="7"/>
  <c r="G155" i="7"/>
  <c r="I155" i="7"/>
  <c r="K155" i="7"/>
  <c r="C154" i="7"/>
  <c r="J155" i="7" s="1"/>
  <c r="Q156" i="7"/>
  <c r="O156" i="7"/>
  <c r="P156" i="7" s="1"/>
  <c r="M156" i="7" s="1"/>
  <c r="Q157" i="7" l="1"/>
  <c r="O157" i="7"/>
  <c r="P157" i="7" s="1"/>
  <c r="M157" i="7" s="1"/>
  <c r="H155" i="7"/>
  <c r="K156" i="7"/>
  <c r="L156" i="7"/>
  <c r="N156" i="7" s="1"/>
  <c r="I156" i="7"/>
  <c r="H156" i="7" s="1"/>
  <c r="F156" i="7"/>
  <c r="G156" i="7"/>
  <c r="K157" i="7" l="1"/>
  <c r="L157" i="7"/>
  <c r="N157" i="7" s="1"/>
  <c r="G157" i="7"/>
  <c r="F157" i="7"/>
  <c r="I157" i="7"/>
  <c r="C156" i="7"/>
  <c r="J157" i="7" s="1"/>
  <c r="Q158" i="7"/>
  <c r="O158" i="7"/>
  <c r="P158" i="7" s="1"/>
  <c r="M158" i="7" s="1"/>
  <c r="Q159" i="7" l="1"/>
  <c r="O159" i="7"/>
  <c r="P159" i="7" s="1"/>
  <c r="M159" i="7" s="1"/>
  <c r="H157" i="7"/>
  <c r="K158" i="7"/>
  <c r="L158" i="7"/>
  <c r="N158" i="7" s="1"/>
  <c r="F158" i="7"/>
  <c r="G158" i="7"/>
  <c r="I158" i="7"/>
  <c r="C158" i="7"/>
  <c r="J159" i="7" s="1"/>
  <c r="C157" i="7"/>
  <c r="J158" i="7" s="1"/>
  <c r="H158" i="7" l="1"/>
  <c r="I159" i="7"/>
  <c r="H159" i="7" s="1"/>
  <c r="K159" i="7"/>
  <c r="L159" i="7"/>
  <c r="N159" i="7" s="1"/>
  <c r="C159" i="7" s="1"/>
  <c r="J160" i="7" s="1"/>
  <c r="F159" i="7"/>
  <c r="G159" i="7"/>
  <c r="O160" i="7"/>
  <c r="P160" i="7" s="1"/>
  <c r="M160" i="7" s="1"/>
  <c r="Q160" i="7"/>
  <c r="Q161" i="7" l="1"/>
  <c r="O161" i="7"/>
  <c r="P161" i="7" s="1"/>
  <c r="M161" i="7" s="1"/>
  <c r="G160" i="7"/>
  <c r="I160" i="7"/>
  <c r="H160" i="7" s="1"/>
  <c r="K160" i="7"/>
  <c r="F160" i="7"/>
  <c r="L160" i="7"/>
  <c r="N160" i="7" s="1"/>
  <c r="C160" i="7" s="1"/>
  <c r="J161" i="7" s="1"/>
  <c r="F161" i="7" l="1"/>
  <c r="G161" i="7"/>
  <c r="I161" i="7"/>
  <c r="H161" i="7" s="1"/>
  <c r="L161" i="7"/>
  <c r="N161" i="7" s="1"/>
  <c r="K161" i="7"/>
  <c r="Q162" i="7"/>
  <c r="O162" i="7"/>
  <c r="P162" i="7" s="1"/>
  <c r="M162" i="7" s="1"/>
  <c r="F162" i="7" l="1"/>
  <c r="G162" i="7"/>
  <c r="I162" i="7"/>
  <c r="K162" i="7"/>
  <c r="L162" i="7"/>
  <c r="N162" i="7" s="1"/>
  <c r="O163" i="7"/>
  <c r="P163" i="7" s="1"/>
  <c r="M163" i="7" s="1"/>
  <c r="Q163" i="7"/>
  <c r="C161" i="7"/>
  <c r="J162" i="7" s="1"/>
  <c r="F163" i="7" l="1"/>
  <c r="G163" i="7"/>
  <c r="I163" i="7"/>
  <c r="L163" i="7"/>
  <c r="N163" i="7" s="1"/>
  <c r="K163" i="7"/>
  <c r="O164" i="7"/>
  <c r="P164" i="7" s="1"/>
  <c r="M164" i="7" s="1"/>
  <c r="Q164" i="7"/>
  <c r="H162" i="7"/>
  <c r="C162" i="7"/>
  <c r="J163" i="7" s="1"/>
  <c r="Q165" i="7" l="1"/>
  <c r="O165" i="7"/>
  <c r="P165" i="7" s="1"/>
  <c r="M165" i="7" s="1"/>
  <c r="F164" i="7"/>
  <c r="G164" i="7"/>
  <c r="L164" i="7"/>
  <c r="N164" i="7" s="1"/>
  <c r="I164" i="7"/>
  <c r="K164" i="7"/>
  <c r="H163" i="7"/>
  <c r="C163" i="7"/>
  <c r="J164" i="7" s="1"/>
  <c r="F165" i="7" l="1"/>
  <c r="I165" i="7"/>
  <c r="K165" i="7"/>
  <c r="G165" i="7"/>
  <c r="L165" i="7"/>
  <c r="N165" i="7" s="1"/>
  <c r="H164" i="7"/>
  <c r="C164" i="7"/>
  <c r="J165" i="7" s="1"/>
  <c r="O166" i="7"/>
  <c r="P166" i="7" s="1"/>
  <c r="M166" i="7" s="1"/>
  <c r="Q166" i="7"/>
  <c r="Q167" i="7" l="1"/>
  <c r="O167" i="7"/>
  <c r="P167" i="7" s="1"/>
  <c r="M167" i="7" s="1"/>
  <c r="G166" i="7"/>
  <c r="L166" i="7"/>
  <c r="N166" i="7" s="1"/>
  <c r="F166" i="7"/>
  <c r="I166" i="7"/>
  <c r="K166" i="7"/>
  <c r="H165" i="7"/>
  <c r="C165" i="7"/>
  <c r="J166" i="7" s="1"/>
  <c r="L167" i="7" l="1"/>
  <c r="N167" i="7" s="1"/>
  <c r="F167" i="7"/>
  <c r="K167" i="7"/>
  <c r="C167" i="7"/>
  <c r="J168" i="7" s="1"/>
  <c r="G167" i="7"/>
  <c r="I167" i="7"/>
  <c r="H166" i="7"/>
  <c r="C166" i="7"/>
  <c r="J167" i="7" s="1"/>
  <c r="Q168" i="7"/>
  <c r="O168" i="7"/>
  <c r="P168" i="7" s="1"/>
  <c r="M168" i="7" s="1"/>
  <c r="H167" i="7" l="1"/>
  <c r="Q169" i="7"/>
  <c r="O169" i="7"/>
  <c r="P169" i="7" s="1"/>
  <c r="M169" i="7" s="1"/>
  <c r="K168" i="7"/>
  <c r="L168" i="7"/>
  <c r="N168" i="7" s="1"/>
  <c r="F168" i="7"/>
  <c r="I168" i="7"/>
  <c r="H168" i="7" s="1"/>
  <c r="G168" i="7"/>
  <c r="K169" i="7" l="1"/>
  <c r="L169" i="7"/>
  <c r="N169" i="7" s="1"/>
  <c r="C169" i="7" s="1"/>
  <c r="J170" i="7" s="1"/>
  <c r="G169" i="7"/>
  <c r="I169" i="7"/>
  <c r="F169" i="7"/>
  <c r="C168" i="7"/>
  <c r="J169" i="7" s="1"/>
  <c r="Q170" i="7"/>
  <c r="O170" i="7"/>
  <c r="P170" i="7" s="1"/>
  <c r="M170" i="7" s="1"/>
  <c r="Q171" i="7" l="1"/>
  <c r="O171" i="7"/>
  <c r="P171" i="7" s="1"/>
  <c r="M171" i="7" s="1"/>
  <c r="H169" i="7"/>
  <c r="K170" i="7"/>
  <c r="L170" i="7"/>
  <c r="N170" i="7" s="1"/>
  <c r="C170" i="7" s="1"/>
  <c r="J171" i="7" s="1"/>
  <c r="F170" i="7"/>
  <c r="G170" i="7"/>
  <c r="I170" i="7"/>
  <c r="H170" i="7" s="1"/>
  <c r="I171" i="7" l="1"/>
  <c r="H171" i="7" s="1"/>
  <c r="K171" i="7"/>
  <c r="L171" i="7"/>
  <c r="N171" i="7" s="1"/>
  <c r="C171" i="7" s="1"/>
  <c r="J172" i="7" s="1"/>
  <c r="F171" i="7"/>
  <c r="G171" i="7"/>
  <c r="O172" i="7"/>
  <c r="P172" i="7" s="1"/>
  <c r="M172" i="7" s="1"/>
  <c r="Q172" i="7"/>
  <c r="Q173" i="7" l="1"/>
  <c r="O173" i="7"/>
  <c r="P173" i="7" s="1"/>
  <c r="M173" i="7" s="1"/>
  <c r="G172" i="7"/>
  <c r="I172" i="7"/>
  <c r="H172" i="7" s="1"/>
  <c r="K172" i="7"/>
  <c r="L172" i="7"/>
  <c r="N172" i="7" s="1"/>
  <c r="C172" i="7" s="1"/>
  <c r="J173" i="7" s="1"/>
  <c r="F172" i="7"/>
  <c r="F173" i="7" l="1"/>
  <c r="G173" i="7"/>
  <c r="I173" i="7"/>
  <c r="H173" i="7" s="1"/>
  <c r="L173" i="7"/>
  <c r="N173" i="7" s="1"/>
  <c r="C173" i="7" s="1"/>
  <c r="J174" i="7" s="1"/>
  <c r="K173" i="7"/>
  <c r="O174" i="7"/>
  <c r="P174" i="7" s="1"/>
  <c r="M174" i="7" s="1"/>
  <c r="Q174" i="7"/>
  <c r="O175" i="7" l="1"/>
  <c r="P175" i="7" s="1"/>
  <c r="M175" i="7" s="1"/>
  <c r="Q175" i="7"/>
  <c r="F174" i="7"/>
  <c r="G174" i="7"/>
  <c r="I174" i="7"/>
  <c r="H174" i="7" s="1"/>
  <c r="K174" i="7"/>
  <c r="L174" i="7"/>
  <c r="N174" i="7" s="1"/>
  <c r="C174" i="7" s="1"/>
  <c r="J175" i="7" s="1"/>
  <c r="I175" i="7" l="1"/>
  <c r="H175" i="7" s="1"/>
  <c r="F175" i="7"/>
  <c r="G175" i="7"/>
  <c r="L175" i="7"/>
  <c r="N175" i="7" s="1"/>
  <c r="K175" i="7"/>
  <c r="O176" i="7"/>
  <c r="P176" i="7" s="1"/>
  <c r="M176" i="7" s="1"/>
  <c r="Q176" i="7"/>
  <c r="G176" i="7" l="1"/>
  <c r="F176" i="7"/>
  <c r="I176" i="7"/>
  <c r="K176" i="7"/>
  <c r="L176" i="7"/>
  <c r="N176" i="7" s="1"/>
  <c r="Q177" i="7"/>
  <c r="O177" i="7"/>
  <c r="P177" i="7" s="1"/>
  <c r="M177" i="7" s="1"/>
  <c r="C175" i="7"/>
  <c r="J176" i="7" s="1"/>
  <c r="O178" i="7" l="1"/>
  <c r="P178" i="7" s="1"/>
  <c r="M178" i="7" s="1"/>
  <c r="Q178" i="7"/>
  <c r="F177" i="7"/>
  <c r="G177" i="7"/>
  <c r="I177" i="7"/>
  <c r="K177" i="7"/>
  <c r="L177" i="7"/>
  <c r="N177" i="7" s="1"/>
  <c r="C176" i="7"/>
  <c r="J177" i="7" s="1"/>
  <c r="H176" i="7"/>
  <c r="H177" i="7" l="1"/>
  <c r="Q179" i="7"/>
  <c r="O179" i="7"/>
  <c r="P179" i="7" s="1"/>
  <c r="M179" i="7" s="1"/>
  <c r="F178" i="7"/>
  <c r="G178" i="7"/>
  <c r="I178" i="7"/>
  <c r="K178" i="7"/>
  <c r="L178" i="7"/>
  <c r="N178" i="7" s="1"/>
  <c r="C177" i="7"/>
  <c r="J178" i="7" s="1"/>
  <c r="L179" i="7" l="1"/>
  <c r="N179" i="7" s="1"/>
  <c r="F179" i="7"/>
  <c r="G179" i="7"/>
  <c r="I179" i="7"/>
  <c r="K179" i="7"/>
  <c r="C179" i="7"/>
  <c r="J180" i="7" s="1"/>
  <c r="C178" i="7"/>
  <c r="J179" i="7" s="1"/>
  <c r="H178" i="7"/>
  <c r="Q180" i="7"/>
  <c r="O180" i="7"/>
  <c r="P180" i="7" s="1"/>
  <c r="M180" i="7" s="1"/>
  <c r="O181" i="7" l="1"/>
  <c r="P181" i="7" s="1"/>
  <c r="M181" i="7" s="1"/>
  <c r="Q181" i="7"/>
  <c r="H179" i="7"/>
  <c r="K180" i="7"/>
  <c r="F180" i="7"/>
  <c r="G180" i="7"/>
  <c r="I180" i="7"/>
  <c r="H180" i="7" s="1"/>
  <c r="L180" i="7"/>
  <c r="N180" i="7" s="1"/>
  <c r="C180" i="7" s="1"/>
  <c r="J181" i="7" s="1"/>
  <c r="Q182" i="7" l="1"/>
  <c r="O182" i="7"/>
  <c r="P182" i="7" s="1"/>
  <c r="M182" i="7" s="1"/>
  <c r="F181" i="7"/>
  <c r="G181" i="7"/>
  <c r="I181" i="7"/>
  <c r="H181" i="7" s="1"/>
  <c r="K181" i="7"/>
  <c r="L181" i="7"/>
  <c r="N181" i="7" s="1"/>
  <c r="C181" i="7" s="1"/>
  <c r="J182" i="7" s="1"/>
  <c r="F182" i="7" l="1"/>
  <c r="G182" i="7"/>
  <c r="I182" i="7"/>
  <c r="H182" i="7" s="1"/>
  <c r="K182" i="7"/>
  <c r="L182" i="7"/>
  <c r="N182" i="7" s="1"/>
  <c r="C182" i="7" s="1"/>
  <c r="J183" i="7" s="1"/>
  <c r="O183" i="7"/>
  <c r="P183" i="7" s="1"/>
  <c r="M183" i="7" s="1"/>
  <c r="Q183" i="7"/>
  <c r="Q184" i="7" l="1"/>
  <c r="O184" i="7"/>
  <c r="P184" i="7" s="1"/>
  <c r="M184" i="7" s="1"/>
  <c r="I183" i="7"/>
  <c r="H183" i="7" s="1"/>
  <c r="F183" i="7"/>
  <c r="G183" i="7"/>
  <c r="K183" i="7"/>
  <c r="L183" i="7"/>
  <c r="N183" i="7" s="1"/>
  <c r="C183" i="7" s="1"/>
  <c r="J184" i="7" s="1"/>
  <c r="G184" i="7" l="1"/>
  <c r="F184" i="7"/>
  <c r="I184" i="7"/>
  <c r="H184" i="7" s="1"/>
  <c r="K184" i="7"/>
  <c r="L184" i="7"/>
  <c r="N184" i="7" s="1"/>
  <c r="O185" i="7"/>
  <c r="P185" i="7" s="1"/>
  <c r="M185" i="7" s="1"/>
  <c r="Q185" i="7"/>
  <c r="F185" i="7" l="1"/>
  <c r="G185" i="7"/>
  <c r="I185" i="7"/>
  <c r="K185" i="7"/>
  <c r="L185" i="7"/>
  <c r="N185" i="7" s="1"/>
  <c r="C185" i="7" s="1"/>
  <c r="J186" i="7" s="1"/>
  <c r="Q186" i="7"/>
  <c r="O186" i="7"/>
  <c r="P186" i="7" s="1"/>
  <c r="M186" i="7" s="1"/>
  <c r="C184" i="7"/>
  <c r="J185" i="7" s="1"/>
  <c r="O187" i="7" l="1"/>
  <c r="P187" i="7" s="1"/>
  <c r="M187" i="7" s="1"/>
  <c r="Q187" i="7"/>
  <c r="G186" i="7"/>
  <c r="I186" i="7"/>
  <c r="H186" i="7" s="1"/>
  <c r="K186" i="7"/>
  <c r="L186" i="7"/>
  <c r="N186" i="7" s="1"/>
  <c r="C186" i="7" s="1"/>
  <c r="J187" i="7" s="1"/>
  <c r="F186" i="7"/>
  <c r="H185" i="7"/>
  <c r="G187" i="7" l="1"/>
  <c r="I187" i="7"/>
  <c r="H187" i="7" s="1"/>
  <c r="K187" i="7"/>
  <c r="L187" i="7"/>
  <c r="N187" i="7" s="1"/>
  <c r="C187" i="7" s="1"/>
  <c r="J188" i="7" s="1"/>
  <c r="F187" i="7"/>
  <c r="Q188" i="7"/>
  <c r="O188" i="7"/>
  <c r="P188" i="7" s="1"/>
  <c r="M188" i="7" s="1"/>
  <c r="O189" i="7" l="1"/>
  <c r="P189" i="7" s="1"/>
  <c r="M189" i="7" s="1"/>
  <c r="Q189" i="7"/>
  <c r="G188" i="7"/>
  <c r="I188" i="7"/>
  <c r="H188" i="7" s="1"/>
  <c r="K188" i="7"/>
  <c r="L188" i="7"/>
  <c r="N188" i="7" s="1"/>
  <c r="F188" i="7"/>
  <c r="G189" i="7" l="1"/>
  <c r="I189" i="7"/>
  <c r="K189" i="7"/>
  <c r="L189" i="7"/>
  <c r="N189" i="7" s="1"/>
  <c r="C189" i="7" s="1"/>
  <c r="J190" i="7" s="1"/>
  <c r="F189" i="7"/>
  <c r="O190" i="7"/>
  <c r="P190" i="7" s="1"/>
  <c r="M190" i="7" s="1"/>
  <c r="Q190" i="7"/>
  <c r="C188" i="7"/>
  <c r="J189" i="7" s="1"/>
  <c r="Q191" i="7" l="1"/>
  <c r="O191" i="7"/>
  <c r="P191" i="7" s="1"/>
  <c r="M191" i="7" s="1"/>
  <c r="H189" i="7"/>
  <c r="G190" i="7"/>
  <c r="I190" i="7"/>
  <c r="H190" i="7" s="1"/>
  <c r="K190" i="7"/>
  <c r="L190" i="7"/>
  <c r="N190" i="7" s="1"/>
  <c r="F190" i="7"/>
  <c r="L191" i="7" l="1"/>
  <c r="N191" i="7" s="1"/>
  <c r="G191" i="7"/>
  <c r="I191" i="7"/>
  <c r="K191" i="7"/>
  <c r="C191" i="7"/>
  <c r="J192" i="7" s="1"/>
  <c r="F191" i="7"/>
  <c r="C190" i="7"/>
  <c r="J191" i="7" s="1"/>
  <c r="Q192" i="7"/>
  <c r="O192" i="7"/>
  <c r="P192" i="7" s="1"/>
  <c r="M192" i="7" s="1"/>
  <c r="Q193" i="7" l="1"/>
  <c r="O193" i="7"/>
  <c r="P193" i="7" s="1"/>
  <c r="M193" i="7" s="1"/>
  <c r="H191" i="7"/>
  <c r="K192" i="7"/>
  <c r="G192" i="7"/>
  <c r="I192" i="7"/>
  <c r="H192" i="7" s="1"/>
  <c r="F192" i="7"/>
  <c r="L192" i="7"/>
  <c r="N192" i="7" s="1"/>
  <c r="G193" i="7" l="1"/>
  <c r="I193" i="7"/>
  <c r="K193" i="7"/>
  <c r="L193" i="7"/>
  <c r="N193" i="7" s="1"/>
  <c r="C193" i="7" s="1"/>
  <c r="J194" i="7" s="1"/>
  <c r="F193" i="7"/>
  <c r="C192" i="7"/>
  <c r="J193" i="7" s="1"/>
  <c r="Q194" i="7"/>
  <c r="O194" i="7"/>
  <c r="P194" i="7" s="1"/>
  <c r="M194" i="7" s="1"/>
  <c r="Q195" i="7" l="1"/>
  <c r="O195" i="7"/>
  <c r="P195" i="7" s="1"/>
  <c r="M195" i="7" s="1"/>
  <c r="G194" i="7"/>
  <c r="I194" i="7"/>
  <c r="H194" i="7" s="1"/>
  <c r="K194" i="7"/>
  <c r="F194" i="7"/>
  <c r="L194" i="7"/>
  <c r="N194" i="7" s="1"/>
  <c r="H193" i="7"/>
  <c r="I195" i="7" l="1"/>
  <c r="G195" i="7"/>
  <c r="K195" i="7"/>
  <c r="L195" i="7"/>
  <c r="N195" i="7" s="1"/>
  <c r="C195" i="7" s="1"/>
  <c r="J196" i="7" s="1"/>
  <c r="F195" i="7"/>
  <c r="C194" i="7"/>
  <c r="J195" i="7" s="1"/>
  <c r="Q196" i="7"/>
  <c r="O196" i="7"/>
  <c r="P196" i="7" s="1"/>
  <c r="M196" i="7" s="1"/>
  <c r="Q197" i="7" l="1"/>
  <c r="O197" i="7"/>
  <c r="P197" i="7" s="1"/>
  <c r="M197" i="7" s="1"/>
  <c r="G196" i="7"/>
  <c r="I196" i="7"/>
  <c r="H196" i="7" s="1"/>
  <c r="K196" i="7"/>
  <c r="F196" i="7"/>
  <c r="L196" i="7"/>
  <c r="N196" i="7" s="1"/>
  <c r="C196" i="7" s="1"/>
  <c r="J197" i="7" s="1"/>
  <c r="H195" i="7"/>
  <c r="F197" i="7" l="1"/>
  <c r="I197" i="7"/>
  <c r="H197" i="7" s="1"/>
  <c r="K197" i="7"/>
  <c r="L197" i="7"/>
  <c r="N197" i="7" s="1"/>
  <c r="C197" i="7" s="1"/>
  <c r="J198" i="7" s="1"/>
  <c r="G197" i="7"/>
  <c r="Q198" i="7"/>
  <c r="O198" i="7"/>
  <c r="P198" i="7" s="1"/>
  <c r="M198" i="7" s="1"/>
  <c r="Q199" i="7" l="1"/>
  <c r="O199" i="7"/>
  <c r="P199" i="7" s="1"/>
  <c r="M199" i="7" s="1"/>
  <c r="I198" i="7"/>
  <c r="H198" i="7" s="1"/>
  <c r="K198" i="7"/>
  <c r="F198" i="7"/>
  <c r="G198" i="7"/>
  <c r="L198" i="7"/>
  <c r="N198" i="7" s="1"/>
  <c r="C198" i="7" s="1"/>
  <c r="J199" i="7" s="1"/>
  <c r="I199" i="7" l="1"/>
  <c r="H199" i="7" s="1"/>
  <c r="K199" i="7"/>
  <c r="L199" i="7"/>
  <c r="N199" i="7" s="1"/>
  <c r="C199" i="7" s="1"/>
  <c r="J200" i="7" s="1"/>
  <c r="F199" i="7"/>
  <c r="G199" i="7"/>
  <c r="Q200" i="7"/>
  <c r="O200" i="7"/>
  <c r="P200" i="7" s="1"/>
  <c r="M200" i="7" s="1"/>
  <c r="Q201" i="7" l="1"/>
  <c r="O201" i="7"/>
  <c r="P201" i="7" s="1"/>
  <c r="M201" i="7" s="1"/>
  <c r="I200" i="7"/>
  <c r="H200" i="7" s="1"/>
  <c r="K200" i="7"/>
  <c r="F200" i="7"/>
  <c r="G200" i="7"/>
  <c r="L200" i="7"/>
  <c r="N200" i="7" s="1"/>
  <c r="C200" i="7" s="1"/>
  <c r="J201" i="7" s="1"/>
  <c r="I201" i="7" l="1"/>
  <c r="H201" i="7" s="1"/>
  <c r="K201" i="7"/>
  <c r="L201" i="7"/>
  <c r="N201" i="7" s="1"/>
  <c r="C201" i="7" s="1"/>
  <c r="J202" i="7" s="1"/>
  <c r="F201" i="7"/>
  <c r="G201" i="7"/>
  <c r="O202" i="7"/>
  <c r="P202" i="7" s="1"/>
  <c r="M202" i="7" s="1"/>
  <c r="Q202" i="7"/>
  <c r="O203" i="7" l="1"/>
  <c r="P203" i="7" s="1"/>
  <c r="M203" i="7" s="1"/>
  <c r="Q203" i="7"/>
  <c r="I202" i="7"/>
  <c r="H202" i="7" s="1"/>
  <c r="K202" i="7"/>
  <c r="F202" i="7"/>
  <c r="G202" i="7"/>
  <c r="L202" i="7"/>
  <c r="N202" i="7" s="1"/>
  <c r="Q204" i="7" l="1"/>
  <c r="O204" i="7"/>
  <c r="P204" i="7" s="1"/>
  <c r="M204" i="7" s="1"/>
  <c r="G203" i="7"/>
  <c r="I203" i="7"/>
  <c r="K203" i="7"/>
  <c r="L203" i="7"/>
  <c r="N203" i="7" s="1"/>
  <c r="C203" i="7" s="1"/>
  <c r="J204" i="7" s="1"/>
  <c r="F203" i="7"/>
  <c r="C202" i="7"/>
  <c r="J203" i="7" s="1"/>
  <c r="F204" i="7" l="1"/>
  <c r="G204" i="7"/>
  <c r="I204" i="7"/>
  <c r="H204" i="7" s="1"/>
  <c r="L204" i="7"/>
  <c r="N204" i="7" s="1"/>
  <c r="K204" i="7"/>
  <c r="H203" i="7"/>
  <c r="Q205" i="7"/>
  <c r="O205" i="7"/>
  <c r="P205" i="7" s="1"/>
  <c r="M205" i="7" s="1"/>
  <c r="F205" i="7" l="1"/>
  <c r="G205" i="7"/>
  <c r="I205" i="7"/>
  <c r="K205" i="7"/>
  <c r="L205" i="7"/>
  <c r="N205" i="7" s="1"/>
  <c r="O206" i="7"/>
  <c r="P206" i="7" s="1"/>
  <c r="M206" i="7" s="1"/>
  <c r="Q206" i="7"/>
  <c r="C204" i="7"/>
  <c r="J205" i="7" s="1"/>
  <c r="Q207" i="7" l="1"/>
  <c r="O207" i="7"/>
  <c r="P207" i="7" s="1"/>
  <c r="M207" i="7" s="1"/>
  <c r="F206" i="7"/>
  <c r="G206" i="7"/>
  <c r="I206" i="7"/>
  <c r="K206" i="7"/>
  <c r="L206" i="7"/>
  <c r="N206" i="7" s="1"/>
  <c r="H205" i="7"/>
  <c r="C205" i="7"/>
  <c r="J206" i="7" s="1"/>
  <c r="F207" i="7" l="1"/>
  <c r="G207" i="7"/>
  <c r="L207" i="7"/>
  <c r="N207" i="7" s="1"/>
  <c r="I207" i="7"/>
  <c r="K207" i="7"/>
  <c r="C206" i="7"/>
  <c r="J207" i="7" s="1"/>
  <c r="H206" i="7"/>
  <c r="O208" i="7"/>
  <c r="P208" i="7" s="1"/>
  <c r="M208" i="7" s="1"/>
  <c r="Q208" i="7"/>
  <c r="O209" i="7" l="1"/>
  <c r="P209" i="7" s="1"/>
  <c r="M209" i="7" s="1"/>
  <c r="Q209" i="7"/>
  <c r="H207" i="7"/>
  <c r="F208" i="7"/>
  <c r="I208" i="7"/>
  <c r="L208" i="7"/>
  <c r="N208" i="7" s="1"/>
  <c r="G208" i="7"/>
  <c r="K208" i="7"/>
  <c r="C207" i="7"/>
  <c r="J208" i="7" s="1"/>
  <c r="H208" i="7" l="1"/>
  <c r="G209" i="7"/>
  <c r="K209" i="7"/>
  <c r="F209" i="7"/>
  <c r="I209" i="7"/>
  <c r="L209" i="7"/>
  <c r="N209" i="7" s="1"/>
  <c r="Q210" i="7"/>
  <c r="O210" i="7"/>
  <c r="P210" i="7" s="1"/>
  <c r="M210" i="7" s="1"/>
  <c r="C208" i="7"/>
  <c r="J209" i="7" s="1"/>
  <c r="Q211" i="7" l="1"/>
  <c r="O211" i="7"/>
  <c r="P211" i="7" s="1"/>
  <c r="M211" i="7" s="1"/>
  <c r="L210" i="7"/>
  <c r="N210" i="7" s="1"/>
  <c r="F210" i="7"/>
  <c r="G210" i="7"/>
  <c r="I210" i="7"/>
  <c r="K210" i="7"/>
  <c r="H209" i="7"/>
  <c r="C209" i="7"/>
  <c r="J210" i="7" s="1"/>
  <c r="K211" i="7" l="1"/>
  <c r="L211" i="7"/>
  <c r="N211" i="7" s="1"/>
  <c r="I211" i="7"/>
  <c r="F211" i="7"/>
  <c r="G211" i="7"/>
  <c r="H210" i="7"/>
  <c r="C210" i="7"/>
  <c r="J211" i="7" s="1"/>
  <c r="Q212" i="7"/>
  <c r="O212" i="7"/>
  <c r="P212" i="7" s="1"/>
  <c r="M212" i="7" s="1"/>
  <c r="Q213" i="7" l="1"/>
  <c r="O213" i="7"/>
  <c r="P213" i="7" s="1"/>
  <c r="M213" i="7" s="1"/>
  <c r="K212" i="7"/>
  <c r="L212" i="7"/>
  <c r="N212" i="7" s="1"/>
  <c r="C212" i="7" s="1"/>
  <c r="J213" i="7" s="1"/>
  <c r="G212" i="7"/>
  <c r="F212" i="7"/>
  <c r="I212" i="7"/>
  <c r="H211" i="7"/>
  <c r="C211" i="7"/>
  <c r="J212" i="7" s="1"/>
  <c r="H212" i="7" l="1"/>
  <c r="K213" i="7"/>
  <c r="L213" i="7"/>
  <c r="N213" i="7" s="1"/>
  <c r="F213" i="7"/>
  <c r="G213" i="7"/>
  <c r="I213" i="7"/>
  <c r="H213" i="7" s="1"/>
  <c r="C213" i="7"/>
  <c r="J214" i="7" s="1"/>
  <c r="Q214" i="7"/>
  <c r="O214" i="7"/>
  <c r="P214" i="7" s="1"/>
  <c r="M214" i="7" s="1"/>
  <c r="O215" i="7" l="1"/>
  <c r="P215" i="7" s="1"/>
  <c r="M215" i="7" s="1"/>
  <c r="Q215" i="7"/>
  <c r="I214" i="7"/>
  <c r="H214" i="7" s="1"/>
  <c r="K214" i="7"/>
  <c r="L214" i="7"/>
  <c r="N214" i="7" s="1"/>
  <c r="F214" i="7"/>
  <c r="G214" i="7"/>
  <c r="G215" i="7" l="1"/>
  <c r="I215" i="7"/>
  <c r="K215" i="7"/>
  <c r="F215" i="7"/>
  <c r="L215" i="7"/>
  <c r="N215" i="7" s="1"/>
  <c r="Q216" i="7"/>
  <c r="O216" i="7"/>
  <c r="P216" i="7" s="1"/>
  <c r="M216" i="7" s="1"/>
  <c r="C214" i="7"/>
  <c r="J215" i="7" s="1"/>
  <c r="F216" i="7" l="1"/>
  <c r="G216" i="7"/>
  <c r="I216" i="7"/>
  <c r="L216" i="7"/>
  <c r="N216" i="7" s="1"/>
  <c r="C216" i="7" s="1"/>
  <c r="J217" i="7" s="1"/>
  <c r="K216" i="7"/>
  <c r="H215" i="7"/>
  <c r="Q217" i="7"/>
  <c r="O217" i="7"/>
  <c r="P217" i="7" s="1"/>
  <c r="M217" i="7" s="1"/>
  <c r="C215" i="7"/>
  <c r="J216" i="7" s="1"/>
  <c r="Q218" i="7" l="1"/>
  <c r="O218" i="7"/>
  <c r="P218" i="7" s="1"/>
  <c r="M218" i="7" s="1"/>
  <c r="H216" i="7"/>
  <c r="F217" i="7"/>
  <c r="G217" i="7"/>
  <c r="I217" i="7"/>
  <c r="H217" i="7" s="1"/>
  <c r="K217" i="7"/>
  <c r="L217" i="7"/>
  <c r="N217" i="7" s="1"/>
  <c r="F218" i="7" l="1"/>
  <c r="I218" i="7"/>
  <c r="K218" i="7"/>
  <c r="L218" i="7"/>
  <c r="N218" i="7" s="1"/>
  <c r="G218" i="7"/>
  <c r="C217" i="7"/>
  <c r="J218" i="7" s="1"/>
  <c r="Q219" i="7"/>
  <c r="O219" i="7"/>
  <c r="P219" i="7" s="1"/>
  <c r="M219" i="7" s="1"/>
  <c r="Q220" i="7" l="1"/>
  <c r="O220" i="7"/>
  <c r="P220" i="7" s="1"/>
  <c r="M220" i="7" s="1"/>
  <c r="K219" i="7"/>
  <c r="L219" i="7"/>
  <c r="N219" i="7" s="1"/>
  <c r="G219" i="7"/>
  <c r="I219" i="7"/>
  <c r="C219" i="7"/>
  <c r="J220" i="7" s="1"/>
  <c r="F219" i="7"/>
  <c r="H218" i="7"/>
  <c r="C218" i="7"/>
  <c r="J219" i="7" s="1"/>
  <c r="K220" i="7" l="1"/>
  <c r="L220" i="7"/>
  <c r="N220" i="7" s="1"/>
  <c r="F220" i="7"/>
  <c r="G220" i="7"/>
  <c r="I220" i="7"/>
  <c r="H220" i="7" s="1"/>
  <c r="H219" i="7"/>
  <c r="Q221" i="7"/>
  <c r="O221" i="7"/>
  <c r="P221" i="7" s="1"/>
  <c r="M221" i="7" s="1"/>
  <c r="I221" i="7" l="1"/>
  <c r="K221" i="7"/>
  <c r="L221" i="7"/>
  <c r="N221" i="7" s="1"/>
  <c r="C221" i="7" s="1"/>
  <c r="J222" i="7" s="1"/>
  <c r="F221" i="7"/>
  <c r="G221" i="7"/>
  <c r="O222" i="7"/>
  <c r="P222" i="7" s="1"/>
  <c r="M222" i="7" s="1"/>
  <c r="Q222" i="7"/>
  <c r="C220" i="7"/>
  <c r="J221" i="7" s="1"/>
  <c r="Q223" i="7" l="1"/>
  <c r="O223" i="7"/>
  <c r="P223" i="7" s="1"/>
  <c r="M223" i="7" s="1"/>
  <c r="G222" i="7"/>
  <c r="I222" i="7"/>
  <c r="H222" i="7" s="1"/>
  <c r="K222" i="7"/>
  <c r="L222" i="7"/>
  <c r="N222" i="7" s="1"/>
  <c r="F222" i="7"/>
  <c r="H221" i="7"/>
  <c r="F223" i="7" l="1"/>
  <c r="G223" i="7"/>
  <c r="I223" i="7"/>
  <c r="L223" i="7"/>
  <c r="N223" i="7" s="1"/>
  <c r="C223" i="7" s="1"/>
  <c r="J224" i="7" s="1"/>
  <c r="K223" i="7"/>
  <c r="C222" i="7"/>
  <c r="J223" i="7" s="1"/>
  <c r="O224" i="7"/>
  <c r="P224" i="7" s="1"/>
  <c r="M224" i="7" s="1"/>
  <c r="Q224" i="7"/>
  <c r="O225" i="7" l="1"/>
  <c r="P225" i="7" s="1"/>
  <c r="M225" i="7" s="1"/>
  <c r="Q225" i="7"/>
  <c r="F224" i="7"/>
  <c r="G224" i="7"/>
  <c r="I224" i="7"/>
  <c r="H224" i="7" s="1"/>
  <c r="K224" i="7"/>
  <c r="L224" i="7"/>
  <c r="N224" i="7" s="1"/>
  <c r="H223" i="7"/>
  <c r="Q226" i="7" l="1"/>
  <c r="O226" i="7"/>
  <c r="P226" i="7" s="1"/>
  <c r="M226" i="7" s="1"/>
  <c r="F225" i="7"/>
  <c r="G225" i="7"/>
  <c r="I225" i="7"/>
  <c r="K225" i="7"/>
  <c r="L225" i="7"/>
  <c r="N225" i="7" s="1"/>
  <c r="C224" i="7"/>
  <c r="J225" i="7" s="1"/>
  <c r="F226" i="7" l="1"/>
  <c r="G226" i="7"/>
  <c r="L226" i="7"/>
  <c r="N226" i="7" s="1"/>
  <c r="I226" i="7"/>
  <c r="K226" i="7"/>
  <c r="H225" i="7"/>
  <c r="C225" i="7"/>
  <c r="J226" i="7" s="1"/>
  <c r="O227" i="7"/>
  <c r="P227" i="7" s="1"/>
  <c r="M227" i="7" s="1"/>
  <c r="Q227" i="7"/>
  <c r="O228" i="7" l="1"/>
  <c r="P228" i="7" s="1"/>
  <c r="M228" i="7" s="1"/>
  <c r="Q228" i="7"/>
  <c r="H226" i="7"/>
  <c r="F227" i="7"/>
  <c r="I227" i="7"/>
  <c r="L227" i="7"/>
  <c r="N227" i="7" s="1"/>
  <c r="G227" i="7"/>
  <c r="K227" i="7"/>
  <c r="C226" i="7"/>
  <c r="J227" i="7" s="1"/>
  <c r="G228" i="7" l="1"/>
  <c r="K228" i="7"/>
  <c r="F228" i="7"/>
  <c r="L228" i="7"/>
  <c r="N228" i="7" s="1"/>
  <c r="I228" i="7"/>
  <c r="Q229" i="7"/>
  <c r="O229" i="7"/>
  <c r="P229" i="7" s="1"/>
  <c r="M229" i="7" s="1"/>
  <c r="H227" i="7"/>
  <c r="C227" i="7"/>
  <c r="J228" i="7" s="1"/>
  <c r="H228" i="7" l="1"/>
  <c r="Q230" i="7"/>
  <c r="O230" i="7"/>
  <c r="P230" i="7" s="1"/>
  <c r="M230" i="7" s="1"/>
  <c r="L229" i="7"/>
  <c r="N229" i="7" s="1"/>
  <c r="F229" i="7"/>
  <c r="C229" i="7"/>
  <c r="J230" i="7" s="1"/>
  <c r="G229" i="7"/>
  <c r="I229" i="7"/>
  <c r="K229" i="7"/>
  <c r="C228" i="7"/>
  <c r="J229" i="7" s="1"/>
  <c r="H229" i="7" l="1"/>
  <c r="Q231" i="7"/>
  <c r="O231" i="7"/>
  <c r="P231" i="7" s="1"/>
  <c r="M231" i="7" s="1"/>
  <c r="K230" i="7"/>
  <c r="L230" i="7"/>
  <c r="N230" i="7" s="1"/>
  <c r="I230" i="7"/>
  <c r="H230" i="7" s="1"/>
  <c r="F230" i="7"/>
  <c r="G230" i="7"/>
  <c r="K231" i="7" l="1"/>
  <c r="L231" i="7"/>
  <c r="N231" i="7" s="1"/>
  <c r="C231" i="7" s="1"/>
  <c r="J232" i="7" s="1"/>
  <c r="G231" i="7"/>
  <c r="F231" i="7"/>
  <c r="I231" i="7"/>
  <c r="Q232" i="7"/>
  <c r="O232" i="7"/>
  <c r="P232" i="7" s="1"/>
  <c r="M232" i="7" s="1"/>
  <c r="C230" i="7"/>
  <c r="J231" i="7" s="1"/>
  <c r="Q233" i="7" l="1"/>
  <c r="O233" i="7"/>
  <c r="P233" i="7" s="1"/>
  <c r="M233" i="7" s="1"/>
  <c r="H231" i="7"/>
  <c r="K232" i="7"/>
  <c r="L232" i="7"/>
  <c r="N232" i="7" s="1"/>
  <c r="F232" i="7"/>
  <c r="G232" i="7"/>
  <c r="I232" i="7"/>
  <c r="H232" i="7" s="1"/>
  <c r="C232" i="7"/>
  <c r="J233" i="7" s="1"/>
  <c r="I233" i="7" l="1"/>
  <c r="H233" i="7" s="1"/>
  <c r="K233" i="7"/>
  <c r="L233" i="7"/>
  <c r="N233" i="7" s="1"/>
  <c r="F233" i="7"/>
  <c r="G233" i="7"/>
  <c r="O234" i="7"/>
  <c r="P234" i="7" s="1"/>
  <c r="M234" i="7" s="1"/>
  <c r="Q234" i="7"/>
  <c r="Q235" i="7" l="1"/>
  <c r="O235" i="7"/>
  <c r="P235" i="7" s="1"/>
  <c r="M235" i="7" s="1"/>
  <c r="G234" i="7"/>
  <c r="I234" i="7"/>
  <c r="K234" i="7"/>
  <c r="F234" i="7"/>
  <c r="L234" i="7"/>
  <c r="N234" i="7" s="1"/>
  <c r="C234" i="7" s="1"/>
  <c r="J235" i="7" s="1"/>
  <c r="C233" i="7"/>
  <c r="J234" i="7" s="1"/>
  <c r="F235" i="7" l="1"/>
  <c r="G235" i="7"/>
  <c r="I235" i="7"/>
  <c r="H235" i="7" s="1"/>
  <c r="L235" i="7"/>
  <c r="N235" i="7" s="1"/>
  <c r="K235" i="7"/>
  <c r="H234" i="7"/>
  <c r="Q236" i="7"/>
  <c r="O236" i="7"/>
  <c r="P236" i="7" s="1"/>
  <c r="M236" i="7" s="1"/>
  <c r="F236" i="7" l="1"/>
  <c r="G236" i="7"/>
  <c r="I236" i="7"/>
  <c r="K236" i="7"/>
  <c r="L236" i="7"/>
  <c r="N236" i="7" s="1"/>
  <c r="O237" i="7"/>
  <c r="P237" i="7" s="1"/>
  <c r="M237" i="7" s="1"/>
  <c r="Q237" i="7"/>
  <c r="C235" i="7"/>
  <c r="J236" i="7" s="1"/>
  <c r="F237" i="7" l="1"/>
  <c r="G237" i="7"/>
  <c r="I237" i="7"/>
  <c r="K237" i="7"/>
  <c r="L237" i="7"/>
  <c r="N237" i="7" s="1"/>
  <c r="O238" i="7"/>
  <c r="P238" i="7" s="1"/>
  <c r="M238" i="7" s="1"/>
  <c r="Q238" i="7"/>
  <c r="H236" i="7"/>
  <c r="C236" i="7"/>
  <c r="J237" i="7" s="1"/>
  <c r="Q239" i="7" l="1"/>
  <c r="O239" i="7"/>
  <c r="P239" i="7" s="1"/>
  <c r="M239" i="7" s="1"/>
  <c r="F238" i="7"/>
  <c r="G238" i="7"/>
  <c r="L238" i="7"/>
  <c r="N238" i="7" s="1"/>
  <c r="I238" i="7"/>
  <c r="K238" i="7"/>
  <c r="H237" i="7"/>
  <c r="C237" i="7"/>
  <c r="J238" i="7" s="1"/>
  <c r="H238" i="7" l="1"/>
  <c r="F239" i="7"/>
  <c r="I239" i="7"/>
  <c r="K239" i="7"/>
  <c r="L239" i="7"/>
  <c r="N239" i="7" s="1"/>
  <c r="G239" i="7"/>
  <c r="C238" i="7"/>
  <c r="J239" i="7" s="1"/>
  <c r="O240" i="7"/>
  <c r="P240" i="7" s="1"/>
  <c r="M240" i="7" s="1"/>
  <c r="Q240" i="7"/>
  <c r="Q241" i="7" l="1"/>
  <c r="O241" i="7"/>
  <c r="P241" i="7" s="1"/>
  <c r="M241" i="7" s="1"/>
  <c r="G240" i="7"/>
  <c r="L240" i="7"/>
  <c r="N240" i="7" s="1"/>
  <c r="F240" i="7"/>
  <c r="I240" i="7"/>
  <c r="K240" i="7"/>
  <c r="H239" i="7"/>
  <c r="C239" i="7"/>
  <c r="J240" i="7" s="1"/>
  <c r="H240" i="7" l="1"/>
  <c r="L241" i="7"/>
  <c r="N241" i="7" s="1"/>
  <c r="F241" i="7"/>
  <c r="K241" i="7"/>
  <c r="C241" i="7"/>
  <c r="J242" i="7" s="1"/>
  <c r="G241" i="7"/>
  <c r="I241" i="7"/>
  <c r="C240" i="7"/>
  <c r="J241" i="7" s="1"/>
  <c r="Q242" i="7"/>
  <c r="O242" i="7"/>
  <c r="P242" i="7" s="1"/>
  <c r="M242" i="7" s="1"/>
  <c r="Q243" i="7" l="1"/>
  <c r="O243" i="7"/>
  <c r="P243" i="7" s="1"/>
  <c r="M243" i="7" s="1"/>
  <c r="H241" i="7"/>
  <c r="K242" i="7"/>
  <c r="L242" i="7"/>
  <c r="N242" i="7" s="1"/>
  <c r="C242" i="7" s="1"/>
  <c r="J243" i="7" s="1"/>
  <c r="F242" i="7"/>
  <c r="I242" i="7"/>
  <c r="H242" i="7" s="1"/>
  <c r="G242" i="7"/>
  <c r="K243" i="7" l="1"/>
  <c r="L243" i="7"/>
  <c r="N243" i="7" s="1"/>
  <c r="G243" i="7"/>
  <c r="I243" i="7"/>
  <c r="H243" i="7" s="1"/>
  <c r="C243" i="7"/>
  <c r="J244" i="7" s="1"/>
  <c r="F243" i="7"/>
  <c r="Q244" i="7"/>
  <c r="O244" i="7"/>
  <c r="P244" i="7" s="1"/>
  <c r="M244" i="7" s="1"/>
  <c r="Q245" i="7" l="1"/>
  <c r="O245" i="7"/>
  <c r="P245" i="7" s="1"/>
  <c r="M245" i="7" s="1"/>
  <c r="K244" i="7"/>
  <c r="L244" i="7"/>
  <c r="N244" i="7" s="1"/>
  <c r="F244" i="7"/>
  <c r="C244" i="7"/>
  <c r="J245" i="7" s="1"/>
  <c r="G244" i="7"/>
  <c r="I244" i="7"/>
  <c r="H244" i="7" s="1"/>
  <c r="I245" i="7" l="1"/>
  <c r="H245" i="7" s="1"/>
  <c r="K245" i="7"/>
  <c r="L245" i="7"/>
  <c r="N245" i="7" s="1"/>
  <c r="C245" i="7" s="1"/>
  <c r="J246" i="7" s="1"/>
  <c r="F245" i="7"/>
  <c r="G245" i="7"/>
  <c r="O246" i="7"/>
  <c r="P246" i="7" s="1"/>
  <c r="M246" i="7" s="1"/>
  <c r="Q246" i="7"/>
  <c r="Q247" i="7" l="1"/>
  <c r="O247" i="7"/>
  <c r="P247" i="7" s="1"/>
  <c r="M247" i="7" s="1"/>
  <c r="G246" i="7"/>
  <c r="I246" i="7"/>
  <c r="H246" i="7" s="1"/>
  <c r="K246" i="7"/>
  <c r="L246" i="7"/>
  <c r="N246" i="7" s="1"/>
  <c r="C246" i="7" s="1"/>
  <c r="J247" i="7" s="1"/>
  <c r="F246" i="7"/>
  <c r="F247" i="7" l="1"/>
  <c r="G247" i="7"/>
  <c r="I247" i="7"/>
  <c r="H247" i="7" s="1"/>
  <c r="L247" i="7"/>
  <c r="N247" i="7" s="1"/>
  <c r="C247" i="7" s="1"/>
  <c r="J248" i="7" s="1"/>
  <c r="K247" i="7"/>
  <c r="Q248" i="7"/>
  <c r="O248" i="7"/>
  <c r="P248" i="7" s="1"/>
  <c r="M248" i="7" s="1"/>
  <c r="O249" i="7" l="1"/>
  <c r="P249" i="7" s="1"/>
  <c r="M249" i="7" s="1"/>
  <c r="Q249" i="7"/>
  <c r="F248" i="7"/>
  <c r="G248" i="7"/>
  <c r="I248" i="7"/>
  <c r="H248" i="7" s="1"/>
  <c r="K248" i="7"/>
  <c r="L248" i="7"/>
  <c r="N248" i="7" s="1"/>
  <c r="F249" i="7" l="1"/>
  <c r="G249" i="7"/>
  <c r="I249" i="7"/>
  <c r="K249" i="7"/>
  <c r="L249" i="7"/>
  <c r="N249" i="7" s="1"/>
  <c r="Q250" i="7"/>
  <c r="O250" i="7"/>
  <c r="P250" i="7" s="1"/>
  <c r="M250" i="7" s="1"/>
  <c r="C248" i="7"/>
  <c r="J249" i="7" s="1"/>
  <c r="O251" i="7" l="1"/>
  <c r="P251" i="7" s="1"/>
  <c r="M251" i="7" s="1"/>
  <c r="Q251" i="7"/>
  <c r="F250" i="7"/>
  <c r="G250" i="7"/>
  <c r="L250" i="7"/>
  <c r="N250" i="7" s="1"/>
  <c r="I250" i="7"/>
  <c r="K250" i="7"/>
  <c r="H249" i="7"/>
  <c r="C249" i="7"/>
  <c r="J250" i="7" s="1"/>
  <c r="H250" i="7" l="1"/>
  <c r="O252" i="7"/>
  <c r="P252" i="7" s="1"/>
  <c r="M252" i="7" s="1"/>
  <c r="Q252" i="7"/>
  <c r="F251" i="7"/>
  <c r="I251" i="7"/>
  <c r="L251" i="7"/>
  <c r="N251" i="7" s="1"/>
  <c r="G251" i="7"/>
  <c r="K251" i="7"/>
  <c r="C250" i="7"/>
  <c r="J251" i="7" s="1"/>
  <c r="H251" i="7" l="1"/>
  <c r="Q253" i="7"/>
  <c r="O253" i="7"/>
  <c r="P253" i="7" s="1"/>
  <c r="M253" i="7" s="1"/>
  <c r="G252" i="7"/>
  <c r="K252" i="7"/>
  <c r="F252" i="7"/>
  <c r="I252" i="7"/>
  <c r="L252" i="7"/>
  <c r="N252" i="7" s="1"/>
  <c r="C251" i="7"/>
  <c r="J252" i="7" s="1"/>
  <c r="L253" i="7" l="1"/>
  <c r="N253" i="7" s="1"/>
  <c r="F253" i="7"/>
  <c r="C253" i="7"/>
  <c r="J254" i="7" s="1"/>
  <c r="G253" i="7"/>
  <c r="I253" i="7"/>
  <c r="K253" i="7"/>
  <c r="H252" i="7"/>
  <c r="C252" i="7"/>
  <c r="J253" i="7" s="1"/>
  <c r="Q254" i="7"/>
  <c r="O254" i="7"/>
  <c r="P254" i="7" s="1"/>
  <c r="M254" i="7" s="1"/>
  <c r="H253" i="7" l="1"/>
  <c r="Q255" i="7"/>
  <c r="O255" i="7"/>
  <c r="P255" i="7" s="1"/>
  <c r="M255" i="7" s="1"/>
  <c r="K254" i="7"/>
  <c r="L254" i="7"/>
  <c r="N254" i="7" s="1"/>
  <c r="C254" i="7" s="1"/>
  <c r="J255" i="7" s="1"/>
  <c r="I254" i="7"/>
  <c r="H254" i="7" s="1"/>
  <c r="F254" i="7"/>
  <c r="G254" i="7"/>
  <c r="K255" i="7" l="1"/>
  <c r="L255" i="7"/>
  <c r="N255" i="7" s="1"/>
  <c r="G255" i="7"/>
  <c r="F255" i="7"/>
  <c r="I255" i="7"/>
  <c r="H255" i="7" s="1"/>
  <c r="Q256" i="7"/>
  <c r="O256" i="7"/>
  <c r="P256" i="7" s="1"/>
  <c r="M256" i="7" s="1"/>
  <c r="Q257" i="7" l="1"/>
  <c r="O257" i="7"/>
  <c r="P257" i="7" s="1"/>
  <c r="M257" i="7" s="1"/>
  <c r="K256" i="7"/>
  <c r="L256" i="7"/>
  <c r="N256" i="7" s="1"/>
  <c r="F256" i="7"/>
  <c r="G256" i="7"/>
  <c r="I256" i="7"/>
  <c r="C256" i="7"/>
  <c r="J257" i="7" s="1"/>
  <c r="C255" i="7"/>
  <c r="J256" i="7" s="1"/>
  <c r="H256" i="7" l="1"/>
  <c r="I257" i="7"/>
  <c r="H257" i="7" s="1"/>
  <c r="K257" i="7"/>
  <c r="L257" i="7"/>
  <c r="N257" i="7" s="1"/>
  <c r="C257" i="7" s="1"/>
  <c r="J258" i="7" s="1"/>
  <c r="F257" i="7"/>
  <c r="G257" i="7"/>
  <c r="O258" i="7"/>
  <c r="P258" i="7" s="1"/>
  <c r="M258" i="7" s="1"/>
  <c r="Q258" i="7"/>
  <c r="Q259" i="7" l="1"/>
  <c r="O259" i="7"/>
  <c r="P259" i="7" s="1"/>
  <c r="M259" i="7" s="1"/>
  <c r="G258" i="7"/>
  <c r="F258" i="7"/>
  <c r="I258" i="7"/>
  <c r="H258" i="7" s="1"/>
  <c r="K258" i="7"/>
  <c r="L258" i="7"/>
  <c r="N258" i="7" s="1"/>
  <c r="L259" i="7" l="1"/>
  <c r="N259" i="7" s="1"/>
  <c r="C259" i="7" s="1"/>
  <c r="J260" i="7" s="1"/>
  <c r="F259" i="7"/>
  <c r="G259" i="7"/>
  <c r="I259" i="7"/>
  <c r="K259" i="7"/>
  <c r="C258" i="7"/>
  <c r="J259" i="7" s="1"/>
  <c r="O260" i="7"/>
  <c r="P260" i="7" s="1"/>
  <c r="M260" i="7" s="1"/>
  <c r="Q260" i="7"/>
  <c r="O261" i="7" l="1"/>
  <c r="P261" i="7" s="1"/>
  <c r="M261" i="7" s="1"/>
  <c r="Q261" i="7"/>
  <c r="H259" i="7"/>
  <c r="F260" i="7"/>
  <c r="G260" i="7"/>
  <c r="I260" i="7"/>
  <c r="H260" i="7" s="1"/>
  <c r="L260" i="7"/>
  <c r="N260" i="7" s="1"/>
  <c r="K260" i="7"/>
  <c r="F261" i="7" l="1"/>
  <c r="G261" i="7"/>
  <c r="L261" i="7"/>
  <c r="N261" i="7" s="1"/>
  <c r="I261" i="7"/>
  <c r="K261" i="7"/>
  <c r="Q262" i="7"/>
  <c r="O262" i="7"/>
  <c r="P262" i="7" s="1"/>
  <c r="M262" i="7" s="1"/>
  <c r="C260" i="7"/>
  <c r="J261" i="7" s="1"/>
  <c r="H261" i="7" l="1"/>
  <c r="O263" i="7"/>
  <c r="P263" i="7" s="1"/>
  <c r="M263" i="7" s="1"/>
  <c r="Q263" i="7"/>
  <c r="F262" i="7"/>
  <c r="I262" i="7"/>
  <c r="K262" i="7"/>
  <c r="G262" i="7"/>
  <c r="L262" i="7"/>
  <c r="N262" i="7" s="1"/>
  <c r="C262" i="7" s="1"/>
  <c r="J263" i="7" s="1"/>
  <c r="C261" i="7"/>
  <c r="J262" i="7" s="1"/>
  <c r="G263" i="7" l="1"/>
  <c r="L263" i="7"/>
  <c r="N263" i="7" s="1"/>
  <c r="F263" i="7"/>
  <c r="I263" i="7"/>
  <c r="H263" i="7" s="1"/>
  <c r="K263" i="7"/>
  <c r="H262" i="7"/>
  <c r="Q264" i="7"/>
  <c r="O264" i="7"/>
  <c r="P264" i="7" s="1"/>
  <c r="M264" i="7" s="1"/>
  <c r="Q265" i="7" l="1"/>
  <c r="O265" i="7"/>
  <c r="P265" i="7" s="1"/>
  <c r="M265" i="7" s="1"/>
  <c r="L264" i="7"/>
  <c r="N264" i="7" s="1"/>
  <c r="F264" i="7"/>
  <c r="K264" i="7"/>
  <c r="C264" i="7"/>
  <c r="J265" i="7" s="1"/>
  <c r="G264" i="7"/>
  <c r="I264" i="7"/>
  <c r="C263" i="7"/>
  <c r="J264" i="7" s="1"/>
  <c r="H264" i="7" l="1"/>
  <c r="K265" i="7"/>
  <c r="L265" i="7"/>
  <c r="N265" i="7" s="1"/>
  <c r="F265" i="7"/>
  <c r="I265" i="7"/>
  <c r="H265" i="7" s="1"/>
  <c r="G265" i="7"/>
  <c r="Q266" i="7"/>
  <c r="O266" i="7"/>
  <c r="P266" i="7" s="1"/>
  <c r="M266" i="7" s="1"/>
  <c r="Q267" i="7" l="1"/>
  <c r="O267" i="7"/>
  <c r="P267" i="7" s="1"/>
  <c r="M267" i="7" s="1"/>
  <c r="K266" i="7"/>
  <c r="L266" i="7"/>
  <c r="N266" i="7" s="1"/>
  <c r="G266" i="7"/>
  <c r="I266" i="7"/>
  <c r="C266" i="7"/>
  <c r="J267" i="7" s="1"/>
  <c r="F266" i="7"/>
  <c r="C265" i="7"/>
  <c r="J266" i="7" s="1"/>
  <c r="H266" i="7" l="1"/>
  <c r="K267" i="7"/>
  <c r="L267" i="7"/>
  <c r="N267" i="7" s="1"/>
  <c r="F267" i="7"/>
  <c r="G267" i="7"/>
  <c r="I267" i="7"/>
  <c r="H267" i="7" s="1"/>
  <c r="Q268" i="7"/>
  <c r="O268" i="7"/>
  <c r="P268" i="7" s="1"/>
  <c r="M268" i="7" s="1"/>
  <c r="I268" i="7" l="1"/>
  <c r="K268" i="7"/>
  <c r="L268" i="7"/>
  <c r="N268" i="7" s="1"/>
  <c r="C268" i="7" s="1"/>
  <c r="J269" i="7" s="1"/>
  <c r="F268" i="7"/>
  <c r="G268" i="7"/>
  <c r="O269" i="7"/>
  <c r="P269" i="7" s="1"/>
  <c r="M269" i="7" s="1"/>
  <c r="Q269" i="7"/>
  <c r="C267" i="7"/>
  <c r="J268" i="7" s="1"/>
  <c r="Q270" i="7" l="1"/>
  <c r="O270" i="7"/>
  <c r="P270" i="7" s="1"/>
  <c r="M270" i="7" s="1"/>
  <c r="G269" i="7"/>
  <c r="I269" i="7"/>
  <c r="H269" i="7" s="1"/>
  <c r="K269" i="7"/>
  <c r="L269" i="7"/>
  <c r="N269" i="7" s="1"/>
  <c r="F269" i="7"/>
  <c r="H268" i="7"/>
  <c r="F270" i="7" l="1"/>
  <c r="G270" i="7"/>
  <c r="I270" i="7"/>
  <c r="L270" i="7"/>
  <c r="N270" i="7" s="1"/>
  <c r="C270" i="7" s="1"/>
  <c r="J271" i="7" s="1"/>
  <c r="K270" i="7"/>
  <c r="C269" i="7"/>
  <c r="J270" i="7" s="1"/>
  <c r="O271" i="7"/>
  <c r="P271" i="7" s="1"/>
  <c r="M271" i="7" s="1"/>
  <c r="Q271" i="7"/>
  <c r="O272" i="7" l="1"/>
  <c r="P272" i="7" s="1"/>
  <c r="M272" i="7" s="1"/>
  <c r="Q272" i="7"/>
  <c r="F271" i="7"/>
  <c r="G271" i="7"/>
  <c r="I271" i="7"/>
  <c r="H271" i="7" s="1"/>
  <c r="K271" i="7"/>
  <c r="L271" i="7"/>
  <c r="N271" i="7" s="1"/>
  <c r="H270" i="7"/>
  <c r="F272" i="7" l="1"/>
  <c r="G272" i="7"/>
  <c r="I272" i="7"/>
  <c r="K272" i="7"/>
  <c r="L272" i="7"/>
  <c r="N272" i="7" s="1"/>
  <c r="C271" i="7"/>
  <c r="J272" i="7" s="1"/>
  <c r="Q273" i="7"/>
  <c r="O273" i="7"/>
  <c r="P273" i="7" s="1"/>
  <c r="M273" i="7" s="1"/>
  <c r="F273" i="7" l="1"/>
  <c r="G273" i="7"/>
  <c r="L273" i="7"/>
  <c r="N273" i="7" s="1"/>
  <c r="I273" i="7"/>
  <c r="K273" i="7"/>
  <c r="O274" i="7"/>
  <c r="P274" i="7" s="1"/>
  <c r="M274" i="7" s="1"/>
  <c r="Q274" i="7"/>
  <c r="H272" i="7"/>
  <c r="C272" i="7"/>
  <c r="J273" i="7" s="1"/>
  <c r="O275" i="7" l="1"/>
  <c r="P275" i="7" s="1"/>
  <c r="M275" i="7" s="1"/>
  <c r="Q275" i="7"/>
  <c r="H273" i="7"/>
  <c r="F274" i="7"/>
  <c r="I274" i="7"/>
  <c r="L274" i="7"/>
  <c r="N274" i="7" s="1"/>
  <c r="G274" i="7"/>
  <c r="K274" i="7"/>
  <c r="C273" i="7"/>
  <c r="J274" i="7" s="1"/>
  <c r="G275" i="7" l="1"/>
  <c r="K275" i="7"/>
  <c r="F275" i="7"/>
  <c r="L275" i="7"/>
  <c r="N275" i="7" s="1"/>
  <c r="I275" i="7"/>
  <c r="Q276" i="7"/>
  <c r="O276" i="7"/>
  <c r="P276" i="7" s="1"/>
  <c r="M276" i="7" s="1"/>
  <c r="H274" i="7"/>
  <c r="C274" i="7"/>
  <c r="J275" i="7" s="1"/>
  <c r="Q277" i="7" l="1"/>
  <c r="O277" i="7"/>
  <c r="P277" i="7" s="1"/>
  <c r="M277" i="7" s="1"/>
  <c r="H275" i="7"/>
  <c r="L276" i="7"/>
  <c r="N276" i="7" s="1"/>
  <c r="C276" i="7" s="1"/>
  <c r="J277" i="7" s="1"/>
  <c r="F276" i="7"/>
  <c r="G276" i="7"/>
  <c r="I276" i="7"/>
  <c r="K276" i="7"/>
  <c r="C275" i="7"/>
  <c r="J276" i="7" s="1"/>
  <c r="H276" i="7" l="1"/>
  <c r="K277" i="7"/>
  <c r="L277" i="7"/>
  <c r="N277" i="7" s="1"/>
  <c r="I277" i="7"/>
  <c r="H277" i="7" s="1"/>
  <c r="F277" i="7"/>
  <c r="G277" i="7"/>
  <c r="Q278" i="7"/>
  <c r="O278" i="7"/>
  <c r="P278" i="7" s="1"/>
  <c r="M278" i="7" s="1"/>
  <c r="K278" i="7" l="1"/>
  <c r="L278" i="7"/>
  <c r="N278" i="7" s="1"/>
  <c r="G278" i="7"/>
  <c r="F278" i="7"/>
  <c r="I278" i="7"/>
  <c r="Q279" i="7"/>
  <c r="O279" i="7"/>
  <c r="P279" i="7" s="1"/>
  <c r="M279" i="7" s="1"/>
  <c r="C277" i="7"/>
  <c r="J278" i="7" s="1"/>
  <c r="H278" i="7" l="1"/>
  <c r="K279" i="7"/>
  <c r="L279" i="7"/>
  <c r="N279" i="7" s="1"/>
  <c r="F279" i="7"/>
  <c r="G279" i="7"/>
  <c r="I279" i="7"/>
  <c r="C279" i="7"/>
  <c r="J280" i="7" s="1"/>
  <c r="Q280" i="7"/>
  <c r="O280" i="7"/>
  <c r="P280" i="7" s="1"/>
  <c r="M280" i="7" s="1"/>
  <c r="C278" i="7"/>
  <c r="J279" i="7" s="1"/>
  <c r="O281" i="7" l="1"/>
  <c r="P281" i="7" s="1"/>
  <c r="M281" i="7" s="1"/>
  <c r="Q281" i="7"/>
  <c r="H279" i="7"/>
  <c r="I280" i="7"/>
  <c r="H280" i="7" s="1"/>
  <c r="K280" i="7"/>
  <c r="L280" i="7"/>
  <c r="N280" i="7" s="1"/>
  <c r="C280" i="7" s="1"/>
  <c r="J281" i="7" s="1"/>
  <c r="F280" i="7"/>
  <c r="G280" i="7"/>
  <c r="G281" i="7" l="1"/>
  <c r="I281" i="7"/>
  <c r="H281" i="7" s="1"/>
  <c r="K281" i="7"/>
  <c r="F281" i="7"/>
  <c r="L281" i="7"/>
  <c r="N281" i="7" s="1"/>
  <c r="Q282" i="7"/>
  <c r="O282" i="7"/>
  <c r="P282" i="7" s="1"/>
  <c r="M282" i="7" s="1"/>
  <c r="Q283" i="7" l="1"/>
  <c r="O283" i="7"/>
  <c r="P283" i="7" s="1"/>
  <c r="M283" i="7" s="1"/>
  <c r="F282" i="7"/>
  <c r="G282" i="7"/>
  <c r="I282" i="7"/>
  <c r="L282" i="7"/>
  <c r="N282" i="7" s="1"/>
  <c r="C282" i="7" s="1"/>
  <c r="J283" i="7" s="1"/>
  <c r="K282" i="7"/>
  <c r="C281" i="7"/>
  <c r="J282" i="7" s="1"/>
  <c r="H282" i="7" l="1"/>
  <c r="F283" i="7"/>
  <c r="G283" i="7"/>
  <c r="I283" i="7"/>
  <c r="H283" i="7" s="1"/>
  <c r="K283" i="7"/>
  <c r="L283" i="7"/>
  <c r="N283" i="7" s="1"/>
  <c r="O284" i="7"/>
  <c r="P284" i="7" s="1"/>
  <c r="M284" i="7" s="1"/>
  <c r="Q284" i="7"/>
  <c r="O285" i="7" l="1"/>
  <c r="P285" i="7" s="1"/>
  <c r="M285" i="7" s="1"/>
  <c r="Q285" i="7"/>
  <c r="F284" i="7"/>
  <c r="G284" i="7"/>
  <c r="I284" i="7"/>
  <c r="K284" i="7"/>
  <c r="L284" i="7"/>
  <c r="N284" i="7" s="1"/>
  <c r="C283" i="7"/>
  <c r="J284" i="7" s="1"/>
  <c r="H284" i="7" l="1"/>
  <c r="Q286" i="7"/>
  <c r="O286" i="7"/>
  <c r="P286" i="7" s="1"/>
  <c r="M286" i="7" s="1"/>
  <c r="F285" i="7"/>
  <c r="G285" i="7"/>
  <c r="L285" i="7"/>
  <c r="N285" i="7" s="1"/>
  <c r="I285" i="7"/>
  <c r="K285" i="7"/>
  <c r="C284" i="7"/>
  <c r="J285" i="7" s="1"/>
  <c r="H285" i="7" l="1"/>
  <c r="O287" i="7"/>
  <c r="P287" i="7" s="1"/>
  <c r="M287" i="7" s="1"/>
  <c r="Q287" i="7"/>
  <c r="F286" i="7"/>
  <c r="I286" i="7"/>
  <c r="K286" i="7"/>
  <c r="L286" i="7"/>
  <c r="N286" i="7" s="1"/>
  <c r="G286" i="7"/>
  <c r="C285" i="7"/>
  <c r="J286" i="7" s="1"/>
  <c r="G287" i="7" l="1"/>
  <c r="L287" i="7"/>
  <c r="N287" i="7" s="1"/>
  <c r="F287" i="7"/>
  <c r="I287" i="7"/>
  <c r="K287" i="7"/>
  <c r="C286" i="7"/>
  <c r="J287" i="7" s="1"/>
  <c r="H286" i="7"/>
  <c r="Q288" i="7"/>
  <c r="O288" i="7"/>
  <c r="P288" i="7" s="1"/>
  <c r="M288" i="7" s="1"/>
  <c r="Q289" i="7" l="1"/>
  <c r="O289" i="7"/>
  <c r="P289" i="7" s="1"/>
  <c r="M289" i="7" s="1"/>
  <c r="H287" i="7"/>
  <c r="L288" i="7"/>
  <c r="N288" i="7" s="1"/>
  <c r="F288" i="7"/>
  <c r="K288" i="7"/>
  <c r="C288" i="7"/>
  <c r="J289" i="7" s="1"/>
  <c r="G288" i="7"/>
  <c r="I288" i="7"/>
  <c r="C287" i="7"/>
  <c r="J288" i="7" s="1"/>
  <c r="H288" i="7" l="1"/>
  <c r="K289" i="7"/>
  <c r="L289" i="7"/>
  <c r="N289" i="7" s="1"/>
  <c r="F289" i="7"/>
  <c r="I289" i="7"/>
  <c r="H289" i="7" s="1"/>
  <c r="G289" i="7"/>
  <c r="Q290" i="7"/>
  <c r="O290" i="7"/>
  <c r="P290" i="7" s="1"/>
  <c r="M290" i="7" s="1"/>
  <c r="Q291" i="7" l="1"/>
  <c r="O291" i="7"/>
  <c r="P291" i="7" s="1"/>
  <c r="M291" i="7" s="1"/>
  <c r="K290" i="7"/>
  <c r="L290" i="7"/>
  <c r="N290" i="7" s="1"/>
  <c r="G290" i="7"/>
  <c r="I290" i="7"/>
  <c r="C290" i="7"/>
  <c r="J291" i="7" s="1"/>
  <c r="F290" i="7"/>
  <c r="C289" i="7"/>
  <c r="J290" i="7" s="1"/>
  <c r="H290" i="7" l="1"/>
  <c r="K291" i="7"/>
  <c r="L291" i="7"/>
  <c r="N291" i="7" s="1"/>
  <c r="F291" i="7"/>
  <c r="G291" i="7"/>
  <c r="I291" i="7"/>
  <c r="H291" i="7" s="1"/>
  <c r="Q292" i="7"/>
  <c r="O292" i="7"/>
  <c r="P292" i="7" s="1"/>
  <c r="M292" i="7" s="1"/>
  <c r="O293" i="7" l="1"/>
  <c r="P293" i="7" s="1"/>
  <c r="M293" i="7" s="1"/>
  <c r="Q293" i="7"/>
  <c r="I292" i="7"/>
  <c r="K292" i="7"/>
  <c r="L292" i="7"/>
  <c r="N292" i="7" s="1"/>
  <c r="F292" i="7"/>
  <c r="G292" i="7"/>
  <c r="C291" i="7"/>
  <c r="J292" i="7" s="1"/>
  <c r="G293" i="7" l="1"/>
  <c r="I293" i="7"/>
  <c r="K293" i="7"/>
  <c r="L293" i="7"/>
  <c r="N293" i="7" s="1"/>
  <c r="C293" i="7" s="1"/>
  <c r="J294" i="7" s="1"/>
  <c r="F293" i="7"/>
  <c r="Q294" i="7"/>
  <c r="O294" i="7"/>
  <c r="P294" i="7" s="1"/>
  <c r="M294" i="7" s="1"/>
  <c r="C292" i="7"/>
  <c r="J293" i="7" s="1"/>
  <c r="H292" i="7"/>
  <c r="Q295" i="7" l="1"/>
  <c r="O295" i="7"/>
  <c r="P295" i="7" s="1"/>
  <c r="M295" i="7" s="1"/>
  <c r="F294" i="7"/>
  <c r="G294" i="7"/>
  <c r="I294" i="7"/>
  <c r="H294" i="7" s="1"/>
  <c r="L294" i="7"/>
  <c r="N294" i="7" s="1"/>
  <c r="C294" i="7" s="1"/>
  <c r="J295" i="7" s="1"/>
  <c r="K294" i="7"/>
  <c r="H293" i="7"/>
  <c r="F295" i="7" l="1"/>
  <c r="G295" i="7"/>
  <c r="I295" i="7"/>
  <c r="H295" i="7" s="1"/>
  <c r="K295" i="7"/>
  <c r="L295" i="7"/>
  <c r="N295" i="7" s="1"/>
  <c r="O296" i="7"/>
  <c r="P296" i="7" s="1"/>
  <c r="M296" i="7" s="1"/>
  <c r="Q296" i="7"/>
  <c r="F296" i="7" l="1"/>
  <c r="G296" i="7"/>
  <c r="I296" i="7"/>
  <c r="K296" i="7"/>
  <c r="L296" i="7"/>
  <c r="N296" i="7" s="1"/>
  <c r="Q297" i="7"/>
  <c r="O297" i="7"/>
  <c r="P297" i="7" s="1"/>
  <c r="M297" i="7" s="1"/>
  <c r="C295" i="7"/>
  <c r="J296" i="7" s="1"/>
  <c r="O298" i="7" l="1"/>
  <c r="P298" i="7" s="1"/>
  <c r="M298" i="7" s="1"/>
  <c r="Q298" i="7"/>
  <c r="F297" i="7"/>
  <c r="G297" i="7"/>
  <c r="L297" i="7"/>
  <c r="N297" i="7" s="1"/>
  <c r="I297" i="7"/>
  <c r="K297" i="7"/>
  <c r="H296" i="7"/>
  <c r="C296" i="7"/>
  <c r="J297" i="7" s="1"/>
  <c r="H297" i="7" l="1"/>
  <c r="O299" i="7"/>
  <c r="P299" i="7" s="1"/>
  <c r="M299" i="7" s="1"/>
  <c r="Q299" i="7"/>
  <c r="I298" i="7"/>
  <c r="L298" i="7"/>
  <c r="N298" i="7" s="1"/>
  <c r="C298" i="7" s="1"/>
  <c r="J299" i="7" s="1"/>
  <c r="F298" i="7"/>
  <c r="K298" i="7"/>
  <c r="G298" i="7"/>
  <c r="C297" i="7"/>
  <c r="J298" i="7" s="1"/>
  <c r="G299" i="7" l="1"/>
  <c r="L299" i="7"/>
  <c r="N299" i="7" s="1"/>
  <c r="F299" i="7"/>
  <c r="I299" i="7"/>
  <c r="H299" i="7" s="1"/>
  <c r="K299" i="7"/>
  <c r="Q300" i="7"/>
  <c r="O300" i="7"/>
  <c r="P300" i="7" s="1"/>
  <c r="M300" i="7" s="1"/>
  <c r="H298" i="7"/>
  <c r="L300" i="7" l="1"/>
  <c r="N300" i="7" s="1"/>
  <c r="F300" i="7"/>
  <c r="K300" i="7"/>
  <c r="C300" i="7"/>
  <c r="J301" i="7" s="1"/>
  <c r="G300" i="7"/>
  <c r="I300" i="7"/>
  <c r="Q301" i="7"/>
  <c r="O301" i="7"/>
  <c r="P301" i="7" s="1"/>
  <c r="M301" i="7" s="1"/>
  <c r="C299" i="7"/>
  <c r="J300" i="7" s="1"/>
  <c r="H300" i="7" l="1"/>
  <c r="Q302" i="7"/>
  <c r="O302" i="7"/>
  <c r="P302" i="7" s="1"/>
  <c r="M302" i="7" s="1"/>
  <c r="K301" i="7"/>
  <c r="L301" i="7"/>
  <c r="N301" i="7" s="1"/>
  <c r="F301" i="7"/>
  <c r="I301" i="7"/>
  <c r="H301" i="7" s="1"/>
  <c r="G301" i="7"/>
  <c r="K302" i="7" l="1"/>
  <c r="L302" i="7"/>
  <c r="N302" i="7" s="1"/>
  <c r="G302" i="7"/>
  <c r="I302" i="7"/>
  <c r="F302" i="7"/>
  <c r="C301" i="7"/>
  <c r="J302" i="7" s="1"/>
  <c r="Q303" i="7"/>
  <c r="O303" i="7"/>
  <c r="P303" i="7" s="1"/>
  <c r="M303" i="7" s="1"/>
  <c r="Q304" i="7" l="1"/>
  <c r="O304" i="7"/>
  <c r="P304" i="7" s="1"/>
  <c r="M304" i="7" s="1"/>
  <c r="K303" i="7"/>
  <c r="L303" i="7"/>
  <c r="N303" i="7" s="1"/>
  <c r="C303" i="7" s="1"/>
  <c r="J304" i="7" s="1"/>
  <c r="F303" i="7"/>
  <c r="G303" i="7"/>
  <c r="I303" i="7"/>
  <c r="C302" i="7"/>
  <c r="J303" i="7" s="1"/>
  <c r="H302" i="7"/>
  <c r="H303" i="7" l="1"/>
  <c r="I304" i="7"/>
  <c r="H304" i="7" s="1"/>
  <c r="K304" i="7"/>
  <c r="L304" i="7"/>
  <c r="N304" i="7" s="1"/>
  <c r="F304" i="7"/>
  <c r="G304" i="7"/>
  <c r="O305" i="7"/>
  <c r="P305" i="7" s="1"/>
  <c r="M305" i="7" s="1"/>
  <c r="Q305" i="7"/>
  <c r="Q306" i="7" l="1"/>
  <c r="O306" i="7"/>
  <c r="P306" i="7" s="1"/>
  <c r="M306" i="7" s="1"/>
  <c r="G305" i="7"/>
  <c r="I305" i="7"/>
  <c r="K305" i="7"/>
  <c r="L305" i="7"/>
  <c r="N305" i="7" s="1"/>
  <c r="F305" i="7"/>
  <c r="C304" i="7"/>
  <c r="J305" i="7" s="1"/>
  <c r="F306" i="7" l="1"/>
  <c r="G306" i="7"/>
  <c r="I306" i="7"/>
  <c r="L306" i="7"/>
  <c r="N306" i="7" s="1"/>
  <c r="C306" i="7" s="1"/>
  <c r="J307" i="7" s="1"/>
  <c r="K306" i="7"/>
  <c r="H305" i="7"/>
  <c r="C305" i="7"/>
  <c r="J306" i="7" s="1"/>
  <c r="O307" i="7"/>
  <c r="P307" i="7" s="1"/>
  <c r="M307" i="7" s="1"/>
  <c r="Q307" i="7"/>
  <c r="O308" i="7" l="1"/>
  <c r="P308" i="7" s="1"/>
  <c r="M308" i="7" s="1"/>
  <c r="Q308" i="7"/>
  <c r="F307" i="7"/>
  <c r="G307" i="7"/>
  <c r="I307" i="7"/>
  <c r="H307" i="7" s="1"/>
  <c r="K307" i="7"/>
  <c r="L307" i="7"/>
  <c r="N307" i="7" s="1"/>
  <c r="H306" i="7"/>
  <c r="F308" i="7" l="1"/>
  <c r="G308" i="7"/>
  <c r="I308" i="7"/>
  <c r="K308" i="7"/>
  <c r="L308" i="7"/>
  <c r="N308" i="7" s="1"/>
  <c r="Q309" i="7"/>
  <c r="O309" i="7"/>
  <c r="P309" i="7" s="1"/>
  <c r="M309" i="7" s="1"/>
  <c r="C307" i="7"/>
  <c r="J308" i="7" s="1"/>
  <c r="O310" i="7" l="1"/>
  <c r="P310" i="7" s="1"/>
  <c r="M310" i="7" s="1"/>
  <c r="Q310" i="7"/>
  <c r="F309" i="7"/>
  <c r="G309" i="7"/>
  <c r="L309" i="7"/>
  <c r="N309" i="7" s="1"/>
  <c r="I309" i="7"/>
  <c r="K309" i="7"/>
  <c r="H308" i="7"/>
  <c r="C308" i="7"/>
  <c r="J309" i="7" s="1"/>
  <c r="H309" i="7" l="1"/>
  <c r="O311" i="7"/>
  <c r="P311" i="7" s="1"/>
  <c r="M311" i="7" s="1"/>
  <c r="Q311" i="7"/>
  <c r="F310" i="7"/>
  <c r="I310" i="7"/>
  <c r="L310" i="7"/>
  <c r="N310" i="7" s="1"/>
  <c r="G310" i="7"/>
  <c r="K310" i="7"/>
  <c r="C309" i="7"/>
  <c r="J310" i="7" s="1"/>
  <c r="G311" i="7" l="1"/>
  <c r="K311" i="7"/>
  <c r="F311" i="7"/>
  <c r="L311" i="7"/>
  <c r="N311" i="7" s="1"/>
  <c r="I311" i="7"/>
  <c r="Q312" i="7"/>
  <c r="O312" i="7"/>
  <c r="P312" i="7" s="1"/>
  <c r="M312" i="7" s="1"/>
  <c r="H310" i="7"/>
  <c r="C310" i="7"/>
  <c r="J311" i="7" s="1"/>
  <c r="Q313" i="7" l="1"/>
  <c r="O313" i="7"/>
  <c r="P313" i="7" s="1"/>
  <c r="M313" i="7" s="1"/>
  <c r="H311" i="7"/>
  <c r="L312" i="7"/>
  <c r="N312" i="7" s="1"/>
  <c r="C312" i="7" s="1"/>
  <c r="J313" i="7" s="1"/>
  <c r="F312" i="7"/>
  <c r="G312" i="7"/>
  <c r="I312" i="7"/>
  <c r="K312" i="7"/>
  <c r="C311" i="7"/>
  <c r="J312" i="7" s="1"/>
  <c r="H312" i="7" l="1"/>
  <c r="K313" i="7"/>
  <c r="L313" i="7"/>
  <c r="N313" i="7" s="1"/>
  <c r="C313" i="7" s="1"/>
  <c r="J314" i="7" s="1"/>
  <c r="I313" i="7"/>
  <c r="H313" i="7" s="1"/>
  <c r="F313" i="7"/>
  <c r="G313" i="7"/>
  <c r="Q314" i="7"/>
  <c r="O314" i="7"/>
  <c r="P314" i="7" s="1"/>
  <c r="M314" i="7" s="1"/>
  <c r="Q315" i="7" l="1"/>
  <c r="O315" i="7"/>
  <c r="P315" i="7" s="1"/>
  <c r="M315" i="7" s="1"/>
  <c r="K314" i="7"/>
  <c r="L314" i="7"/>
  <c r="N314" i="7" s="1"/>
  <c r="C314" i="7" s="1"/>
  <c r="J315" i="7" s="1"/>
  <c r="G314" i="7"/>
  <c r="F314" i="7"/>
  <c r="I314" i="7"/>
  <c r="H314" i="7" s="1"/>
  <c r="K315" i="7" l="1"/>
  <c r="L315" i="7"/>
  <c r="N315" i="7" s="1"/>
  <c r="F315" i="7"/>
  <c r="G315" i="7"/>
  <c r="I315" i="7"/>
  <c r="H315" i="7" s="1"/>
  <c r="C315" i="7"/>
  <c r="J316" i="7" s="1"/>
  <c r="Q316" i="7"/>
  <c r="O316" i="7"/>
  <c r="P316" i="7" s="1"/>
  <c r="M316" i="7" s="1"/>
  <c r="O317" i="7" l="1"/>
  <c r="P317" i="7" s="1"/>
  <c r="M317" i="7" s="1"/>
  <c r="Q317" i="7"/>
  <c r="I316" i="7"/>
  <c r="H316" i="7" s="1"/>
  <c r="K316" i="7"/>
  <c r="L316" i="7"/>
  <c r="N316" i="7" s="1"/>
  <c r="F316" i="7"/>
  <c r="G316" i="7"/>
  <c r="G317" i="7" l="1"/>
  <c r="I317" i="7"/>
  <c r="K317" i="7"/>
  <c r="F317" i="7"/>
  <c r="L317" i="7"/>
  <c r="N317" i="7" s="1"/>
  <c r="Q318" i="7"/>
  <c r="O318" i="7"/>
  <c r="P318" i="7" s="1"/>
  <c r="M318" i="7" s="1"/>
  <c r="C316" i="7"/>
  <c r="J317" i="7" s="1"/>
  <c r="Q319" i="7" l="1"/>
  <c r="O319" i="7"/>
  <c r="P319" i="7" s="1"/>
  <c r="M319" i="7" s="1"/>
  <c r="F318" i="7"/>
  <c r="G318" i="7"/>
  <c r="I318" i="7"/>
  <c r="L318" i="7"/>
  <c r="N318" i="7" s="1"/>
  <c r="C318" i="7" s="1"/>
  <c r="J319" i="7" s="1"/>
  <c r="K318" i="7"/>
  <c r="C317" i="7"/>
  <c r="J318" i="7" s="1"/>
  <c r="H317" i="7"/>
  <c r="F319" i="7" l="1"/>
  <c r="G319" i="7"/>
  <c r="I319" i="7"/>
  <c r="H319" i="7" s="1"/>
  <c r="K319" i="7"/>
  <c r="L319" i="7"/>
  <c r="N319" i="7" s="1"/>
  <c r="H318" i="7"/>
  <c r="O320" i="7"/>
  <c r="P320" i="7" s="1"/>
  <c r="M320" i="7" s="1"/>
  <c r="Q320" i="7"/>
  <c r="O321" i="7" l="1"/>
  <c r="P321" i="7" s="1"/>
  <c r="M321" i="7" s="1"/>
  <c r="Q321" i="7"/>
  <c r="F320" i="7"/>
  <c r="G320" i="7"/>
  <c r="I320" i="7"/>
  <c r="K320" i="7"/>
  <c r="L320" i="7"/>
  <c r="N320" i="7" s="1"/>
  <c r="C319" i="7"/>
  <c r="J320" i="7" s="1"/>
  <c r="F321" i="7" l="1"/>
  <c r="G321" i="7"/>
  <c r="L321" i="7"/>
  <c r="N321" i="7" s="1"/>
  <c r="I321" i="7"/>
  <c r="K321" i="7"/>
  <c r="H320" i="7"/>
  <c r="Q322" i="7"/>
  <c r="O322" i="7"/>
  <c r="P322" i="7" s="1"/>
  <c r="M322" i="7" s="1"/>
  <c r="C320" i="7"/>
  <c r="J321" i="7" s="1"/>
  <c r="H321" i="7" l="1"/>
  <c r="O323" i="7"/>
  <c r="P323" i="7" s="1"/>
  <c r="M323" i="7" s="1"/>
  <c r="Q323" i="7"/>
  <c r="F322" i="7"/>
  <c r="I322" i="7"/>
  <c r="K322" i="7"/>
  <c r="L322" i="7"/>
  <c r="N322" i="7" s="1"/>
  <c r="G322" i="7"/>
  <c r="C321" i="7"/>
  <c r="J322" i="7" s="1"/>
  <c r="G323" i="7" l="1"/>
  <c r="L323" i="7"/>
  <c r="N323" i="7" s="1"/>
  <c r="F323" i="7"/>
  <c r="I323" i="7"/>
  <c r="K323" i="7"/>
  <c r="Q324" i="7"/>
  <c r="O324" i="7"/>
  <c r="P324" i="7" s="1"/>
  <c r="M324" i="7" s="1"/>
  <c r="H322" i="7"/>
  <c r="C322" i="7"/>
  <c r="J323" i="7" s="1"/>
  <c r="Q325" i="7" l="1"/>
  <c r="O325" i="7"/>
  <c r="P325" i="7" s="1"/>
  <c r="M325" i="7" s="1"/>
  <c r="H323" i="7"/>
  <c r="L324" i="7"/>
  <c r="N324" i="7" s="1"/>
  <c r="F324" i="7"/>
  <c r="K324" i="7"/>
  <c r="C324" i="7"/>
  <c r="J325" i="7" s="1"/>
  <c r="G324" i="7"/>
  <c r="I324" i="7"/>
  <c r="C323" i="7"/>
  <c r="J324" i="7" s="1"/>
  <c r="H324" i="7" l="1"/>
  <c r="K325" i="7"/>
  <c r="L325" i="7"/>
  <c r="N325" i="7" s="1"/>
  <c r="C325" i="7" s="1"/>
  <c r="J326" i="7" s="1"/>
  <c r="F325" i="7"/>
  <c r="I325" i="7"/>
  <c r="H325" i="7" s="1"/>
  <c r="G325" i="7"/>
  <c r="Q326" i="7"/>
  <c r="O326" i="7"/>
  <c r="P326" i="7" s="1"/>
  <c r="M326" i="7" s="1"/>
  <c r="Q327" i="7" l="1"/>
  <c r="O327" i="7"/>
  <c r="P327" i="7" s="1"/>
  <c r="M327" i="7" s="1"/>
  <c r="K326" i="7"/>
  <c r="L326" i="7"/>
  <c r="N326" i="7" s="1"/>
  <c r="G326" i="7"/>
  <c r="I326" i="7"/>
  <c r="H326" i="7" s="1"/>
  <c r="C326" i="7"/>
  <c r="J327" i="7" s="1"/>
  <c r="F326" i="7"/>
  <c r="K327" i="7" l="1"/>
  <c r="L327" i="7"/>
  <c r="N327" i="7" s="1"/>
  <c r="C327" i="7" s="1"/>
  <c r="J328" i="7" s="1"/>
  <c r="F327" i="7"/>
  <c r="I327" i="7"/>
  <c r="H327" i="7" s="1"/>
  <c r="G327" i="7"/>
  <c r="Q328" i="7"/>
  <c r="O328" i="7"/>
  <c r="P328" i="7" s="1"/>
  <c r="M328" i="7" s="1"/>
  <c r="O329" i="7" l="1"/>
  <c r="P329" i="7" s="1"/>
  <c r="M329" i="7" s="1"/>
  <c r="Q329" i="7"/>
  <c r="I328" i="7"/>
  <c r="H328" i="7" s="1"/>
  <c r="K328" i="7"/>
  <c r="L328" i="7"/>
  <c r="N328" i="7" s="1"/>
  <c r="F328" i="7"/>
  <c r="G328" i="7"/>
  <c r="G329" i="7" l="1"/>
  <c r="I329" i="7"/>
  <c r="K329" i="7"/>
  <c r="L329" i="7"/>
  <c r="N329" i="7" s="1"/>
  <c r="C329" i="7" s="1"/>
  <c r="J330" i="7" s="1"/>
  <c r="F329" i="7"/>
  <c r="Q330" i="7"/>
  <c r="O330" i="7"/>
  <c r="P330" i="7" s="1"/>
  <c r="M330" i="7" s="1"/>
  <c r="C328" i="7"/>
  <c r="J329" i="7" s="1"/>
  <c r="Q331" i="7" l="1"/>
  <c r="O331" i="7"/>
  <c r="P331" i="7" s="1"/>
  <c r="M331" i="7" s="1"/>
  <c r="F330" i="7"/>
  <c r="G330" i="7"/>
  <c r="I330" i="7"/>
  <c r="H330" i="7" s="1"/>
  <c r="L330" i="7"/>
  <c r="N330" i="7" s="1"/>
  <c r="C330" i="7" s="1"/>
  <c r="J331" i="7" s="1"/>
  <c r="K330" i="7"/>
  <c r="H329" i="7"/>
  <c r="F331" i="7" l="1"/>
  <c r="G331" i="7"/>
  <c r="I331" i="7"/>
  <c r="H331" i="7" s="1"/>
  <c r="K331" i="7"/>
  <c r="L331" i="7"/>
  <c r="N331" i="7" s="1"/>
  <c r="O332" i="7"/>
  <c r="P332" i="7" s="1"/>
  <c r="M332" i="7" s="1"/>
  <c r="Q332" i="7"/>
  <c r="Q333" i="7" l="1"/>
  <c r="O333" i="7"/>
  <c r="P333" i="7" s="1"/>
  <c r="M333" i="7" s="1"/>
  <c r="F332" i="7"/>
  <c r="G332" i="7"/>
  <c r="I332" i="7"/>
  <c r="K332" i="7"/>
  <c r="L332" i="7"/>
  <c r="N332" i="7" s="1"/>
  <c r="C331" i="7"/>
  <c r="J332" i="7" s="1"/>
  <c r="F333" i="7" l="1"/>
  <c r="G333" i="7"/>
  <c r="L333" i="7"/>
  <c r="N333" i="7" s="1"/>
  <c r="I333" i="7"/>
  <c r="K333" i="7"/>
  <c r="H332" i="7"/>
  <c r="C332" i="7"/>
  <c r="J333" i="7" s="1"/>
  <c r="O334" i="7"/>
  <c r="P334" i="7" s="1"/>
  <c r="M334" i="7" s="1"/>
  <c r="Q334" i="7"/>
  <c r="O335" i="7" l="1"/>
  <c r="P335" i="7" s="1"/>
  <c r="M335" i="7" s="1"/>
  <c r="Q335" i="7"/>
  <c r="H333" i="7"/>
  <c r="F334" i="7"/>
  <c r="I334" i="7"/>
  <c r="L334" i="7"/>
  <c r="N334" i="7" s="1"/>
  <c r="G334" i="7"/>
  <c r="K334" i="7"/>
  <c r="C333" i="7"/>
  <c r="J334" i="7" s="1"/>
  <c r="H334" i="7" l="1"/>
  <c r="Q336" i="7"/>
  <c r="O336" i="7"/>
  <c r="P336" i="7" s="1"/>
  <c r="M336" i="7" s="1"/>
  <c r="G335" i="7"/>
  <c r="K335" i="7"/>
  <c r="F335" i="7"/>
  <c r="I335" i="7"/>
  <c r="L335" i="7"/>
  <c r="N335" i="7" s="1"/>
  <c r="C334" i="7"/>
  <c r="J335" i="7" s="1"/>
  <c r="H335" i="7" l="1"/>
  <c r="L336" i="7"/>
  <c r="N336" i="7" s="1"/>
  <c r="F336" i="7"/>
  <c r="G336" i="7"/>
  <c r="I336" i="7"/>
  <c r="K336" i="7"/>
  <c r="C335" i="7"/>
  <c r="J336" i="7" s="1"/>
  <c r="Q337" i="7"/>
  <c r="O337" i="7"/>
  <c r="P337" i="7" s="1"/>
  <c r="M337" i="7" s="1"/>
  <c r="H336" i="7" l="1"/>
  <c r="Q338" i="7"/>
  <c r="O338" i="7"/>
  <c r="P338" i="7" s="1"/>
  <c r="M338" i="7" s="1"/>
  <c r="K337" i="7"/>
  <c r="L337" i="7"/>
  <c r="N337" i="7" s="1"/>
  <c r="I337" i="7"/>
  <c r="F337" i="7"/>
  <c r="G337" i="7"/>
  <c r="C336" i="7"/>
  <c r="J337" i="7" s="1"/>
  <c r="K338" i="7" l="1"/>
  <c r="L338" i="7"/>
  <c r="N338" i="7" s="1"/>
  <c r="G338" i="7"/>
  <c r="F338" i="7"/>
  <c r="I338" i="7"/>
  <c r="C337" i="7"/>
  <c r="J338" i="7" s="1"/>
  <c r="Q339" i="7"/>
  <c r="O339" i="7"/>
  <c r="P339" i="7" s="1"/>
  <c r="M339" i="7" s="1"/>
  <c r="H337" i="7"/>
  <c r="H338" i="7" l="1"/>
  <c r="K339" i="7"/>
  <c r="L339" i="7"/>
  <c r="N339" i="7" s="1"/>
  <c r="F339" i="7"/>
  <c r="G339" i="7"/>
  <c r="I339" i="7"/>
  <c r="C339" i="7"/>
  <c r="J340" i="7" s="1"/>
  <c r="Q340" i="7"/>
  <c r="O340" i="7"/>
  <c r="P340" i="7" s="1"/>
  <c r="M340" i="7" s="1"/>
  <c r="C338" i="7"/>
  <c r="J339" i="7" s="1"/>
  <c r="O341" i="7" l="1"/>
  <c r="P341" i="7" s="1"/>
  <c r="M341" i="7" s="1"/>
  <c r="Q341" i="7"/>
  <c r="H339" i="7"/>
  <c r="I340" i="7"/>
  <c r="H340" i="7" s="1"/>
  <c r="K340" i="7"/>
  <c r="L340" i="7"/>
  <c r="N340" i="7" s="1"/>
  <c r="C340" i="7" s="1"/>
  <c r="J341" i="7" s="1"/>
  <c r="F340" i="7"/>
  <c r="G340" i="7"/>
  <c r="Q342" i="7" l="1"/>
  <c r="O342" i="7"/>
  <c r="P342" i="7" s="1"/>
  <c r="M342" i="7" s="1"/>
  <c r="G341" i="7"/>
  <c r="I341" i="7"/>
  <c r="H341" i="7" s="1"/>
  <c r="K341" i="7"/>
  <c r="F341" i="7"/>
  <c r="L341" i="7"/>
  <c r="N341" i="7" s="1"/>
  <c r="F342" i="7" l="1"/>
  <c r="G342" i="7"/>
  <c r="I342" i="7"/>
  <c r="L342" i="7"/>
  <c r="N342" i="7" s="1"/>
  <c r="C342" i="7" s="1"/>
  <c r="J343" i="7" s="1"/>
  <c r="K342" i="7"/>
  <c r="C341" i="7"/>
  <c r="J342" i="7" s="1"/>
  <c r="Q343" i="7"/>
  <c r="O343" i="7"/>
  <c r="P343" i="7" s="1"/>
  <c r="M343" i="7" s="1"/>
  <c r="O344" i="7" l="1"/>
  <c r="P344" i="7" s="1"/>
  <c r="M344" i="7" s="1"/>
  <c r="Q344" i="7"/>
  <c r="F343" i="7"/>
  <c r="G343" i="7"/>
  <c r="I343" i="7"/>
  <c r="H343" i="7" s="1"/>
  <c r="K343" i="7"/>
  <c r="L343" i="7"/>
  <c r="N343" i="7" s="1"/>
  <c r="H342" i="7"/>
  <c r="F344" i="7" l="1"/>
  <c r="G344" i="7"/>
  <c r="I344" i="7"/>
  <c r="L344" i="7"/>
  <c r="N344" i="7" s="1"/>
  <c r="K344" i="7"/>
  <c r="O345" i="7"/>
  <c r="P345" i="7" s="1"/>
  <c r="M345" i="7" s="1"/>
  <c r="Q345" i="7"/>
  <c r="C343" i="7"/>
  <c r="J344" i="7" s="1"/>
  <c r="F345" i="7" l="1"/>
  <c r="G345" i="7"/>
  <c r="L345" i="7"/>
  <c r="N345" i="7" s="1"/>
  <c r="I345" i="7"/>
  <c r="K345" i="7"/>
  <c r="Q346" i="7"/>
  <c r="O346" i="7"/>
  <c r="P346" i="7" s="1"/>
  <c r="M346" i="7" s="1"/>
  <c r="H344" i="7"/>
  <c r="C344" i="7"/>
  <c r="J345" i="7" s="1"/>
  <c r="H345" i="7" l="1"/>
  <c r="O347" i="7"/>
  <c r="P347" i="7" s="1"/>
  <c r="M347" i="7" s="1"/>
  <c r="Q347" i="7"/>
  <c r="F346" i="7"/>
  <c r="I346" i="7"/>
  <c r="K346" i="7"/>
  <c r="G346" i="7"/>
  <c r="L346" i="7"/>
  <c r="N346" i="7" s="1"/>
  <c r="C345" i="7"/>
  <c r="J346" i="7" s="1"/>
  <c r="G347" i="7" l="1"/>
  <c r="L347" i="7"/>
  <c r="N347" i="7" s="1"/>
  <c r="F347" i="7"/>
  <c r="I347" i="7"/>
  <c r="K347" i="7"/>
  <c r="Q348" i="7"/>
  <c r="O348" i="7"/>
  <c r="P348" i="7" s="1"/>
  <c r="M348" i="7" s="1"/>
  <c r="H346" i="7"/>
  <c r="C346" i="7"/>
  <c r="J347" i="7" s="1"/>
  <c r="Q349" i="7" l="1"/>
  <c r="O349" i="7"/>
  <c r="P349" i="7" s="1"/>
  <c r="M349" i="7" s="1"/>
  <c r="H347" i="7"/>
  <c r="L348" i="7"/>
  <c r="N348" i="7" s="1"/>
  <c r="C348" i="7" s="1"/>
  <c r="J349" i="7" s="1"/>
  <c r="F348" i="7"/>
  <c r="K348" i="7"/>
  <c r="G348" i="7"/>
  <c r="I348" i="7"/>
  <c r="C347" i="7"/>
  <c r="J348" i="7" s="1"/>
  <c r="H348" i="7" l="1"/>
  <c r="K349" i="7"/>
  <c r="L349" i="7"/>
  <c r="N349" i="7" s="1"/>
  <c r="F349" i="7"/>
  <c r="I349" i="7"/>
  <c r="H349" i="7" s="1"/>
  <c r="G349" i="7"/>
  <c r="Q350" i="7"/>
  <c r="O350" i="7"/>
  <c r="P350" i="7" s="1"/>
  <c r="M350" i="7" s="1"/>
  <c r="Q351" i="7" l="1"/>
  <c r="O351" i="7"/>
  <c r="P351" i="7" s="1"/>
  <c r="M351" i="7" s="1"/>
  <c r="K350" i="7"/>
  <c r="L350" i="7"/>
  <c r="N350" i="7" s="1"/>
  <c r="G350" i="7"/>
  <c r="I350" i="7"/>
  <c r="C350" i="7"/>
  <c r="J351" i="7" s="1"/>
  <c r="F350" i="7"/>
  <c r="C349" i="7"/>
  <c r="J350" i="7" s="1"/>
  <c r="H350" i="7" l="1"/>
  <c r="K351" i="7"/>
  <c r="L351" i="7"/>
  <c r="N351" i="7" s="1"/>
  <c r="F351" i="7"/>
  <c r="G351" i="7"/>
  <c r="I351" i="7"/>
  <c r="H351" i="7" s="1"/>
  <c r="Q352" i="7"/>
  <c r="O352" i="7"/>
  <c r="P352" i="7" s="1"/>
  <c r="M352" i="7" s="1"/>
  <c r="O353" i="7" l="1"/>
  <c r="P353" i="7" s="1"/>
  <c r="M353" i="7" s="1"/>
  <c r="Q353" i="7"/>
  <c r="I352" i="7"/>
  <c r="K352" i="7"/>
  <c r="L352" i="7"/>
  <c r="N352" i="7" s="1"/>
  <c r="C352" i="7" s="1"/>
  <c r="J353" i="7" s="1"/>
  <c r="F352" i="7"/>
  <c r="G352" i="7"/>
  <c r="C351" i="7"/>
  <c r="J352" i="7" s="1"/>
  <c r="Q354" i="7" l="1"/>
  <c r="O354" i="7"/>
  <c r="P354" i="7" s="1"/>
  <c r="M354" i="7" s="1"/>
  <c r="G353" i="7"/>
  <c r="I353" i="7"/>
  <c r="H353" i="7" s="1"/>
  <c r="K353" i="7"/>
  <c r="L353" i="7"/>
  <c r="N353" i="7" s="1"/>
  <c r="F353" i="7"/>
  <c r="H352" i="7"/>
  <c r="F354" i="7" l="1"/>
  <c r="G354" i="7"/>
  <c r="I354" i="7"/>
  <c r="L354" i="7"/>
  <c r="N354" i="7" s="1"/>
  <c r="C354" i="7" s="1"/>
  <c r="J355" i="7" s="1"/>
  <c r="K354" i="7"/>
  <c r="C353" i="7"/>
  <c r="J354" i="7" s="1"/>
  <c r="O355" i="7"/>
  <c r="P355" i="7" s="1"/>
  <c r="M355" i="7" s="1"/>
  <c r="Q355" i="7"/>
  <c r="O356" i="7" l="1"/>
  <c r="P356" i="7" s="1"/>
  <c r="M356" i="7" s="1"/>
  <c r="Q356" i="7"/>
  <c r="F355" i="7"/>
  <c r="G355" i="7"/>
  <c r="I355" i="7"/>
  <c r="H355" i="7" s="1"/>
  <c r="K355" i="7"/>
  <c r="L355" i="7"/>
  <c r="N355" i="7" s="1"/>
  <c r="H354" i="7"/>
  <c r="Q357" i="7" l="1"/>
  <c r="O357" i="7"/>
  <c r="P357" i="7" s="1"/>
  <c r="M357" i="7" s="1"/>
  <c r="F356" i="7"/>
  <c r="G356" i="7"/>
  <c r="I356" i="7"/>
  <c r="K356" i="7"/>
  <c r="L356" i="7"/>
  <c r="N356" i="7" s="1"/>
  <c r="C355" i="7"/>
  <c r="J356" i="7" s="1"/>
  <c r="H356" i="7" l="1"/>
  <c r="F357" i="7"/>
  <c r="G357" i="7"/>
  <c r="L357" i="7"/>
  <c r="N357" i="7" s="1"/>
  <c r="I357" i="7"/>
  <c r="K357" i="7"/>
  <c r="C356" i="7"/>
  <c r="J357" i="7" s="1"/>
  <c r="O358" i="7"/>
  <c r="P358" i="7" s="1"/>
  <c r="M358" i="7" s="1"/>
  <c r="Q358" i="7"/>
  <c r="O359" i="7" l="1"/>
  <c r="P359" i="7" s="1"/>
  <c r="M359" i="7" s="1"/>
  <c r="Q359" i="7"/>
  <c r="H357" i="7"/>
  <c r="F358" i="7"/>
  <c r="I358" i="7"/>
  <c r="L358" i="7"/>
  <c r="N358" i="7" s="1"/>
  <c r="G358" i="7"/>
  <c r="K358" i="7"/>
  <c r="C357" i="7"/>
  <c r="J358" i="7" s="1"/>
  <c r="G359" i="7" l="1"/>
  <c r="K359" i="7"/>
  <c r="F359" i="7"/>
  <c r="L359" i="7"/>
  <c r="N359" i="7" s="1"/>
  <c r="I359" i="7"/>
  <c r="Q360" i="7"/>
  <c r="O360" i="7"/>
  <c r="P360" i="7" s="1"/>
  <c r="M360" i="7" s="1"/>
  <c r="H358" i="7"/>
  <c r="C358" i="7"/>
  <c r="J359" i="7" s="1"/>
  <c r="H359" i="7" l="1"/>
  <c r="Q361" i="7"/>
  <c r="O361" i="7"/>
  <c r="P361" i="7" s="1"/>
  <c r="M361" i="7" s="1"/>
  <c r="L360" i="7"/>
  <c r="N360" i="7" s="1"/>
  <c r="C360" i="7" s="1"/>
  <c r="J361" i="7" s="1"/>
  <c r="F360" i="7"/>
  <c r="G360" i="7"/>
  <c r="I360" i="7"/>
  <c r="K360" i="7"/>
  <c r="C359" i="7"/>
  <c r="J360" i="7" s="1"/>
  <c r="H360" i="7" l="1"/>
  <c r="K361" i="7"/>
  <c r="L361" i="7"/>
  <c r="N361" i="7" s="1"/>
  <c r="C361" i="7" s="1"/>
  <c r="J362" i="7" s="1"/>
  <c r="I361" i="7"/>
  <c r="H361" i="7" s="1"/>
  <c r="F361" i="7"/>
  <c r="G361" i="7"/>
  <c r="Q362" i="7"/>
  <c r="O362" i="7"/>
  <c r="P362" i="7" s="1"/>
  <c r="M362" i="7" s="1"/>
  <c r="Q363" i="7" l="1"/>
  <c r="A35" i="7" s="1"/>
  <c r="O363" i="7"/>
  <c r="K362" i="7"/>
  <c r="L362" i="7"/>
  <c r="N362" i="7" s="1"/>
  <c r="C362" i="7" s="1"/>
  <c r="J363" i="7" s="1"/>
  <c r="G362" i="7"/>
  <c r="F362" i="7"/>
  <c r="I362" i="7"/>
  <c r="H362" i="7" s="1"/>
  <c r="P363" i="7" l="1"/>
  <c r="M363" i="7" s="1"/>
  <c r="A14" i="9"/>
  <c r="K363" i="7"/>
  <c r="L363" i="7"/>
  <c r="N363" i="7" s="1"/>
  <c r="F363" i="7"/>
  <c r="G363" i="7"/>
  <c r="I363" i="7"/>
  <c r="H363" i="7" s="1"/>
  <c r="B4" i="9" l="1"/>
  <c r="B5" i="9" s="1"/>
  <c r="C363" i="7"/>
  <c r="T4" i="9"/>
  <c r="T5" i="9" s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R4" i="9" l="1"/>
  <c r="A32" i="7"/>
  <c r="A50" i="7" s="1"/>
  <c r="A53" i="7" s="1"/>
  <c r="A56" i="7" s="1"/>
  <c r="T6" i="9"/>
  <c r="R5" i="9"/>
  <c r="B6" i="9"/>
  <c r="R6" i="9" l="1"/>
  <c r="B7" i="9"/>
  <c r="T7" i="9"/>
  <c r="T8" i="9" l="1"/>
  <c r="B8" i="9"/>
  <c r="R7" i="9"/>
  <c r="B9" i="9" l="1"/>
  <c r="R8" i="9"/>
  <c r="T9" i="9"/>
  <c r="B10" i="9" l="1"/>
  <c r="R9" i="9"/>
  <c r="T10" i="9"/>
  <c r="T11" i="9" l="1"/>
  <c r="B11" i="9"/>
  <c r="R10" i="9"/>
  <c r="B12" i="9" l="1"/>
  <c r="R11" i="9"/>
  <c r="T12" i="9"/>
  <c r="B13" i="9" l="1"/>
  <c r="R12" i="9"/>
  <c r="T13" i="9"/>
  <c r="T14" i="9" l="1"/>
  <c r="B14" i="9"/>
  <c r="R13" i="9"/>
  <c r="B15" i="9" l="1"/>
  <c r="R14" i="9"/>
  <c r="T15" i="9"/>
  <c r="R15" i="9" l="1"/>
  <c r="B16" i="9"/>
  <c r="T16" i="9"/>
  <c r="R16" i="9" l="1"/>
  <c r="B17" i="9"/>
  <c r="T17" i="9"/>
  <c r="R17" i="9" l="1"/>
  <c r="B18" i="9"/>
  <c r="T18" i="9"/>
  <c r="R18" i="9" l="1"/>
  <c r="B19" i="9"/>
  <c r="T19" i="9"/>
  <c r="T20" i="9" l="1"/>
  <c r="B20" i="9"/>
  <c r="R19" i="9"/>
  <c r="R20" i="9" l="1"/>
  <c r="B21" i="9"/>
  <c r="T21" i="9"/>
  <c r="R21" i="9" l="1"/>
  <c r="B22" i="9"/>
  <c r="T22" i="9"/>
  <c r="T23" i="9" l="1"/>
  <c r="R22" i="9"/>
  <c r="B23" i="9"/>
  <c r="R23" i="9" l="1"/>
  <c r="B24" i="9"/>
  <c r="T24" i="9"/>
  <c r="T25" i="9" l="1"/>
  <c r="R24" i="9"/>
  <c r="B25" i="9"/>
  <c r="B26" i="9" l="1"/>
  <c r="R25" i="9"/>
  <c r="T26" i="9"/>
  <c r="T27" i="9" l="1"/>
  <c r="R26" i="9"/>
  <c r="B27" i="9"/>
  <c r="T28" i="9" l="1"/>
  <c r="R27" i="9"/>
  <c r="B28" i="9"/>
  <c r="R28" i="9" l="1"/>
  <c r="B29" i="9"/>
  <c r="T29" i="9"/>
  <c r="T30" i="9" l="1"/>
  <c r="R29" i="9"/>
  <c r="B30" i="9"/>
  <c r="R30" i="9" l="1"/>
  <c r="B31" i="9"/>
  <c r="T31" i="9"/>
  <c r="T32" i="9" l="1"/>
  <c r="B32" i="9"/>
  <c r="R31" i="9"/>
  <c r="R32" i="9" l="1"/>
  <c r="B33" i="9"/>
  <c r="T33" i="9"/>
  <c r="A29" i="9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I4" i="9"/>
  <c r="H4" i="9" s="1"/>
  <c r="R33" i="9" l="1"/>
  <c r="B34" i="9"/>
  <c r="S17" i="9"/>
  <c r="A17" i="9" s="1"/>
  <c r="K4" i="9"/>
  <c r="L4" i="9" s="1"/>
  <c r="N4" i="9" s="1"/>
  <c r="I5" i="9" l="1"/>
  <c r="H5" i="9" s="1"/>
  <c r="G5" i="9"/>
  <c r="Q4" i="9"/>
  <c r="R34" i="9"/>
  <c r="B35" i="9"/>
  <c r="O5" i="9" l="1"/>
  <c r="P5" i="9" s="1"/>
  <c r="M5" i="9" s="1"/>
  <c r="R35" i="9"/>
  <c r="B36" i="9"/>
  <c r="F5" i="9"/>
  <c r="K5" i="9" l="1"/>
  <c r="C5" i="9"/>
  <c r="R36" i="9"/>
  <c r="B37" i="9"/>
  <c r="Q5" i="9"/>
  <c r="R37" i="9" l="1"/>
  <c r="B38" i="9"/>
  <c r="O6" i="9"/>
  <c r="P6" i="9" s="1"/>
  <c r="M6" i="9" s="1"/>
  <c r="J6" i="9"/>
  <c r="L5" i="9"/>
  <c r="N5" i="9" s="1"/>
  <c r="G6" i="9" l="1"/>
  <c r="I6" i="9"/>
  <c r="H6" i="9" s="1"/>
  <c r="F6" i="9" s="1"/>
  <c r="R38" i="9"/>
  <c r="B39" i="9"/>
  <c r="K6" i="9" l="1"/>
  <c r="Q6" i="9" s="1"/>
  <c r="C6" i="9"/>
  <c r="R39" i="9"/>
  <c r="B40" i="9"/>
  <c r="O7" i="9" l="1"/>
  <c r="P7" i="9" s="1"/>
  <c r="M7" i="9" s="1"/>
  <c r="R40" i="9"/>
  <c r="B41" i="9"/>
  <c r="J7" i="9"/>
  <c r="L6" i="9"/>
  <c r="N6" i="9" s="1"/>
  <c r="G7" i="9" l="1"/>
  <c r="I7" i="9"/>
  <c r="H7" i="9" s="1"/>
  <c r="F7" i="9" s="1"/>
  <c r="R41" i="9"/>
  <c r="B42" i="9"/>
  <c r="C7" i="9" l="1"/>
  <c r="K7" i="9"/>
  <c r="Q7" i="9" s="1"/>
  <c r="R42" i="9"/>
  <c r="B43" i="9"/>
  <c r="O8" i="9" l="1"/>
  <c r="P8" i="9" s="1"/>
  <c r="M8" i="9" s="1"/>
  <c r="R43" i="9"/>
  <c r="B44" i="9"/>
  <c r="J8" i="9"/>
  <c r="L7" i="9"/>
  <c r="N7" i="9" s="1"/>
  <c r="G8" i="9" l="1"/>
  <c r="I8" i="9"/>
  <c r="H8" i="9" s="1"/>
  <c r="F8" i="9" s="1"/>
  <c r="B45" i="9"/>
  <c r="R44" i="9"/>
  <c r="C8" i="9" l="1"/>
  <c r="K8" i="9"/>
  <c r="Q8" i="9" s="1"/>
  <c r="R45" i="9"/>
  <c r="B46" i="9"/>
  <c r="O9" i="9" l="1"/>
  <c r="P9" i="9" s="1"/>
  <c r="M9" i="9" s="1"/>
  <c r="R46" i="9"/>
  <c r="B47" i="9"/>
  <c r="J9" i="9"/>
  <c r="L8" i="9"/>
  <c r="N8" i="9" s="1"/>
  <c r="G9" i="9" l="1"/>
  <c r="I9" i="9"/>
  <c r="H9" i="9" s="1"/>
  <c r="F9" i="9" s="1"/>
  <c r="R47" i="9"/>
  <c r="B48" i="9"/>
  <c r="K9" i="9" l="1"/>
  <c r="Q9" i="9" s="1"/>
  <c r="C9" i="9"/>
  <c r="R48" i="9"/>
  <c r="B49" i="9"/>
  <c r="O10" i="9" l="1"/>
  <c r="P10" i="9" s="1"/>
  <c r="M10" i="9" s="1"/>
  <c r="B50" i="9"/>
  <c r="R49" i="9"/>
  <c r="J10" i="9"/>
  <c r="L9" i="9"/>
  <c r="N9" i="9" s="1"/>
  <c r="I10" i="9" l="1"/>
  <c r="H10" i="9" s="1"/>
  <c r="G10" i="9"/>
  <c r="R50" i="9"/>
  <c r="B51" i="9"/>
  <c r="F10" i="9" l="1"/>
  <c r="K10" i="9" s="1"/>
  <c r="Q10" i="9" s="1"/>
  <c r="R51" i="9"/>
  <c r="B52" i="9"/>
  <c r="C10" i="9" l="1"/>
  <c r="O11" i="9"/>
  <c r="P11" i="9" s="1"/>
  <c r="M11" i="9" s="1"/>
  <c r="B53" i="9"/>
  <c r="R52" i="9"/>
  <c r="J11" i="9"/>
  <c r="L10" i="9"/>
  <c r="N10" i="9" s="1"/>
  <c r="G11" i="9" l="1"/>
  <c r="I11" i="9"/>
  <c r="H11" i="9" s="1"/>
  <c r="R53" i="9"/>
  <c r="B54" i="9"/>
  <c r="F11" i="9" l="1"/>
  <c r="K11" i="9" s="1"/>
  <c r="Q11" i="9" s="1"/>
  <c r="R54" i="9"/>
  <c r="B55" i="9"/>
  <c r="C11" i="9" l="1"/>
  <c r="O12" i="9"/>
  <c r="P12" i="9" s="1"/>
  <c r="M12" i="9" s="1"/>
  <c r="B56" i="9"/>
  <c r="R55" i="9"/>
  <c r="J12" i="9"/>
  <c r="L11" i="9"/>
  <c r="N11" i="9" s="1"/>
  <c r="I12" i="9" l="1"/>
  <c r="H12" i="9" s="1"/>
  <c r="G12" i="9"/>
  <c r="R56" i="9"/>
  <c r="B57" i="9"/>
  <c r="F12" i="9" l="1"/>
  <c r="C12" i="9" s="1"/>
  <c r="R57" i="9"/>
  <c r="B58" i="9"/>
  <c r="K12" i="9" l="1"/>
  <c r="Q12" i="9" s="1"/>
  <c r="O13" i="9" s="1"/>
  <c r="P13" i="9" s="1"/>
  <c r="M13" i="9" s="1"/>
  <c r="B59" i="9"/>
  <c r="R58" i="9"/>
  <c r="J13" i="9"/>
  <c r="L12" i="9"/>
  <c r="N12" i="9" s="1"/>
  <c r="R59" i="9" l="1"/>
  <c r="B60" i="9"/>
  <c r="G13" i="9"/>
  <c r="I13" i="9"/>
  <c r="H13" i="9" s="1"/>
  <c r="F13" i="9" s="1"/>
  <c r="C13" i="9" l="1"/>
  <c r="K13" i="9"/>
  <c r="Q13" i="9" s="1"/>
  <c r="R60" i="9"/>
  <c r="B61" i="9"/>
  <c r="O14" i="9" l="1"/>
  <c r="P14" i="9" s="1"/>
  <c r="M14" i="9" s="1"/>
  <c r="B62" i="9"/>
  <c r="R61" i="9"/>
  <c r="J14" i="9"/>
  <c r="L13" i="9"/>
  <c r="N13" i="9" s="1"/>
  <c r="R62" i="9" l="1"/>
  <c r="B63" i="9"/>
  <c r="G14" i="9"/>
  <c r="I14" i="9"/>
  <c r="H14" i="9" s="1"/>
  <c r="F14" i="9" s="1"/>
  <c r="K14" i="9" l="1"/>
  <c r="Q14" i="9" s="1"/>
  <c r="C14" i="9"/>
  <c r="R63" i="9"/>
  <c r="B64" i="9"/>
  <c r="O15" i="9" l="1"/>
  <c r="P15" i="9" s="1"/>
  <c r="M15" i="9" s="1"/>
  <c r="B65" i="9"/>
  <c r="R64" i="9"/>
  <c r="J15" i="9"/>
  <c r="L14" i="9"/>
  <c r="N14" i="9" s="1"/>
  <c r="R65" i="9" l="1"/>
  <c r="B66" i="9"/>
  <c r="I15" i="9"/>
  <c r="H15" i="9" s="1"/>
  <c r="G15" i="9"/>
  <c r="F15" i="9" l="1"/>
  <c r="K15" i="9" s="1"/>
  <c r="Q15" i="9" s="1"/>
  <c r="R66" i="9"/>
  <c r="B67" i="9"/>
  <c r="C15" i="9" l="1"/>
  <c r="O16" i="9"/>
  <c r="P16" i="9" s="1"/>
  <c r="M16" i="9" s="1"/>
  <c r="Q16" i="9"/>
  <c r="B68" i="9"/>
  <c r="R67" i="9"/>
  <c r="J16" i="9"/>
  <c r="L15" i="9"/>
  <c r="N15" i="9" s="1"/>
  <c r="G16" i="9" l="1"/>
  <c r="I16" i="9"/>
  <c r="H16" i="9" s="1"/>
  <c r="L16" i="9"/>
  <c r="N16" i="9" s="1"/>
  <c r="F16" i="9"/>
  <c r="K16" i="9"/>
  <c r="Q17" i="9"/>
  <c r="O17" i="9"/>
  <c r="P17" i="9" s="1"/>
  <c r="M17" i="9" s="1"/>
  <c r="R68" i="9"/>
  <c r="B69" i="9"/>
  <c r="R69" i="9" l="1"/>
  <c r="B70" i="9"/>
  <c r="O18" i="9"/>
  <c r="P18" i="9" s="1"/>
  <c r="M18" i="9" s="1"/>
  <c r="Q18" i="9"/>
  <c r="G17" i="9"/>
  <c r="L17" i="9"/>
  <c r="N17" i="9" s="1"/>
  <c r="C17" i="9" s="1"/>
  <c r="J18" i="9" s="1"/>
  <c r="I17" i="9"/>
  <c r="F17" i="9"/>
  <c r="K17" i="9"/>
  <c r="C16" i="9"/>
  <c r="J17" i="9" s="1"/>
  <c r="L18" i="9" l="1"/>
  <c r="N18" i="9" s="1"/>
  <c r="G18" i="9"/>
  <c r="C18" i="9"/>
  <c r="J19" i="9" s="1"/>
  <c r="F18" i="9"/>
  <c r="I18" i="9"/>
  <c r="H18" i="9" s="1"/>
  <c r="K18" i="9"/>
  <c r="Q19" i="9"/>
  <c r="O19" i="9"/>
  <c r="P19" i="9" s="1"/>
  <c r="M19" i="9" s="1"/>
  <c r="B71" i="9"/>
  <c r="R70" i="9"/>
  <c r="H17" i="9"/>
  <c r="R71" i="9" l="1"/>
  <c r="B72" i="9"/>
  <c r="O20" i="9"/>
  <c r="P20" i="9" s="1"/>
  <c r="M20" i="9" s="1"/>
  <c r="Q20" i="9"/>
  <c r="G19" i="9"/>
  <c r="L19" i="9"/>
  <c r="N19" i="9" s="1"/>
  <c r="C19" i="9" s="1"/>
  <c r="J20" i="9" s="1"/>
  <c r="I19" i="9"/>
  <c r="H19" i="9" s="1"/>
  <c r="K19" i="9"/>
  <c r="F19" i="9"/>
  <c r="O21" i="9" l="1"/>
  <c r="P21" i="9" s="1"/>
  <c r="M21" i="9" s="1"/>
  <c r="Q21" i="9"/>
  <c r="R72" i="9"/>
  <c r="B73" i="9"/>
  <c r="G20" i="9"/>
  <c r="L20" i="9"/>
  <c r="N20" i="9" s="1"/>
  <c r="C20" i="9" s="1"/>
  <c r="J21" i="9" s="1"/>
  <c r="I20" i="9"/>
  <c r="H20" i="9" s="1"/>
  <c r="K20" i="9"/>
  <c r="F20" i="9"/>
  <c r="B74" i="9" l="1"/>
  <c r="R73" i="9"/>
  <c r="Q22" i="9"/>
  <c r="O22" i="9"/>
  <c r="P22" i="9" s="1"/>
  <c r="M22" i="9" s="1"/>
  <c r="L21" i="9"/>
  <c r="N21" i="9" s="1"/>
  <c r="C21" i="9" s="1"/>
  <c r="J22" i="9" s="1"/>
  <c r="I21" i="9"/>
  <c r="H21" i="9" s="1"/>
  <c r="K21" i="9"/>
  <c r="F21" i="9"/>
  <c r="G21" i="9"/>
  <c r="O23" i="9" l="1"/>
  <c r="P23" i="9" s="1"/>
  <c r="M23" i="9" s="1"/>
  <c r="Q23" i="9"/>
  <c r="G22" i="9"/>
  <c r="L22" i="9"/>
  <c r="N22" i="9" s="1"/>
  <c r="C22" i="9" s="1"/>
  <c r="J23" i="9" s="1"/>
  <c r="K22" i="9"/>
  <c r="F22" i="9"/>
  <c r="I22" i="9"/>
  <c r="H22" i="9" s="1"/>
  <c r="R74" i="9"/>
  <c r="B75" i="9"/>
  <c r="R75" i="9" l="1"/>
  <c r="B76" i="9"/>
  <c r="Q24" i="9"/>
  <c r="O24" i="9"/>
  <c r="P24" i="9" s="1"/>
  <c r="M24" i="9" s="1"/>
  <c r="G23" i="9"/>
  <c r="L23" i="9"/>
  <c r="N23" i="9" s="1"/>
  <c r="C23" i="9" s="1"/>
  <c r="J24" i="9" s="1"/>
  <c r="I23" i="9"/>
  <c r="H23" i="9" s="1"/>
  <c r="F23" i="9"/>
  <c r="K23" i="9"/>
  <c r="B77" i="9" l="1"/>
  <c r="R76" i="9"/>
  <c r="L24" i="9"/>
  <c r="N24" i="9" s="1"/>
  <c r="C24" i="9" s="1"/>
  <c r="J25" i="9" s="1"/>
  <c r="G24" i="9"/>
  <c r="K24" i="9"/>
  <c r="I24" i="9"/>
  <c r="H24" i="9" s="1"/>
  <c r="F24" i="9"/>
  <c r="O25" i="9"/>
  <c r="P25" i="9" s="1"/>
  <c r="M25" i="9" s="1"/>
  <c r="Q25" i="9"/>
  <c r="Q26" i="9" l="1"/>
  <c r="O26" i="9"/>
  <c r="P26" i="9" s="1"/>
  <c r="M26" i="9" s="1"/>
  <c r="G25" i="9"/>
  <c r="L25" i="9"/>
  <c r="N25" i="9" s="1"/>
  <c r="C25" i="9" s="1"/>
  <c r="J26" i="9" s="1"/>
  <c r="I25" i="9"/>
  <c r="H25" i="9" s="1"/>
  <c r="F25" i="9"/>
  <c r="K25" i="9"/>
  <c r="R77" i="9"/>
  <c r="B78" i="9"/>
  <c r="R78" i="9" l="1"/>
  <c r="B79" i="9"/>
  <c r="G26" i="9"/>
  <c r="L26" i="9"/>
  <c r="N26" i="9" s="1"/>
  <c r="C26" i="9" s="1"/>
  <c r="J27" i="9" s="1"/>
  <c r="I26" i="9"/>
  <c r="H26" i="9" s="1"/>
  <c r="F26" i="9"/>
  <c r="K26" i="9"/>
  <c r="Q27" i="9"/>
  <c r="O27" i="9"/>
  <c r="P27" i="9" s="1"/>
  <c r="M27" i="9" s="1"/>
  <c r="O28" i="9" l="1"/>
  <c r="P28" i="9" s="1"/>
  <c r="M28" i="9" s="1"/>
  <c r="Q28" i="9"/>
  <c r="B80" i="9"/>
  <c r="R79" i="9"/>
  <c r="G27" i="9"/>
  <c r="L27" i="9"/>
  <c r="N27" i="9" s="1"/>
  <c r="C27" i="9" s="1"/>
  <c r="J28" i="9" s="1"/>
  <c r="I27" i="9"/>
  <c r="H27" i="9" s="1"/>
  <c r="K27" i="9"/>
  <c r="F27" i="9"/>
  <c r="G28" i="9" l="1"/>
  <c r="L28" i="9"/>
  <c r="N28" i="9" s="1"/>
  <c r="F28" i="9"/>
  <c r="K28" i="9"/>
  <c r="I28" i="9"/>
  <c r="H28" i="9" s="1"/>
  <c r="Q29" i="9"/>
  <c r="O29" i="9"/>
  <c r="P29" i="9" s="1"/>
  <c r="M29" i="9" s="1"/>
  <c r="R80" i="9"/>
  <c r="B81" i="9"/>
  <c r="G29" i="9" l="1"/>
  <c r="L29" i="9"/>
  <c r="N29" i="9" s="1"/>
  <c r="C29" i="9" s="1"/>
  <c r="J30" i="9" s="1"/>
  <c r="I29" i="9"/>
  <c r="K29" i="9"/>
  <c r="F29" i="9"/>
  <c r="R81" i="9"/>
  <c r="B82" i="9"/>
  <c r="O30" i="9"/>
  <c r="P30" i="9" s="1"/>
  <c r="M30" i="9" s="1"/>
  <c r="Q30" i="9"/>
  <c r="C28" i="9"/>
  <c r="J29" i="9" s="1"/>
  <c r="B83" i="9" l="1"/>
  <c r="R82" i="9"/>
  <c r="L30" i="9"/>
  <c r="N30" i="9" s="1"/>
  <c r="C30" i="9" s="1"/>
  <c r="J31" i="9" s="1"/>
  <c r="I30" i="9"/>
  <c r="H30" i="9" s="1"/>
  <c r="G30" i="9"/>
  <c r="F30" i="9"/>
  <c r="K30" i="9"/>
  <c r="Q31" i="9"/>
  <c r="O31" i="9"/>
  <c r="P31" i="9" s="1"/>
  <c r="M31" i="9" s="1"/>
  <c r="H29" i="9"/>
  <c r="O32" i="9" l="1"/>
  <c r="P32" i="9" s="1"/>
  <c r="M32" i="9" s="1"/>
  <c r="Q32" i="9"/>
  <c r="G31" i="9"/>
  <c r="L31" i="9"/>
  <c r="N31" i="9" s="1"/>
  <c r="C31" i="9" s="1"/>
  <c r="J32" i="9" s="1"/>
  <c r="K31" i="9"/>
  <c r="I31" i="9"/>
  <c r="H31" i="9" s="1"/>
  <c r="F31" i="9"/>
  <c r="R83" i="9"/>
  <c r="B84" i="9"/>
  <c r="Q33" i="9" l="1"/>
  <c r="O33" i="9"/>
  <c r="P33" i="9" s="1"/>
  <c r="M33" i="9" s="1"/>
  <c r="R84" i="9"/>
  <c r="B85" i="9"/>
  <c r="G32" i="9"/>
  <c r="L32" i="9"/>
  <c r="N32" i="9" s="1"/>
  <c r="C32" i="9" s="1"/>
  <c r="J33" i="9" s="1"/>
  <c r="I32" i="9"/>
  <c r="H32" i="9" s="1"/>
  <c r="K32" i="9"/>
  <c r="F32" i="9"/>
  <c r="B86" i="9" l="1"/>
  <c r="R85" i="9"/>
  <c r="L33" i="9"/>
  <c r="N33" i="9" s="1"/>
  <c r="C33" i="9" s="1"/>
  <c r="J34" i="9" s="1"/>
  <c r="G33" i="9"/>
  <c r="F33" i="9"/>
  <c r="K33" i="9"/>
  <c r="I33" i="9"/>
  <c r="H33" i="9" s="1"/>
  <c r="Q34" i="9"/>
  <c r="O34" i="9"/>
  <c r="P34" i="9" s="1"/>
  <c r="M34" i="9" s="1"/>
  <c r="G34" i="9" l="1"/>
  <c r="L34" i="9"/>
  <c r="N34" i="9" s="1"/>
  <c r="I34" i="9"/>
  <c r="H34" i="9" s="1"/>
  <c r="F34" i="9"/>
  <c r="K34" i="9"/>
  <c r="O35" i="9"/>
  <c r="P35" i="9" s="1"/>
  <c r="M35" i="9" s="1"/>
  <c r="Q35" i="9"/>
  <c r="R86" i="9"/>
  <c r="B87" i="9"/>
  <c r="R87" i="9" l="1"/>
  <c r="B88" i="9"/>
  <c r="Q36" i="9"/>
  <c r="O36" i="9"/>
  <c r="P36" i="9" s="1"/>
  <c r="M36" i="9" s="1"/>
  <c r="G35" i="9"/>
  <c r="L35" i="9"/>
  <c r="N35" i="9" s="1"/>
  <c r="C35" i="9" s="1"/>
  <c r="J36" i="9" s="1"/>
  <c r="I35" i="9"/>
  <c r="K35" i="9"/>
  <c r="F35" i="9"/>
  <c r="C34" i="9"/>
  <c r="J35" i="9" s="1"/>
  <c r="H35" i="9" l="1"/>
  <c r="B89" i="9"/>
  <c r="R88" i="9"/>
  <c r="L36" i="9"/>
  <c r="N36" i="9" s="1"/>
  <c r="C36" i="9" s="1"/>
  <c r="J37" i="9" s="1"/>
  <c r="G36" i="9"/>
  <c r="I36" i="9"/>
  <c r="H36" i="9" s="1"/>
  <c r="K36" i="9"/>
  <c r="F36" i="9"/>
  <c r="O37" i="9"/>
  <c r="P37" i="9" s="1"/>
  <c r="M37" i="9" s="1"/>
  <c r="Q37" i="9"/>
  <c r="G37" i="9" l="1"/>
  <c r="L37" i="9"/>
  <c r="N37" i="9" s="1"/>
  <c r="C37" i="9" s="1"/>
  <c r="J38" i="9" s="1"/>
  <c r="F37" i="9"/>
  <c r="I37" i="9"/>
  <c r="H37" i="9" s="1"/>
  <c r="K37" i="9"/>
  <c r="Q38" i="9"/>
  <c r="O38" i="9"/>
  <c r="P38" i="9" s="1"/>
  <c r="M38" i="9" s="1"/>
  <c r="R89" i="9"/>
  <c r="B90" i="9"/>
  <c r="R90" i="9" l="1"/>
  <c r="B91" i="9"/>
  <c r="O39" i="9"/>
  <c r="P39" i="9" s="1"/>
  <c r="M39" i="9" s="1"/>
  <c r="Q39" i="9"/>
  <c r="G38" i="9"/>
  <c r="L38" i="9"/>
  <c r="N38" i="9" s="1"/>
  <c r="C38" i="9" s="1"/>
  <c r="J39" i="9" s="1"/>
  <c r="I38" i="9"/>
  <c r="H38" i="9" s="1"/>
  <c r="K38" i="9"/>
  <c r="F38" i="9"/>
  <c r="O40" i="9" l="1"/>
  <c r="P40" i="9" s="1"/>
  <c r="M40" i="9" s="1"/>
  <c r="Q40" i="9"/>
  <c r="B92" i="9"/>
  <c r="R91" i="9"/>
  <c r="G39" i="9"/>
  <c r="L39" i="9"/>
  <c r="N39" i="9" s="1"/>
  <c r="C39" i="9" s="1"/>
  <c r="J40" i="9" s="1"/>
  <c r="F39" i="9"/>
  <c r="K39" i="9"/>
  <c r="I39" i="9"/>
  <c r="H39" i="9" s="1"/>
  <c r="G40" i="9" l="1"/>
  <c r="L40" i="9"/>
  <c r="N40" i="9" s="1"/>
  <c r="I40" i="9"/>
  <c r="H40" i="9" s="1"/>
  <c r="F40" i="9"/>
  <c r="K40" i="9"/>
  <c r="Q41" i="9"/>
  <c r="O41" i="9"/>
  <c r="P41" i="9" s="1"/>
  <c r="M41" i="9" s="1"/>
  <c r="R92" i="9"/>
  <c r="B93" i="9"/>
  <c r="G41" i="9" l="1"/>
  <c r="L41" i="9"/>
  <c r="N41" i="9" s="1"/>
  <c r="C41" i="9" s="1"/>
  <c r="J42" i="9" s="1"/>
  <c r="I41" i="9"/>
  <c r="F41" i="9"/>
  <c r="K41" i="9"/>
  <c r="R93" i="9"/>
  <c r="B94" i="9"/>
  <c r="O42" i="9"/>
  <c r="P42" i="9" s="1"/>
  <c r="M42" i="9" s="1"/>
  <c r="Q42" i="9"/>
  <c r="C40" i="9"/>
  <c r="J41" i="9" s="1"/>
  <c r="Q43" i="9" l="1"/>
  <c r="O43" i="9"/>
  <c r="P43" i="9" s="1"/>
  <c r="M43" i="9" s="1"/>
  <c r="B95" i="9"/>
  <c r="R94" i="9"/>
  <c r="L42" i="9"/>
  <c r="N42" i="9" s="1"/>
  <c r="G42" i="9"/>
  <c r="C42" i="9"/>
  <c r="J43" i="9" s="1"/>
  <c r="K42" i="9"/>
  <c r="I42" i="9"/>
  <c r="H42" i="9" s="1"/>
  <c r="F42" i="9"/>
  <c r="H41" i="9"/>
  <c r="G43" i="9" l="1"/>
  <c r="L43" i="9"/>
  <c r="N43" i="9" s="1"/>
  <c r="I43" i="9"/>
  <c r="H43" i="9" s="1"/>
  <c r="K43" i="9"/>
  <c r="F43" i="9"/>
  <c r="R95" i="9"/>
  <c r="B96" i="9"/>
  <c r="O44" i="9"/>
  <c r="P44" i="9" s="1"/>
  <c r="M44" i="9" s="1"/>
  <c r="Q44" i="9"/>
  <c r="O45" i="9" l="1"/>
  <c r="P45" i="9" s="1"/>
  <c r="M45" i="9" s="1"/>
  <c r="Q45" i="9"/>
  <c r="R96" i="9"/>
  <c r="B97" i="9"/>
  <c r="G44" i="9"/>
  <c r="L44" i="9"/>
  <c r="N44" i="9" s="1"/>
  <c r="C44" i="9" s="1"/>
  <c r="J45" i="9" s="1"/>
  <c r="I44" i="9"/>
  <c r="F44" i="9"/>
  <c r="K44" i="9"/>
  <c r="C43" i="9"/>
  <c r="J44" i="9" s="1"/>
  <c r="B98" i="9" l="1"/>
  <c r="R97" i="9"/>
  <c r="L45" i="9"/>
  <c r="N45" i="9" s="1"/>
  <c r="C45" i="9" s="1"/>
  <c r="J46" i="9" s="1"/>
  <c r="G45" i="9"/>
  <c r="I45" i="9"/>
  <c r="H45" i="9" s="1"/>
  <c r="F45" i="9"/>
  <c r="K45" i="9"/>
  <c r="Q46" i="9"/>
  <c r="O46" i="9"/>
  <c r="P46" i="9" s="1"/>
  <c r="M46" i="9" s="1"/>
  <c r="H44" i="9"/>
  <c r="G46" i="9" l="1"/>
  <c r="L46" i="9"/>
  <c r="N46" i="9" s="1"/>
  <c r="C46" i="9" s="1"/>
  <c r="J47" i="9" s="1"/>
  <c r="I46" i="9"/>
  <c r="H46" i="9" s="1"/>
  <c r="F46" i="9"/>
  <c r="K46" i="9"/>
  <c r="O47" i="9"/>
  <c r="P47" i="9" s="1"/>
  <c r="M47" i="9" s="1"/>
  <c r="Q47" i="9"/>
  <c r="R98" i="9"/>
  <c r="B99" i="9"/>
  <c r="R99" i="9" l="1"/>
  <c r="B100" i="9"/>
  <c r="Q48" i="9"/>
  <c r="O48" i="9"/>
  <c r="P48" i="9" s="1"/>
  <c r="M48" i="9" s="1"/>
  <c r="G47" i="9"/>
  <c r="I47" i="9"/>
  <c r="H47" i="9" s="1"/>
  <c r="L47" i="9"/>
  <c r="N47" i="9" s="1"/>
  <c r="F47" i="9"/>
  <c r="K47" i="9"/>
  <c r="L48" i="9" l="1"/>
  <c r="N48" i="9" s="1"/>
  <c r="G48" i="9"/>
  <c r="C48" i="9"/>
  <c r="J49" i="9" s="1"/>
  <c r="K48" i="9"/>
  <c r="I48" i="9"/>
  <c r="F48" i="9"/>
  <c r="C47" i="9"/>
  <c r="J48" i="9" s="1"/>
  <c r="B101" i="9"/>
  <c r="R100" i="9"/>
  <c r="O49" i="9"/>
  <c r="P49" i="9" s="1"/>
  <c r="M49" i="9" s="1"/>
  <c r="Q49" i="9"/>
  <c r="R101" i="9" l="1"/>
  <c r="B102" i="9"/>
  <c r="H48" i="9"/>
  <c r="Q50" i="9"/>
  <c r="O50" i="9"/>
  <c r="P50" i="9" s="1"/>
  <c r="M50" i="9" s="1"/>
  <c r="G49" i="9"/>
  <c r="L49" i="9"/>
  <c r="N49" i="9" s="1"/>
  <c r="F49" i="9"/>
  <c r="K49" i="9"/>
  <c r="I49" i="9"/>
  <c r="H49" i="9" s="1"/>
  <c r="G50" i="9" l="1"/>
  <c r="L50" i="9"/>
  <c r="N50" i="9" s="1"/>
  <c r="I50" i="9"/>
  <c r="F50" i="9"/>
  <c r="K50" i="9"/>
  <c r="R102" i="9"/>
  <c r="B103" i="9"/>
  <c r="C49" i="9"/>
  <c r="J50" i="9" s="1"/>
  <c r="Q51" i="9"/>
  <c r="O51" i="9"/>
  <c r="P51" i="9" s="1"/>
  <c r="M51" i="9" s="1"/>
  <c r="O52" i="9" l="1"/>
  <c r="P52" i="9" s="1"/>
  <c r="M52" i="9" s="1"/>
  <c r="Q52" i="9"/>
  <c r="B104" i="9"/>
  <c r="R103" i="9"/>
  <c r="G51" i="9"/>
  <c r="L51" i="9"/>
  <c r="N51" i="9" s="1"/>
  <c r="C51" i="9" s="1"/>
  <c r="J52" i="9" s="1"/>
  <c r="I51" i="9"/>
  <c r="F51" i="9"/>
  <c r="K51" i="9"/>
  <c r="C50" i="9"/>
  <c r="J51" i="9" s="1"/>
  <c r="H50" i="9"/>
  <c r="H51" i="9" l="1"/>
  <c r="G52" i="9"/>
  <c r="L52" i="9"/>
  <c r="N52" i="9" s="1"/>
  <c r="I52" i="9"/>
  <c r="H52" i="9" s="1"/>
  <c r="K52" i="9"/>
  <c r="F52" i="9"/>
  <c r="Q53" i="9"/>
  <c r="O53" i="9"/>
  <c r="P53" i="9" s="1"/>
  <c r="M53" i="9" s="1"/>
  <c r="R104" i="9"/>
  <c r="B105" i="9"/>
  <c r="R105" i="9" l="1"/>
  <c r="B106" i="9"/>
  <c r="G53" i="9"/>
  <c r="L53" i="9"/>
  <c r="N53" i="9" s="1"/>
  <c r="C53" i="9" s="1"/>
  <c r="J54" i="9" s="1"/>
  <c r="I53" i="9"/>
  <c r="K53" i="9"/>
  <c r="F53" i="9"/>
  <c r="O54" i="9"/>
  <c r="P54" i="9" s="1"/>
  <c r="M54" i="9" s="1"/>
  <c r="Q54" i="9"/>
  <c r="C52" i="9"/>
  <c r="J53" i="9" s="1"/>
  <c r="L54" i="9" l="1"/>
  <c r="N54" i="9" s="1"/>
  <c r="C54" i="9" s="1"/>
  <c r="J55" i="9" s="1"/>
  <c r="G54" i="9"/>
  <c r="I54" i="9"/>
  <c r="H54" i="9" s="1"/>
  <c r="F54" i="9"/>
  <c r="K54" i="9"/>
  <c r="Q55" i="9"/>
  <c r="O55" i="9"/>
  <c r="P55" i="9" s="1"/>
  <c r="M55" i="9" s="1"/>
  <c r="B107" i="9"/>
  <c r="R106" i="9"/>
  <c r="H53" i="9"/>
  <c r="O56" i="9" l="1"/>
  <c r="P56" i="9" s="1"/>
  <c r="M56" i="9" s="1"/>
  <c r="Q56" i="9"/>
  <c r="R107" i="9"/>
  <c r="B108" i="9"/>
  <c r="G55" i="9"/>
  <c r="L55" i="9"/>
  <c r="N55" i="9" s="1"/>
  <c r="C55" i="9" s="1"/>
  <c r="J56" i="9" s="1"/>
  <c r="I55" i="9"/>
  <c r="H55" i="9" s="1"/>
  <c r="K55" i="9"/>
  <c r="F55" i="9"/>
  <c r="R108" i="9" l="1"/>
  <c r="B109" i="9"/>
  <c r="G56" i="9"/>
  <c r="L56" i="9"/>
  <c r="N56" i="9" s="1"/>
  <c r="C56" i="9" s="1"/>
  <c r="J57" i="9" s="1"/>
  <c r="I56" i="9"/>
  <c r="H56" i="9" s="1"/>
  <c r="F56" i="9"/>
  <c r="K56" i="9"/>
  <c r="Q57" i="9"/>
  <c r="O57" i="9"/>
  <c r="P57" i="9" s="1"/>
  <c r="M57" i="9" s="1"/>
  <c r="Q58" i="9" l="1"/>
  <c r="O58" i="9"/>
  <c r="P58" i="9" s="1"/>
  <c r="M58" i="9" s="1"/>
  <c r="B110" i="9"/>
  <c r="R109" i="9"/>
  <c r="L57" i="9"/>
  <c r="N57" i="9" s="1"/>
  <c r="C57" i="9" s="1"/>
  <c r="J58" i="9" s="1"/>
  <c r="G57" i="9"/>
  <c r="I57" i="9"/>
  <c r="H57" i="9" s="1"/>
  <c r="K57" i="9"/>
  <c r="F57" i="9"/>
  <c r="G58" i="9" l="1"/>
  <c r="L58" i="9"/>
  <c r="N58" i="9" s="1"/>
  <c r="F58" i="9"/>
  <c r="K58" i="9"/>
  <c r="I58" i="9"/>
  <c r="H58" i="9" s="1"/>
  <c r="R110" i="9"/>
  <c r="B111" i="9"/>
  <c r="O59" i="9"/>
  <c r="P59" i="9" s="1"/>
  <c r="M59" i="9" s="1"/>
  <c r="Q59" i="9"/>
  <c r="Q60" i="9" l="1"/>
  <c r="O60" i="9"/>
  <c r="P60" i="9" s="1"/>
  <c r="M60" i="9" s="1"/>
  <c r="R111" i="9"/>
  <c r="B112" i="9"/>
  <c r="G59" i="9"/>
  <c r="L59" i="9"/>
  <c r="N59" i="9" s="1"/>
  <c r="C59" i="9" s="1"/>
  <c r="J60" i="9" s="1"/>
  <c r="I59" i="9"/>
  <c r="F59" i="9"/>
  <c r="K59" i="9"/>
  <c r="C58" i="9"/>
  <c r="J59" i="9" s="1"/>
  <c r="B113" i="9" l="1"/>
  <c r="R112" i="9"/>
  <c r="H59" i="9"/>
  <c r="L60" i="9"/>
  <c r="N60" i="9" s="1"/>
  <c r="C60" i="9" s="1"/>
  <c r="J61" i="9" s="1"/>
  <c r="G60" i="9"/>
  <c r="I60" i="9"/>
  <c r="H60" i="9" s="1"/>
  <c r="F60" i="9"/>
  <c r="K60" i="9"/>
  <c r="O61" i="9"/>
  <c r="P61" i="9" s="1"/>
  <c r="M61" i="9" s="1"/>
  <c r="Q61" i="9"/>
  <c r="Q62" i="9" l="1"/>
  <c r="O62" i="9"/>
  <c r="P62" i="9" s="1"/>
  <c r="M62" i="9" s="1"/>
  <c r="G61" i="9"/>
  <c r="L61" i="9"/>
  <c r="N61" i="9" s="1"/>
  <c r="C61" i="9" s="1"/>
  <c r="J62" i="9" s="1"/>
  <c r="K61" i="9"/>
  <c r="I61" i="9"/>
  <c r="H61" i="9" s="1"/>
  <c r="F61" i="9"/>
  <c r="R113" i="9"/>
  <c r="B114" i="9"/>
  <c r="R114" i="9" l="1"/>
  <c r="B115" i="9"/>
  <c r="I62" i="9"/>
  <c r="H62" i="9" s="1"/>
  <c r="G62" i="9"/>
  <c r="L62" i="9"/>
  <c r="N62" i="9" s="1"/>
  <c r="C62" i="9" s="1"/>
  <c r="J63" i="9" s="1"/>
  <c r="K62" i="9"/>
  <c r="F62" i="9"/>
  <c r="O63" i="9"/>
  <c r="P63" i="9" s="1"/>
  <c r="M63" i="9" s="1"/>
  <c r="Q63" i="9"/>
  <c r="O64" i="9" l="1"/>
  <c r="P64" i="9" s="1"/>
  <c r="M64" i="9" s="1"/>
  <c r="Q64" i="9"/>
  <c r="B116" i="9"/>
  <c r="R115" i="9"/>
  <c r="G63" i="9"/>
  <c r="L63" i="9"/>
  <c r="N63" i="9" s="1"/>
  <c r="C63" i="9" s="1"/>
  <c r="J64" i="9" s="1"/>
  <c r="I63" i="9"/>
  <c r="H63" i="9" s="1"/>
  <c r="F63" i="9"/>
  <c r="K63" i="9"/>
  <c r="G64" i="9" l="1"/>
  <c r="L64" i="9"/>
  <c r="N64" i="9" s="1"/>
  <c r="I64" i="9"/>
  <c r="H64" i="9" s="1"/>
  <c r="K64" i="9"/>
  <c r="F64" i="9"/>
  <c r="Q65" i="9"/>
  <c r="O65" i="9"/>
  <c r="P65" i="9" s="1"/>
  <c r="M65" i="9" s="1"/>
  <c r="R116" i="9"/>
  <c r="B117" i="9"/>
  <c r="O66" i="9" l="1"/>
  <c r="P66" i="9" s="1"/>
  <c r="M66" i="9" s="1"/>
  <c r="Q66" i="9"/>
  <c r="G65" i="9"/>
  <c r="L65" i="9"/>
  <c r="N65" i="9" s="1"/>
  <c r="C65" i="9" s="1"/>
  <c r="J66" i="9" s="1"/>
  <c r="I65" i="9"/>
  <c r="F65" i="9"/>
  <c r="K65" i="9"/>
  <c r="R117" i="9"/>
  <c r="B118" i="9"/>
  <c r="C64" i="9"/>
  <c r="J65" i="9" s="1"/>
  <c r="H65" i="9" l="1"/>
  <c r="Q67" i="9"/>
  <c r="O67" i="9"/>
  <c r="P67" i="9" s="1"/>
  <c r="M67" i="9" s="1"/>
  <c r="B119" i="9"/>
  <c r="R118" i="9"/>
  <c r="L66" i="9"/>
  <c r="N66" i="9" s="1"/>
  <c r="C66" i="9" s="1"/>
  <c r="J67" i="9" s="1"/>
  <c r="G66" i="9"/>
  <c r="K66" i="9"/>
  <c r="I66" i="9"/>
  <c r="H66" i="9" s="1"/>
  <c r="F66" i="9"/>
  <c r="G67" i="9" l="1"/>
  <c r="L67" i="9"/>
  <c r="N67" i="9" s="1"/>
  <c r="F67" i="9"/>
  <c r="I67" i="9"/>
  <c r="H67" i="9" s="1"/>
  <c r="C67" i="9"/>
  <c r="J68" i="9" s="1"/>
  <c r="K67" i="9"/>
  <c r="B120" i="9"/>
  <c r="R119" i="9"/>
  <c r="Q68" i="9"/>
  <c r="O68" i="9"/>
  <c r="P68" i="9" s="1"/>
  <c r="M68" i="9" s="1"/>
  <c r="O69" i="9" l="1"/>
  <c r="P69" i="9" s="1"/>
  <c r="M69" i="9" s="1"/>
  <c r="Q69" i="9"/>
  <c r="R120" i="9"/>
  <c r="B121" i="9"/>
  <c r="G68" i="9"/>
  <c r="L68" i="9"/>
  <c r="N68" i="9" s="1"/>
  <c r="C68" i="9" s="1"/>
  <c r="J69" i="9" s="1"/>
  <c r="I68" i="9"/>
  <c r="H68" i="9" s="1"/>
  <c r="F68" i="9"/>
  <c r="K68" i="9"/>
  <c r="B122" i="9" l="1"/>
  <c r="R121" i="9"/>
  <c r="Q70" i="9"/>
  <c r="O70" i="9"/>
  <c r="P70" i="9" s="1"/>
  <c r="M70" i="9" s="1"/>
  <c r="G69" i="9"/>
  <c r="L69" i="9"/>
  <c r="N69" i="9" s="1"/>
  <c r="I69" i="9"/>
  <c r="H69" i="9" s="1"/>
  <c r="F69" i="9"/>
  <c r="K69" i="9"/>
  <c r="G70" i="9" l="1"/>
  <c r="L70" i="9"/>
  <c r="N70" i="9" s="1"/>
  <c r="I70" i="9"/>
  <c r="K70" i="9"/>
  <c r="F70" i="9"/>
  <c r="C70" i="9"/>
  <c r="J71" i="9" s="1"/>
  <c r="O71" i="9"/>
  <c r="P71" i="9" s="1"/>
  <c r="M71" i="9" s="1"/>
  <c r="Q71" i="9"/>
  <c r="C69" i="9"/>
  <c r="J70" i="9" s="1"/>
  <c r="R122" i="9"/>
  <c r="B123" i="9"/>
  <c r="R123" i="9" l="1"/>
  <c r="B124" i="9"/>
  <c r="Q72" i="9"/>
  <c r="O72" i="9"/>
  <c r="P72" i="9" s="1"/>
  <c r="M72" i="9" s="1"/>
  <c r="L71" i="9"/>
  <c r="N71" i="9" s="1"/>
  <c r="C71" i="9" s="1"/>
  <c r="J72" i="9" s="1"/>
  <c r="G71" i="9"/>
  <c r="I71" i="9"/>
  <c r="H71" i="9" s="1"/>
  <c r="F71" i="9"/>
  <c r="K71" i="9"/>
  <c r="H70" i="9"/>
  <c r="B125" i="9" l="1"/>
  <c r="R124" i="9"/>
  <c r="L72" i="9"/>
  <c r="N72" i="9" s="1"/>
  <c r="G72" i="9"/>
  <c r="C72" i="9"/>
  <c r="J73" i="9" s="1"/>
  <c r="K72" i="9"/>
  <c r="I72" i="9"/>
  <c r="H72" i="9" s="1"/>
  <c r="F72" i="9"/>
  <c r="O73" i="9"/>
  <c r="P73" i="9" s="1"/>
  <c r="M73" i="9" s="1"/>
  <c r="Q73" i="9"/>
  <c r="O74" i="9" l="1"/>
  <c r="P74" i="9" s="1"/>
  <c r="M74" i="9" s="1"/>
  <c r="Q74" i="9"/>
  <c r="G73" i="9"/>
  <c r="L73" i="9"/>
  <c r="N73" i="9" s="1"/>
  <c r="I73" i="9"/>
  <c r="H73" i="9" s="1"/>
  <c r="F73" i="9"/>
  <c r="C73" i="9"/>
  <c r="J74" i="9" s="1"/>
  <c r="K73" i="9"/>
  <c r="R125" i="9"/>
  <c r="B126" i="9"/>
  <c r="R126" i="9" l="1"/>
  <c r="B127" i="9"/>
  <c r="O75" i="9"/>
  <c r="P75" i="9" s="1"/>
  <c r="M75" i="9" s="1"/>
  <c r="Q75" i="9"/>
  <c r="I74" i="9"/>
  <c r="H74" i="9" s="1"/>
  <c r="L74" i="9"/>
  <c r="N74" i="9" s="1"/>
  <c r="F74" i="9"/>
  <c r="G74" i="9"/>
  <c r="K74" i="9"/>
  <c r="G75" i="9" l="1"/>
  <c r="L75" i="9"/>
  <c r="N75" i="9" s="1"/>
  <c r="I75" i="9"/>
  <c r="K75" i="9"/>
  <c r="F75" i="9"/>
  <c r="O76" i="9"/>
  <c r="P76" i="9" s="1"/>
  <c r="M76" i="9" s="1"/>
  <c r="Q76" i="9"/>
  <c r="C74" i="9"/>
  <c r="J75" i="9" s="1"/>
  <c r="B128" i="9"/>
  <c r="R127" i="9"/>
  <c r="R128" i="9" l="1"/>
  <c r="B129" i="9"/>
  <c r="Q77" i="9"/>
  <c r="O77" i="9"/>
  <c r="P77" i="9" s="1"/>
  <c r="M77" i="9" s="1"/>
  <c r="G76" i="9"/>
  <c r="L76" i="9"/>
  <c r="N76" i="9" s="1"/>
  <c r="C76" i="9" s="1"/>
  <c r="J77" i="9" s="1"/>
  <c r="I76" i="9"/>
  <c r="K76" i="9"/>
  <c r="F76" i="9"/>
  <c r="H75" i="9"/>
  <c r="C75" i="9"/>
  <c r="J76" i="9" s="1"/>
  <c r="H76" i="9" l="1"/>
  <c r="R129" i="9"/>
  <c r="B130" i="9"/>
  <c r="G77" i="9"/>
  <c r="L77" i="9"/>
  <c r="N77" i="9" s="1"/>
  <c r="I77" i="9"/>
  <c r="H77" i="9" s="1"/>
  <c r="C77" i="9"/>
  <c r="J78" i="9" s="1"/>
  <c r="F77" i="9"/>
  <c r="K77" i="9"/>
  <c r="O78" i="9"/>
  <c r="P78" i="9" s="1"/>
  <c r="M78" i="9" s="1"/>
  <c r="Q78" i="9"/>
  <c r="L78" i="9" l="1"/>
  <c r="N78" i="9" s="1"/>
  <c r="G78" i="9"/>
  <c r="C78" i="9"/>
  <c r="J79" i="9" s="1"/>
  <c r="F78" i="9"/>
  <c r="I78" i="9"/>
  <c r="H78" i="9" s="1"/>
  <c r="K78" i="9"/>
  <c r="Q79" i="9"/>
  <c r="O79" i="9"/>
  <c r="P79" i="9" s="1"/>
  <c r="M79" i="9" s="1"/>
  <c r="B131" i="9"/>
  <c r="R130" i="9"/>
  <c r="R131" i="9" l="1"/>
  <c r="B132" i="9"/>
  <c r="O80" i="9"/>
  <c r="P80" i="9" s="1"/>
  <c r="M80" i="9" s="1"/>
  <c r="Q80" i="9"/>
  <c r="G79" i="9"/>
  <c r="L79" i="9"/>
  <c r="N79" i="9" s="1"/>
  <c r="C79" i="9" s="1"/>
  <c r="J80" i="9" s="1"/>
  <c r="I79" i="9"/>
  <c r="H79" i="9" s="1"/>
  <c r="F79" i="9"/>
  <c r="K79" i="9"/>
  <c r="O81" i="9" l="1"/>
  <c r="P81" i="9" s="1"/>
  <c r="M81" i="9" s="1"/>
  <c r="Q81" i="9"/>
  <c r="R132" i="9"/>
  <c r="B133" i="9"/>
  <c r="G80" i="9"/>
  <c r="L80" i="9"/>
  <c r="N80" i="9" s="1"/>
  <c r="C80" i="9" s="1"/>
  <c r="J81" i="9" s="1"/>
  <c r="I80" i="9"/>
  <c r="H80" i="9" s="1"/>
  <c r="F80" i="9"/>
  <c r="K80" i="9"/>
  <c r="B134" i="9" l="1"/>
  <c r="R133" i="9"/>
  <c r="Q82" i="9"/>
  <c r="O82" i="9"/>
  <c r="P82" i="9" s="1"/>
  <c r="M82" i="9" s="1"/>
  <c r="G81" i="9"/>
  <c r="L81" i="9"/>
  <c r="N81" i="9" s="1"/>
  <c r="I81" i="9"/>
  <c r="H81" i="9" s="1"/>
  <c r="F81" i="9"/>
  <c r="K81" i="9"/>
  <c r="G82" i="9" l="1"/>
  <c r="I82" i="9"/>
  <c r="F82" i="9"/>
  <c r="K82" i="9"/>
  <c r="L82" i="9"/>
  <c r="N82" i="9" s="1"/>
  <c r="O83" i="9"/>
  <c r="P83" i="9" s="1"/>
  <c r="M83" i="9" s="1"/>
  <c r="Q83" i="9"/>
  <c r="C81" i="9"/>
  <c r="J82" i="9" s="1"/>
  <c r="R134" i="9"/>
  <c r="B135" i="9"/>
  <c r="Q84" i="9" l="1"/>
  <c r="O84" i="9"/>
  <c r="P84" i="9" s="1"/>
  <c r="M84" i="9" s="1"/>
  <c r="R135" i="9"/>
  <c r="B136" i="9"/>
  <c r="H82" i="9"/>
  <c r="G83" i="9"/>
  <c r="L83" i="9"/>
  <c r="N83" i="9" s="1"/>
  <c r="C83" i="9" s="1"/>
  <c r="J84" i="9" s="1"/>
  <c r="I83" i="9"/>
  <c r="F83" i="9"/>
  <c r="K83" i="9"/>
  <c r="C82" i="9"/>
  <c r="J83" i="9" s="1"/>
  <c r="B137" i="9" l="1"/>
  <c r="R136" i="9"/>
  <c r="L84" i="9"/>
  <c r="N84" i="9" s="1"/>
  <c r="C84" i="9" s="1"/>
  <c r="J85" i="9" s="1"/>
  <c r="G84" i="9"/>
  <c r="F84" i="9"/>
  <c r="I84" i="9"/>
  <c r="H84" i="9" s="1"/>
  <c r="K84" i="9"/>
  <c r="H83" i="9"/>
  <c r="O85" i="9"/>
  <c r="P85" i="9" s="1"/>
  <c r="M85" i="9" s="1"/>
  <c r="Q85" i="9"/>
  <c r="Q86" i="9" l="1"/>
  <c r="O86" i="9"/>
  <c r="P86" i="9" s="1"/>
  <c r="M86" i="9" s="1"/>
  <c r="G85" i="9"/>
  <c r="L85" i="9"/>
  <c r="N85" i="9" s="1"/>
  <c r="I85" i="9"/>
  <c r="H85" i="9" s="1"/>
  <c r="F85" i="9"/>
  <c r="C85" i="9"/>
  <c r="J86" i="9" s="1"/>
  <c r="K85" i="9"/>
  <c r="R137" i="9"/>
  <c r="B138" i="9"/>
  <c r="R138" i="9" l="1"/>
  <c r="B139" i="9"/>
  <c r="G86" i="9"/>
  <c r="L86" i="9"/>
  <c r="N86" i="9" s="1"/>
  <c r="I86" i="9"/>
  <c r="H86" i="9" s="1"/>
  <c r="C86" i="9"/>
  <c r="J87" i="9" s="1"/>
  <c r="F86" i="9"/>
  <c r="K86" i="9"/>
  <c r="O87" i="9"/>
  <c r="P87" i="9" s="1"/>
  <c r="M87" i="9" s="1"/>
  <c r="Q87" i="9"/>
  <c r="O88" i="9" l="1"/>
  <c r="P88" i="9" s="1"/>
  <c r="M88" i="9" s="1"/>
  <c r="Q88" i="9"/>
  <c r="B140" i="9"/>
  <c r="R139" i="9"/>
  <c r="G87" i="9"/>
  <c r="L87" i="9"/>
  <c r="N87" i="9" s="1"/>
  <c r="C87" i="9" s="1"/>
  <c r="J88" i="9" s="1"/>
  <c r="K87" i="9"/>
  <c r="F87" i="9"/>
  <c r="I87" i="9"/>
  <c r="H87" i="9" s="1"/>
  <c r="G88" i="9" l="1"/>
  <c r="L88" i="9"/>
  <c r="N88" i="9" s="1"/>
  <c r="I88" i="9"/>
  <c r="H88" i="9" s="1"/>
  <c r="K88" i="9"/>
  <c r="F88" i="9"/>
  <c r="Q89" i="9"/>
  <c r="O89" i="9"/>
  <c r="P89" i="9" s="1"/>
  <c r="M89" i="9" s="1"/>
  <c r="R140" i="9"/>
  <c r="B141" i="9"/>
  <c r="R141" i="9" l="1"/>
  <c r="B142" i="9"/>
  <c r="G89" i="9"/>
  <c r="I89" i="9"/>
  <c r="L89" i="9"/>
  <c r="N89" i="9" s="1"/>
  <c r="C89" i="9" s="1"/>
  <c r="J90" i="9" s="1"/>
  <c r="K89" i="9"/>
  <c r="F89" i="9"/>
  <c r="O90" i="9"/>
  <c r="P90" i="9" s="1"/>
  <c r="M90" i="9" s="1"/>
  <c r="Q90" i="9"/>
  <c r="C88" i="9"/>
  <c r="J89" i="9" s="1"/>
  <c r="Q91" i="9" l="1"/>
  <c r="O91" i="9"/>
  <c r="P91" i="9" s="1"/>
  <c r="M91" i="9" s="1"/>
  <c r="H89" i="9"/>
  <c r="B143" i="9"/>
  <c r="R142" i="9"/>
  <c r="L90" i="9"/>
  <c r="N90" i="9" s="1"/>
  <c r="C90" i="9" s="1"/>
  <c r="J91" i="9" s="1"/>
  <c r="G90" i="9"/>
  <c r="I90" i="9"/>
  <c r="H90" i="9" s="1"/>
  <c r="K90" i="9"/>
  <c r="F90" i="9"/>
  <c r="G91" i="9" l="1"/>
  <c r="L91" i="9"/>
  <c r="N91" i="9" s="1"/>
  <c r="K91" i="9"/>
  <c r="I91" i="9"/>
  <c r="H91" i="9" s="1"/>
  <c r="F91" i="9"/>
  <c r="R143" i="9"/>
  <c r="B144" i="9"/>
  <c r="O92" i="9"/>
  <c r="P92" i="9" s="1"/>
  <c r="M92" i="9" s="1"/>
  <c r="Q92" i="9"/>
  <c r="O93" i="9" l="1"/>
  <c r="P93" i="9" s="1"/>
  <c r="M93" i="9" s="1"/>
  <c r="Q93" i="9"/>
  <c r="G92" i="9"/>
  <c r="L92" i="9"/>
  <c r="N92" i="9" s="1"/>
  <c r="C92" i="9" s="1"/>
  <c r="J93" i="9" s="1"/>
  <c r="I92" i="9"/>
  <c r="K92" i="9"/>
  <c r="F92" i="9"/>
  <c r="R144" i="9"/>
  <c r="B145" i="9"/>
  <c r="C91" i="9"/>
  <c r="J92" i="9" s="1"/>
  <c r="H92" i="9" l="1"/>
  <c r="Q94" i="9"/>
  <c r="O94" i="9"/>
  <c r="P94" i="9" s="1"/>
  <c r="M94" i="9" s="1"/>
  <c r="B146" i="9"/>
  <c r="R145" i="9"/>
  <c r="L93" i="9"/>
  <c r="N93" i="9" s="1"/>
  <c r="C93" i="9" s="1"/>
  <c r="J94" i="9" s="1"/>
  <c r="G93" i="9"/>
  <c r="I93" i="9"/>
  <c r="H93" i="9" s="1"/>
  <c r="F93" i="9"/>
  <c r="K93" i="9"/>
  <c r="G94" i="9" l="1"/>
  <c r="L94" i="9"/>
  <c r="N94" i="9" s="1"/>
  <c r="C94" i="9" s="1"/>
  <c r="J95" i="9" s="1"/>
  <c r="I94" i="9"/>
  <c r="H94" i="9" s="1"/>
  <c r="K94" i="9"/>
  <c r="F94" i="9"/>
  <c r="R146" i="9"/>
  <c r="B147" i="9"/>
  <c r="O95" i="9"/>
  <c r="P95" i="9" s="1"/>
  <c r="M95" i="9" s="1"/>
  <c r="Q95" i="9"/>
  <c r="Q96" i="9" l="1"/>
  <c r="O96" i="9"/>
  <c r="P96" i="9" s="1"/>
  <c r="M96" i="9" s="1"/>
  <c r="R147" i="9"/>
  <c r="B148" i="9"/>
  <c r="I95" i="9"/>
  <c r="H95" i="9" s="1"/>
  <c r="G95" i="9"/>
  <c r="L95" i="9"/>
  <c r="N95" i="9" s="1"/>
  <c r="F95" i="9"/>
  <c r="K95" i="9"/>
  <c r="L96" i="9" l="1"/>
  <c r="N96" i="9" s="1"/>
  <c r="C96" i="9" s="1"/>
  <c r="J97" i="9" s="1"/>
  <c r="G96" i="9"/>
  <c r="F96" i="9"/>
  <c r="I96" i="9"/>
  <c r="K96" i="9"/>
  <c r="B149" i="9"/>
  <c r="R148" i="9"/>
  <c r="C95" i="9"/>
  <c r="J96" i="9" s="1"/>
  <c r="O97" i="9"/>
  <c r="P97" i="9" s="1"/>
  <c r="M97" i="9" s="1"/>
  <c r="Q97" i="9"/>
  <c r="Q98" i="9" l="1"/>
  <c r="O98" i="9"/>
  <c r="P98" i="9" s="1"/>
  <c r="M98" i="9" s="1"/>
  <c r="R149" i="9"/>
  <c r="B150" i="9"/>
  <c r="H96" i="9"/>
  <c r="G97" i="9"/>
  <c r="L97" i="9"/>
  <c r="N97" i="9" s="1"/>
  <c r="C97" i="9" s="1"/>
  <c r="J98" i="9" s="1"/>
  <c r="I97" i="9"/>
  <c r="H97" i="9" s="1"/>
  <c r="K97" i="9"/>
  <c r="F97" i="9"/>
  <c r="R150" i="9" l="1"/>
  <c r="B151" i="9"/>
  <c r="G98" i="9"/>
  <c r="I98" i="9"/>
  <c r="H98" i="9" s="1"/>
  <c r="L98" i="9"/>
  <c r="N98" i="9" s="1"/>
  <c r="F98" i="9"/>
  <c r="K98" i="9"/>
  <c r="Q99" i="9"/>
  <c r="O99" i="9"/>
  <c r="P99" i="9" s="1"/>
  <c r="M99" i="9" s="1"/>
  <c r="G99" i="9" l="1"/>
  <c r="L99" i="9"/>
  <c r="N99" i="9" s="1"/>
  <c r="F99" i="9"/>
  <c r="K99" i="9"/>
  <c r="I99" i="9"/>
  <c r="B152" i="9"/>
  <c r="R151" i="9"/>
  <c r="O100" i="9"/>
  <c r="P100" i="9" s="1"/>
  <c r="M100" i="9" s="1"/>
  <c r="Q100" i="9"/>
  <c r="C98" i="9"/>
  <c r="J99" i="9" s="1"/>
  <c r="Q101" i="9" l="1"/>
  <c r="O101" i="9"/>
  <c r="P101" i="9" s="1"/>
  <c r="M101" i="9" s="1"/>
  <c r="R152" i="9"/>
  <c r="B153" i="9"/>
  <c r="G100" i="9"/>
  <c r="L100" i="9"/>
  <c r="N100" i="9" s="1"/>
  <c r="C100" i="9" s="1"/>
  <c r="J101" i="9" s="1"/>
  <c r="I100" i="9"/>
  <c r="F100" i="9"/>
  <c r="K100" i="9"/>
  <c r="H99" i="9"/>
  <c r="C99" i="9"/>
  <c r="J100" i="9" s="1"/>
  <c r="R153" i="9" l="1"/>
  <c r="B154" i="9"/>
  <c r="H100" i="9"/>
  <c r="G101" i="9"/>
  <c r="L101" i="9"/>
  <c r="N101" i="9" s="1"/>
  <c r="C101" i="9" s="1"/>
  <c r="J102" i="9" s="1"/>
  <c r="I101" i="9"/>
  <c r="H101" i="9" s="1"/>
  <c r="F101" i="9"/>
  <c r="K101" i="9"/>
  <c r="O102" i="9"/>
  <c r="P102" i="9" s="1"/>
  <c r="M102" i="9" s="1"/>
  <c r="Q102" i="9"/>
  <c r="Q103" i="9" l="1"/>
  <c r="O103" i="9"/>
  <c r="P103" i="9" s="1"/>
  <c r="M103" i="9" s="1"/>
  <c r="L102" i="9"/>
  <c r="N102" i="9" s="1"/>
  <c r="C102" i="9" s="1"/>
  <c r="J103" i="9" s="1"/>
  <c r="G102" i="9"/>
  <c r="I102" i="9"/>
  <c r="H102" i="9" s="1"/>
  <c r="F102" i="9"/>
  <c r="K102" i="9"/>
  <c r="B155" i="9"/>
  <c r="R154" i="9"/>
  <c r="R155" i="9" l="1"/>
  <c r="B156" i="9"/>
  <c r="G103" i="9"/>
  <c r="L103" i="9"/>
  <c r="N103" i="9" s="1"/>
  <c r="I103" i="9"/>
  <c r="H103" i="9" s="1"/>
  <c r="K103" i="9"/>
  <c r="F103" i="9"/>
  <c r="O104" i="9"/>
  <c r="P104" i="9" s="1"/>
  <c r="M104" i="9" s="1"/>
  <c r="Q104" i="9"/>
  <c r="G104" i="9" l="1"/>
  <c r="L104" i="9"/>
  <c r="N104" i="9" s="1"/>
  <c r="I104" i="9"/>
  <c r="F104" i="9"/>
  <c r="K104" i="9"/>
  <c r="Q105" i="9"/>
  <c r="O105" i="9"/>
  <c r="P105" i="9" s="1"/>
  <c r="M105" i="9" s="1"/>
  <c r="R156" i="9"/>
  <c r="B157" i="9"/>
  <c r="C103" i="9"/>
  <c r="J104" i="9" s="1"/>
  <c r="B158" i="9" l="1"/>
  <c r="R157" i="9"/>
  <c r="Q106" i="9"/>
  <c r="O106" i="9"/>
  <c r="P106" i="9" s="1"/>
  <c r="M106" i="9" s="1"/>
  <c r="L105" i="9"/>
  <c r="N105" i="9" s="1"/>
  <c r="C105" i="9" s="1"/>
  <c r="J106" i="9" s="1"/>
  <c r="I105" i="9"/>
  <c r="G105" i="9"/>
  <c r="K105" i="9"/>
  <c r="F105" i="9"/>
  <c r="C104" i="9"/>
  <c r="J105" i="9" s="1"/>
  <c r="H104" i="9"/>
  <c r="H105" i="9" l="1"/>
  <c r="O107" i="9"/>
  <c r="P107" i="9" s="1"/>
  <c r="M107" i="9" s="1"/>
  <c r="Q107" i="9"/>
  <c r="G106" i="9"/>
  <c r="L106" i="9"/>
  <c r="N106" i="9" s="1"/>
  <c r="I106" i="9"/>
  <c r="H106" i="9" s="1"/>
  <c r="K106" i="9"/>
  <c r="F106" i="9"/>
  <c r="C106" i="9"/>
  <c r="J107" i="9" s="1"/>
  <c r="R158" i="9"/>
  <c r="B159" i="9"/>
  <c r="G107" i="9" l="1"/>
  <c r="L107" i="9"/>
  <c r="N107" i="9" s="1"/>
  <c r="I107" i="9"/>
  <c r="H107" i="9" s="1"/>
  <c r="K107" i="9"/>
  <c r="F107" i="9"/>
  <c r="R159" i="9"/>
  <c r="B160" i="9"/>
  <c r="Q108" i="9"/>
  <c r="O108" i="9"/>
  <c r="P108" i="9" s="1"/>
  <c r="M108" i="9" s="1"/>
  <c r="O109" i="9" l="1"/>
  <c r="P109" i="9" s="1"/>
  <c r="M109" i="9" s="1"/>
  <c r="Q109" i="9"/>
  <c r="L108" i="9"/>
  <c r="N108" i="9" s="1"/>
  <c r="C108" i="9" s="1"/>
  <c r="J109" i="9" s="1"/>
  <c r="G108" i="9"/>
  <c r="I108" i="9"/>
  <c r="F108" i="9"/>
  <c r="K108" i="9"/>
  <c r="B161" i="9"/>
  <c r="R160" i="9"/>
  <c r="C107" i="9"/>
  <c r="J108" i="9" s="1"/>
  <c r="R161" i="9" l="1"/>
  <c r="B162" i="9"/>
  <c r="H108" i="9"/>
  <c r="Q110" i="9"/>
  <c r="O110" i="9"/>
  <c r="P110" i="9" s="1"/>
  <c r="M110" i="9" s="1"/>
  <c r="G109" i="9"/>
  <c r="L109" i="9"/>
  <c r="N109" i="9" s="1"/>
  <c r="C109" i="9" s="1"/>
  <c r="J110" i="9" s="1"/>
  <c r="I109" i="9"/>
  <c r="H109" i="9" s="1"/>
  <c r="F109" i="9"/>
  <c r="K109" i="9"/>
  <c r="R162" i="9" l="1"/>
  <c r="B163" i="9"/>
  <c r="L110" i="9"/>
  <c r="N110" i="9" s="1"/>
  <c r="F110" i="9"/>
  <c r="K110" i="9"/>
  <c r="G110" i="9"/>
  <c r="I110" i="9"/>
  <c r="H110" i="9" s="1"/>
  <c r="O111" i="9"/>
  <c r="P111" i="9" s="1"/>
  <c r="M111" i="9" s="1"/>
  <c r="Q111" i="9"/>
  <c r="G111" i="9" l="1"/>
  <c r="L111" i="9"/>
  <c r="N111" i="9" s="1"/>
  <c r="C111" i="9" s="1"/>
  <c r="J112" i="9" s="1"/>
  <c r="I111" i="9"/>
  <c r="F111" i="9"/>
  <c r="K111" i="9"/>
  <c r="O112" i="9"/>
  <c r="P112" i="9" s="1"/>
  <c r="M112" i="9" s="1"/>
  <c r="Q112" i="9"/>
  <c r="B164" i="9"/>
  <c r="R163" i="9"/>
  <c r="C110" i="9"/>
  <c r="J111" i="9" s="1"/>
  <c r="R164" i="9" l="1"/>
  <c r="B165" i="9"/>
  <c r="Q113" i="9"/>
  <c r="O113" i="9"/>
  <c r="P113" i="9" s="1"/>
  <c r="M113" i="9" s="1"/>
  <c r="G112" i="9"/>
  <c r="L112" i="9"/>
  <c r="N112" i="9" s="1"/>
  <c r="I112" i="9"/>
  <c r="H112" i="9" s="1"/>
  <c r="F112" i="9"/>
  <c r="K112" i="9"/>
  <c r="C112" i="9"/>
  <c r="J113" i="9" s="1"/>
  <c r="H111" i="9"/>
  <c r="R165" i="9" l="1"/>
  <c r="B166" i="9"/>
  <c r="G113" i="9"/>
  <c r="L113" i="9"/>
  <c r="N113" i="9" s="1"/>
  <c r="C113" i="9" s="1"/>
  <c r="J114" i="9" s="1"/>
  <c r="F113" i="9"/>
  <c r="I113" i="9"/>
  <c r="H113" i="9" s="1"/>
  <c r="K113" i="9"/>
  <c r="O114" i="9"/>
  <c r="P114" i="9" s="1"/>
  <c r="M114" i="9" s="1"/>
  <c r="Q114" i="9"/>
  <c r="Q115" i="9" l="1"/>
  <c r="O115" i="9"/>
  <c r="P115" i="9" s="1"/>
  <c r="M115" i="9" s="1"/>
  <c r="B167" i="9"/>
  <c r="R166" i="9"/>
  <c r="L114" i="9"/>
  <c r="N114" i="9" s="1"/>
  <c r="G114" i="9"/>
  <c r="I114" i="9"/>
  <c r="H114" i="9" s="1"/>
  <c r="C114" i="9"/>
  <c r="J115" i="9" s="1"/>
  <c r="K114" i="9"/>
  <c r="F114" i="9"/>
  <c r="G115" i="9" l="1"/>
  <c r="L115" i="9"/>
  <c r="N115" i="9" s="1"/>
  <c r="C115" i="9" s="1"/>
  <c r="J116" i="9" s="1"/>
  <c r="I115" i="9"/>
  <c r="H115" i="9" s="1"/>
  <c r="K115" i="9"/>
  <c r="F115" i="9"/>
  <c r="B168" i="9"/>
  <c r="R167" i="9"/>
  <c r="O116" i="9"/>
  <c r="P116" i="9" s="1"/>
  <c r="M116" i="9" s="1"/>
  <c r="Q116" i="9"/>
  <c r="R168" i="9" l="1"/>
  <c r="B169" i="9"/>
  <c r="O117" i="9"/>
  <c r="P117" i="9" s="1"/>
  <c r="M117" i="9" s="1"/>
  <c r="Q117" i="9"/>
  <c r="G116" i="9"/>
  <c r="L116" i="9"/>
  <c r="N116" i="9" s="1"/>
  <c r="C116" i="9" s="1"/>
  <c r="J117" i="9" s="1"/>
  <c r="F116" i="9"/>
  <c r="K116" i="9"/>
  <c r="I116" i="9"/>
  <c r="H116" i="9" s="1"/>
  <c r="Q118" i="9" l="1"/>
  <c r="O118" i="9"/>
  <c r="P118" i="9" s="1"/>
  <c r="M118" i="9" s="1"/>
  <c r="B170" i="9"/>
  <c r="R169" i="9"/>
  <c r="L117" i="9"/>
  <c r="N117" i="9" s="1"/>
  <c r="I117" i="9"/>
  <c r="H117" i="9" s="1"/>
  <c r="G117" i="9"/>
  <c r="C117" i="9"/>
  <c r="J118" i="9" s="1"/>
  <c r="F117" i="9"/>
  <c r="K117" i="9"/>
  <c r="G118" i="9" l="1"/>
  <c r="L118" i="9"/>
  <c r="N118" i="9" s="1"/>
  <c r="I118" i="9"/>
  <c r="H118" i="9" s="1"/>
  <c r="K118" i="9"/>
  <c r="F118" i="9"/>
  <c r="C118" i="9"/>
  <c r="J119" i="9" s="1"/>
  <c r="R170" i="9"/>
  <c r="B171" i="9"/>
  <c r="O119" i="9"/>
  <c r="P119" i="9" s="1"/>
  <c r="M119" i="9" s="1"/>
  <c r="Q119" i="9"/>
  <c r="R171" i="9" l="1"/>
  <c r="B172" i="9"/>
  <c r="Q120" i="9"/>
  <c r="O120" i="9"/>
  <c r="P120" i="9" s="1"/>
  <c r="M120" i="9" s="1"/>
  <c r="F119" i="9"/>
  <c r="I119" i="9"/>
  <c r="H119" i="9" s="1"/>
  <c r="G119" i="9"/>
  <c r="K119" i="9"/>
  <c r="L119" i="9"/>
  <c r="N119" i="9" s="1"/>
  <c r="L120" i="9" l="1"/>
  <c r="N120" i="9" s="1"/>
  <c r="G120" i="9"/>
  <c r="I120" i="9"/>
  <c r="C120" i="9"/>
  <c r="J121" i="9" s="1"/>
  <c r="F120" i="9"/>
  <c r="K120" i="9"/>
  <c r="B173" i="9"/>
  <c r="R172" i="9"/>
  <c r="C119" i="9"/>
  <c r="J120" i="9" s="1"/>
  <c r="O121" i="9"/>
  <c r="P121" i="9" s="1"/>
  <c r="M121" i="9" s="1"/>
  <c r="Q121" i="9"/>
  <c r="R173" i="9" l="1"/>
  <c r="B174" i="9"/>
  <c r="Q122" i="9"/>
  <c r="O122" i="9"/>
  <c r="P122" i="9" s="1"/>
  <c r="M122" i="9" s="1"/>
  <c r="H120" i="9"/>
  <c r="G121" i="9"/>
  <c r="L121" i="9"/>
  <c r="N121" i="9" s="1"/>
  <c r="I121" i="9"/>
  <c r="H121" i="9" s="1"/>
  <c r="K121" i="9"/>
  <c r="F121" i="9"/>
  <c r="G122" i="9" l="1"/>
  <c r="L122" i="9"/>
  <c r="N122" i="9" s="1"/>
  <c r="K122" i="9"/>
  <c r="F122" i="9"/>
  <c r="I122" i="9"/>
  <c r="C121" i="9"/>
  <c r="J122" i="9" s="1"/>
  <c r="R174" i="9"/>
  <c r="B175" i="9"/>
  <c r="Q123" i="9"/>
  <c r="O123" i="9"/>
  <c r="P123" i="9" s="1"/>
  <c r="M123" i="9" s="1"/>
  <c r="O124" i="9" l="1"/>
  <c r="P124" i="9" s="1"/>
  <c r="M124" i="9" s="1"/>
  <c r="Q124" i="9"/>
  <c r="B176" i="9"/>
  <c r="R175" i="9"/>
  <c r="H122" i="9"/>
  <c r="G123" i="9"/>
  <c r="L123" i="9"/>
  <c r="N123" i="9" s="1"/>
  <c r="C123" i="9" s="1"/>
  <c r="J124" i="9" s="1"/>
  <c r="I123" i="9"/>
  <c r="K123" i="9"/>
  <c r="F123" i="9"/>
  <c r="C122" i="9"/>
  <c r="J123" i="9" s="1"/>
  <c r="H123" i="9" l="1"/>
  <c r="G124" i="9"/>
  <c r="L124" i="9"/>
  <c r="N124" i="9" s="1"/>
  <c r="I124" i="9"/>
  <c r="H124" i="9" s="1"/>
  <c r="F124" i="9"/>
  <c r="K124" i="9"/>
  <c r="C124" i="9"/>
  <c r="J125" i="9" s="1"/>
  <c r="Q125" i="9"/>
  <c r="O125" i="9"/>
  <c r="P125" i="9" s="1"/>
  <c r="M125" i="9" s="1"/>
  <c r="R176" i="9"/>
  <c r="B177" i="9"/>
  <c r="R177" i="9" l="1"/>
  <c r="B178" i="9"/>
  <c r="O126" i="9"/>
  <c r="P126" i="9" s="1"/>
  <c r="M126" i="9" s="1"/>
  <c r="Q126" i="9"/>
  <c r="G125" i="9"/>
  <c r="L125" i="9"/>
  <c r="N125" i="9" s="1"/>
  <c r="C125" i="9" s="1"/>
  <c r="J126" i="9" s="1"/>
  <c r="F125" i="9"/>
  <c r="I125" i="9"/>
  <c r="H125" i="9" s="1"/>
  <c r="K125" i="9"/>
  <c r="Q127" i="9" l="1"/>
  <c r="O127" i="9"/>
  <c r="P127" i="9" s="1"/>
  <c r="M127" i="9" s="1"/>
  <c r="B179" i="9"/>
  <c r="R178" i="9"/>
  <c r="L126" i="9"/>
  <c r="N126" i="9" s="1"/>
  <c r="I126" i="9"/>
  <c r="H126" i="9" s="1"/>
  <c r="G126" i="9"/>
  <c r="C126" i="9"/>
  <c r="J127" i="9" s="1"/>
  <c r="K126" i="9"/>
  <c r="F126" i="9"/>
  <c r="G127" i="9" l="1"/>
  <c r="L127" i="9"/>
  <c r="N127" i="9" s="1"/>
  <c r="I127" i="9"/>
  <c r="H127" i="9" s="1"/>
  <c r="F127" i="9"/>
  <c r="K127" i="9"/>
  <c r="R179" i="9"/>
  <c r="B180" i="9"/>
  <c r="O128" i="9"/>
  <c r="P128" i="9" s="1"/>
  <c r="M128" i="9" s="1"/>
  <c r="Q128" i="9"/>
  <c r="Q129" i="9" l="1"/>
  <c r="O129" i="9"/>
  <c r="P129" i="9" s="1"/>
  <c r="M129" i="9" s="1"/>
  <c r="R180" i="9"/>
  <c r="B181" i="9"/>
  <c r="G128" i="9"/>
  <c r="L128" i="9"/>
  <c r="N128" i="9" s="1"/>
  <c r="C128" i="9" s="1"/>
  <c r="J129" i="9" s="1"/>
  <c r="F128" i="9"/>
  <c r="K128" i="9"/>
  <c r="I128" i="9"/>
  <c r="C127" i="9"/>
  <c r="J128" i="9" s="1"/>
  <c r="B182" i="9" l="1"/>
  <c r="R181" i="9"/>
  <c r="H128" i="9"/>
  <c r="L129" i="9"/>
  <c r="N129" i="9" s="1"/>
  <c r="C129" i="9" s="1"/>
  <c r="J130" i="9" s="1"/>
  <c r="G129" i="9"/>
  <c r="I129" i="9"/>
  <c r="H129" i="9" s="1"/>
  <c r="F129" i="9"/>
  <c r="K129" i="9"/>
  <c r="Q130" i="9"/>
  <c r="O130" i="9"/>
  <c r="P130" i="9" s="1"/>
  <c r="M130" i="9" s="1"/>
  <c r="O131" i="9" l="1"/>
  <c r="P131" i="9" s="1"/>
  <c r="M131" i="9" s="1"/>
  <c r="Q131" i="9"/>
  <c r="G130" i="9"/>
  <c r="L130" i="9"/>
  <c r="N130" i="9" s="1"/>
  <c r="C130" i="9" s="1"/>
  <c r="J131" i="9" s="1"/>
  <c r="I130" i="9"/>
  <c r="H130" i="9" s="1"/>
  <c r="K130" i="9"/>
  <c r="F130" i="9"/>
  <c r="R182" i="9"/>
  <c r="B183" i="9"/>
  <c r="R183" i="9" l="1"/>
  <c r="B184" i="9"/>
  <c r="Q132" i="9"/>
  <c r="O132" i="9"/>
  <c r="P132" i="9" s="1"/>
  <c r="M132" i="9" s="1"/>
  <c r="G131" i="9"/>
  <c r="L131" i="9"/>
  <c r="N131" i="9" s="1"/>
  <c r="C131" i="9" s="1"/>
  <c r="J132" i="9" s="1"/>
  <c r="K131" i="9"/>
  <c r="I131" i="9"/>
  <c r="H131" i="9" s="1"/>
  <c r="F131" i="9"/>
  <c r="B185" i="9" l="1"/>
  <c r="R184" i="9"/>
  <c r="L132" i="9"/>
  <c r="N132" i="9" s="1"/>
  <c r="G132" i="9"/>
  <c r="I132" i="9"/>
  <c r="H132" i="9" s="1"/>
  <c r="C132" i="9"/>
  <c r="J133" i="9" s="1"/>
  <c r="K132" i="9"/>
  <c r="F132" i="9"/>
  <c r="O133" i="9"/>
  <c r="P133" i="9" s="1"/>
  <c r="M133" i="9" s="1"/>
  <c r="Q133" i="9"/>
  <c r="G133" i="9" l="1"/>
  <c r="L133" i="9"/>
  <c r="N133" i="9" s="1"/>
  <c r="I133" i="9"/>
  <c r="H133" i="9" s="1"/>
  <c r="K133" i="9"/>
  <c r="F133" i="9"/>
  <c r="Q134" i="9"/>
  <c r="O134" i="9"/>
  <c r="P134" i="9" s="1"/>
  <c r="M134" i="9" s="1"/>
  <c r="R185" i="9"/>
  <c r="B186" i="9"/>
  <c r="R186" i="9" l="1"/>
  <c r="B187" i="9"/>
  <c r="O135" i="9"/>
  <c r="P135" i="9" s="1"/>
  <c r="M135" i="9" s="1"/>
  <c r="Q135" i="9"/>
  <c r="G134" i="9"/>
  <c r="L134" i="9"/>
  <c r="N134" i="9" s="1"/>
  <c r="C134" i="9" s="1"/>
  <c r="J135" i="9" s="1"/>
  <c r="F134" i="9"/>
  <c r="K134" i="9"/>
  <c r="I134" i="9"/>
  <c r="C133" i="9"/>
  <c r="J134" i="9" s="1"/>
  <c r="H134" i="9" l="1"/>
  <c r="O136" i="9"/>
  <c r="P136" i="9" s="1"/>
  <c r="M136" i="9" s="1"/>
  <c r="Q136" i="9"/>
  <c r="B188" i="9"/>
  <c r="R187" i="9"/>
  <c r="G135" i="9"/>
  <c r="L135" i="9"/>
  <c r="N135" i="9" s="1"/>
  <c r="C135" i="9" s="1"/>
  <c r="J136" i="9" s="1"/>
  <c r="I135" i="9"/>
  <c r="H135" i="9" s="1"/>
  <c r="K135" i="9"/>
  <c r="F135" i="9"/>
  <c r="G136" i="9" l="1"/>
  <c r="L136" i="9"/>
  <c r="N136" i="9" s="1"/>
  <c r="I136" i="9"/>
  <c r="H136" i="9" s="1"/>
  <c r="K136" i="9"/>
  <c r="F136" i="9"/>
  <c r="C136" i="9"/>
  <c r="J137" i="9" s="1"/>
  <c r="Q137" i="9"/>
  <c r="O137" i="9"/>
  <c r="P137" i="9" s="1"/>
  <c r="M137" i="9" s="1"/>
  <c r="R188" i="9"/>
  <c r="B189" i="9"/>
  <c r="R189" i="9" l="1"/>
  <c r="B190" i="9"/>
  <c r="O138" i="9"/>
  <c r="P138" i="9" s="1"/>
  <c r="M138" i="9" s="1"/>
  <c r="Q138" i="9"/>
  <c r="G137" i="9"/>
  <c r="L137" i="9"/>
  <c r="N137" i="9" s="1"/>
  <c r="C137" i="9" s="1"/>
  <c r="J138" i="9" s="1"/>
  <c r="K137" i="9"/>
  <c r="I137" i="9"/>
  <c r="H137" i="9" s="1"/>
  <c r="F137" i="9"/>
  <c r="Q139" i="9" l="1"/>
  <c r="O139" i="9"/>
  <c r="P139" i="9" s="1"/>
  <c r="M139" i="9" s="1"/>
  <c r="B191" i="9"/>
  <c r="R190" i="9"/>
  <c r="L138" i="9"/>
  <c r="N138" i="9" s="1"/>
  <c r="G138" i="9"/>
  <c r="I138" i="9"/>
  <c r="H138" i="9" s="1"/>
  <c r="K138" i="9"/>
  <c r="C138" i="9"/>
  <c r="J139" i="9" s="1"/>
  <c r="F138" i="9"/>
  <c r="G139" i="9" l="1"/>
  <c r="L139" i="9"/>
  <c r="N139" i="9" s="1"/>
  <c r="I139" i="9"/>
  <c r="H139" i="9" s="1"/>
  <c r="F139" i="9"/>
  <c r="K139" i="9"/>
  <c r="R191" i="9"/>
  <c r="B192" i="9"/>
  <c r="O140" i="9"/>
  <c r="P140" i="9" s="1"/>
  <c r="M140" i="9" s="1"/>
  <c r="Q140" i="9"/>
  <c r="O141" i="9" l="1"/>
  <c r="P141" i="9" s="1"/>
  <c r="M141" i="9" s="1"/>
  <c r="Q141" i="9"/>
  <c r="G140" i="9"/>
  <c r="L140" i="9"/>
  <c r="N140" i="9" s="1"/>
  <c r="C140" i="9" s="1"/>
  <c r="J141" i="9" s="1"/>
  <c r="F140" i="9"/>
  <c r="K140" i="9"/>
  <c r="I140" i="9"/>
  <c r="R192" i="9"/>
  <c r="B193" i="9"/>
  <c r="C139" i="9"/>
  <c r="J140" i="9" s="1"/>
  <c r="B194" i="9" l="1"/>
  <c r="R193" i="9"/>
  <c r="Q142" i="9"/>
  <c r="O142" i="9"/>
  <c r="P142" i="9" s="1"/>
  <c r="M142" i="9" s="1"/>
  <c r="H140" i="9"/>
  <c r="L141" i="9"/>
  <c r="N141" i="9" s="1"/>
  <c r="C141" i="9" s="1"/>
  <c r="J142" i="9" s="1"/>
  <c r="G141" i="9"/>
  <c r="I141" i="9"/>
  <c r="H141" i="9" s="1"/>
  <c r="F141" i="9"/>
  <c r="K141" i="9"/>
  <c r="O143" i="9" l="1"/>
  <c r="P143" i="9" s="1"/>
  <c r="M143" i="9" s="1"/>
  <c r="Q143" i="9"/>
  <c r="G142" i="9"/>
  <c r="L142" i="9"/>
  <c r="N142" i="9" s="1"/>
  <c r="C142" i="9" s="1"/>
  <c r="J143" i="9" s="1"/>
  <c r="I142" i="9"/>
  <c r="H142" i="9" s="1"/>
  <c r="F142" i="9"/>
  <c r="K142" i="9"/>
  <c r="R194" i="9"/>
  <c r="B195" i="9"/>
  <c r="R195" i="9" l="1"/>
  <c r="B196" i="9"/>
  <c r="Q144" i="9"/>
  <c r="O144" i="9"/>
  <c r="P144" i="9" s="1"/>
  <c r="M144" i="9" s="1"/>
  <c r="G143" i="9"/>
  <c r="L143" i="9"/>
  <c r="N143" i="9" s="1"/>
  <c r="K143" i="9"/>
  <c r="I143" i="9"/>
  <c r="H143" i="9" s="1"/>
  <c r="F143" i="9"/>
  <c r="B197" i="9" l="1"/>
  <c r="R196" i="9"/>
  <c r="L144" i="9"/>
  <c r="N144" i="9" s="1"/>
  <c r="G144" i="9"/>
  <c r="I144" i="9"/>
  <c r="C144" i="9"/>
  <c r="J145" i="9" s="1"/>
  <c r="K144" i="9"/>
  <c r="F144" i="9"/>
  <c r="C143" i="9"/>
  <c r="J144" i="9" s="1"/>
  <c r="O145" i="9"/>
  <c r="P145" i="9" s="1"/>
  <c r="M145" i="9" s="1"/>
  <c r="Q145" i="9"/>
  <c r="G145" i="9" l="1"/>
  <c r="L145" i="9"/>
  <c r="N145" i="9" s="1"/>
  <c r="C145" i="9" s="1"/>
  <c r="J146" i="9" s="1"/>
  <c r="I145" i="9"/>
  <c r="H145" i="9" s="1"/>
  <c r="F145" i="9"/>
  <c r="K145" i="9"/>
  <c r="Q146" i="9"/>
  <c r="O146" i="9"/>
  <c r="P146" i="9" s="1"/>
  <c r="M146" i="9" s="1"/>
  <c r="H144" i="9"/>
  <c r="R197" i="9"/>
  <c r="B198" i="9"/>
  <c r="R198" i="9" l="1"/>
  <c r="B199" i="9"/>
  <c r="Q147" i="9"/>
  <c r="O147" i="9"/>
  <c r="P147" i="9" s="1"/>
  <c r="M147" i="9" s="1"/>
  <c r="G146" i="9"/>
  <c r="L146" i="9"/>
  <c r="N146" i="9" s="1"/>
  <c r="K146" i="9"/>
  <c r="F146" i="9"/>
  <c r="I146" i="9"/>
  <c r="H146" i="9" s="1"/>
  <c r="G147" i="9" l="1"/>
  <c r="L147" i="9"/>
  <c r="N147" i="9" s="1"/>
  <c r="C147" i="9" s="1"/>
  <c r="J148" i="9" s="1"/>
  <c r="I147" i="9"/>
  <c r="F147" i="9"/>
  <c r="K147" i="9"/>
  <c r="B200" i="9"/>
  <c r="R199" i="9"/>
  <c r="C146" i="9"/>
  <c r="J147" i="9" s="1"/>
  <c r="O148" i="9"/>
  <c r="P148" i="9" s="1"/>
  <c r="M148" i="9" s="1"/>
  <c r="Q148" i="9"/>
  <c r="Q149" i="9" l="1"/>
  <c r="O149" i="9"/>
  <c r="P149" i="9" s="1"/>
  <c r="M149" i="9" s="1"/>
  <c r="R200" i="9"/>
  <c r="B201" i="9"/>
  <c r="G148" i="9"/>
  <c r="L148" i="9"/>
  <c r="N148" i="9" s="1"/>
  <c r="I148" i="9"/>
  <c r="H148" i="9" s="1"/>
  <c r="K148" i="9"/>
  <c r="F148" i="9"/>
  <c r="C148" i="9"/>
  <c r="J149" i="9" s="1"/>
  <c r="H147" i="9"/>
  <c r="R201" i="9" l="1"/>
  <c r="B202" i="9"/>
  <c r="G149" i="9"/>
  <c r="L149" i="9"/>
  <c r="N149" i="9" s="1"/>
  <c r="C149" i="9" s="1"/>
  <c r="J150" i="9" s="1"/>
  <c r="K149" i="9"/>
  <c r="I149" i="9"/>
  <c r="H149" i="9" s="1"/>
  <c r="F149" i="9"/>
  <c r="O150" i="9"/>
  <c r="P150" i="9" s="1"/>
  <c r="M150" i="9" s="1"/>
  <c r="Q150" i="9"/>
  <c r="Q151" i="9" l="1"/>
  <c r="O151" i="9"/>
  <c r="P151" i="9" s="1"/>
  <c r="M151" i="9" s="1"/>
  <c r="B203" i="9"/>
  <c r="R202" i="9"/>
  <c r="L150" i="9"/>
  <c r="N150" i="9" s="1"/>
  <c r="I150" i="9"/>
  <c r="H150" i="9" s="1"/>
  <c r="G150" i="9"/>
  <c r="C150" i="9"/>
  <c r="J151" i="9" s="1"/>
  <c r="K150" i="9"/>
  <c r="F150" i="9"/>
  <c r="G151" i="9" l="1"/>
  <c r="I151" i="9"/>
  <c r="H151" i="9" s="1"/>
  <c r="L151" i="9"/>
  <c r="N151" i="9" s="1"/>
  <c r="F151" i="9"/>
  <c r="K151" i="9"/>
  <c r="R203" i="9"/>
  <c r="B204" i="9"/>
  <c r="O152" i="9"/>
  <c r="P152" i="9" s="1"/>
  <c r="M152" i="9" s="1"/>
  <c r="Q152" i="9"/>
  <c r="Q153" i="9" l="1"/>
  <c r="O153" i="9"/>
  <c r="P153" i="9" s="1"/>
  <c r="M153" i="9" s="1"/>
  <c r="R204" i="9"/>
  <c r="B205" i="9"/>
  <c r="G152" i="9"/>
  <c r="L152" i="9"/>
  <c r="N152" i="9" s="1"/>
  <c r="C152" i="9" s="1"/>
  <c r="J153" i="9" s="1"/>
  <c r="K152" i="9"/>
  <c r="F152" i="9"/>
  <c r="I152" i="9"/>
  <c r="C151" i="9"/>
  <c r="J152" i="9" s="1"/>
  <c r="B206" i="9" l="1"/>
  <c r="R205" i="9"/>
  <c r="H152" i="9"/>
  <c r="L153" i="9"/>
  <c r="N153" i="9" s="1"/>
  <c r="C153" i="9" s="1"/>
  <c r="J154" i="9" s="1"/>
  <c r="G153" i="9"/>
  <c r="I153" i="9"/>
  <c r="H153" i="9" s="1"/>
  <c r="K153" i="9"/>
  <c r="F153" i="9"/>
  <c r="Q154" i="9"/>
  <c r="O154" i="9"/>
  <c r="P154" i="9" s="1"/>
  <c r="M154" i="9" s="1"/>
  <c r="G154" i="9" l="1"/>
  <c r="L154" i="9"/>
  <c r="N154" i="9" s="1"/>
  <c r="I154" i="9"/>
  <c r="H154" i="9" s="1"/>
  <c r="K154" i="9"/>
  <c r="F154" i="9"/>
  <c r="C154" i="9"/>
  <c r="J155" i="9" s="1"/>
  <c r="O155" i="9"/>
  <c r="P155" i="9" s="1"/>
  <c r="M155" i="9" s="1"/>
  <c r="Q155" i="9"/>
  <c r="R206" i="9"/>
  <c r="B207" i="9"/>
  <c r="R207" i="9" l="1"/>
  <c r="B208" i="9"/>
  <c r="Q156" i="9"/>
  <c r="O156" i="9"/>
  <c r="P156" i="9" s="1"/>
  <c r="M156" i="9" s="1"/>
  <c r="G155" i="9"/>
  <c r="L155" i="9"/>
  <c r="N155" i="9" s="1"/>
  <c r="C155" i="9" s="1"/>
  <c r="J156" i="9" s="1"/>
  <c r="K155" i="9"/>
  <c r="I155" i="9"/>
  <c r="H155" i="9" s="1"/>
  <c r="F155" i="9"/>
  <c r="B209" i="9" l="1"/>
  <c r="R208" i="9"/>
  <c r="L156" i="9"/>
  <c r="N156" i="9" s="1"/>
  <c r="G156" i="9"/>
  <c r="I156" i="9"/>
  <c r="H156" i="9" s="1"/>
  <c r="F156" i="9"/>
  <c r="C156" i="9"/>
  <c r="J157" i="9" s="1"/>
  <c r="K156" i="9"/>
  <c r="O157" i="9"/>
  <c r="P157" i="9" s="1"/>
  <c r="M157" i="9" s="1"/>
  <c r="Q157" i="9"/>
  <c r="Q158" i="9" l="1"/>
  <c r="O158" i="9"/>
  <c r="P158" i="9" s="1"/>
  <c r="M158" i="9" s="1"/>
  <c r="G157" i="9"/>
  <c r="L157" i="9"/>
  <c r="N157" i="9" s="1"/>
  <c r="C157" i="9" s="1"/>
  <c r="J158" i="9" s="1"/>
  <c r="I157" i="9"/>
  <c r="H157" i="9" s="1"/>
  <c r="F157" i="9"/>
  <c r="K157" i="9"/>
  <c r="R209" i="9"/>
  <c r="B210" i="9"/>
  <c r="R210" i="9" l="1"/>
  <c r="B211" i="9"/>
  <c r="G158" i="9"/>
  <c r="L158" i="9"/>
  <c r="N158" i="9" s="1"/>
  <c r="K158" i="9"/>
  <c r="F158" i="9"/>
  <c r="I158" i="9"/>
  <c r="H158" i="9" s="1"/>
  <c r="O159" i="9"/>
  <c r="P159" i="9" s="1"/>
  <c r="M159" i="9" s="1"/>
  <c r="Q159" i="9"/>
  <c r="B212" i="9" l="1"/>
  <c r="R211" i="9"/>
  <c r="O160" i="9"/>
  <c r="P160" i="9" s="1"/>
  <c r="M160" i="9" s="1"/>
  <c r="Q160" i="9"/>
  <c r="G159" i="9"/>
  <c r="L159" i="9"/>
  <c r="N159" i="9" s="1"/>
  <c r="I159" i="9"/>
  <c r="F159" i="9"/>
  <c r="K159" i="9"/>
  <c r="C158" i="9"/>
  <c r="J159" i="9" s="1"/>
  <c r="G160" i="9" l="1"/>
  <c r="I160" i="9"/>
  <c r="K160" i="9"/>
  <c r="F160" i="9"/>
  <c r="L160" i="9"/>
  <c r="N160" i="9" s="1"/>
  <c r="C160" i="9" s="1"/>
  <c r="J161" i="9" s="1"/>
  <c r="H159" i="9"/>
  <c r="C159" i="9"/>
  <c r="J160" i="9" s="1"/>
  <c r="Q161" i="9"/>
  <c r="O161" i="9"/>
  <c r="P161" i="9" s="1"/>
  <c r="M161" i="9" s="1"/>
  <c r="R212" i="9"/>
  <c r="B213" i="9"/>
  <c r="O162" i="9" l="1"/>
  <c r="P162" i="9" s="1"/>
  <c r="M162" i="9" s="1"/>
  <c r="Q162" i="9"/>
  <c r="R213" i="9"/>
  <c r="B214" i="9"/>
  <c r="H160" i="9"/>
  <c r="G161" i="9"/>
  <c r="L161" i="9"/>
  <c r="N161" i="9" s="1"/>
  <c r="C161" i="9" s="1"/>
  <c r="J162" i="9" s="1"/>
  <c r="K161" i="9"/>
  <c r="I161" i="9"/>
  <c r="H161" i="9" s="1"/>
  <c r="F161" i="9"/>
  <c r="B215" i="9" l="1"/>
  <c r="R214" i="9"/>
  <c r="Q163" i="9"/>
  <c r="O163" i="9"/>
  <c r="P163" i="9" s="1"/>
  <c r="M163" i="9" s="1"/>
  <c r="L162" i="9"/>
  <c r="N162" i="9" s="1"/>
  <c r="G162" i="9"/>
  <c r="I162" i="9"/>
  <c r="H162" i="9" s="1"/>
  <c r="C162" i="9"/>
  <c r="J163" i="9" s="1"/>
  <c r="K162" i="9"/>
  <c r="F162" i="9"/>
  <c r="O164" i="9" l="1"/>
  <c r="P164" i="9" s="1"/>
  <c r="M164" i="9" s="1"/>
  <c r="Q164" i="9"/>
  <c r="G163" i="9"/>
  <c r="L163" i="9"/>
  <c r="N163" i="9" s="1"/>
  <c r="I163" i="9"/>
  <c r="H163" i="9" s="1"/>
  <c r="C163" i="9"/>
  <c r="J164" i="9" s="1"/>
  <c r="F163" i="9"/>
  <c r="K163" i="9"/>
  <c r="R215" i="9"/>
  <c r="B216" i="9"/>
  <c r="O165" i="9" l="1"/>
  <c r="P165" i="9" s="1"/>
  <c r="M165" i="9" s="1"/>
  <c r="Q165" i="9"/>
  <c r="R216" i="9"/>
  <c r="B217" i="9"/>
  <c r="G164" i="9"/>
  <c r="L164" i="9"/>
  <c r="N164" i="9" s="1"/>
  <c r="C164" i="9" s="1"/>
  <c r="J165" i="9" s="1"/>
  <c r="K164" i="9"/>
  <c r="F164" i="9"/>
  <c r="I164" i="9"/>
  <c r="H164" i="9" s="1"/>
  <c r="B218" i="9" l="1"/>
  <c r="R217" i="9"/>
  <c r="Q166" i="9"/>
  <c r="O166" i="9"/>
  <c r="P166" i="9" s="1"/>
  <c r="M166" i="9" s="1"/>
  <c r="L165" i="9"/>
  <c r="N165" i="9" s="1"/>
  <c r="C165" i="9" s="1"/>
  <c r="J166" i="9" s="1"/>
  <c r="I165" i="9"/>
  <c r="H165" i="9" s="1"/>
  <c r="K165" i="9"/>
  <c r="F165" i="9"/>
  <c r="G165" i="9"/>
  <c r="O167" i="9" l="1"/>
  <c r="P167" i="9" s="1"/>
  <c r="M167" i="9" s="1"/>
  <c r="Q167" i="9"/>
  <c r="G166" i="9"/>
  <c r="L166" i="9"/>
  <c r="N166" i="9" s="1"/>
  <c r="I166" i="9"/>
  <c r="H166" i="9" s="1"/>
  <c r="K166" i="9"/>
  <c r="F166" i="9"/>
  <c r="C166" i="9"/>
  <c r="J167" i="9" s="1"/>
  <c r="R218" i="9"/>
  <c r="B219" i="9"/>
  <c r="R219" i="9" l="1"/>
  <c r="B220" i="9"/>
  <c r="Q168" i="9"/>
  <c r="O168" i="9"/>
  <c r="P168" i="9" s="1"/>
  <c r="M168" i="9" s="1"/>
  <c r="G167" i="9"/>
  <c r="L167" i="9"/>
  <c r="N167" i="9" s="1"/>
  <c r="K167" i="9"/>
  <c r="I167" i="9"/>
  <c r="H167" i="9" s="1"/>
  <c r="F167" i="9"/>
  <c r="L168" i="9" l="1"/>
  <c r="N168" i="9" s="1"/>
  <c r="G168" i="9"/>
  <c r="I168" i="9"/>
  <c r="F168" i="9"/>
  <c r="C168" i="9"/>
  <c r="J169" i="9" s="1"/>
  <c r="K168" i="9"/>
  <c r="B221" i="9"/>
  <c r="R220" i="9"/>
  <c r="C167" i="9"/>
  <c r="J168" i="9" s="1"/>
  <c r="O169" i="9"/>
  <c r="P169" i="9" s="1"/>
  <c r="M169" i="9" s="1"/>
  <c r="Q169" i="9"/>
  <c r="Q170" i="9" l="1"/>
  <c r="O170" i="9"/>
  <c r="P170" i="9" s="1"/>
  <c r="M170" i="9" s="1"/>
  <c r="R221" i="9"/>
  <c r="B222" i="9"/>
  <c r="H168" i="9"/>
  <c r="G169" i="9"/>
  <c r="L169" i="9"/>
  <c r="N169" i="9" s="1"/>
  <c r="C169" i="9" s="1"/>
  <c r="J170" i="9" s="1"/>
  <c r="I169" i="9"/>
  <c r="H169" i="9" s="1"/>
  <c r="F169" i="9"/>
  <c r="K169" i="9"/>
  <c r="R222" i="9" l="1"/>
  <c r="B223" i="9"/>
  <c r="G170" i="9"/>
  <c r="L170" i="9"/>
  <c r="N170" i="9" s="1"/>
  <c r="C170" i="9" s="1"/>
  <c r="J171" i="9" s="1"/>
  <c r="K170" i="9"/>
  <c r="F170" i="9"/>
  <c r="I170" i="9"/>
  <c r="H170" i="9" s="1"/>
  <c r="Q171" i="9"/>
  <c r="O171" i="9"/>
  <c r="P171" i="9" s="1"/>
  <c r="M171" i="9" s="1"/>
  <c r="B224" i="9" l="1"/>
  <c r="R223" i="9"/>
  <c r="O172" i="9"/>
  <c r="P172" i="9" s="1"/>
  <c r="M172" i="9" s="1"/>
  <c r="Q172" i="9"/>
  <c r="G171" i="9"/>
  <c r="L171" i="9"/>
  <c r="N171" i="9" s="1"/>
  <c r="I171" i="9"/>
  <c r="H171" i="9" s="1"/>
  <c r="F171" i="9"/>
  <c r="K171" i="9"/>
  <c r="G172" i="9" l="1"/>
  <c r="L172" i="9"/>
  <c r="N172" i="9" s="1"/>
  <c r="C172" i="9" s="1"/>
  <c r="J173" i="9" s="1"/>
  <c r="I172" i="9"/>
  <c r="K172" i="9"/>
  <c r="F172" i="9"/>
  <c r="C171" i="9"/>
  <c r="J172" i="9" s="1"/>
  <c r="Q173" i="9"/>
  <c r="O173" i="9"/>
  <c r="P173" i="9" s="1"/>
  <c r="M173" i="9" s="1"/>
  <c r="R224" i="9"/>
  <c r="B225" i="9"/>
  <c r="O174" i="9" l="1"/>
  <c r="P174" i="9" s="1"/>
  <c r="M174" i="9" s="1"/>
  <c r="Q174" i="9"/>
  <c r="H172" i="9"/>
  <c r="R225" i="9"/>
  <c r="B226" i="9"/>
  <c r="G173" i="9"/>
  <c r="L173" i="9"/>
  <c r="N173" i="9" s="1"/>
  <c r="C173" i="9" s="1"/>
  <c r="J174" i="9" s="1"/>
  <c r="K173" i="9"/>
  <c r="I173" i="9"/>
  <c r="H173" i="9" s="1"/>
  <c r="F173" i="9"/>
  <c r="B227" i="9" l="1"/>
  <c r="R226" i="9"/>
  <c r="Q175" i="9"/>
  <c r="O175" i="9"/>
  <c r="P175" i="9" s="1"/>
  <c r="M175" i="9" s="1"/>
  <c r="L174" i="9"/>
  <c r="N174" i="9" s="1"/>
  <c r="C174" i="9" s="1"/>
  <c r="J175" i="9" s="1"/>
  <c r="I174" i="9"/>
  <c r="H174" i="9" s="1"/>
  <c r="K174" i="9"/>
  <c r="G174" i="9"/>
  <c r="F174" i="9"/>
  <c r="O176" i="9" l="1"/>
  <c r="P176" i="9" s="1"/>
  <c r="M176" i="9" s="1"/>
  <c r="Q176" i="9"/>
  <c r="G175" i="9"/>
  <c r="L175" i="9"/>
  <c r="N175" i="9" s="1"/>
  <c r="C175" i="9" s="1"/>
  <c r="J176" i="9" s="1"/>
  <c r="I175" i="9"/>
  <c r="H175" i="9" s="1"/>
  <c r="F175" i="9"/>
  <c r="K175" i="9"/>
  <c r="R227" i="9"/>
  <c r="B228" i="9"/>
  <c r="R228" i="9" l="1"/>
  <c r="B229" i="9"/>
  <c r="Q177" i="9"/>
  <c r="O177" i="9"/>
  <c r="P177" i="9" s="1"/>
  <c r="M177" i="9" s="1"/>
  <c r="G176" i="9"/>
  <c r="L176" i="9"/>
  <c r="N176" i="9" s="1"/>
  <c r="C176" i="9" s="1"/>
  <c r="J177" i="9" s="1"/>
  <c r="F176" i="9"/>
  <c r="K176" i="9"/>
  <c r="I176" i="9"/>
  <c r="H176" i="9" s="1"/>
  <c r="B230" i="9" l="1"/>
  <c r="R229" i="9"/>
  <c r="L177" i="9"/>
  <c r="N177" i="9" s="1"/>
  <c r="G177" i="9"/>
  <c r="I177" i="9"/>
  <c r="H177" i="9" s="1"/>
  <c r="C177" i="9"/>
  <c r="J178" i="9" s="1"/>
  <c r="K177" i="9"/>
  <c r="F177" i="9"/>
  <c r="Q178" i="9"/>
  <c r="O178" i="9"/>
  <c r="P178" i="9" s="1"/>
  <c r="M178" i="9" s="1"/>
  <c r="G178" i="9" l="1"/>
  <c r="L178" i="9"/>
  <c r="N178" i="9" s="1"/>
  <c r="I178" i="9"/>
  <c r="H178" i="9" s="1"/>
  <c r="F178" i="9"/>
  <c r="K178" i="9"/>
  <c r="C178" i="9"/>
  <c r="J179" i="9" s="1"/>
  <c r="O179" i="9"/>
  <c r="P179" i="9" s="1"/>
  <c r="M179" i="9" s="1"/>
  <c r="Q179" i="9"/>
  <c r="R230" i="9"/>
  <c r="B231" i="9"/>
  <c r="R231" i="9" l="1"/>
  <c r="B232" i="9"/>
  <c r="Q180" i="9"/>
  <c r="O180" i="9"/>
  <c r="P180" i="9" s="1"/>
  <c r="M180" i="9" s="1"/>
  <c r="G179" i="9"/>
  <c r="L179" i="9"/>
  <c r="N179" i="9" s="1"/>
  <c r="C179" i="9" s="1"/>
  <c r="J180" i="9" s="1"/>
  <c r="F179" i="9"/>
  <c r="I179" i="9"/>
  <c r="H179" i="9" s="1"/>
  <c r="K179" i="9"/>
  <c r="B233" i="9" l="1"/>
  <c r="R232" i="9"/>
  <c r="L180" i="9"/>
  <c r="N180" i="9" s="1"/>
  <c r="G180" i="9"/>
  <c r="I180" i="9"/>
  <c r="H180" i="9" s="1"/>
  <c r="F180" i="9"/>
  <c r="C180" i="9"/>
  <c r="J181" i="9" s="1"/>
  <c r="K180" i="9"/>
  <c r="O181" i="9"/>
  <c r="P181" i="9" s="1"/>
  <c r="M181" i="9" s="1"/>
  <c r="Q181" i="9"/>
  <c r="Q182" i="9" l="1"/>
  <c r="O182" i="9"/>
  <c r="P182" i="9" s="1"/>
  <c r="M182" i="9" s="1"/>
  <c r="G181" i="9"/>
  <c r="L181" i="9"/>
  <c r="N181" i="9" s="1"/>
  <c r="C181" i="9" s="1"/>
  <c r="J182" i="9" s="1"/>
  <c r="I181" i="9"/>
  <c r="H181" i="9" s="1"/>
  <c r="F181" i="9"/>
  <c r="K181" i="9"/>
  <c r="R233" i="9"/>
  <c r="B234" i="9"/>
  <c r="R234" i="9" l="1"/>
  <c r="B235" i="9"/>
  <c r="G182" i="9"/>
  <c r="L182" i="9"/>
  <c r="N182" i="9" s="1"/>
  <c r="C182" i="9" s="1"/>
  <c r="J183" i="9" s="1"/>
  <c r="K182" i="9"/>
  <c r="F182" i="9"/>
  <c r="I182" i="9"/>
  <c r="H182" i="9" s="1"/>
  <c r="O183" i="9"/>
  <c r="P183" i="9" s="1"/>
  <c r="M183" i="9" s="1"/>
  <c r="Q183" i="9"/>
  <c r="O184" i="9" l="1"/>
  <c r="P184" i="9" s="1"/>
  <c r="M184" i="9" s="1"/>
  <c r="Q184" i="9"/>
  <c r="B236" i="9"/>
  <c r="R235" i="9"/>
  <c r="G183" i="9"/>
  <c r="L183" i="9"/>
  <c r="N183" i="9" s="1"/>
  <c r="C183" i="9" s="1"/>
  <c r="J184" i="9" s="1"/>
  <c r="I183" i="9"/>
  <c r="H183" i="9" s="1"/>
  <c r="K183" i="9"/>
  <c r="F183" i="9"/>
  <c r="G184" i="9" l="1"/>
  <c r="L184" i="9"/>
  <c r="N184" i="9" s="1"/>
  <c r="I184" i="9"/>
  <c r="H184" i="9" s="1"/>
  <c r="K184" i="9"/>
  <c r="F184" i="9"/>
  <c r="C184" i="9"/>
  <c r="J185" i="9" s="1"/>
  <c r="Q185" i="9"/>
  <c r="O185" i="9"/>
  <c r="P185" i="9" s="1"/>
  <c r="M185" i="9" s="1"/>
  <c r="R236" i="9"/>
  <c r="B237" i="9"/>
  <c r="O186" i="9" l="1"/>
  <c r="P186" i="9" s="1"/>
  <c r="M186" i="9" s="1"/>
  <c r="Q186" i="9"/>
  <c r="R237" i="9"/>
  <c r="B238" i="9"/>
  <c r="G185" i="9"/>
  <c r="L185" i="9"/>
  <c r="N185" i="9" s="1"/>
  <c r="K185" i="9"/>
  <c r="I185" i="9"/>
  <c r="H185" i="9" s="1"/>
  <c r="F185" i="9"/>
  <c r="L186" i="9" l="1"/>
  <c r="N186" i="9" s="1"/>
  <c r="G186" i="9"/>
  <c r="I186" i="9"/>
  <c r="C186" i="9"/>
  <c r="J187" i="9" s="1"/>
  <c r="F186" i="9"/>
  <c r="K186" i="9"/>
  <c r="C185" i="9"/>
  <c r="J186" i="9" s="1"/>
  <c r="Q187" i="9"/>
  <c r="O187" i="9"/>
  <c r="P187" i="9" s="1"/>
  <c r="M187" i="9" s="1"/>
  <c r="B239" i="9"/>
  <c r="R238" i="9"/>
  <c r="O188" i="9" l="1"/>
  <c r="P188" i="9" s="1"/>
  <c r="M188" i="9" s="1"/>
  <c r="Q188" i="9"/>
  <c r="B240" i="9"/>
  <c r="R239" i="9"/>
  <c r="H186" i="9"/>
  <c r="G187" i="9"/>
  <c r="L187" i="9"/>
  <c r="N187" i="9" s="1"/>
  <c r="C187" i="9" s="1"/>
  <c r="J188" i="9" s="1"/>
  <c r="I187" i="9"/>
  <c r="H187" i="9" s="1"/>
  <c r="F187" i="9"/>
  <c r="K187" i="9"/>
  <c r="G188" i="9" l="1"/>
  <c r="L188" i="9"/>
  <c r="N188" i="9" s="1"/>
  <c r="K188" i="9"/>
  <c r="F188" i="9"/>
  <c r="I188" i="9"/>
  <c r="H188" i="9" s="1"/>
  <c r="O189" i="9"/>
  <c r="P189" i="9" s="1"/>
  <c r="M189" i="9" s="1"/>
  <c r="Q189" i="9"/>
  <c r="R240" i="9"/>
  <c r="B241" i="9"/>
  <c r="B242" i="9" l="1"/>
  <c r="R241" i="9"/>
  <c r="L189" i="9"/>
  <c r="N189" i="9" s="1"/>
  <c r="G189" i="9"/>
  <c r="I189" i="9"/>
  <c r="C189" i="9"/>
  <c r="J190" i="9" s="1"/>
  <c r="F189" i="9"/>
  <c r="K189" i="9"/>
  <c r="Q190" i="9"/>
  <c r="O190" i="9"/>
  <c r="P190" i="9" s="1"/>
  <c r="M190" i="9" s="1"/>
  <c r="C188" i="9"/>
  <c r="J189" i="9" s="1"/>
  <c r="G190" i="9" l="1"/>
  <c r="L190" i="9"/>
  <c r="N190" i="9" s="1"/>
  <c r="I190" i="9"/>
  <c r="H190" i="9" s="1"/>
  <c r="K190" i="9"/>
  <c r="F190" i="9"/>
  <c r="C190" i="9"/>
  <c r="J191" i="9" s="1"/>
  <c r="H189" i="9"/>
  <c r="O191" i="9"/>
  <c r="P191" i="9" s="1"/>
  <c r="M191" i="9" s="1"/>
  <c r="Q191" i="9"/>
  <c r="R242" i="9"/>
  <c r="B243" i="9"/>
  <c r="R243" i="9" l="1"/>
  <c r="B244" i="9"/>
  <c r="Q192" i="9"/>
  <c r="O192" i="9"/>
  <c r="P192" i="9" s="1"/>
  <c r="M192" i="9" s="1"/>
  <c r="G191" i="9"/>
  <c r="F191" i="9"/>
  <c r="I191" i="9"/>
  <c r="H191" i="9" s="1"/>
  <c r="L191" i="9"/>
  <c r="N191" i="9" s="1"/>
  <c r="K191" i="9"/>
  <c r="L192" i="9" l="1"/>
  <c r="N192" i="9" s="1"/>
  <c r="G192" i="9"/>
  <c r="I192" i="9"/>
  <c r="C192" i="9"/>
  <c r="J193" i="9" s="1"/>
  <c r="F192" i="9"/>
  <c r="K192" i="9"/>
  <c r="B245" i="9"/>
  <c r="R244" i="9"/>
  <c r="C191" i="9"/>
  <c r="J192" i="9" s="1"/>
  <c r="O193" i="9"/>
  <c r="P193" i="9" s="1"/>
  <c r="M193" i="9" s="1"/>
  <c r="Q193" i="9"/>
  <c r="Q194" i="9" l="1"/>
  <c r="O194" i="9"/>
  <c r="P194" i="9" s="1"/>
  <c r="M194" i="9" s="1"/>
  <c r="R245" i="9"/>
  <c r="B246" i="9"/>
  <c r="H192" i="9"/>
  <c r="G193" i="9"/>
  <c r="L193" i="9"/>
  <c r="N193" i="9" s="1"/>
  <c r="C193" i="9" s="1"/>
  <c r="J194" i="9" s="1"/>
  <c r="I193" i="9"/>
  <c r="H193" i="9" s="1"/>
  <c r="K193" i="9"/>
  <c r="F193" i="9"/>
  <c r="R246" i="9" l="1"/>
  <c r="B247" i="9"/>
  <c r="G194" i="9"/>
  <c r="L194" i="9"/>
  <c r="N194" i="9" s="1"/>
  <c r="C194" i="9" s="1"/>
  <c r="J195" i="9" s="1"/>
  <c r="F194" i="9"/>
  <c r="K194" i="9"/>
  <c r="I194" i="9"/>
  <c r="H194" i="9" s="1"/>
  <c r="Q195" i="9"/>
  <c r="O195" i="9"/>
  <c r="P195" i="9" s="1"/>
  <c r="M195" i="9" s="1"/>
  <c r="O196" i="9" l="1"/>
  <c r="P196" i="9" s="1"/>
  <c r="M196" i="9" s="1"/>
  <c r="Q196" i="9"/>
  <c r="B248" i="9"/>
  <c r="R247" i="9"/>
  <c r="G195" i="9"/>
  <c r="L195" i="9"/>
  <c r="N195" i="9" s="1"/>
  <c r="C195" i="9" s="1"/>
  <c r="J196" i="9" s="1"/>
  <c r="I195" i="9"/>
  <c r="H195" i="9" s="1"/>
  <c r="F195" i="9"/>
  <c r="K195" i="9"/>
  <c r="G196" i="9" l="1"/>
  <c r="L196" i="9"/>
  <c r="N196" i="9" s="1"/>
  <c r="I196" i="9"/>
  <c r="H196" i="9" s="1"/>
  <c r="K196" i="9"/>
  <c r="F196" i="9"/>
  <c r="C196" i="9"/>
  <c r="J197" i="9" s="1"/>
  <c r="Q197" i="9"/>
  <c r="O197" i="9"/>
  <c r="P197" i="9" s="1"/>
  <c r="M197" i="9" s="1"/>
  <c r="R248" i="9"/>
  <c r="B249" i="9"/>
  <c r="O198" i="9" l="1"/>
  <c r="P198" i="9" s="1"/>
  <c r="M198" i="9" s="1"/>
  <c r="Q198" i="9"/>
  <c r="G197" i="9"/>
  <c r="L197" i="9"/>
  <c r="N197" i="9" s="1"/>
  <c r="C197" i="9" s="1"/>
  <c r="J198" i="9" s="1"/>
  <c r="F197" i="9"/>
  <c r="I197" i="9"/>
  <c r="H197" i="9" s="1"/>
  <c r="K197" i="9"/>
  <c r="R249" i="9"/>
  <c r="B250" i="9"/>
  <c r="B251" i="9" l="1"/>
  <c r="R250" i="9"/>
  <c r="Q199" i="9"/>
  <c r="O199" i="9"/>
  <c r="P199" i="9" s="1"/>
  <c r="M199" i="9" s="1"/>
  <c r="L198" i="9"/>
  <c r="N198" i="9" s="1"/>
  <c r="I198" i="9"/>
  <c r="H198" i="9" s="1"/>
  <c r="G198" i="9"/>
  <c r="F198" i="9"/>
  <c r="C198" i="9"/>
  <c r="J199" i="9" s="1"/>
  <c r="K198" i="9"/>
  <c r="O200" i="9" l="1"/>
  <c r="P200" i="9" s="1"/>
  <c r="M200" i="9" s="1"/>
  <c r="Q200" i="9"/>
  <c r="G199" i="9"/>
  <c r="L199" i="9"/>
  <c r="N199" i="9" s="1"/>
  <c r="I199" i="9"/>
  <c r="H199" i="9" s="1"/>
  <c r="C199" i="9"/>
  <c r="J200" i="9" s="1"/>
  <c r="K199" i="9"/>
  <c r="F199" i="9"/>
  <c r="R251" i="9"/>
  <c r="B252" i="9"/>
  <c r="Q201" i="9" l="1"/>
  <c r="O201" i="9"/>
  <c r="P201" i="9" s="1"/>
  <c r="M201" i="9" s="1"/>
  <c r="R252" i="9"/>
  <c r="B253" i="9"/>
  <c r="G200" i="9"/>
  <c r="L200" i="9"/>
  <c r="N200" i="9" s="1"/>
  <c r="C200" i="9" s="1"/>
  <c r="J201" i="9" s="1"/>
  <c r="K200" i="9"/>
  <c r="F200" i="9"/>
  <c r="I200" i="9"/>
  <c r="H200" i="9" s="1"/>
  <c r="B254" i="9" l="1"/>
  <c r="R253" i="9"/>
  <c r="L201" i="9"/>
  <c r="N201" i="9" s="1"/>
  <c r="I201" i="9"/>
  <c r="H201" i="9" s="1"/>
  <c r="G201" i="9"/>
  <c r="C201" i="9"/>
  <c r="J202" i="9" s="1"/>
  <c r="F201" i="9"/>
  <c r="K201" i="9"/>
  <c r="Q202" i="9"/>
  <c r="O202" i="9"/>
  <c r="P202" i="9" s="1"/>
  <c r="M202" i="9" s="1"/>
  <c r="G202" i="9" l="1"/>
  <c r="L202" i="9"/>
  <c r="N202" i="9" s="1"/>
  <c r="I202" i="9"/>
  <c r="H202" i="9" s="1"/>
  <c r="K202" i="9"/>
  <c r="F202" i="9"/>
  <c r="C202" i="9"/>
  <c r="J203" i="9" s="1"/>
  <c r="O203" i="9"/>
  <c r="P203" i="9" s="1"/>
  <c r="M203" i="9" s="1"/>
  <c r="Q203" i="9"/>
  <c r="R254" i="9"/>
  <c r="B255" i="9"/>
  <c r="R255" i="9" l="1"/>
  <c r="B256" i="9"/>
  <c r="Q204" i="9"/>
  <c r="O204" i="9"/>
  <c r="P204" i="9" s="1"/>
  <c r="M204" i="9" s="1"/>
  <c r="G203" i="9"/>
  <c r="L203" i="9"/>
  <c r="N203" i="9" s="1"/>
  <c r="C203" i="9" s="1"/>
  <c r="J204" i="9" s="1"/>
  <c r="K203" i="9"/>
  <c r="I203" i="9"/>
  <c r="H203" i="9" s="1"/>
  <c r="F203" i="9"/>
  <c r="B257" i="9" l="1"/>
  <c r="R256" i="9"/>
  <c r="A45" i="9"/>
  <c r="L204" i="9"/>
  <c r="N204" i="9" s="1"/>
  <c r="C204" i="9" s="1"/>
  <c r="J205" i="9" s="1"/>
  <c r="G204" i="9"/>
  <c r="I204" i="9"/>
  <c r="H204" i="9" s="1"/>
  <c r="K204" i="9"/>
  <c r="F204" i="9"/>
  <c r="O205" i="9"/>
  <c r="P205" i="9" s="1"/>
  <c r="M205" i="9" s="1"/>
  <c r="Q205" i="9"/>
  <c r="Q206" i="9" l="1"/>
  <c r="O206" i="9"/>
  <c r="P206" i="9" s="1"/>
  <c r="M206" i="9" s="1"/>
  <c r="G205" i="9"/>
  <c r="L205" i="9"/>
  <c r="N205" i="9" s="1"/>
  <c r="C205" i="9" s="1"/>
  <c r="J206" i="9" s="1"/>
  <c r="I205" i="9"/>
  <c r="H205" i="9" s="1"/>
  <c r="K205" i="9"/>
  <c r="F205" i="9"/>
  <c r="R257" i="9"/>
  <c r="B258" i="9"/>
  <c r="R258" i="9" l="1"/>
  <c r="B259" i="9"/>
  <c r="G206" i="9"/>
  <c r="L206" i="9"/>
  <c r="N206" i="9" s="1"/>
  <c r="K206" i="9"/>
  <c r="F206" i="9"/>
  <c r="I206" i="9"/>
  <c r="H206" i="9" s="1"/>
  <c r="O207" i="9"/>
  <c r="P207" i="9" s="1"/>
  <c r="M207" i="9" s="1"/>
  <c r="Q207" i="9"/>
  <c r="O208" i="9" l="1"/>
  <c r="P208" i="9" s="1"/>
  <c r="M208" i="9" s="1"/>
  <c r="Q208" i="9"/>
  <c r="B260" i="9"/>
  <c r="R259" i="9"/>
  <c r="G207" i="9"/>
  <c r="L207" i="9"/>
  <c r="N207" i="9" s="1"/>
  <c r="C207" i="9" s="1"/>
  <c r="J208" i="9" s="1"/>
  <c r="I207" i="9"/>
  <c r="F207" i="9"/>
  <c r="K207" i="9"/>
  <c r="C206" i="9"/>
  <c r="J207" i="9" s="1"/>
  <c r="H207" i="9" l="1"/>
  <c r="G208" i="9"/>
  <c r="L208" i="9"/>
  <c r="N208" i="9" s="1"/>
  <c r="I208" i="9"/>
  <c r="H208" i="9" s="1"/>
  <c r="K208" i="9"/>
  <c r="F208" i="9"/>
  <c r="C208" i="9"/>
  <c r="J209" i="9" s="1"/>
  <c r="Q209" i="9"/>
  <c r="O209" i="9"/>
  <c r="P209" i="9" s="1"/>
  <c r="M209" i="9" s="1"/>
  <c r="R260" i="9"/>
  <c r="B261" i="9"/>
  <c r="R261" i="9" l="1"/>
  <c r="B262" i="9"/>
  <c r="O210" i="9"/>
  <c r="P210" i="9" s="1"/>
  <c r="M210" i="9" s="1"/>
  <c r="Q210" i="9"/>
  <c r="G209" i="9"/>
  <c r="L209" i="9"/>
  <c r="N209" i="9" s="1"/>
  <c r="K209" i="9"/>
  <c r="I209" i="9"/>
  <c r="H209" i="9" s="1"/>
  <c r="F209" i="9"/>
  <c r="L210" i="9" l="1"/>
  <c r="N210" i="9" s="1"/>
  <c r="G210" i="9"/>
  <c r="I210" i="9"/>
  <c r="F210" i="9"/>
  <c r="C210" i="9"/>
  <c r="J211" i="9" s="1"/>
  <c r="K210" i="9"/>
  <c r="Q211" i="9"/>
  <c r="O211" i="9"/>
  <c r="P211" i="9" s="1"/>
  <c r="M211" i="9" s="1"/>
  <c r="B263" i="9"/>
  <c r="R262" i="9"/>
  <c r="C209" i="9"/>
  <c r="J210" i="9" s="1"/>
  <c r="R263" i="9" l="1"/>
  <c r="B264" i="9"/>
  <c r="O212" i="9"/>
  <c r="P212" i="9" s="1"/>
  <c r="M212" i="9" s="1"/>
  <c r="Q212" i="9"/>
  <c r="H210" i="9"/>
  <c r="G211" i="9"/>
  <c r="L211" i="9"/>
  <c r="N211" i="9" s="1"/>
  <c r="I211" i="9"/>
  <c r="H211" i="9" s="1"/>
  <c r="F211" i="9"/>
  <c r="K211" i="9"/>
  <c r="G212" i="9" l="1"/>
  <c r="L212" i="9"/>
  <c r="N212" i="9" s="1"/>
  <c r="C212" i="9" s="1"/>
  <c r="J213" i="9" s="1"/>
  <c r="K212" i="9"/>
  <c r="F212" i="9"/>
  <c r="I212" i="9"/>
  <c r="C211" i="9"/>
  <c r="J212" i="9" s="1"/>
  <c r="O213" i="9"/>
  <c r="P213" i="9" s="1"/>
  <c r="M213" i="9" s="1"/>
  <c r="Q213" i="9"/>
  <c r="R264" i="9"/>
  <c r="B265" i="9"/>
  <c r="H212" i="9" l="1"/>
  <c r="Q214" i="9"/>
  <c r="O214" i="9"/>
  <c r="P214" i="9" s="1"/>
  <c r="M214" i="9" s="1"/>
  <c r="B266" i="9"/>
  <c r="R265" i="9"/>
  <c r="L213" i="9"/>
  <c r="N213" i="9" s="1"/>
  <c r="I213" i="9"/>
  <c r="H213" i="9" s="1"/>
  <c r="G213" i="9"/>
  <c r="C213" i="9"/>
  <c r="J214" i="9" s="1"/>
  <c r="F213" i="9"/>
  <c r="K213" i="9"/>
  <c r="G214" i="9" l="1"/>
  <c r="L214" i="9"/>
  <c r="N214" i="9" s="1"/>
  <c r="I214" i="9"/>
  <c r="H214" i="9" s="1"/>
  <c r="F214" i="9"/>
  <c r="K214" i="9"/>
  <c r="C214" i="9"/>
  <c r="J215" i="9" s="1"/>
  <c r="O215" i="9"/>
  <c r="P215" i="9" s="1"/>
  <c r="M215" i="9" s="1"/>
  <c r="Q215" i="9"/>
  <c r="R266" i="9"/>
  <c r="B267" i="9"/>
  <c r="F215" i="9" l="1"/>
  <c r="I215" i="9"/>
  <c r="H215" i="9" s="1"/>
  <c r="L215" i="9"/>
  <c r="N215" i="9" s="1"/>
  <c r="G215" i="9"/>
  <c r="K215" i="9"/>
  <c r="R267" i="9"/>
  <c r="B268" i="9"/>
  <c r="Q216" i="9"/>
  <c r="O216" i="9"/>
  <c r="P216" i="9" s="1"/>
  <c r="M216" i="9" s="1"/>
  <c r="O217" i="9" l="1"/>
  <c r="P217" i="9" s="1"/>
  <c r="M217" i="9" s="1"/>
  <c r="Q217" i="9"/>
  <c r="B269" i="9"/>
  <c r="R268" i="9"/>
  <c r="L216" i="9"/>
  <c r="N216" i="9" s="1"/>
  <c r="C216" i="9" s="1"/>
  <c r="J217" i="9" s="1"/>
  <c r="G216" i="9"/>
  <c r="I216" i="9"/>
  <c r="K216" i="9"/>
  <c r="F216" i="9"/>
  <c r="C215" i="9"/>
  <c r="J216" i="9" s="1"/>
  <c r="H216" i="9" l="1"/>
  <c r="G217" i="9"/>
  <c r="L217" i="9"/>
  <c r="N217" i="9" s="1"/>
  <c r="I217" i="9"/>
  <c r="H217" i="9" s="1"/>
  <c r="K217" i="9"/>
  <c r="F217" i="9"/>
  <c r="Q218" i="9"/>
  <c r="O218" i="9"/>
  <c r="P218" i="9" s="1"/>
  <c r="M218" i="9" s="1"/>
  <c r="R269" i="9"/>
  <c r="B270" i="9"/>
  <c r="R270" i="9" l="1"/>
  <c r="B271" i="9"/>
  <c r="Q219" i="9"/>
  <c r="O219" i="9"/>
  <c r="P219" i="9" s="1"/>
  <c r="M219" i="9" s="1"/>
  <c r="G218" i="9"/>
  <c r="L218" i="9"/>
  <c r="N218" i="9" s="1"/>
  <c r="C218" i="9" s="1"/>
  <c r="J219" i="9" s="1"/>
  <c r="K218" i="9"/>
  <c r="F218" i="9"/>
  <c r="I218" i="9"/>
  <c r="C217" i="9"/>
  <c r="J218" i="9" s="1"/>
  <c r="B272" i="9" l="1"/>
  <c r="R271" i="9"/>
  <c r="H218" i="9"/>
  <c r="G219" i="9"/>
  <c r="L219" i="9"/>
  <c r="N219" i="9" s="1"/>
  <c r="C219" i="9" s="1"/>
  <c r="J220" i="9" s="1"/>
  <c r="I219" i="9"/>
  <c r="H219" i="9" s="1"/>
  <c r="F219" i="9"/>
  <c r="K219" i="9"/>
  <c r="O220" i="9"/>
  <c r="P220" i="9" s="1"/>
  <c r="M220" i="9" s="1"/>
  <c r="Q220" i="9"/>
  <c r="Q221" i="9" l="1"/>
  <c r="O221" i="9"/>
  <c r="P221" i="9" s="1"/>
  <c r="M221" i="9" s="1"/>
  <c r="G220" i="9"/>
  <c r="L220" i="9"/>
  <c r="N220" i="9" s="1"/>
  <c r="I220" i="9"/>
  <c r="H220" i="9" s="1"/>
  <c r="F220" i="9"/>
  <c r="K220" i="9"/>
  <c r="C220" i="9"/>
  <c r="J221" i="9" s="1"/>
  <c r="R272" i="9"/>
  <c r="B273" i="9"/>
  <c r="R273" i="9" l="1"/>
  <c r="B274" i="9"/>
  <c r="G221" i="9"/>
  <c r="L221" i="9"/>
  <c r="N221" i="9" s="1"/>
  <c r="C221" i="9" s="1"/>
  <c r="J222" i="9" s="1"/>
  <c r="I221" i="9"/>
  <c r="H221" i="9" s="1"/>
  <c r="K221" i="9"/>
  <c r="F221" i="9"/>
  <c r="O222" i="9"/>
  <c r="P222" i="9" s="1"/>
  <c r="M222" i="9" s="1"/>
  <c r="Q222" i="9"/>
  <c r="Q223" i="9" l="1"/>
  <c r="O223" i="9"/>
  <c r="P223" i="9" s="1"/>
  <c r="M223" i="9" s="1"/>
  <c r="L222" i="9"/>
  <c r="N222" i="9" s="1"/>
  <c r="I222" i="9"/>
  <c r="H222" i="9" s="1"/>
  <c r="G222" i="9"/>
  <c r="C222" i="9"/>
  <c r="J223" i="9" s="1"/>
  <c r="F222" i="9"/>
  <c r="K222" i="9"/>
  <c r="B275" i="9"/>
  <c r="R274" i="9"/>
  <c r="R275" i="9" l="1"/>
  <c r="B276" i="9"/>
  <c r="G223" i="9"/>
  <c r="L223" i="9"/>
  <c r="N223" i="9" s="1"/>
  <c r="C223" i="9" s="1"/>
  <c r="J224" i="9" s="1"/>
  <c r="I223" i="9"/>
  <c r="H223" i="9" s="1"/>
  <c r="F223" i="9"/>
  <c r="K223" i="9"/>
  <c r="O224" i="9"/>
  <c r="P224" i="9" s="1"/>
  <c r="M224" i="9" s="1"/>
  <c r="Q224" i="9"/>
  <c r="Q225" i="9" l="1"/>
  <c r="O225" i="9"/>
  <c r="P225" i="9" s="1"/>
  <c r="M225" i="9" s="1"/>
  <c r="R276" i="9"/>
  <c r="B277" i="9"/>
  <c r="G224" i="9"/>
  <c r="L224" i="9"/>
  <c r="N224" i="9" s="1"/>
  <c r="C224" i="9" s="1"/>
  <c r="J225" i="9" s="1"/>
  <c r="F224" i="9"/>
  <c r="K224" i="9"/>
  <c r="I224" i="9"/>
  <c r="H224" i="9" s="1"/>
  <c r="B278" i="9" l="1"/>
  <c r="R277" i="9"/>
  <c r="L225" i="9"/>
  <c r="N225" i="9" s="1"/>
  <c r="G225" i="9"/>
  <c r="I225" i="9"/>
  <c r="H225" i="9" s="1"/>
  <c r="K225" i="9"/>
  <c r="C225" i="9"/>
  <c r="J226" i="9" s="1"/>
  <c r="F225" i="9"/>
  <c r="Q226" i="9"/>
  <c r="O226" i="9"/>
  <c r="P226" i="9" s="1"/>
  <c r="M226" i="9" s="1"/>
  <c r="G226" i="9" l="1"/>
  <c r="L226" i="9"/>
  <c r="N226" i="9" s="1"/>
  <c r="I226" i="9"/>
  <c r="H226" i="9" s="1"/>
  <c r="K226" i="9"/>
  <c r="F226" i="9"/>
  <c r="C226" i="9"/>
  <c r="J227" i="9" s="1"/>
  <c r="O227" i="9"/>
  <c r="P227" i="9" s="1"/>
  <c r="M227" i="9" s="1"/>
  <c r="Q227" i="9"/>
  <c r="R278" i="9"/>
  <c r="B279" i="9"/>
  <c r="Q228" i="9" l="1"/>
  <c r="O228" i="9"/>
  <c r="P228" i="9" s="1"/>
  <c r="M228" i="9" s="1"/>
  <c r="R279" i="9"/>
  <c r="B280" i="9"/>
  <c r="G227" i="9"/>
  <c r="L227" i="9"/>
  <c r="N227" i="9" s="1"/>
  <c r="I227" i="9"/>
  <c r="H227" i="9" s="1"/>
  <c r="F227" i="9"/>
  <c r="K227" i="9"/>
  <c r="B281" i="9" l="1"/>
  <c r="R280" i="9"/>
  <c r="G228" i="9"/>
  <c r="I228" i="9"/>
  <c r="K228" i="9"/>
  <c r="F228" i="9"/>
  <c r="L228" i="9"/>
  <c r="N228" i="9" s="1"/>
  <c r="C227" i="9"/>
  <c r="J228" i="9" s="1"/>
  <c r="O229" i="9"/>
  <c r="P229" i="9" s="1"/>
  <c r="M229" i="9" s="1"/>
  <c r="Q229" i="9"/>
  <c r="Q230" i="9" l="1"/>
  <c r="O230" i="9"/>
  <c r="P230" i="9" s="1"/>
  <c r="M230" i="9" s="1"/>
  <c r="G229" i="9"/>
  <c r="L229" i="9"/>
  <c r="N229" i="9" s="1"/>
  <c r="I229" i="9"/>
  <c r="C229" i="9"/>
  <c r="J230" i="9" s="1"/>
  <c r="K229" i="9"/>
  <c r="F229" i="9"/>
  <c r="H228" i="9"/>
  <c r="C228" i="9"/>
  <c r="J229" i="9" s="1"/>
  <c r="R281" i="9"/>
  <c r="B282" i="9"/>
  <c r="R282" i="9" l="1"/>
  <c r="B283" i="9"/>
  <c r="H229" i="9"/>
  <c r="L230" i="9"/>
  <c r="N230" i="9" s="1"/>
  <c r="C230" i="9" s="1"/>
  <c r="J231" i="9" s="1"/>
  <c r="G230" i="9"/>
  <c r="F230" i="9"/>
  <c r="K230" i="9"/>
  <c r="I230" i="9"/>
  <c r="H230" i="9" s="1"/>
  <c r="Q231" i="9"/>
  <c r="O231" i="9"/>
  <c r="P231" i="9" s="1"/>
  <c r="M231" i="9" s="1"/>
  <c r="B284" i="9" l="1"/>
  <c r="R283" i="9"/>
  <c r="O232" i="9"/>
  <c r="P232" i="9" s="1"/>
  <c r="M232" i="9" s="1"/>
  <c r="Q232" i="9"/>
  <c r="G231" i="9"/>
  <c r="L231" i="9"/>
  <c r="N231" i="9" s="1"/>
  <c r="I231" i="9"/>
  <c r="H231" i="9" s="1"/>
  <c r="K231" i="9"/>
  <c r="F231" i="9"/>
  <c r="G232" i="9" l="1"/>
  <c r="L232" i="9"/>
  <c r="N232" i="9" s="1"/>
  <c r="I232" i="9"/>
  <c r="F232" i="9"/>
  <c r="K232" i="9"/>
  <c r="C232" i="9"/>
  <c r="J233" i="9" s="1"/>
  <c r="C231" i="9"/>
  <c r="J232" i="9" s="1"/>
  <c r="Q233" i="9"/>
  <c r="O233" i="9"/>
  <c r="P233" i="9" s="1"/>
  <c r="M233" i="9" s="1"/>
  <c r="R284" i="9"/>
  <c r="B285" i="9"/>
  <c r="R285" i="9" l="1"/>
  <c r="B286" i="9"/>
  <c r="L233" i="9"/>
  <c r="N233" i="9" s="1"/>
  <c r="G233" i="9"/>
  <c r="C233" i="9"/>
  <c r="J234" i="9" s="1"/>
  <c r="I233" i="9"/>
  <c r="H233" i="9" s="1"/>
  <c r="F233" i="9"/>
  <c r="K233" i="9"/>
  <c r="O234" i="9"/>
  <c r="P234" i="9" s="1"/>
  <c r="M234" i="9" s="1"/>
  <c r="Q234" i="9"/>
  <c r="H232" i="9"/>
  <c r="Q235" i="9" l="1"/>
  <c r="O235" i="9"/>
  <c r="P235" i="9" s="1"/>
  <c r="M235" i="9" s="1"/>
  <c r="B287" i="9"/>
  <c r="R286" i="9"/>
  <c r="G234" i="9"/>
  <c r="L234" i="9"/>
  <c r="N234" i="9" s="1"/>
  <c r="C234" i="9" s="1"/>
  <c r="J235" i="9" s="1"/>
  <c r="I234" i="9"/>
  <c r="H234" i="9" s="1"/>
  <c r="F234" i="9"/>
  <c r="K234" i="9"/>
  <c r="I235" i="9" l="1"/>
  <c r="H235" i="9" s="1"/>
  <c r="G235" i="9"/>
  <c r="L235" i="9"/>
  <c r="N235" i="9" s="1"/>
  <c r="C235" i="9" s="1"/>
  <c r="J236" i="9" s="1"/>
  <c r="K235" i="9"/>
  <c r="F235" i="9"/>
  <c r="B288" i="9"/>
  <c r="R287" i="9"/>
  <c r="O236" i="9"/>
  <c r="P236" i="9" s="1"/>
  <c r="M236" i="9" s="1"/>
  <c r="Q236" i="9"/>
  <c r="O237" i="9" l="1"/>
  <c r="P237" i="9" s="1"/>
  <c r="M237" i="9" s="1"/>
  <c r="Q237" i="9"/>
  <c r="R288" i="9"/>
  <c r="B289" i="9"/>
  <c r="G236" i="9"/>
  <c r="L236" i="9"/>
  <c r="N236" i="9" s="1"/>
  <c r="K236" i="9"/>
  <c r="F236" i="9"/>
  <c r="I236" i="9"/>
  <c r="H236" i="9" s="1"/>
  <c r="B290" i="9" l="1"/>
  <c r="R289" i="9"/>
  <c r="G237" i="9"/>
  <c r="I237" i="9"/>
  <c r="K237" i="9"/>
  <c r="F237" i="9"/>
  <c r="L237" i="9"/>
  <c r="N237" i="9" s="1"/>
  <c r="Q238" i="9"/>
  <c r="O238" i="9"/>
  <c r="P238" i="9" s="1"/>
  <c r="M238" i="9" s="1"/>
  <c r="C236" i="9"/>
  <c r="J237" i="9" s="1"/>
  <c r="G238" i="9" l="1"/>
  <c r="L238" i="9"/>
  <c r="N238" i="9" s="1"/>
  <c r="I238" i="9"/>
  <c r="F238" i="9"/>
  <c r="K238" i="9"/>
  <c r="C238" i="9"/>
  <c r="J239" i="9" s="1"/>
  <c r="C237" i="9"/>
  <c r="J238" i="9" s="1"/>
  <c r="H237" i="9"/>
  <c r="O239" i="9"/>
  <c r="P239" i="9" s="1"/>
  <c r="M239" i="9" s="1"/>
  <c r="Q239" i="9"/>
  <c r="R290" i="9"/>
  <c r="B291" i="9"/>
  <c r="Q240" i="9" l="1"/>
  <c r="O240" i="9"/>
  <c r="P240" i="9" s="1"/>
  <c r="M240" i="9" s="1"/>
  <c r="R291" i="9"/>
  <c r="B292" i="9"/>
  <c r="L239" i="9"/>
  <c r="N239" i="9" s="1"/>
  <c r="C239" i="9" s="1"/>
  <c r="J240" i="9" s="1"/>
  <c r="G239" i="9"/>
  <c r="I239" i="9"/>
  <c r="H239" i="9" s="1"/>
  <c r="F239" i="9"/>
  <c r="K239" i="9"/>
  <c r="H238" i="9"/>
  <c r="B293" i="9" l="1"/>
  <c r="R292" i="9"/>
  <c r="G240" i="9"/>
  <c r="L240" i="9"/>
  <c r="N240" i="9" s="1"/>
  <c r="C240" i="9" s="1"/>
  <c r="J241" i="9" s="1"/>
  <c r="I240" i="9"/>
  <c r="H240" i="9" s="1"/>
  <c r="K240" i="9"/>
  <c r="F240" i="9"/>
  <c r="O241" i="9"/>
  <c r="P241" i="9" s="1"/>
  <c r="M241" i="9" s="1"/>
  <c r="Q241" i="9"/>
  <c r="G241" i="9" l="1"/>
  <c r="L241" i="9"/>
  <c r="N241" i="9" s="1"/>
  <c r="I241" i="9"/>
  <c r="H241" i="9" s="1"/>
  <c r="F241" i="9"/>
  <c r="K241" i="9"/>
  <c r="O242" i="9"/>
  <c r="P242" i="9" s="1"/>
  <c r="M242" i="9" s="1"/>
  <c r="Q242" i="9"/>
  <c r="R293" i="9"/>
  <c r="B294" i="9"/>
  <c r="R294" i="9" l="1"/>
  <c r="B295" i="9"/>
  <c r="Q243" i="9"/>
  <c r="O243" i="9"/>
  <c r="P243" i="9" s="1"/>
  <c r="M243" i="9" s="1"/>
  <c r="L242" i="9"/>
  <c r="N242" i="9" s="1"/>
  <c r="C242" i="9" s="1"/>
  <c r="J243" i="9" s="1"/>
  <c r="K242" i="9"/>
  <c r="F242" i="9"/>
  <c r="I242" i="9"/>
  <c r="G242" i="9"/>
  <c r="C241" i="9"/>
  <c r="J242" i="9" s="1"/>
  <c r="H242" i="9" l="1"/>
  <c r="B296" i="9"/>
  <c r="R295" i="9"/>
  <c r="G243" i="9"/>
  <c r="L243" i="9"/>
  <c r="N243" i="9" s="1"/>
  <c r="C243" i="9" s="1"/>
  <c r="J244" i="9" s="1"/>
  <c r="I243" i="9"/>
  <c r="H243" i="9" s="1"/>
  <c r="K243" i="9"/>
  <c r="F243" i="9"/>
  <c r="O244" i="9"/>
  <c r="P244" i="9" s="1"/>
  <c r="M244" i="9" s="1"/>
  <c r="Q244" i="9"/>
  <c r="Q245" i="9" l="1"/>
  <c r="O245" i="9"/>
  <c r="P245" i="9" s="1"/>
  <c r="M245" i="9" s="1"/>
  <c r="R296" i="9"/>
  <c r="B297" i="9"/>
  <c r="I244" i="9"/>
  <c r="H244" i="9" s="1"/>
  <c r="G244" i="9"/>
  <c r="K244" i="9"/>
  <c r="L244" i="9"/>
  <c r="N244" i="9" s="1"/>
  <c r="C244" i="9" s="1"/>
  <c r="J245" i="9" s="1"/>
  <c r="F244" i="9"/>
  <c r="R297" i="9" l="1"/>
  <c r="B298" i="9"/>
  <c r="L245" i="9"/>
  <c r="N245" i="9" s="1"/>
  <c r="C245" i="9" s="1"/>
  <c r="J246" i="9" s="1"/>
  <c r="G245" i="9"/>
  <c r="F245" i="9"/>
  <c r="I245" i="9"/>
  <c r="H245" i="9" s="1"/>
  <c r="K245" i="9"/>
  <c r="O246" i="9"/>
  <c r="P246" i="9" s="1"/>
  <c r="M246" i="9" s="1"/>
  <c r="Q246" i="9"/>
  <c r="B299" i="9" l="1"/>
  <c r="R298" i="9"/>
  <c r="Q247" i="9"/>
  <c r="O247" i="9"/>
  <c r="P247" i="9" s="1"/>
  <c r="M247" i="9" s="1"/>
  <c r="G246" i="9"/>
  <c r="L246" i="9"/>
  <c r="N246" i="9" s="1"/>
  <c r="I246" i="9"/>
  <c r="H246" i="9" s="1"/>
  <c r="F246" i="9"/>
  <c r="K246" i="9"/>
  <c r="G247" i="9" l="1"/>
  <c r="L247" i="9"/>
  <c r="N247" i="9" s="1"/>
  <c r="C247" i="9" s="1"/>
  <c r="J248" i="9" s="1"/>
  <c r="I247" i="9"/>
  <c r="K247" i="9"/>
  <c r="F247" i="9"/>
  <c r="C246" i="9"/>
  <c r="J247" i="9" s="1"/>
  <c r="Q248" i="9"/>
  <c r="O248" i="9"/>
  <c r="P248" i="9" s="1"/>
  <c r="M248" i="9" s="1"/>
  <c r="R299" i="9"/>
  <c r="B300" i="9"/>
  <c r="O249" i="9" l="1"/>
  <c r="P249" i="9" s="1"/>
  <c r="M249" i="9" s="1"/>
  <c r="Q249" i="9"/>
  <c r="H247" i="9"/>
  <c r="R300" i="9"/>
  <c r="B301" i="9"/>
  <c r="G248" i="9"/>
  <c r="L248" i="9"/>
  <c r="N248" i="9" s="1"/>
  <c r="C248" i="9" s="1"/>
  <c r="J249" i="9" s="1"/>
  <c r="F248" i="9"/>
  <c r="K248" i="9"/>
  <c r="I248" i="9"/>
  <c r="H248" i="9" s="1"/>
  <c r="B302" i="9" l="1"/>
  <c r="R301" i="9"/>
  <c r="Q250" i="9"/>
  <c r="O250" i="9"/>
  <c r="P250" i="9" s="1"/>
  <c r="M250" i="9" s="1"/>
  <c r="G249" i="9"/>
  <c r="L249" i="9"/>
  <c r="N249" i="9" s="1"/>
  <c r="C249" i="9" s="1"/>
  <c r="J250" i="9" s="1"/>
  <c r="I249" i="9"/>
  <c r="H249" i="9" s="1"/>
  <c r="K249" i="9"/>
  <c r="F249" i="9"/>
  <c r="O251" i="9" l="1"/>
  <c r="P251" i="9" s="1"/>
  <c r="M251" i="9" s="1"/>
  <c r="Q251" i="9"/>
  <c r="G250" i="9"/>
  <c r="L250" i="9"/>
  <c r="N250" i="9" s="1"/>
  <c r="I250" i="9"/>
  <c r="H250" i="9" s="1"/>
  <c r="K250" i="9"/>
  <c r="F250" i="9"/>
  <c r="C250" i="9"/>
  <c r="J251" i="9" s="1"/>
  <c r="R302" i="9"/>
  <c r="B303" i="9"/>
  <c r="R303" i="9" l="1"/>
  <c r="B304" i="9"/>
  <c r="Q252" i="9"/>
  <c r="O252" i="9"/>
  <c r="P252" i="9" s="1"/>
  <c r="M252" i="9" s="1"/>
  <c r="L251" i="9"/>
  <c r="N251" i="9" s="1"/>
  <c r="C251" i="9" s="1"/>
  <c r="J252" i="9" s="1"/>
  <c r="K251" i="9"/>
  <c r="F251" i="9"/>
  <c r="I251" i="9"/>
  <c r="H251" i="9" s="1"/>
  <c r="G251" i="9"/>
  <c r="B305" i="9" l="1"/>
  <c r="R304" i="9"/>
  <c r="G252" i="9"/>
  <c r="I252" i="9"/>
  <c r="H252" i="9" s="1"/>
  <c r="L252" i="9"/>
  <c r="N252" i="9" s="1"/>
  <c r="C252" i="9" s="1"/>
  <c r="J253" i="9" s="1"/>
  <c r="F252" i="9"/>
  <c r="K252" i="9"/>
  <c r="O253" i="9"/>
  <c r="P253" i="9" s="1"/>
  <c r="M253" i="9" s="1"/>
  <c r="Q253" i="9"/>
  <c r="G253" i="9" l="1"/>
  <c r="L253" i="9"/>
  <c r="N253" i="9" s="1"/>
  <c r="C253" i="9" s="1"/>
  <c r="J254" i="9" s="1"/>
  <c r="I253" i="9"/>
  <c r="H253" i="9" s="1"/>
  <c r="F253" i="9"/>
  <c r="K253" i="9"/>
  <c r="Q254" i="9"/>
  <c r="O254" i="9"/>
  <c r="P254" i="9" s="1"/>
  <c r="M254" i="9" s="1"/>
  <c r="R305" i="9"/>
  <c r="B306" i="9"/>
  <c r="R306" i="9" l="1"/>
  <c r="B307" i="9"/>
  <c r="Q255" i="9"/>
  <c r="O255" i="9"/>
  <c r="P255" i="9" s="1"/>
  <c r="M255" i="9" s="1"/>
  <c r="L254" i="9"/>
  <c r="N254" i="9" s="1"/>
  <c r="C254" i="9" s="1"/>
  <c r="J255" i="9" s="1"/>
  <c r="G254" i="9"/>
  <c r="K254" i="9"/>
  <c r="F254" i="9"/>
  <c r="I254" i="9"/>
  <c r="H254" i="9" s="1"/>
  <c r="B308" i="9" l="1"/>
  <c r="R307" i="9"/>
  <c r="G255" i="9"/>
  <c r="L255" i="9"/>
  <c r="N255" i="9" s="1"/>
  <c r="C255" i="9" s="1"/>
  <c r="J256" i="9" s="1"/>
  <c r="I255" i="9"/>
  <c r="H255" i="9" s="1"/>
  <c r="K255" i="9"/>
  <c r="F255" i="9"/>
  <c r="O256" i="9"/>
  <c r="P256" i="9" s="1"/>
  <c r="M256" i="9" s="1"/>
  <c r="Q256" i="9"/>
  <c r="Q257" i="9" l="1"/>
  <c r="O257" i="9"/>
  <c r="P257" i="9" s="1"/>
  <c r="M257" i="9" s="1"/>
  <c r="G256" i="9"/>
  <c r="L256" i="9"/>
  <c r="N256" i="9" s="1"/>
  <c r="I256" i="9"/>
  <c r="H256" i="9" s="1"/>
  <c r="K256" i="9"/>
  <c r="F256" i="9"/>
  <c r="C256" i="9"/>
  <c r="J257" i="9" s="1"/>
  <c r="R308" i="9"/>
  <c r="B309" i="9"/>
  <c r="R309" i="9" l="1"/>
  <c r="B310" i="9"/>
  <c r="L257" i="9"/>
  <c r="N257" i="9" s="1"/>
  <c r="G257" i="9"/>
  <c r="F257" i="9"/>
  <c r="C257" i="9"/>
  <c r="J258" i="9" s="1"/>
  <c r="K257" i="9"/>
  <c r="I257" i="9"/>
  <c r="H257" i="9" s="1"/>
  <c r="O258" i="9"/>
  <c r="P258" i="9" s="1"/>
  <c r="M258" i="9" s="1"/>
  <c r="Q258" i="9"/>
  <c r="Q259" i="9" l="1"/>
  <c r="O259" i="9"/>
  <c r="P259" i="9" s="1"/>
  <c r="M259" i="9" s="1"/>
  <c r="B311" i="9"/>
  <c r="R310" i="9"/>
  <c r="G258" i="9"/>
  <c r="L258" i="9"/>
  <c r="N258" i="9" s="1"/>
  <c r="I258" i="9"/>
  <c r="H258" i="9" s="1"/>
  <c r="K258" i="9"/>
  <c r="F258" i="9"/>
  <c r="C258" i="9"/>
  <c r="J259" i="9" s="1"/>
  <c r="G259" i="9" l="1"/>
  <c r="L259" i="9"/>
  <c r="N259" i="9" s="1"/>
  <c r="I259" i="9"/>
  <c r="H259" i="9" s="1"/>
  <c r="F259" i="9"/>
  <c r="K259" i="9"/>
  <c r="R311" i="9"/>
  <c r="B312" i="9"/>
  <c r="O260" i="9"/>
  <c r="P260" i="9" s="1"/>
  <c r="M260" i="9" s="1"/>
  <c r="Q260" i="9"/>
  <c r="O261" i="9" l="1"/>
  <c r="P261" i="9" s="1"/>
  <c r="M261" i="9" s="1"/>
  <c r="Q261" i="9"/>
  <c r="G260" i="9"/>
  <c r="L260" i="9"/>
  <c r="N260" i="9" s="1"/>
  <c r="C260" i="9" s="1"/>
  <c r="J261" i="9" s="1"/>
  <c r="F260" i="9"/>
  <c r="K260" i="9"/>
  <c r="I260" i="9"/>
  <c r="R312" i="9"/>
  <c r="B313" i="9"/>
  <c r="C259" i="9"/>
  <c r="J260" i="9" s="1"/>
  <c r="B314" i="9" l="1"/>
  <c r="R313" i="9"/>
  <c r="H260" i="9"/>
  <c r="Q262" i="9"/>
  <c r="O262" i="9"/>
  <c r="P262" i="9" s="1"/>
  <c r="M262" i="9" s="1"/>
  <c r="G261" i="9"/>
  <c r="I261" i="9"/>
  <c r="H261" i="9" s="1"/>
  <c r="L261" i="9"/>
  <c r="N261" i="9" s="1"/>
  <c r="C261" i="9" s="1"/>
  <c r="J262" i="9" s="1"/>
  <c r="F261" i="9"/>
  <c r="K261" i="9"/>
  <c r="O263" i="9" l="1"/>
  <c r="P263" i="9" s="1"/>
  <c r="M263" i="9" s="1"/>
  <c r="Q263" i="9"/>
  <c r="G262" i="9"/>
  <c r="I262" i="9"/>
  <c r="H262" i="9" s="1"/>
  <c r="L262" i="9"/>
  <c r="N262" i="9" s="1"/>
  <c r="K262" i="9"/>
  <c r="F262" i="9"/>
  <c r="R314" i="9"/>
  <c r="B315" i="9"/>
  <c r="L263" i="9" l="1"/>
  <c r="N263" i="9" s="1"/>
  <c r="G263" i="9"/>
  <c r="F263" i="9"/>
  <c r="C263" i="9"/>
  <c r="J264" i="9" s="1"/>
  <c r="I263" i="9"/>
  <c r="K263" i="9"/>
  <c r="R315" i="9"/>
  <c r="B316" i="9"/>
  <c r="C262" i="9"/>
  <c r="J263" i="9" s="1"/>
  <c r="Q264" i="9"/>
  <c r="O264" i="9"/>
  <c r="P264" i="9" s="1"/>
  <c r="M264" i="9" s="1"/>
  <c r="B317" i="9" l="1"/>
  <c r="R316" i="9"/>
  <c r="H263" i="9"/>
  <c r="O265" i="9"/>
  <c r="P265" i="9" s="1"/>
  <c r="M265" i="9" s="1"/>
  <c r="Q265" i="9"/>
  <c r="G264" i="9"/>
  <c r="L264" i="9"/>
  <c r="N264" i="9" s="1"/>
  <c r="I264" i="9"/>
  <c r="H264" i="9" s="1"/>
  <c r="K264" i="9"/>
  <c r="F264" i="9"/>
  <c r="G265" i="9" l="1"/>
  <c r="L265" i="9"/>
  <c r="N265" i="9" s="1"/>
  <c r="I265" i="9"/>
  <c r="K265" i="9"/>
  <c r="F265" i="9"/>
  <c r="C264" i="9"/>
  <c r="J265" i="9" s="1"/>
  <c r="O266" i="9"/>
  <c r="P266" i="9" s="1"/>
  <c r="M266" i="9" s="1"/>
  <c r="Q266" i="9"/>
  <c r="R317" i="9"/>
  <c r="B318" i="9"/>
  <c r="Q267" i="9" l="1"/>
  <c r="O267" i="9"/>
  <c r="P267" i="9" s="1"/>
  <c r="M267" i="9" s="1"/>
  <c r="L266" i="9"/>
  <c r="N266" i="9" s="1"/>
  <c r="C266" i="9" s="1"/>
  <c r="J267" i="9" s="1"/>
  <c r="G266" i="9"/>
  <c r="F266" i="9"/>
  <c r="I266" i="9"/>
  <c r="K266" i="9"/>
  <c r="R318" i="9"/>
  <c r="B319" i="9"/>
  <c r="C265" i="9"/>
  <c r="J266" i="9" s="1"/>
  <c r="H265" i="9"/>
  <c r="B320" i="9" l="1"/>
  <c r="R319" i="9"/>
  <c r="H266" i="9"/>
  <c r="G267" i="9"/>
  <c r="L267" i="9"/>
  <c r="N267" i="9" s="1"/>
  <c r="C267" i="9" s="1"/>
  <c r="J268" i="9" s="1"/>
  <c r="I267" i="9"/>
  <c r="H267" i="9" s="1"/>
  <c r="F267" i="9"/>
  <c r="K267" i="9"/>
  <c r="O268" i="9"/>
  <c r="P268" i="9" s="1"/>
  <c r="M268" i="9" s="1"/>
  <c r="Q268" i="9"/>
  <c r="Q269" i="9" l="1"/>
  <c r="O269" i="9"/>
  <c r="P269" i="9" s="1"/>
  <c r="M269" i="9" s="1"/>
  <c r="G268" i="9"/>
  <c r="I268" i="9"/>
  <c r="H268" i="9" s="1"/>
  <c r="L268" i="9"/>
  <c r="N268" i="9" s="1"/>
  <c r="C268" i="9" s="1"/>
  <c r="J269" i="9" s="1"/>
  <c r="K268" i="9"/>
  <c r="F268" i="9"/>
  <c r="R320" i="9"/>
  <c r="B321" i="9"/>
  <c r="R321" i="9" l="1"/>
  <c r="B322" i="9"/>
  <c r="L269" i="9"/>
  <c r="N269" i="9" s="1"/>
  <c r="C269" i="9" s="1"/>
  <c r="J270" i="9" s="1"/>
  <c r="K269" i="9"/>
  <c r="G269" i="9"/>
  <c r="I269" i="9"/>
  <c r="H269" i="9" s="1"/>
  <c r="F269" i="9"/>
  <c r="O270" i="9"/>
  <c r="P270" i="9" s="1"/>
  <c r="M270" i="9" s="1"/>
  <c r="Q270" i="9"/>
  <c r="B323" i="9" l="1"/>
  <c r="R322" i="9"/>
  <c r="Q271" i="9"/>
  <c r="O271" i="9"/>
  <c r="P271" i="9" s="1"/>
  <c r="M271" i="9" s="1"/>
  <c r="G270" i="9"/>
  <c r="L270" i="9"/>
  <c r="N270" i="9" s="1"/>
  <c r="C270" i="9" s="1"/>
  <c r="J271" i="9" s="1"/>
  <c r="I270" i="9"/>
  <c r="H270" i="9" s="1"/>
  <c r="F270" i="9"/>
  <c r="K270" i="9"/>
  <c r="G271" i="9" l="1"/>
  <c r="I271" i="9"/>
  <c r="H271" i="9" s="1"/>
  <c r="L271" i="9"/>
  <c r="N271" i="9" s="1"/>
  <c r="C271" i="9" s="1"/>
  <c r="J272" i="9" s="1"/>
  <c r="K271" i="9"/>
  <c r="F271" i="9"/>
  <c r="Q272" i="9"/>
  <c r="O272" i="9"/>
  <c r="P272" i="9" s="1"/>
  <c r="M272" i="9" s="1"/>
  <c r="R323" i="9"/>
  <c r="B324" i="9"/>
  <c r="O273" i="9" l="1"/>
  <c r="P273" i="9" s="1"/>
  <c r="M273" i="9" s="1"/>
  <c r="Q273" i="9"/>
  <c r="R324" i="9"/>
  <c r="B325" i="9"/>
  <c r="G272" i="9"/>
  <c r="L272" i="9"/>
  <c r="N272" i="9" s="1"/>
  <c r="C272" i="9" s="1"/>
  <c r="J273" i="9" s="1"/>
  <c r="F272" i="9"/>
  <c r="K272" i="9"/>
  <c r="I272" i="9"/>
  <c r="H272" i="9" s="1"/>
  <c r="B326" i="9" l="1"/>
  <c r="R325" i="9"/>
  <c r="Q274" i="9"/>
  <c r="O274" i="9"/>
  <c r="P274" i="9" s="1"/>
  <c r="M274" i="9" s="1"/>
  <c r="G273" i="9"/>
  <c r="L273" i="9"/>
  <c r="N273" i="9" s="1"/>
  <c r="C273" i="9" s="1"/>
  <c r="J274" i="9" s="1"/>
  <c r="I273" i="9"/>
  <c r="H273" i="9" s="1"/>
  <c r="F273" i="9"/>
  <c r="K273" i="9"/>
  <c r="G274" i="9" l="1"/>
  <c r="L274" i="9"/>
  <c r="N274" i="9" s="1"/>
  <c r="I274" i="9"/>
  <c r="H274" i="9" s="1"/>
  <c r="F274" i="9"/>
  <c r="C274" i="9"/>
  <c r="J275" i="9" s="1"/>
  <c r="K274" i="9"/>
  <c r="O275" i="9"/>
  <c r="P275" i="9" s="1"/>
  <c r="M275" i="9" s="1"/>
  <c r="Q275" i="9"/>
  <c r="R326" i="9"/>
  <c r="B327" i="9"/>
  <c r="R327" i="9" l="1"/>
  <c r="B328" i="9"/>
  <c r="Q276" i="9"/>
  <c r="O276" i="9"/>
  <c r="P276" i="9" s="1"/>
  <c r="M276" i="9" s="1"/>
  <c r="L275" i="9"/>
  <c r="N275" i="9" s="1"/>
  <c r="C275" i="9" s="1"/>
  <c r="J276" i="9" s="1"/>
  <c r="F275" i="9"/>
  <c r="K275" i="9"/>
  <c r="G275" i="9"/>
  <c r="I275" i="9"/>
  <c r="H275" i="9" s="1"/>
  <c r="B329" i="9" l="1"/>
  <c r="R328" i="9"/>
  <c r="G276" i="9"/>
  <c r="I276" i="9"/>
  <c r="H276" i="9" s="1"/>
  <c r="L276" i="9"/>
  <c r="N276" i="9" s="1"/>
  <c r="F276" i="9"/>
  <c r="K276" i="9"/>
  <c r="O277" i="9"/>
  <c r="P277" i="9" s="1"/>
  <c r="M277" i="9" s="1"/>
  <c r="Q277" i="9"/>
  <c r="G277" i="9" l="1"/>
  <c r="L277" i="9"/>
  <c r="N277" i="9" s="1"/>
  <c r="C277" i="9" s="1"/>
  <c r="J278" i="9" s="1"/>
  <c r="I277" i="9"/>
  <c r="F277" i="9"/>
  <c r="K277" i="9"/>
  <c r="Q278" i="9"/>
  <c r="O278" i="9"/>
  <c r="P278" i="9" s="1"/>
  <c r="M278" i="9" s="1"/>
  <c r="C276" i="9"/>
  <c r="J277" i="9" s="1"/>
  <c r="R329" i="9"/>
  <c r="B330" i="9"/>
  <c r="Q279" i="9" l="1"/>
  <c r="O279" i="9"/>
  <c r="P279" i="9" s="1"/>
  <c r="M279" i="9" s="1"/>
  <c r="L278" i="9"/>
  <c r="N278" i="9" s="1"/>
  <c r="C278" i="9" s="1"/>
  <c r="J279" i="9" s="1"/>
  <c r="F278" i="9"/>
  <c r="K278" i="9"/>
  <c r="G278" i="9"/>
  <c r="I278" i="9"/>
  <c r="H278" i="9" s="1"/>
  <c r="R330" i="9"/>
  <c r="B331" i="9"/>
  <c r="H277" i="9"/>
  <c r="B332" i="9" l="1"/>
  <c r="R331" i="9"/>
  <c r="G279" i="9"/>
  <c r="L279" i="9"/>
  <c r="N279" i="9" s="1"/>
  <c r="C279" i="9" s="1"/>
  <c r="J280" i="9" s="1"/>
  <c r="I279" i="9"/>
  <c r="H279" i="9" s="1"/>
  <c r="F279" i="9"/>
  <c r="K279" i="9"/>
  <c r="O280" i="9"/>
  <c r="P280" i="9" s="1"/>
  <c r="M280" i="9" s="1"/>
  <c r="Q280" i="9"/>
  <c r="Q281" i="9" l="1"/>
  <c r="O281" i="9"/>
  <c r="P281" i="9" s="1"/>
  <c r="M281" i="9" s="1"/>
  <c r="G280" i="9"/>
  <c r="L280" i="9"/>
  <c r="N280" i="9" s="1"/>
  <c r="I280" i="9"/>
  <c r="H280" i="9" s="1"/>
  <c r="F280" i="9"/>
  <c r="C280" i="9"/>
  <c r="J281" i="9" s="1"/>
  <c r="K280" i="9"/>
  <c r="R332" i="9"/>
  <c r="B333" i="9"/>
  <c r="R333" i="9" l="1"/>
  <c r="B334" i="9"/>
  <c r="L281" i="9"/>
  <c r="N281" i="9" s="1"/>
  <c r="G281" i="9"/>
  <c r="F281" i="9"/>
  <c r="C281" i="9"/>
  <c r="J282" i="9" s="1"/>
  <c r="I281" i="9"/>
  <c r="H281" i="9" s="1"/>
  <c r="K281" i="9"/>
  <c r="O282" i="9"/>
  <c r="P282" i="9" s="1"/>
  <c r="M282" i="9" s="1"/>
  <c r="Q282" i="9"/>
  <c r="Q283" i="9" l="1"/>
  <c r="O283" i="9"/>
  <c r="P283" i="9" s="1"/>
  <c r="M283" i="9" s="1"/>
  <c r="B335" i="9"/>
  <c r="R334" i="9"/>
  <c r="G282" i="9"/>
  <c r="L282" i="9"/>
  <c r="N282" i="9" s="1"/>
  <c r="C282" i="9" s="1"/>
  <c r="J283" i="9" s="1"/>
  <c r="I282" i="9"/>
  <c r="H282" i="9" s="1"/>
  <c r="K282" i="9"/>
  <c r="F282" i="9"/>
  <c r="I283" i="9" l="1"/>
  <c r="H283" i="9" s="1"/>
  <c r="G283" i="9"/>
  <c r="F283" i="9"/>
  <c r="K283" i="9"/>
  <c r="L283" i="9"/>
  <c r="N283" i="9" s="1"/>
  <c r="C283" i="9" s="1"/>
  <c r="J284" i="9" s="1"/>
  <c r="B336" i="9"/>
  <c r="R335" i="9"/>
  <c r="O284" i="9"/>
  <c r="P284" i="9" s="1"/>
  <c r="M284" i="9" s="1"/>
  <c r="Q284" i="9"/>
  <c r="O285" i="9" l="1"/>
  <c r="P285" i="9" s="1"/>
  <c r="M285" i="9" s="1"/>
  <c r="Q285" i="9"/>
  <c r="R336" i="9"/>
  <c r="B337" i="9"/>
  <c r="G284" i="9"/>
  <c r="L284" i="9"/>
  <c r="N284" i="9" s="1"/>
  <c r="C284" i="9" s="1"/>
  <c r="J285" i="9" s="1"/>
  <c r="K284" i="9"/>
  <c r="F284" i="9"/>
  <c r="I284" i="9"/>
  <c r="H284" i="9" s="1"/>
  <c r="B338" i="9" l="1"/>
  <c r="R337" i="9"/>
  <c r="G285" i="9"/>
  <c r="I285" i="9"/>
  <c r="H285" i="9" s="1"/>
  <c r="L285" i="9"/>
  <c r="N285" i="9" s="1"/>
  <c r="C285" i="9" s="1"/>
  <c r="J286" i="9" s="1"/>
  <c r="K285" i="9"/>
  <c r="F285" i="9"/>
  <c r="Q286" i="9"/>
  <c r="O286" i="9"/>
  <c r="P286" i="9" s="1"/>
  <c r="M286" i="9" s="1"/>
  <c r="G286" i="9" l="1"/>
  <c r="L286" i="9"/>
  <c r="N286" i="9" s="1"/>
  <c r="I286" i="9"/>
  <c r="H286" i="9" s="1"/>
  <c r="F286" i="9"/>
  <c r="K286" i="9"/>
  <c r="C286" i="9"/>
  <c r="J287" i="9" s="1"/>
  <c r="O287" i="9"/>
  <c r="P287" i="9" s="1"/>
  <c r="M287" i="9" s="1"/>
  <c r="Q287" i="9"/>
  <c r="R338" i="9"/>
  <c r="B339" i="9"/>
  <c r="R339" i="9" l="1"/>
  <c r="B340" i="9"/>
  <c r="Q288" i="9"/>
  <c r="O288" i="9"/>
  <c r="P288" i="9" s="1"/>
  <c r="M288" i="9" s="1"/>
  <c r="L287" i="9"/>
  <c r="N287" i="9" s="1"/>
  <c r="C287" i="9" s="1"/>
  <c r="J288" i="9" s="1"/>
  <c r="G287" i="9"/>
  <c r="F287" i="9"/>
  <c r="K287" i="9"/>
  <c r="I287" i="9"/>
  <c r="H287" i="9" s="1"/>
  <c r="B341" i="9" l="1"/>
  <c r="R340" i="9"/>
  <c r="G288" i="9"/>
  <c r="L288" i="9"/>
  <c r="N288" i="9" s="1"/>
  <c r="C288" i="9" s="1"/>
  <c r="J289" i="9" s="1"/>
  <c r="I288" i="9"/>
  <c r="H288" i="9" s="1"/>
  <c r="K288" i="9"/>
  <c r="F288" i="9"/>
  <c r="O289" i="9"/>
  <c r="P289" i="9" s="1"/>
  <c r="M289" i="9" s="1"/>
  <c r="Q289" i="9"/>
  <c r="O290" i="9" l="1"/>
  <c r="P290" i="9" s="1"/>
  <c r="M290" i="9" s="1"/>
  <c r="Q290" i="9"/>
  <c r="G289" i="9"/>
  <c r="L289" i="9"/>
  <c r="N289" i="9" s="1"/>
  <c r="C289" i="9" s="1"/>
  <c r="J290" i="9" s="1"/>
  <c r="I289" i="9"/>
  <c r="H289" i="9" s="1"/>
  <c r="K289" i="9"/>
  <c r="F289" i="9"/>
  <c r="R341" i="9"/>
  <c r="B342" i="9"/>
  <c r="Q291" i="9" l="1"/>
  <c r="O291" i="9"/>
  <c r="P291" i="9" s="1"/>
  <c r="M291" i="9" s="1"/>
  <c r="R342" i="9"/>
  <c r="B343" i="9"/>
  <c r="L290" i="9"/>
  <c r="N290" i="9" s="1"/>
  <c r="F290" i="9"/>
  <c r="G290" i="9"/>
  <c r="K290" i="9"/>
  <c r="I290" i="9"/>
  <c r="H290" i="9" s="1"/>
  <c r="B344" i="9" l="1"/>
  <c r="R343" i="9"/>
  <c r="G291" i="9"/>
  <c r="L291" i="9"/>
  <c r="N291" i="9" s="1"/>
  <c r="C291" i="9" s="1"/>
  <c r="J292" i="9" s="1"/>
  <c r="I291" i="9"/>
  <c r="F291" i="9"/>
  <c r="K291" i="9"/>
  <c r="C290" i="9"/>
  <c r="J291" i="9" s="1"/>
  <c r="O292" i="9"/>
  <c r="P292" i="9" s="1"/>
  <c r="M292" i="9" s="1"/>
  <c r="Q292" i="9"/>
  <c r="Q293" i="9" l="1"/>
  <c r="O293" i="9"/>
  <c r="P293" i="9" s="1"/>
  <c r="M293" i="9" s="1"/>
  <c r="H291" i="9"/>
  <c r="I292" i="9"/>
  <c r="H292" i="9" s="1"/>
  <c r="L292" i="9"/>
  <c r="N292" i="9" s="1"/>
  <c r="K292" i="9"/>
  <c r="F292" i="9"/>
  <c r="G292" i="9"/>
  <c r="R344" i="9"/>
  <c r="B345" i="9"/>
  <c r="L293" i="9" l="1"/>
  <c r="N293" i="9" s="1"/>
  <c r="G293" i="9"/>
  <c r="K293" i="9"/>
  <c r="C293" i="9"/>
  <c r="J294" i="9" s="1"/>
  <c r="F293" i="9"/>
  <c r="I293" i="9"/>
  <c r="R345" i="9"/>
  <c r="B346" i="9"/>
  <c r="C292" i="9"/>
  <c r="J293" i="9" s="1"/>
  <c r="O294" i="9"/>
  <c r="P294" i="9" s="1"/>
  <c r="M294" i="9" s="1"/>
  <c r="Q294" i="9"/>
  <c r="B347" i="9" l="1"/>
  <c r="R346" i="9"/>
  <c r="H293" i="9"/>
  <c r="Q295" i="9"/>
  <c r="O295" i="9"/>
  <c r="P295" i="9" s="1"/>
  <c r="M295" i="9" s="1"/>
  <c r="G294" i="9"/>
  <c r="L294" i="9"/>
  <c r="N294" i="9" s="1"/>
  <c r="I294" i="9"/>
  <c r="H294" i="9" s="1"/>
  <c r="K294" i="9"/>
  <c r="F294" i="9"/>
  <c r="G295" i="9" l="1"/>
  <c r="L295" i="9"/>
  <c r="N295" i="9" s="1"/>
  <c r="C295" i="9" s="1"/>
  <c r="J296" i="9" s="1"/>
  <c r="I295" i="9"/>
  <c r="K295" i="9"/>
  <c r="F295" i="9"/>
  <c r="C294" i="9"/>
  <c r="J295" i="9" s="1"/>
  <c r="Q296" i="9"/>
  <c r="O296" i="9"/>
  <c r="P296" i="9" s="1"/>
  <c r="M296" i="9" s="1"/>
  <c r="R347" i="9"/>
  <c r="B348" i="9"/>
  <c r="R348" i="9" l="1"/>
  <c r="B349" i="9"/>
  <c r="O297" i="9"/>
  <c r="P297" i="9" s="1"/>
  <c r="M297" i="9" s="1"/>
  <c r="Q297" i="9"/>
  <c r="G296" i="9"/>
  <c r="L296" i="9"/>
  <c r="N296" i="9" s="1"/>
  <c r="C296" i="9" s="1"/>
  <c r="J297" i="9" s="1"/>
  <c r="F296" i="9"/>
  <c r="K296" i="9"/>
  <c r="I296" i="9"/>
  <c r="H296" i="9" s="1"/>
  <c r="H295" i="9"/>
  <c r="Q298" i="9" l="1"/>
  <c r="O298" i="9"/>
  <c r="P298" i="9" s="1"/>
  <c r="M298" i="9" s="1"/>
  <c r="B350" i="9"/>
  <c r="R349" i="9"/>
  <c r="G297" i="9"/>
  <c r="L297" i="9"/>
  <c r="N297" i="9" s="1"/>
  <c r="C297" i="9" s="1"/>
  <c r="J298" i="9" s="1"/>
  <c r="I297" i="9"/>
  <c r="H297" i="9" s="1"/>
  <c r="K297" i="9"/>
  <c r="F297" i="9"/>
  <c r="G298" i="9" l="1"/>
  <c r="L298" i="9"/>
  <c r="N298" i="9" s="1"/>
  <c r="I298" i="9"/>
  <c r="H298" i="9" s="1"/>
  <c r="F298" i="9"/>
  <c r="C298" i="9"/>
  <c r="J299" i="9" s="1"/>
  <c r="K298" i="9"/>
  <c r="R350" i="9"/>
  <c r="B351" i="9"/>
  <c r="O299" i="9"/>
  <c r="P299" i="9" s="1"/>
  <c r="M299" i="9" s="1"/>
  <c r="Q299" i="9"/>
  <c r="R351" i="9" l="1"/>
  <c r="B352" i="9"/>
  <c r="Q300" i="9"/>
  <c r="O300" i="9"/>
  <c r="P300" i="9" s="1"/>
  <c r="M300" i="9" s="1"/>
  <c r="L299" i="9"/>
  <c r="N299" i="9" s="1"/>
  <c r="C299" i="9" s="1"/>
  <c r="J300" i="9" s="1"/>
  <c r="F299" i="9"/>
  <c r="G299" i="9"/>
  <c r="K299" i="9"/>
  <c r="I299" i="9"/>
  <c r="H299" i="9" s="1"/>
  <c r="O301" i="9" l="1"/>
  <c r="P301" i="9" s="1"/>
  <c r="M301" i="9" s="1"/>
  <c r="Q301" i="9"/>
  <c r="B353" i="9"/>
  <c r="R352" i="9"/>
  <c r="G300" i="9"/>
  <c r="I300" i="9"/>
  <c r="H300" i="9" s="1"/>
  <c r="L300" i="9"/>
  <c r="N300" i="9" s="1"/>
  <c r="K300" i="9"/>
  <c r="F300" i="9"/>
  <c r="G301" i="9" l="1"/>
  <c r="L301" i="9"/>
  <c r="N301" i="9" s="1"/>
  <c r="I301" i="9"/>
  <c r="K301" i="9"/>
  <c r="F301" i="9"/>
  <c r="R353" i="9"/>
  <c r="B354" i="9"/>
  <c r="Q302" i="9"/>
  <c r="O302" i="9"/>
  <c r="P302" i="9" s="1"/>
  <c r="M302" i="9" s="1"/>
  <c r="C300" i="9"/>
  <c r="J301" i="9" s="1"/>
  <c r="Q303" i="9" l="1"/>
  <c r="O303" i="9"/>
  <c r="P303" i="9" s="1"/>
  <c r="M303" i="9" s="1"/>
  <c r="L302" i="9"/>
  <c r="N302" i="9" s="1"/>
  <c r="C302" i="9" s="1"/>
  <c r="J303" i="9" s="1"/>
  <c r="G302" i="9"/>
  <c r="F302" i="9"/>
  <c r="K302" i="9"/>
  <c r="I302" i="9"/>
  <c r="R354" i="9"/>
  <c r="B355" i="9"/>
  <c r="C301" i="9"/>
  <c r="J302" i="9" s="1"/>
  <c r="H301" i="9"/>
  <c r="B356" i="9" l="1"/>
  <c r="R355" i="9"/>
  <c r="H302" i="9"/>
  <c r="G303" i="9"/>
  <c r="L303" i="9"/>
  <c r="N303" i="9" s="1"/>
  <c r="C303" i="9" s="1"/>
  <c r="J304" i="9" s="1"/>
  <c r="I303" i="9"/>
  <c r="H303" i="9" s="1"/>
  <c r="F303" i="9"/>
  <c r="K303" i="9"/>
  <c r="O304" i="9"/>
  <c r="P304" i="9" s="1"/>
  <c r="M304" i="9" s="1"/>
  <c r="Q304" i="9"/>
  <c r="Q305" i="9" l="1"/>
  <c r="O305" i="9"/>
  <c r="P305" i="9" s="1"/>
  <c r="M305" i="9" s="1"/>
  <c r="G304" i="9"/>
  <c r="L304" i="9"/>
  <c r="N304" i="9" s="1"/>
  <c r="I304" i="9"/>
  <c r="H304" i="9" s="1"/>
  <c r="C304" i="9"/>
  <c r="J305" i="9" s="1"/>
  <c r="F304" i="9"/>
  <c r="K304" i="9"/>
  <c r="R356" i="9"/>
  <c r="B357" i="9"/>
  <c r="L305" i="9" l="1"/>
  <c r="N305" i="9" s="1"/>
  <c r="G305" i="9"/>
  <c r="F305" i="9"/>
  <c r="C305" i="9"/>
  <c r="J306" i="9" s="1"/>
  <c r="I305" i="9"/>
  <c r="H305" i="9" s="1"/>
  <c r="K305" i="9"/>
  <c r="R357" i="9"/>
  <c r="B358" i="9"/>
  <c r="O306" i="9"/>
  <c r="P306" i="9" s="1"/>
  <c r="M306" i="9" s="1"/>
  <c r="Q306" i="9"/>
  <c r="B359" i="9" l="1"/>
  <c r="R358" i="9"/>
  <c r="Q307" i="9"/>
  <c r="O307" i="9"/>
  <c r="P307" i="9" s="1"/>
  <c r="M307" i="9" s="1"/>
  <c r="G306" i="9"/>
  <c r="L306" i="9"/>
  <c r="N306" i="9" s="1"/>
  <c r="I306" i="9"/>
  <c r="H306" i="9" s="1"/>
  <c r="K306" i="9"/>
  <c r="F306" i="9"/>
  <c r="G307" i="9" l="1"/>
  <c r="L307" i="9"/>
  <c r="N307" i="9" s="1"/>
  <c r="C307" i="9" s="1"/>
  <c r="J308" i="9" s="1"/>
  <c r="I307" i="9"/>
  <c r="F307" i="9"/>
  <c r="K307" i="9"/>
  <c r="O308" i="9"/>
  <c r="P308" i="9" s="1"/>
  <c r="M308" i="9" s="1"/>
  <c r="Q308" i="9"/>
  <c r="C306" i="9"/>
  <c r="J307" i="9" s="1"/>
  <c r="R359" i="9"/>
  <c r="B360" i="9"/>
  <c r="R360" i="9" l="1"/>
  <c r="B361" i="9"/>
  <c r="O309" i="9"/>
  <c r="P309" i="9" s="1"/>
  <c r="M309" i="9" s="1"/>
  <c r="Q309" i="9"/>
  <c r="G308" i="9"/>
  <c r="L308" i="9"/>
  <c r="N308" i="9" s="1"/>
  <c r="C308" i="9" s="1"/>
  <c r="J309" i="9" s="1"/>
  <c r="K308" i="9"/>
  <c r="F308" i="9"/>
  <c r="I308" i="9"/>
  <c r="H308" i="9" s="1"/>
  <c r="H307" i="9"/>
  <c r="B362" i="9" l="1"/>
  <c r="R361" i="9"/>
  <c r="G309" i="9"/>
  <c r="I309" i="9"/>
  <c r="H309" i="9" s="1"/>
  <c r="L309" i="9"/>
  <c r="N309" i="9" s="1"/>
  <c r="F309" i="9"/>
  <c r="K309" i="9"/>
  <c r="Q310" i="9"/>
  <c r="O310" i="9"/>
  <c r="P310" i="9" s="1"/>
  <c r="M310" i="9" s="1"/>
  <c r="G310" i="9" l="1"/>
  <c r="I310" i="9"/>
  <c r="L310" i="9"/>
  <c r="N310" i="9" s="1"/>
  <c r="C310" i="9" s="1"/>
  <c r="J311" i="9" s="1"/>
  <c r="K310" i="9"/>
  <c r="F310" i="9"/>
  <c r="O311" i="9"/>
  <c r="P311" i="9" s="1"/>
  <c r="M311" i="9" s="1"/>
  <c r="Q311" i="9"/>
  <c r="C309" i="9"/>
  <c r="J310" i="9" s="1"/>
  <c r="R362" i="9"/>
  <c r="B363" i="9"/>
  <c r="Q312" i="9" l="1"/>
  <c r="O312" i="9"/>
  <c r="P312" i="9" s="1"/>
  <c r="M312" i="9" s="1"/>
  <c r="H310" i="9"/>
  <c r="R363" i="9"/>
  <c r="C2" i="9"/>
  <c r="L311" i="9"/>
  <c r="N311" i="9" s="1"/>
  <c r="G311" i="9"/>
  <c r="K311" i="9"/>
  <c r="C311" i="9"/>
  <c r="J312" i="9" s="1"/>
  <c r="I311" i="9"/>
  <c r="H311" i="9" s="1"/>
  <c r="F311" i="9"/>
  <c r="G312" i="9" l="1"/>
  <c r="L312" i="9"/>
  <c r="N312" i="9" s="1"/>
  <c r="I312" i="9"/>
  <c r="H312" i="9" s="1"/>
  <c r="C312" i="9"/>
  <c r="J313" i="9" s="1"/>
  <c r="K312" i="9"/>
  <c r="F312" i="9"/>
  <c r="V4" i="9"/>
  <c r="V7" i="9"/>
  <c r="V8" i="9"/>
  <c r="V10" i="9"/>
  <c r="V9" i="9"/>
  <c r="V13" i="9"/>
  <c r="V11" i="9"/>
  <c r="V12" i="9"/>
  <c r="V14" i="9"/>
  <c r="V15" i="9"/>
  <c r="V16" i="9"/>
  <c r="V17" i="9"/>
  <c r="V18" i="9"/>
  <c r="V19" i="9"/>
  <c r="V20" i="9"/>
  <c r="V24" i="9"/>
  <c r="V21" i="9"/>
  <c r="V22" i="9"/>
  <c r="V23" i="9"/>
  <c r="V25" i="9"/>
  <c r="V26" i="9"/>
  <c r="V27" i="9"/>
  <c r="V28" i="9"/>
  <c r="V29" i="9"/>
  <c r="V30" i="9"/>
  <c r="O313" i="9"/>
  <c r="P313" i="9" s="1"/>
  <c r="M313" i="9" s="1"/>
  <c r="Q313" i="9"/>
  <c r="G313" i="9" l="1"/>
  <c r="L313" i="9"/>
  <c r="N313" i="9" s="1"/>
  <c r="C313" i="9" s="1"/>
  <c r="J314" i="9" s="1"/>
  <c r="I313" i="9"/>
  <c r="H313" i="9" s="1"/>
  <c r="F313" i="9"/>
  <c r="K313" i="9"/>
  <c r="O314" i="9"/>
  <c r="P314" i="9" s="1"/>
  <c r="M314" i="9" s="1"/>
  <c r="Q314" i="9"/>
  <c r="Q315" i="9" l="1"/>
  <c r="O315" i="9"/>
  <c r="P315" i="9" s="1"/>
  <c r="M315" i="9" s="1"/>
  <c r="L314" i="9"/>
  <c r="N314" i="9" s="1"/>
  <c r="C314" i="9" s="1"/>
  <c r="J315" i="9" s="1"/>
  <c r="G314" i="9"/>
  <c r="K314" i="9"/>
  <c r="F314" i="9"/>
  <c r="I314" i="9"/>
  <c r="H314" i="9" s="1"/>
  <c r="G315" i="9" l="1"/>
  <c r="L315" i="9"/>
  <c r="N315" i="9" s="1"/>
  <c r="I315" i="9"/>
  <c r="H315" i="9" s="1"/>
  <c r="F315" i="9"/>
  <c r="K315" i="9"/>
  <c r="C315" i="9"/>
  <c r="J316" i="9" s="1"/>
  <c r="O316" i="9"/>
  <c r="P316" i="9" s="1"/>
  <c r="M316" i="9" s="1"/>
  <c r="Q316" i="9"/>
  <c r="Q317" i="9" l="1"/>
  <c r="O317" i="9"/>
  <c r="P317" i="9" s="1"/>
  <c r="M317" i="9" s="1"/>
  <c r="G316" i="9"/>
  <c r="I316" i="9"/>
  <c r="H316" i="9" s="1"/>
  <c r="K316" i="9"/>
  <c r="L316" i="9"/>
  <c r="N316" i="9" s="1"/>
  <c r="F316" i="9"/>
  <c r="L317" i="9" l="1"/>
  <c r="N317" i="9" s="1"/>
  <c r="F317" i="9"/>
  <c r="C317" i="9"/>
  <c r="J318" i="9" s="1"/>
  <c r="G317" i="9"/>
  <c r="I317" i="9"/>
  <c r="K317" i="9"/>
  <c r="C316" i="9"/>
  <c r="J317" i="9" s="1"/>
  <c r="O318" i="9"/>
  <c r="P318" i="9" s="1"/>
  <c r="M318" i="9" s="1"/>
  <c r="Q318" i="9"/>
  <c r="H317" i="9" l="1"/>
  <c r="Q319" i="9"/>
  <c r="O319" i="9"/>
  <c r="P319" i="9" s="1"/>
  <c r="M319" i="9" s="1"/>
  <c r="G318" i="9"/>
  <c r="L318" i="9"/>
  <c r="N318" i="9" s="1"/>
  <c r="C318" i="9" s="1"/>
  <c r="J319" i="9" s="1"/>
  <c r="I318" i="9"/>
  <c r="H318" i="9" s="1"/>
  <c r="F318" i="9"/>
  <c r="K318" i="9"/>
  <c r="G319" i="9" l="1"/>
  <c r="I319" i="9"/>
  <c r="H319" i="9" s="1"/>
  <c r="L319" i="9"/>
  <c r="N319" i="9" s="1"/>
  <c r="C319" i="9" s="1"/>
  <c r="J320" i="9" s="1"/>
  <c r="K319" i="9"/>
  <c r="F319" i="9"/>
  <c r="Q320" i="9"/>
  <c r="O320" i="9"/>
  <c r="P320" i="9" s="1"/>
  <c r="M320" i="9" s="1"/>
  <c r="O321" i="9" l="1"/>
  <c r="P321" i="9" s="1"/>
  <c r="M321" i="9" s="1"/>
  <c r="Q321" i="9"/>
  <c r="G320" i="9"/>
  <c r="L320" i="9"/>
  <c r="N320" i="9" s="1"/>
  <c r="C320" i="9" s="1"/>
  <c r="J321" i="9" s="1"/>
  <c r="K320" i="9"/>
  <c r="F320" i="9"/>
  <c r="I320" i="9"/>
  <c r="H320" i="9" s="1"/>
  <c r="Q322" i="9" l="1"/>
  <c r="O322" i="9"/>
  <c r="P322" i="9" s="1"/>
  <c r="M322" i="9" s="1"/>
  <c r="G321" i="9"/>
  <c r="L321" i="9"/>
  <c r="N321" i="9" s="1"/>
  <c r="C321" i="9" s="1"/>
  <c r="J322" i="9" s="1"/>
  <c r="I321" i="9"/>
  <c r="H321" i="9" s="1"/>
  <c r="K321" i="9"/>
  <c r="F321" i="9"/>
  <c r="G322" i="9" l="1"/>
  <c r="L322" i="9"/>
  <c r="N322" i="9" s="1"/>
  <c r="I322" i="9"/>
  <c r="H322" i="9" s="1"/>
  <c r="F322" i="9"/>
  <c r="K322" i="9"/>
  <c r="C322" i="9"/>
  <c r="J323" i="9" s="1"/>
  <c r="O323" i="9"/>
  <c r="P323" i="9" s="1"/>
  <c r="M323" i="9" s="1"/>
  <c r="Q323" i="9"/>
  <c r="Q324" i="9" l="1"/>
  <c r="O324" i="9"/>
  <c r="P324" i="9" s="1"/>
  <c r="M324" i="9" s="1"/>
  <c r="L323" i="9"/>
  <c r="N323" i="9" s="1"/>
  <c r="K323" i="9"/>
  <c r="C323" i="9"/>
  <c r="J324" i="9" s="1"/>
  <c r="G323" i="9"/>
  <c r="F323" i="9"/>
  <c r="I323" i="9"/>
  <c r="H323" i="9" s="1"/>
  <c r="G324" i="9" l="1"/>
  <c r="I324" i="9"/>
  <c r="H324" i="9" s="1"/>
  <c r="K324" i="9"/>
  <c r="L324" i="9"/>
  <c r="N324" i="9" s="1"/>
  <c r="C324" i="9" s="1"/>
  <c r="J325" i="9" s="1"/>
  <c r="F324" i="9"/>
  <c r="O325" i="9"/>
  <c r="P325" i="9" s="1"/>
  <c r="M325" i="9" s="1"/>
  <c r="Q325" i="9"/>
  <c r="Q326" i="9" l="1"/>
  <c r="O326" i="9"/>
  <c r="P326" i="9" s="1"/>
  <c r="M326" i="9" s="1"/>
  <c r="G325" i="9"/>
  <c r="L325" i="9"/>
  <c r="N325" i="9" s="1"/>
  <c r="I325" i="9"/>
  <c r="H325" i="9" s="1"/>
  <c r="K325" i="9"/>
  <c r="F325" i="9"/>
  <c r="L326" i="9" l="1"/>
  <c r="N326" i="9" s="1"/>
  <c r="C326" i="9" s="1"/>
  <c r="J327" i="9" s="1"/>
  <c r="F326" i="9"/>
  <c r="G326" i="9"/>
  <c r="K326" i="9"/>
  <c r="I326" i="9"/>
  <c r="C325" i="9"/>
  <c r="J326" i="9" s="1"/>
  <c r="Q327" i="9"/>
  <c r="O327" i="9"/>
  <c r="P327" i="9" s="1"/>
  <c r="M327" i="9" s="1"/>
  <c r="H326" i="9" l="1"/>
  <c r="O328" i="9"/>
  <c r="P328" i="9" s="1"/>
  <c r="M328" i="9" s="1"/>
  <c r="Q328" i="9"/>
  <c r="G327" i="9"/>
  <c r="L327" i="9"/>
  <c r="N327" i="9" s="1"/>
  <c r="C327" i="9" s="1"/>
  <c r="J328" i="9" s="1"/>
  <c r="I327" i="9"/>
  <c r="H327" i="9" s="1"/>
  <c r="K327" i="9"/>
  <c r="F327" i="9"/>
  <c r="G328" i="9" l="1"/>
  <c r="L328" i="9"/>
  <c r="N328" i="9" s="1"/>
  <c r="C328" i="9" s="1"/>
  <c r="J329" i="9" s="1"/>
  <c r="I328" i="9"/>
  <c r="H328" i="9" s="1"/>
  <c r="K328" i="9"/>
  <c r="F328" i="9"/>
  <c r="Q329" i="9"/>
  <c r="O329" i="9"/>
  <c r="P329" i="9" s="1"/>
  <c r="M329" i="9" s="1"/>
  <c r="L329" i="9" l="1"/>
  <c r="N329" i="9" s="1"/>
  <c r="G329" i="9"/>
  <c r="F329" i="9"/>
  <c r="C329" i="9"/>
  <c r="J330" i="9" s="1"/>
  <c r="K329" i="9"/>
  <c r="I329" i="9"/>
  <c r="H329" i="9" s="1"/>
  <c r="O330" i="9"/>
  <c r="P330" i="9" s="1"/>
  <c r="M330" i="9" s="1"/>
  <c r="Q330" i="9"/>
  <c r="Q331" i="9" l="1"/>
  <c r="O331" i="9"/>
  <c r="P331" i="9" s="1"/>
  <c r="M331" i="9" s="1"/>
  <c r="G330" i="9"/>
  <c r="L330" i="9"/>
  <c r="N330" i="9" s="1"/>
  <c r="I330" i="9"/>
  <c r="H330" i="9" s="1"/>
  <c r="F330" i="9"/>
  <c r="K330" i="9"/>
  <c r="C330" i="9"/>
  <c r="J331" i="9" s="1"/>
  <c r="I331" i="9" l="1"/>
  <c r="H331" i="9" s="1"/>
  <c r="K331" i="9"/>
  <c r="F331" i="9"/>
  <c r="L331" i="9"/>
  <c r="N331" i="9" s="1"/>
  <c r="C331" i="9" s="1"/>
  <c r="J332" i="9" s="1"/>
  <c r="G331" i="9"/>
  <c r="O332" i="9"/>
  <c r="P332" i="9" s="1"/>
  <c r="M332" i="9" s="1"/>
  <c r="Q332" i="9"/>
  <c r="O333" i="9" l="1"/>
  <c r="P333" i="9" s="1"/>
  <c r="M333" i="9" s="1"/>
  <c r="Q333" i="9"/>
  <c r="G332" i="9"/>
  <c r="L332" i="9"/>
  <c r="N332" i="9" s="1"/>
  <c r="C332" i="9" s="1"/>
  <c r="J333" i="9" s="1"/>
  <c r="K332" i="9"/>
  <c r="F332" i="9"/>
  <c r="I332" i="9"/>
  <c r="H332" i="9" s="1"/>
  <c r="Q334" i="9" l="1"/>
  <c r="O334" i="9"/>
  <c r="P334" i="9" s="1"/>
  <c r="M334" i="9" s="1"/>
  <c r="G333" i="9"/>
  <c r="I333" i="9"/>
  <c r="H333" i="9" s="1"/>
  <c r="K333" i="9"/>
  <c r="L333" i="9"/>
  <c r="N333" i="9" s="1"/>
  <c r="C333" i="9" s="1"/>
  <c r="J334" i="9" s="1"/>
  <c r="F333" i="9"/>
  <c r="G334" i="9" l="1"/>
  <c r="L334" i="9"/>
  <c r="N334" i="9" s="1"/>
  <c r="C334" i="9" s="1"/>
  <c r="J335" i="9" s="1"/>
  <c r="I334" i="9"/>
  <c r="H334" i="9" s="1"/>
  <c r="K334" i="9"/>
  <c r="F334" i="9"/>
  <c r="O335" i="9"/>
  <c r="P335" i="9" s="1"/>
  <c r="M335" i="9" s="1"/>
  <c r="Q335" i="9"/>
  <c r="Q336" i="9" l="1"/>
  <c r="O336" i="9"/>
  <c r="P336" i="9" s="1"/>
  <c r="M336" i="9" s="1"/>
  <c r="L335" i="9"/>
  <c r="N335" i="9" s="1"/>
  <c r="C335" i="9" s="1"/>
  <c r="J336" i="9" s="1"/>
  <c r="G335" i="9"/>
  <c r="K335" i="9"/>
  <c r="I335" i="9"/>
  <c r="H335" i="9" s="1"/>
  <c r="F335" i="9"/>
  <c r="G336" i="9" l="1"/>
  <c r="L336" i="9"/>
  <c r="N336" i="9" s="1"/>
  <c r="I336" i="9"/>
  <c r="H336" i="9" s="1"/>
  <c r="C336" i="9"/>
  <c r="J337" i="9" s="1"/>
  <c r="K336" i="9"/>
  <c r="F336" i="9"/>
  <c r="O337" i="9"/>
  <c r="P337" i="9" s="1"/>
  <c r="M337" i="9" s="1"/>
  <c r="Q337" i="9"/>
  <c r="O338" i="9" l="1"/>
  <c r="P338" i="9" s="1"/>
  <c r="M338" i="9" s="1"/>
  <c r="Q338" i="9"/>
  <c r="G337" i="9"/>
  <c r="L337" i="9"/>
  <c r="N337" i="9" s="1"/>
  <c r="C337" i="9" s="1"/>
  <c r="J338" i="9" s="1"/>
  <c r="I337" i="9"/>
  <c r="H337" i="9" s="1"/>
  <c r="F337" i="9"/>
  <c r="K337" i="9"/>
  <c r="L338" i="9" l="1"/>
  <c r="N338" i="9" s="1"/>
  <c r="C338" i="9"/>
  <c r="J339" i="9" s="1"/>
  <c r="F338" i="9"/>
  <c r="K338" i="9"/>
  <c r="G338" i="9"/>
  <c r="I338" i="9"/>
  <c r="H338" i="9" s="1"/>
  <c r="Q339" i="9"/>
  <c r="O339" i="9"/>
  <c r="P339" i="9" s="1"/>
  <c r="M339" i="9" s="1"/>
  <c r="O340" i="9" l="1"/>
  <c r="P340" i="9" s="1"/>
  <c r="M340" i="9" s="1"/>
  <c r="Q340" i="9"/>
  <c r="G339" i="9"/>
  <c r="L339" i="9"/>
  <c r="N339" i="9" s="1"/>
  <c r="I339" i="9"/>
  <c r="H339" i="9" s="1"/>
  <c r="K339" i="9"/>
  <c r="F339" i="9"/>
  <c r="C339" i="9"/>
  <c r="J340" i="9" s="1"/>
  <c r="I340" i="9" l="1"/>
  <c r="H340" i="9" s="1"/>
  <c r="F340" i="9"/>
  <c r="G340" i="9"/>
  <c r="L340" i="9"/>
  <c r="N340" i="9" s="1"/>
  <c r="C340" i="9" s="1"/>
  <c r="J341" i="9" s="1"/>
  <c r="K340" i="9"/>
  <c r="Q341" i="9"/>
  <c r="O341" i="9"/>
  <c r="P341" i="9" s="1"/>
  <c r="M341" i="9" s="1"/>
  <c r="O342" i="9" l="1"/>
  <c r="P342" i="9" s="1"/>
  <c r="M342" i="9" s="1"/>
  <c r="Q342" i="9"/>
  <c r="L341" i="9"/>
  <c r="N341" i="9" s="1"/>
  <c r="C341" i="9" s="1"/>
  <c r="J342" i="9" s="1"/>
  <c r="G341" i="9"/>
  <c r="F341" i="9"/>
  <c r="I341" i="9"/>
  <c r="H341" i="9" s="1"/>
  <c r="K341" i="9"/>
  <c r="Q343" i="9" l="1"/>
  <c r="O343" i="9"/>
  <c r="P343" i="9" s="1"/>
  <c r="M343" i="9" s="1"/>
  <c r="G342" i="9"/>
  <c r="L342" i="9"/>
  <c r="N342" i="9" s="1"/>
  <c r="I342" i="9"/>
  <c r="H342" i="9" s="1"/>
  <c r="F342" i="9"/>
  <c r="C342" i="9"/>
  <c r="J343" i="9" s="1"/>
  <c r="K342" i="9"/>
  <c r="G343" i="9" l="1"/>
  <c r="L343" i="9"/>
  <c r="N343" i="9" s="1"/>
  <c r="C343" i="9" s="1"/>
  <c r="J344" i="9" s="1"/>
  <c r="I343" i="9"/>
  <c r="H343" i="9" s="1"/>
  <c r="F343" i="9"/>
  <c r="K343" i="9"/>
  <c r="Q344" i="9"/>
  <c r="O344" i="9"/>
  <c r="P344" i="9" s="1"/>
  <c r="M344" i="9" s="1"/>
  <c r="O345" i="9" l="1"/>
  <c r="P345" i="9" s="1"/>
  <c r="M345" i="9" s="1"/>
  <c r="Q345" i="9"/>
  <c r="G344" i="9"/>
  <c r="L344" i="9"/>
  <c r="N344" i="9" s="1"/>
  <c r="C344" i="9" s="1"/>
  <c r="J345" i="9" s="1"/>
  <c r="K344" i="9"/>
  <c r="F344" i="9"/>
  <c r="I344" i="9"/>
  <c r="H344" i="9" s="1"/>
  <c r="Q346" i="9" l="1"/>
  <c r="O346" i="9"/>
  <c r="P346" i="9" s="1"/>
  <c r="M346" i="9" s="1"/>
  <c r="G345" i="9"/>
  <c r="L345" i="9"/>
  <c r="N345" i="9" s="1"/>
  <c r="C345" i="9" s="1"/>
  <c r="J346" i="9" s="1"/>
  <c r="I345" i="9"/>
  <c r="H345" i="9" s="1"/>
  <c r="K345" i="9"/>
  <c r="F345" i="9"/>
  <c r="G346" i="9" l="1"/>
  <c r="L346" i="9"/>
  <c r="N346" i="9" s="1"/>
  <c r="I346" i="9"/>
  <c r="H346" i="9" s="1"/>
  <c r="K346" i="9"/>
  <c r="F346" i="9"/>
  <c r="C346" i="9"/>
  <c r="J347" i="9" s="1"/>
  <c r="O347" i="9"/>
  <c r="P347" i="9" s="1"/>
  <c r="M347" i="9" s="1"/>
  <c r="Q347" i="9"/>
  <c r="Q348" i="9" l="1"/>
  <c r="O348" i="9"/>
  <c r="P348" i="9" s="1"/>
  <c r="M348" i="9" s="1"/>
  <c r="L347" i="9"/>
  <c r="N347" i="9" s="1"/>
  <c r="F347" i="9"/>
  <c r="C347" i="9"/>
  <c r="J348" i="9" s="1"/>
  <c r="G347" i="9"/>
  <c r="K347" i="9"/>
  <c r="I347" i="9"/>
  <c r="H347" i="9" s="1"/>
  <c r="G348" i="9" l="1"/>
  <c r="I348" i="9"/>
  <c r="H348" i="9" s="1"/>
  <c r="L348" i="9"/>
  <c r="N348" i="9" s="1"/>
  <c r="C348" i="9" s="1"/>
  <c r="J349" i="9" s="1"/>
  <c r="K348" i="9"/>
  <c r="F348" i="9"/>
  <c r="O349" i="9"/>
  <c r="P349" i="9" s="1"/>
  <c r="M349" i="9" s="1"/>
  <c r="Q349" i="9"/>
  <c r="Q350" i="9" l="1"/>
  <c r="O350" i="9"/>
  <c r="P350" i="9" s="1"/>
  <c r="M350" i="9" s="1"/>
  <c r="G349" i="9"/>
  <c r="L349" i="9"/>
  <c r="N349" i="9" s="1"/>
  <c r="I349" i="9"/>
  <c r="H349" i="9" s="1"/>
  <c r="C349" i="9"/>
  <c r="J350" i="9" s="1"/>
  <c r="K349" i="9"/>
  <c r="F349" i="9"/>
  <c r="L350" i="9" l="1"/>
  <c r="N350" i="9" s="1"/>
  <c r="G350" i="9"/>
  <c r="F350" i="9"/>
  <c r="I350" i="9"/>
  <c r="H350" i="9" s="1"/>
  <c r="K350" i="9"/>
  <c r="C350" i="9"/>
  <c r="J351" i="9" s="1"/>
  <c r="Q351" i="9"/>
  <c r="O351" i="9"/>
  <c r="P351" i="9" s="1"/>
  <c r="M351" i="9" s="1"/>
  <c r="O352" i="9" l="1"/>
  <c r="P352" i="9" s="1"/>
  <c r="M352" i="9" s="1"/>
  <c r="Q352" i="9"/>
  <c r="G351" i="9"/>
  <c r="L351" i="9"/>
  <c r="N351" i="9" s="1"/>
  <c r="I351" i="9"/>
  <c r="H351" i="9" s="1"/>
  <c r="K351" i="9"/>
  <c r="C351" i="9"/>
  <c r="J352" i="9" s="1"/>
  <c r="F351" i="9"/>
  <c r="Q353" i="9" l="1"/>
  <c r="O353" i="9"/>
  <c r="P353" i="9" s="1"/>
  <c r="M353" i="9" s="1"/>
  <c r="G352" i="9"/>
  <c r="L352" i="9"/>
  <c r="N352" i="9" s="1"/>
  <c r="I352" i="9"/>
  <c r="H352" i="9" s="1"/>
  <c r="C352" i="9"/>
  <c r="J353" i="9" s="1"/>
  <c r="F352" i="9"/>
  <c r="K352" i="9"/>
  <c r="L353" i="9" l="1"/>
  <c r="N353" i="9" s="1"/>
  <c r="G353" i="9"/>
  <c r="F353" i="9"/>
  <c r="C353" i="9"/>
  <c r="J354" i="9" s="1"/>
  <c r="K353" i="9"/>
  <c r="I353" i="9"/>
  <c r="H353" i="9" s="1"/>
  <c r="O354" i="9"/>
  <c r="P354" i="9" s="1"/>
  <c r="M354" i="9" s="1"/>
  <c r="Q354" i="9"/>
  <c r="Q355" i="9" l="1"/>
  <c r="O355" i="9"/>
  <c r="P355" i="9" s="1"/>
  <c r="M355" i="9" s="1"/>
  <c r="G354" i="9"/>
  <c r="L354" i="9"/>
  <c r="N354" i="9" s="1"/>
  <c r="I354" i="9"/>
  <c r="H354" i="9" s="1"/>
  <c r="C354" i="9"/>
  <c r="J355" i="9" s="1"/>
  <c r="F354" i="9"/>
  <c r="K354" i="9"/>
  <c r="G355" i="9" l="1"/>
  <c r="L355" i="9"/>
  <c r="N355" i="9" s="1"/>
  <c r="I355" i="9"/>
  <c r="H355" i="9" s="1"/>
  <c r="K355" i="9"/>
  <c r="F355" i="9"/>
  <c r="C355" i="9"/>
  <c r="J356" i="9" s="1"/>
  <c r="O356" i="9"/>
  <c r="P356" i="9" s="1"/>
  <c r="M356" i="9" s="1"/>
  <c r="Q356" i="9"/>
  <c r="O357" i="9" l="1"/>
  <c r="P357" i="9" s="1"/>
  <c r="M357" i="9" s="1"/>
  <c r="Q357" i="9"/>
  <c r="G356" i="9"/>
  <c r="L356" i="9"/>
  <c r="N356" i="9" s="1"/>
  <c r="K356" i="9"/>
  <c r="I356" i="9"/>
  <c r="H356" i="9" s="1"/>
  <c r="C356" i="9"/>
  <c r="J357" i="9" s="1"/>
  <c r="F356" i="9"/>
  <c r="Q358" i="9" l="1"/>
  <c r="O358" i="9"/>
  <c r="P358" i="9" s="1"/>
  <c r="M358" i="9" s="1"/>
  <c r="G357" i="9"/>
  <c r="I357" i="9"/>
  <c r="H357" i="9" s="1"/>
  <c r="L357" i="9"/>
  <c r="N357" i="9" s="1"/>
  <c r="C357" i="9" s="1"/>
  <c r="J358" i="9" s="1"/>
  <c r="K357" i="9"/>
  <c r="F357" i="9"/>
  <c r="G358" i="9" l="1"/>
  <c r="I358" i="9"/>
  <c r="H358" i="9" s="1"/>
  <c r="L358" i="9"/>
  <c r="N358" i="9" s="1"/>
  <c r="F358" i="9"/>
  <c r="K358" i="9"/>
  <c r="O359" i="9"/>
  <c r="P359" i="9" s="1"/>
  <c r="M359" i="9" s="1"/>
  <c r="Q359" i="9"/>
  <c r="L359" i="9" l="1"/>
  <c r="N359" i="9" s="1"/>
  <c r="G359" i="9"/>
  <c r="K359" i="9"/>
  <c r="I359" i="9"/>
  <c r="C359" i="9"/>
  <c r="J360" i="9" s="1"/>
  <c r="F359" i="9"/>
  <c r="Q360" i="9"/>
  <c r="O360" i="9"/>
  <c r="P360" i="9" s="1"/>
  <c r="M360" i="9" s="1"/>
  <c r="C358" i="9"/>
  <c r="J359" i="9" s="1"/>
  <c r="O361" i="9" l="1"/>
  <c r="P361" i="9" s="1"/>
  <c r="M361" i="9" s="1"/>
  <c r="Q361" i="9"/>
  <c r="H359" i="9"/>
  <c r="G360" i="9"/>
  <c r="L360" i="9"/>
  <c r="N360" i="9" s="1"/>
  <c r="I360" i="9"/>
  <c r="H360" i="9" s="1"/>
  <c r="F360" i="9"/>
  <c r="K360" i="9"/>
  <c r="C360" i="9"/>
  <c r="J361" i="9" s="1"/>
  <c r="O362" i="9" l="1"/>
  <c r="P362" i="9" s="1"/>
  <c r="M362" i="9" s="1"/>
  <c r="Q362" i="9"/>
  <c r="G361" i="9"/>
  <c r="L361" i="9"/>
  <c r="N361" i="9" s="1"/>
  <c r="I361" i="9"/>
  <c r="H361" i="9" s="1"/>
  <c r="K361" i="9"/>
  <c r="F361" i="9"/>
  <c r="C361" i="9"/>
  <c r="J362" i="9" s="1"/>
  <c r="Q363" i="9" l="1"/>
  <c r="A35" i="9" s="1"/>
  <c r="O363" i="9"/>
  <c r="P363" i="9" s="1"/>
  <c r="M363" i="9" s="1"/>
  <c r="L362" i="9"/>
  <c r="N362" i="9" s="1"/>
  <c r="G362" i="9"/>
  <c r="K362" i="9"/>
  <c r="F362" i="9"/>
  <c r="I362" i="9"/>
  <c r="H362" i="9" s="1"/>
  <c r="G363" i="9" l="1"/>
  <c r="I363" i="9"/>
  <c r="K363" i="9"/>
  <c r="L363" i="9"/>
  <c r="N363" i="9" s="1"/>
  <c r="F363" i="9"/>
  <c r="C362" i="9"/>
  <c r="J363" i="9" s="1"/>
  <c r="C363" i="9" l="1"/>
  <c r="H363" i="9"/>
  <c r="V6" i="9"/>
  <c r="V5" i="9"/>
  <c r="V31" i="9"/>
  <c r="V32" i="9"/>
  <c r="V33" i="9"/>
  <c r="A32" i="9" l="1"/>
  <c r="A50" i="9" s="1"/>
  <c r="A53" i="9" s="1"/>
  <c r="A56" i="9" s="1"/>
  <c r="L37" i="6"/>
  <c r="N37" i="6"/>
  <c r="G38" i="6" s="1"/>
  <c r="K38" i="6" l="1"/>
  <c r="I38" i="6"/>
  <c r="F38" i="6"/>
  <c r="L38" i="6"/>
  <c r="N38" i="6" s="1"/>
  <c r="L39" i="6" s="1"/>
  <c r="N39" i="6" s="1"/>
  <c r="L40" i="6" s="1"/>
  <c r="N40" i="6" s="1"/>
  <c r="G41" i="6" s="1"/>
  <c r="C37" i="6"/>
  <c r="J38" i="6" s="1"/>
  <c r="H38" i="6" s="1"/>
  <c r="G40" i="6"/>
  <c r="G39" i="6"/>
  <c r="C39" i="6"/>
  <c r="J40" i="6" s="1"/>
  <c r="I39" i="6"/>
  <c r="K41" i="6"/>
  <c r="K40" i="6" l="1"/>
  <c r="I40" i="6"/>
  <c r="H40" i="6" s="1"/>
  <c r="F40" i="6"/>
  <c r="F41" i="6"/>
  <c r="C40" i="6"/>
  <c r="J41" i="6" s="1"/>
  <c r="K39" i="6"/>
  <c r="F39" i="6"/>
  <c r="I41" i="6"/>
  <c r="L41" i="6"/>
  <c r="N41" i="6" s="1"/>
  <c r="C41" i="6" s="1"/>
  <c r="J42" i="6" s="1"/>
  <c r="C38" i="6"/>
  <c r="J39" i="6" s="1"/>
  <c r="H39" i="6" s="1"/>
  <c r="H41" i="6"/>
  <c r="G42" i="6"/>
  <c r="I42" i="6" l="1"/>
  <c r="L42" i="6"/>
  <c r="N42" i="6" s="1"/>
  <c r="G43" i="6" s="1"/>
  <c r="K42" i="6"/>
  <c r="F42" i="6"/>
  <c r="L43" i="6"/>
  <c r="N43" i="6" s="1"/>
  <c r="C43" i="6" s="1"/>
  <c r="J44" i="6" s="1"/>
  <c r="I43" i="6"/>
  <c r="K43" i="6"/>
  <c r="F43" i="6"/>
  <c r="H42" i="6"/>
  <c r="C42" i="6"/>
  <c r="J43" i="6" s="1"/>
  <c r="H43" i="6" l="1"/>
  <c r="G44" i="6"/>
  <c r="L44" i="6"/>
  <c r="N44" i="6" s="1"/>
  <c r="C44" i="6" s="1"/>
  <c r="J45" i="6" s="1"/>
  <c r="I44" i="6"/>
  <c r="H44" i="6" s="1"/>
  <c r="F44" i="6"/>
  <c r="K44" i="6"/>
  <c r="G45" i="6" l="1"/>
  <c r="V8" i="6" s="1"/>
  <c r="L45" i="6"/>
  <c r="N45" i="6" s="1"/>
  <c r="I45" i="6"/>
  <c r="H45" i="6" s="1"/>
  <c r="C45" i="6"/>
  <c r="J46" i="6" s="1"/>
  <c r="F45" i="6"/>
  <c r="K45" i="6"/>
  <c r="G46" i="6" l="1"/>
  <c r="L46" i="6"/>
  <c r="N46" i="6" s="1"/>
  <c r="C46" i="6" s="1"/>
  <c r="J47" i="6" s="1"/>
  <c r="I46" i="6"/>
  <c r="H46" i="6" s="1"/>
  <c r="F46" i="6"/>
  <c r="K46" i="6"/>
  <c r="G47" i="6" l="1"/>
  <c r="L47" i="6"/>
  <c r="N47" i="6" s="1"/>
  <c r="C47" i="6" s="1"/>
  <c r="J48" i="6" s="1"/>
  <c r="I47" i="6"/>
  <c r="H47" i="6" s="1"/>
  <c r="K47" i="6"/>
  <c r="F47" i="6"/>
  <c r="I48" i="6" l="1"/>
  <c r="H48" i="6" s="1"/>
  <c r="G48" i="6"/>
  <c r="L48" i="6"/>
  <c r="N48" i="6" s="1"/>
  <c r="K48" i="6"/>
  <c r="F48" i="6"/>
  <c r="G49" i="6" l="1"/>
  <c r="L49" i="6"/>
  <c r="N49" i="6" s="1"/>
  <c r="I49" i="6"/>
  <c r="C49" i="6"/>
  <c r="J50" i="6" s="1"/>
  <c r="K49" i="6"/>
  <c r="F49" i="6"/>
  <c r="C48" i="6"/>
  <c r="J49" i="6" s="1"/>
  <c r="H49" i="6" l="1"/>
  <c r="G50" i="6"/>
  <c r="I50" i="6"/>
  <c r="H50" i="6" s="1"/>
  <c r="L50" i="6"/>
  <c r="N50" i="6" s="1"/>
  <c r="F50" i="6"/>
  <c r="K50" i="6"/>
  <c r="G51" i="6" l="1"/>
  <c r="L51" i="6"/>
  <c r="N51" i="6" s="1"/>
  <c r="I51" i="6"/>
  <c r="C51" i="6"/>
  <c r="J52" i="6" s="1"/>
  <c r="F51" i="6"/>
  <c r="K51" i="6"/>
  <c r="C50" i="6"/>
  <c r="J51" i="6" s="1"/>
  <c r="G52" i="6" l="1"/>
  <c r="L52" i="6"/>
  <c r="N52" i="6" s="1"/>
  <c r="C52" i="6"/>
  <c r="J53" i="6" s="1"/>
  <c r="I52" i="6"/>
  <c r="H52" i="6" s="1"/>
  <c r="F52" i="6"/>
  <c r="K52" i="6"/>
  <c r="H51" i="6"/>
  <c r="G53" i="6" l="1"/>
  <c r="L53" i="6"/>
  <c r="N53" i="6" s="1"/>
  <c r="C53" i="6" s="1"/>
  <c r="J54" i="6" s="1"/>
  <c r="I53" i="6"/>
  <c r="H53" i="6" s="1"/>
  <c r="F53" i="6"/>
  <c r="K53" i="6"/>
  <c r="G54" i="6" l="1"/>
  <c r="I54" i="6"/>
  <c r="H54" i="6" s="1"/>
  <c r="L54" i="6"/>
  <c r="N54" i="6" s="1"/>
  <c r="K54" i="6"/>
  <c r="F54" i="6"/>
  <c r="G55" i="6" l="1"/>
  <c r="I55" i="6"/>
  <c r="L55" i="6"/>
  <c r="N55" i="6" s="1"/>
  <c r="F55" i="6"/>
  <c r="K55" i="6"/>
  <c r="C54" i="6"/>
  <c r="J55" i="6" s="1"/>
  <c r="G56" i="6" l="1"/>
  <c r="L56" i="6"/>
  <c r="N56" i="6" s="1"/>
  <c r="I56" i="6"/>
  <c r="K56" i="6"/>
  <c r="F56" i="6"/>
  <c r="C55" i="6"/>
  <c r="J56" i="6" s="1"/>
  <c r="H55" i="6"/>
  <c r="H56" i="6" l="1"/>
  <c r="G57" i="6"/>
  <c r="L57" i="6"/>
  <c r="N57" i="6" s="1"/>
  <c r="C57" i="6" s="1"/>
  <c r="J58" i="6" s="1"/>
  <c r="I57" i="6"/>
  <c r="F57" i="6"/>
  <c r="K57" i="6"/>
  <c r="C56" i="6"/>
  <c r="J57" i="6" s="1"/>
  <c r="G58" i="6" l="1"/>
  <c r="I58" i="6"/>
  <c r="H58" i="6" s="1"/>
  <c r="L58" i="6"/>
  <c r="N58" i="6" s="1"/>
  <c r="K58" i="6"/>
  <c r="F58" i="6"/>
  <c r="H57" i="6"/>
  <c r="G59" i="6" l="1"/>
  <c r="L59" i="6"/>
  <c r="N59" i="6" s="1"/>
  <c r="I59" i="6"/>
  <c r="K59" i="6"/>
  <c r="F59" i="6"/>
  <c r="C58" i="6"/>
  <c r="J59" i="6" s="1"/>
  <c r="G60" i="6" l="1"/>
  <c r="I60" i="6"/>
  <c r="L60" i="6"/>
  <c r="N60" i="6" s="1"/>
  <c r="K60" i="6"/>
  <c r="F60" i="6"/>
  <c r="H59" i="6"/>
  <c r="C59" i="6"/>
  <c r="J60" i="6" s="1"/>
  <c r="G61" i="6" l="1"/>
  <c r="L61" i="6"/>
  <c r="N61" i="6" s="1"/>
  <c r="I61" i="6"/>
  <c r="C61" i="6"/>
  <c r="J62" i="6" s="1"/>
  <c r="F61" i="6"/>
  <c r="K61" i="6"/>
  <c r="C60" i="6"/>
  <c r="J61" i="6" s="1"/>
  <c r="H60" i="6"/>
  <c r="G62" i="6" l="1"/>
  <c r="L62" i="6"/>
  <c r="N62" i="6" s="1"/>
  <c r="I62" i="6"/>
  <c r="H62" i="6" s="1"/>
  <c r="F62" i="6"/>
  <c r="K62" i="6"/>
  <c r="H61" i="6"/>
  <c r="G63" i="6" l="1"/>
  <c r="I63" i="6"/>
  <c r="L63" i="6"/>
  <c r="N63" i="6" s="1"/>
  <c r="C63" i="6"/>
  <c r="J64" i="6" s="1"/>
  <c r="K63" i="6"/>
  <c r="F63" i="6"/>
  <c r="C62" i="6"/>
  <c r="J63" i="6" s="1"/>
  <c r="H63" i="6" l="1"/>
  <c r="G64" i="6"/>
  <c r="L64" i="6"/>
  <c r="N64" i="6" s="1"/>
  <c r="I64" i="6"/>
  <c r="H64" i="6" s="1"/>
  <c r="K64" i="6"/>
  <c r="F64" i="6"/>
  <c r="G65" i="6" l="1"/>
  <c r="L65" i="6"/>
  <c r="N65" i="6" s="1"/>
  <c r="I65" i="6"/>
  <c r="K65" i="6"/>
  <c r="F65" i="6"/>
  <c r="C64" i="6"/>
  <c r="J65" i="6" s="1"/>
  <c r="G66" i="6" l="1"/>
  <c r="I66" i="6"/>
  <c r="L66" i="6"/>
  <c r="N66" i="6" s="1"/>
  <c r="C66" i="6" s="1"/>
  <c r="J67" i="6" s="1"/>
  <c r="K66" i="6"/>
  <c r="F66" i="6"/>
  <c r="H65" i="6"/>
  <c r="C65" i="6"/>
  <c r="J66" i="6" s="1"/>
  <c r="H66" i="6" l="1"/>
  <c r="G67" i="6"/>
  <c r="L67" i="6"/>
  <c r="N67" i="6" s="1"/>
  <c r="F67" i="6"/>
  <c r="I67" i="6"/>
  <c r="H67" i="6" s="1"/>
  <c r="K67" i="6"/>
  <c r="G68" i="6" l="1"/>
  <c r="L68" i="6"/>
  <c r="N68" i="6" s="1"/>
  <c r="C68" i="6" s="1"/>
  <c r="J69" i="6" s="1"/>
  <c r="I68" i="6"/>
  <c r="K68" i="6"/>
  <c r="F68" i="6"/>
  <c r="C67" i="6"/>
  <c r="J68" i="6" s="1"/>
  <c r="H68" i="6" l="1"/>
  <c r="G69" i="6"/>
  <c r="L69" i="6"/>
  <c r="N69" i="6" s="1"/>
  <c r="I69" i="6"/>
  <c r="H69" i="6" s="1"/>
  <c r="F69" i="6"/>
  <c r="K69" i="6"/>
  <c r="G70" i="6" l="1"/>
  <c r="L70" i="6"/>
  <c r="N70" i="6" s="1"/>
  <c r="I70" i="6"/>
  <c r="C70" i="6"/>
  <c r="J71" i="6" s="1"/>
  <c r="K70" i="6"/>
  <c r="F70" i="6"/>
  <c r="C69" i="6"/>
  <c r="J70" i="6" s="1"/>
  <c r="H70" i="6" l="1"/>
  <c r="G71" i="6"/>
  <c r="I71" i="6"/>
  <c r="H71" i="6" s="1"/>
  <c r="L71" i="6"/>
  <c r="N71" i="6" s="1"/>
  <c r="C71" i="6" s="1"/>
  <c r="J72" i="6" s="1"/>
  <c r="F71" i="6"/>
  <c r="K71" i="6"/>
  <c r="I72" i="6" l="1"/>
  <c r="H72" i="6" s="1"/>
  <c r="G72" i="6"/>
  <c r="L72" i="6"/>
  <c r="N72" i="6" s="1"/>
  <c r="F72" i="6"/>
  <c r="K72" i="6"/>
  <c r="G73" i="6" l="1"/>
  <c r="L73" i="6"/>
  <c r="N73" i="6" s="1"/>
  <c r="I73" i="6"/>
  <c r="C73" i="6"/>
  <c r="J74" i="6" s="1"/>
  <c r="F73" i="6"/>
  <c r="K73" i="6"/>
  <c r="C72" i="6"/>
  <c r="J73" i="6" s="1"/>
  <c r="G74" i="6" l="1"/>
  <c r="I74" i="6"/>
  <c r="H74" i="6" s="1"/>
  <c r="L74" i="6"/>
  <c r="N74" i="6" s="1"/>
  <c r="F74" i="6"/>
  <c r="K74" i="6"/>
  <c r="H73" i="6"/>
  <c r="G75" i="6" l="1"/>
  <c r="L75" i="6"/>
  <c r="N75" i="6" s="1"/>
  <c r="I75" i="6"/>
  <c r="F75" i="6"/>
  <c r="K75" i="6"/>
  <c r="C75" i="6"/>
  <c r="J76" i="6" s="1"/>
  <c r="C74" i="6"/>
  <c r="J75" i="6" s="1"/>
  <c r="G76" i="6" l="1"/>
  <c r="L76" i="6"/>
  <c r="N76" i="6" s="1"/>
  <c r="I76" i="6"/>
  <c r="H76" i="6" s="1"/>
  <c r="F76" i="6"/>
  <c r="K76" i="6"/>
  <c r="H75" i="6"/>
  <c r="G77" i="6" l="1"/>
  <c r="L77" i="6"/>
  <c r="N77" i="6" s="1"/>
  <c r="C77" i="6" s="1"/>
  <c r="J78" i="6" s="1"/>
  <c r="I77" i="6"/>
  <c r="K77" i="6"/>
  <c r="F77" i="6"/>
  <c r="C76" i="6"/>
  <c r="J77" i="6" s="1"/>
  <c r="H77" i="6" l="1"/>
  <c r="G78" i="6"/>
  <c r="I78" i="6"/>
  <c r="H78" i="6" s="1"/>
  <c r="L78" i="6"/>
  <c r="N78" i="6" s="1"/>
  <c r="K78" i="6"/>
  <c r="F78" i="6"/>
  <c r="G79" i="6" l="1"/>
  <c r="L79" i="6"/>
  <c r="N79" i="6" s="1"/>
  <c r="I79" i="6"/>
  <c r="C79" i="6"/>
  <c r="J80" i="6" s="1"/>
  <c r="F79" i="6"/>
  <c r="K79" i="6"/>
  <c r="C78" i="6"/>
  <c r="J79" i="6" s="1"/>
  <c r="H79" i="6" l="1"/>
  <c r="G80" i="6"/>
  <c r="L80" i="6"/>
  <c r="N80" i="6" s="1"/>
  <c r="I80" i="6"/>
  <c r="H80" i="6" s="1"/>
  <c r="K80" i="6"/>
  <c r="F80" i="6"/>
  <c r="G81" i="6" l="1"/>
  <c r="L81" i="6"/>
  <c r="N81" i="6" s="1"/>
  <c r="I81" i="6"/>
  <c r="C81" i="6"/>
  <c r="J82" i="6" s="1"/>
  <c r="F81" i="6"/>
  <c r="K81" i="6"/>
  <c r="C80" i="6"/>
  <c r="J81" i="6" s="1"/>
  <c r="H81" i="6" l="1"/>
  <c r="G82" i="6"/>
  <c r="I82" i="6"/>
  <c r="H82" i="6" s="1"/>
  <c r="L82" i="6"/>
  <c r="N82" i="6" s="1"/>
  <c r="K82" i="6"/>
  <c r="F82" i="6"/>
  <c r="G83" i="6" l="1"/>
  <c r="L83" i="6"/>
  <c r="N83" i="6" s="1"/>
  <c r="I83" i="6"/>
  <c r="K83" i="6"/>
  <c r="F83" i="6"/>
  <c r="C82" i="6"/>
  <c r="J83" i="6" s="1"/>
  <c r="G84" i="6" l="1"/>
  <c r="I84" i="6"/>
  <c r="L84" i="6"/>
  <c r="N84" i="6" s="1"/>
  <c r="F84" i="6"/>
  <c r="K84" i="6"/>
  <c r="H83" i="6"/>
  <c r="C83" i="6"/>
  <c r="J84" i="6" s="1"/>
  <c r="G85" i="6" l="1"/>
  <c r="L85" i="6"/>
  <c r="N85" i="6" s="1"/>
  <c r="I85" i="6"/>
  <c r="C85" i="6"/>
  <c r="J86" i="6" s="1"/>
  <c r="F85" i="6"/>
  <c r="K85" i="6"/>
  <c r="C84" i="6"/>
  <c r="J85" i="6" s="1"/>
  <c r="H84" i="6"/>
  <c r="G86" i="6" l="1"/>
  <c r="L86" i="6"/>
  <c r="N86" i="6" s="1"/>
  <c r="I86" i="6"/>
  <c r="H86" i="6" s="1"/>
  <c r="K86" i="6"/>
  <c r="F86" i="6"/>
  <c r="H85" i="6"/>
  <c r="G87" i="6" l="1"/>
  <c r="I87" i="6"/>
  <c r="L87" i="6"/>
  <c r="N87" i="6" s="1"/>
  <c r="F87" i="6"/>
  <c r="K87" i="6"/>
  <c r="C86" i="6"/>
  <c r="J87" i="6" s="1"/>
  <c r="G88" i="6" l="1"/>
  <c r="I88" i="6"/>
  <c r="L88" i="6"/>
  <c r="N88" i="6" s="1"/>
  <c r="K88" i="6"/>
  <c r="F88" i="6"/>
  <c r="C87" i="6"/>
  <c r="J88" i="6" s="1"/>
  <c r="H87" i="6"/>
  <c r="G89" i="6" l="1"/>
  <c r="L89" i="6"/>
  <c r="N89" i="6" s="1"/>
  <c r="C89" i="6"/>
  <c r="J90" i="6" s="1"/>
  <c r="I89" i="6"/>
  <c r="F89" i="6"/>
  <c r="K89" i="6"/>
  <c r="H88" i="6"/>
  <c r="C88" i="6"/>
  <c r="J89" i="6" s="1"/>
  <c r="H89" i="6" l="1"/>
  <c r="G90" i="6"/>
  <c r="I90" i="6"/>
  <c r="H90" i="6" s="1"/>
  <c r="L90" i="6"/>
  <c r="N90" i="6" s="1"/>
  <c r="C90" i="6" s="1"/>
  <c r="J91" i="6" s="1"/>
  <c r="F90" i="6"/>
  <c r="K90" i="6"/>
  <c r="G91" i="6" l="1"/>
  <c r="L91" i="6"/>
  <c r="N91" i="6" s="1"/>
  <c r="I91" i="6"/>
  <c r="H91" i="6" s="1"/>
  <c r="C91" i="6"/>
  <c r="J92" i="6" s="1"/>
  <c r="K91" i="6"/>
  <c r="F91" i="6"/>
  <c r="G92" i="6" l="1"/>
  <c r="L92" i="6"/>
  <c r="N92" i="6" s="1"/>
  <c r="C92" i="6"/>
  <c r="J93" i="6" s="1"/>
  <c r="K92" i="6"/>
  <c r="I92" i="6"/>
  <c r="H92" i="6" s="1"/>
  <c r="F92" i="6"/>
  <c r="G93" i="6" l="1"/>
  <c r="L93" i="6"/>
  <c r="N93" i="6" s="1"/>
  <c r="I93" i="6"/>
  <c r="H93" i="6" s="1"/>
  <c r="C93" i="6"/>
  <c r="J94" i="6" s="1"/>
  <c r="K93" i="6"/>
  <c r="F93" i="6"/>
  <c r="G94" i="6" l="1"/>
  <c r="L94" i="6"/>
  <c r="N94" i="6" s="1"/>
  <c r="I94" i="6"/>
  <c r="H94" i="6" s="1"/>
  <c r="C94" i="6"/>
  <c r="J95" i="6" s="1"/>
  <c r="K94" i="6"/>
  <c r="F94" i="6"/>
  <c r="G95" i="6" l="1"/>
  <c r="L95" i="6"/>
  <c r="N95" i="6" s="1"/>
  <c r="C95" i="6" s="1"/>
  <c r="J96" i="6" s="1"/>
  <c r="I95" i="6"/>
  <c r="H95" i="6" s="1"/>
  <c r="K95" i="6"/>
  <c r="F95" i="6"/>
  <c r="I96" i="6" l="1"/>
  <c r="H96" i="6" s="1"/>
  <c r="G96" i="6"/>
  <c r="L96" i="6"/>
  <c r="N96" i="6" s="1"/>
  <c r="F96" i="6"/>
  <c r="K96" i="6"/>
  <c r="G97" i="6" l="1"/>
  <c r="L97" i="6"/>
  <c r="N97" i="6" s="1"/>
  <c r="I97" i="6"/>
  <c r="F97" i="6"/>
  <c r="K97" i="6"/>
  <c r="C96" i="6"/>
  <c r="J97" i="6" s="1"/>
  <c r="G98" i="6" l="1"/>
  <c r="I98" i="6"/>
  <c r="L98" i="6"/>
  <c r="N98" i="6" s="1"/>
  <c r="F98" i="6"/>
  <c r="K98" i="6"/>
  <c r="C97" i="6"/>
  <c r="J98" i="6" s="1"/>
  <c r="H97" i="6"/>
  <c r="H98" i="6" l="1"/>
  <c r="G99" i="6"/>
  <c r="L99" i="6"/>
  <c r="N99" i="6" s="1"/>
  <c r="I99" i="6"/>
  <c r="C99" i="6"/>
  <c r="J100" i="6" s="1"/>
  <c r="F99" i="6"/>
  <c r="K99" i="6"/>
  <c r="C98" i="6"/>
  <c r="J99" i="6" s="1"/>
  <c r="H99" i="6" l="1"/>
  <c r="G100" i="6"/>
  <c r="L100" i="6"/>
  <c r="N100" i="6" s="1"/>
  <c r="K100" i="6"/>
  <c r="F100" i="6"/>
  <c r="I100" i="6"/>
  <c r="H100" i="6" s="1"/>
  <c r="G101" i="6" l="1"/>
  <c r="L101" i="6"/>
  <c r="N101" i="6" s="1"/>
  <c r="C101" i="6"/>
  <c r="J102" i="6" s="1"/>
  <c r="I101" i="6"/>
  <c r="K101" i="6"/>
  <c r="F101" i="6"/>
  <c r="C100" i="6"/>
  <c r="J101" i="6" s="1"/>
  <c r="H101" i="6" l="1"/>
  <c r="G102" i="6"/>
  <c r="I102" i="6"/>
  <c r="H102" i="6" s="1"/>
  <c r="L102" i="6"/>
  <c r="N102" i="6" s="1"/>
  <c r="C102" i="6" s="1"/>
  <c r="J103" i="6" s="1"/>
  <c r="F102" i="6"/>
  <c r="K102" i="6"/>
  <c r="G103" i="6" l="1"/>
  <c r="I103" i="6"/>
  <c r="H103" i="6" s="1"/>
  <c r="L103" i="6"/>
  <c r="N103" i="6" s="1"/>
  <c r="K103" i="6"/>
  <c r="F103" i="6"/>
  <c r="I104" i="6" l="1"/>
  <c r="K104" i="6"/>
  <c r="G104" i="6"/>
  <c r="L104" i="6"/>
  <c r="N104" i="6" s="1"/>
  <c r="F104" i="6"/>
  <c r="C103" i="6"/>
  <c r="J104" i="6" s="1"/>
  <c r="H104" i="6" l="1"/>
  <c r="G105" i="6"/>
  <c r="L105" i="6"/>
  <c r="N105" i="6" s="1"/>
  <c r="I105" i="6"/>
  <c r="K105" i="6"/>
  <c r="C105" i="6"/>
  <c r="J106" i="6" s="1"/>
  <c r="F105" i="6"/>
  <c r="C104" i="6"/>
  <c r="J105" i="6" s="1"/>
  <c r="G106" i="6" l="1"/>
  <c r="I106" i="6"/>
  <c r="H106" i="6" s="1"/>
  <c r="K106" i="6"/>
  <c r="L106" i="6"/>
  <c r="N106" i="6" s="1"/>
  <c r="C106" i="6" s="1"/>
  <c r="J107" i="6" s="1"/>
  <c r="F106" i="6"/>
  <c r="H105" i="6"/>
  <c r="G107" i="6" l="1"/>
  <c r="L107" i="6"/>
  <c r="N107" i="6" s="1"/>
  <c r="I107" i="6"/>
  <c r="H107" i="6" s="1"/>
  <c r="F107" i="6"/>
  <c r="K107" i="6"/>
  <c r="G108" i="6" l="1"/>
  <c r="I108" i="6"/>
  <c r="L108" i="6"/>
  <c r="N108" i="6" s="1"/>
  <c r="F108" i="6"/>
  <c r="K108" i="6"/>
  <c r="C107" i="6"/>
  <c r="J108" i="6" s="1"/>
  <c r="G109" i="6" l="1"/>
  <c r="L109" i="6"/>
  <c r="N109" i="6" s="1"/>
  <c r="C109" i="6" s="1"/>
  <c r="J110" i="6" s="1"/>
  <c r="I109" i="6"/>
  <c r="K109" i="6"/>
  <c r="F109" i="6"/>
  <c r="C108" i="6"/>
  <c r="J109" i="6" s="1"/>
  <c r="H108" i="6"/>
  <c r="G110" i="6" l="1"/>
  <c r="L110" i="6"/>
  <c r="N110" i="6" s="1"/>
  <c r="I110" i="6"/>
  <c r="H110" i="6" s="1"/>
  <c r="F110" i="6"/>
  <c r="K110" i="6"/>
  <c r="H109" i="6"/>
  <c r="G111" i="6" l="1"/>
  <c r="I111" i="6"/>
  <c r="L111" i="6"/>
  <c r="N111" i="6" s="1"/>
  <c r="C111" i="6" s="1"/>
  <c r="J112" i="6" s="1"/>
  <c r="F111" i="6"/>
  <c r="K111" i="6"/>
  <c r="C110" i="6"/>
  <c r="J111" i="6" s="1"/>
  <c r="I112" i="6" l="1"/>
  <c r="H112" i="6" s="1"/>
  <c r="G112" i="6"/>
  <c r="L112" i="6"/>
  <c r="N112" i="6" s="1"/>
  <c r="C112" i="6" s="1"/>
  <c r="J113" i="6" s="1"/>
  <c r="F112" i="6"/>
  <c r="K112" i="6"/>
  <c r="H111" i="6"/>
  <c r="G113" i="6" l="1"/>
  <c r="L113" i="6"/>
  <c r="N113" i="6" s="1"/>
  <c r="C113" i="6"/>
  <c r="J114" i="6" s="1"/>
  <c r="I113" i="6"/>
  <c r="H113" i="6" s="1"/>
  <c r="K113" i="6"/>
  <c r="F113" i="6"/>
  <c r="G114" i="6" l="1"/>
  <c r="I114" i="6"/>
  <c r="H114" i="6" s="1"/>
  <c r="L114" i="6"/>
  <c r="N114" i="6" s="1"/>
  <c r="C114" i="6" s="1"/>
  <c r="J115" i="6" s="1"/>
  <c r="K114" i="6"/>
  <c r="F114" i="6"/>
  <c r="G115" i="6" l="1"/>
  <c r="L115" i="6"/>
  <c r="N115" i="6" s="1"/>
  <c r="C115" i="6"/>
  <c r="J116" i="6" s="1"/>
  <c r="I115" i="6"/>
  <c r="H115" i="6" s="1"/>
  <c r="F115" i="6"/>
  <c r="K115" i="6"/>
  <c r="G116" i="6" l="1"/>
  <c r="L116" i="6"/>
  <c r="N116" i="6" s="1"/>
  <c r="C116" i="6" s="1"/>
  <c r="J117" i="6" s="1"/>
  <c r="I116" i="6"/>
  <c r="H116" i="6" s="1"/>
  <c r="F116" i="6"/>
  <c r="K116" i="6"/>
  <c r="G117" i="6" l="1"/>
  <c r="L117" i="6"/>
  <c r="N117" i="6" s="1"/>
  <c r="I117" i="6"/>
  <c r="H117" i="6" s="1"/>
  <c r="C117" i="6"/>
  <c r="J118" i="6" s="1"/>
  <c r="K117" i="6"/>
  <c r="F117" i="6"/>
  <c r="G118" i="6" l="1"/>
  <c r="L118" i="6"/>
  <c r="N118" i="6" s="1"/>
  <c r="C118" i="6"/>
  <c r="J119" i="6" s="1"/>
  <c r="I118" i="6"/>
  <c r="H118" i="6" s="1"/>
  <c r="K118" i="6"/>
  <c r="F118" i="6"/>
  <c r="G119" i="6" l="1"/>
  <c r="I119" i="6"/>
  <c r="H119" i="6" s="1"/>
  <c r="L119" i="6"/>
  <c r="N119" i="6" s="1"/>
  <c r="C119" i="6" s="1"/>
  <c r="J120" i="6" s="1"/>
  <c r="F119" i="6"/>
  <c r="K119" i="6"/>
  <c r="I120" i="6" l="1"/>
  <c r="H120" i="6" s="1"/>
  <c r="G120" i="6"/>
  <c r="L120" i="6"/>
  <c r="N120" i="6" s="1"/>
  <c r="C120" i="6" s="1"/>
  <c r="J121" i="6" s="1"/>
  <c r="F120" i="6"/>
  <c r="K120" i="6"/>
  <c r="G121" i="6" l="1"/>
  <c r="L121" i="6"/>
  <c r="N121" i="6" s="1"/>
  <c r="I121" i="6"/>
  <c r="H121" i="6" s="1"/>
  <c r="K121" i="6"/>
  <c r="F121" i="6"/>
  <c r="G122" i="6" l="1"/>
  <c r="L122" i="6"/>
  <c r="N122" i="6" s="1"/>
  <c r="K122" i="6"/>
  <c r="F122" i="6"/>
  <c r="I122" i="6"/>
  <c r="C121" i="6"/>
  <c r="J122" i="6" s="1"/>
  <c r="G123" i="6" l="1"/>
  <c r="L123" i="6"/>
  <c r="N123" i="6" s="1"/>
  <c r="I123" i="6"/>
  <c r="C123" i="6"/>
  <c r="J124" i="6" s="1"/>
  <c r="F123" i="6"/>
  <c r="K123" i="6"/>
  <c r="H122" i="6"/>
  <c r="C122" i="6"/>
  <c r="J123" i="6" s="1"/>
  <c r="G124" i="6" l="1"/>
  <c r="L124" i="6"/>
  <c r="N124" i="6" s="1"/>
  <c r="I124" i="6"/>
  <c r="H124" i="6" s="1"/>
  <c r="C124" i="6"/>
  <c r="J125" i="6" s="1"/>
  <c r="F124" i="6"/>
  <c r="K124" i="6"/>
  <c r="H123" i="6"/>
  <c r="G125" i="6" l="1"/>
  <c r="L125" i="6"/>
  <c r="N125" i="6" s="1"/>
  <c r="C125" i="6"/>
  <c r="J126" i="6" s="1"/>
  <c r="I125" i="6"/>
  <c r="H125" i="6" s="1"/>
  <c r="F125" i="6"/>
  <c r="K125" i="6"/>
  <c r="G126" i="6" l="1"/>
  <c r="I126" i="6"/>
  <c r="H126" i="6" s="1"/>
  <c r="L126" i="6"/>
  <c r="N126" i="6" s="1"/>
  <c r="F126" i="6"/>
  <c r="K126" i="6"/>
  <c r="G127" i="6" l="1"/>
  <c r="L127" i="6"/>
  <c r="N127" i="6" s="1"/>
  <c r="I127" i="6"/>
  <c r="F127" i="6"/>
  <c r="K127" i="6"/>
  <c r="C127" i="6"/>
  <c r="J128" i="6" s="1"/>
  <c r="C126" i="6"/>
  <c r="J127" i="6" s="1"/>
  <c r="H127" i="6" l="1"/>
  <c r="G128" i="6"/>
  <c r="L128" i="6"/>
  <c r="N128" i="6" s="1"/>
  <c r="F128" i="6"/>
  <c r="K128" i="6"/>
  <c r="I128" i="6"/>
  <c r="H128" i="6" s="1"/>
  <c r="G129" i="6" l="1"/>
  <c r="L129" i="6"/>
  <c r="N129" i="6" s="1"/>
  <c r="C129" i="6" s="1"/>
  <c r="J130" i="6" s="1"/>
  <c r="I129" i="6"/>
  <c r="F129" i="6"/>
  <c r="K129" i="6"/>
  <c r="C128" i="6"/>
  <c r="J129" i="6" s="1"/>
  <c r="G130" i="6" l="1"/>
  <c r="I130" i="6"/>
  <c r="H130" i="6" s="1"/>
  <c r="L130" i="6"/>
  <c r="N130" i="6" s="1"/>
  <c r="K130" i="6"/>
  <c r="F130" i="6"/>
  <c r="H129" i="6"/>
  <c r="G131" i="6" l="1"/>
  <c r="L131" i="6"/>
  <c r="N131" i="6" s="1"/>
  <c r="C131" i="6"/>
  <c r="J132" i="6" s="1"/>
  <c r="I131" i="6"/>
  <c r="K131" i="6"/>
  <c r="F131" i="6"/>
  <c r="C130" i="6"/>
  <c r="J131" i="6" s="1"/>
  <c r="H131" i="6" l="1"/>
  <c r="G132" i="6"/>
  <c r="I132" i="6"/>
  <c r="H132" i="6" s="1"/>
  <c r="L132" i="6"/>
  <c r="N132" i="6" s="1"/>
  <c r="K132" i="6"/>
  <c r="F132" i="6"/>
  <c r="G133" i="6" l="1"/>
  <c r="L133" i="6"/>
  <c r="N133" i="6" s="1"/>
  <c r="I133" i="6"/>
  <c r="F133" i="6"/>
  <c r="K133" i="6"/>
  <c r="C132" i="6"/>
  <c r="J133" i="6" s="1"/>
  <c r="G134" i="6" l="1"/>
  <c r="L134" i="6"/>
  <c r="N134" i="6" s="1"/>
  <c r="I134" i="6"/>
  <c r="F134" i="6"/>
  <c r="K134" i="6"/>
  <c r="H133" i="6"/>
  <c r="C133" i="6"/>
  <c r="J134" i="6" s="1"/>
  <c r="G135" i="6" l="1"/>
  <c r="I135" i="6"/>
  <c r="K135" i="6"/>
  <c r="L135" i="6"/>
  <c r="N135" i="6" s="1"/>
  <c r="F135" i="6"/>
  <c r="H134" i="6"/>
  <c r="C134" i="6"/>
  <c r="J135" i="6" s="1"/>
  <c r="H135" i="6" l="1"/>
  <c r="I136" i="6"/>
  <c r="G136" i="6"/>
  <c r="L136" i="6"/>
  <c r="N136" i="6" s="1"/>
  <c r="F136" i="6"/>
  <c r="K136" i="6"/>
  <c r="C135" i="6"/>
  <c r="J136" i="6" s="1"/>
  <c r="H136" i="6" l="1"/>
  <c r="G137" i="6"/>
  <c r="L137" i="6"/>
  <c r="N137" i="6" s="1"/>
  <c r="I137" i="6"/>
  <c r="K137" i="6"/>
  <c r="F137" i="6"/>
  <c r="C136" i="6"/>
  <c r="J137" i="6" s="1"/>
  <c r="G138" i="6" l="1"/>
  <c r="I138" i="6"/>
  <c r="L138" i="6"/>
  <c r="N138" i="6" s="1"/>
  <c r="C138" i="6" s="1"/>
  <c r="J139" i="6" s="1"/>
  <c r="F138" i="6"/>
  <c r="K138" i="6"/>
  <c r="H137" i="6"/>
  <c r="C137" i="6"/>
  <c r="J138" i="6" s="1"/>
  <c r="G139" i="6" l="1"/>
  <c r="L139" i="6"/>
  <c r="N139" i="6" s="1"/>
  <c r="C139" i="6"/>
  <c r="J140" i="6" s="1"/>
  <c r="I139" i="6"/>
  <c r="H139" i="6" s="1"/>
  <c r="K139" i="6"/>
  <c r="F139" i="6"/>
  <c r="H138" i="6"/>
  <c r="G140" i="6" l="1"/>
  <c r="L140" i="6"/>
  <c r="N140" i="6" s="1"/>
  <c r="C140" i="6"/>
  <c r="J141" i="6" s="1"/>
  <c r="F140" i="6"/>
  <c r="K140" i="6"/>
  <c r="I140" i="6"/>
  <c r="H140" i="6" s="1"/>
  <c r="G141" i="6" l="1"/>
  <c r="L141" i="6"/>
  <c r="N141" i="6" s="1"/>
  <c r="I141" i="6"/>
  <c r="H141" i="6" s="1"/>
  <c r="K141" i="6"/>
  <c r="C141" i="6"/>
  <c r="J142" i="6" s="1"/>
  <c r="F141" i="6"/>
  <c r="G142" i="6" l="1"/>
  <c r="L142" i="6"/>
  <c r="N142" i="6" s="1"/>
  <c r="C142" i="6"/>
  <c r="J143" i="6" s="1"/>
  <c r="I142" i="6"/>
  <c r="H142" i="6" s="1"/>
  <c r="F142" i="6"/>
  <c r="K142" i="6"/>
  <c r="G143" i="6" l="1"/>
  <c r="L143" i="6"/>
  <c r="N143" i="6" s="1"/>
  <c r="C143" i="6" s="1"/>
  <c r="J144" i="6" s="1"/>
  <c r="I143" i="6"/>
  <c r="H143" i="6" s="1"/>
  <c r="F143" i="6"/>
  <c r="K143" i="6"/>
  <c r="I144" i="6" l="1"/>
  <c r="H144" i="6" s="1"/>
  <c r="G144" i="6"/>
  <c r="L144" i="6"/>
  <c r="N144" i="6" s="1"/>
  <c r="C144" i="6" s="1"/>
  <c r="J145" i="6" s="1"/>
  <c r="F144" i="6"/>
  <c r="K144" i="6"/>
  <c r="G145" i="6" l="1"/>
  <c r="L145" i="6"/>
  <c r="N145" i="6" s="1"/>
  <c r="I145" i="6"/>
  <c r="H145" i="6" s="1"/>
  <c r="F145" i="6"/>
  <c r="C145" i="6"/>
  <c r="J146" i="6" s="1"/>
  <c r="K145" i="6"/>
  <c r="G146" i="6" l="1"/>
  <c r="L146" i="6"/>
  <c r="N146" i="6" s="1"/>
  <c r="F146" i="6"/>
  <c r="K146" i="6"/>
  <c r="I146" i="6"/>
  <c r="H146" i="6" s="1"/>
  <c r="G147" i="6" l="1"/>
  <c r="L147" i="6"/>
  <c r="N147" i="6" s="1"/>
  <c r="I147" i="6"/>
  <c r="C147" i="6"/>
  <c r="J148" i="6" s="1"/>
  <c r="F147" i="6"/>
  <c r="K147" i="6"/>
  <c r="C146" i="6"/>
  <c r="J147" i="6" s="1"/>
  <c r="H147" i="6" l="1"/>
  <c r="G148" i="6"/>
  <c r="L148" i="6"/>
  <c r="N148" i="6" s="1"/>
  <c r="I148" i="6"/>
  <c r="H148" i="6" s="1"/>
  <c r="F148" i="6"/>
  <c r="K148" i="6"/>
  <c r="G149" i="6" l="1"/>
  <c r="L149" i="6"/>
  <c r="N149" i="6" s="1"/>
  <c r="I149" i="6"/>
  <c r="C149" i="6"/>
  <c r="J150" i="6" s="1"/>
  <c r="F149" i="6"/>
  <c r="K149" i="6"/>
  <c r="C148" i="6"/>
  <c r="J149" i="6" s="1"/>
  <c r="G150" i="6" l="1"/>
  <c r="I150" i="6"/>
  <c r="H150" i="6" s="1"/>
  <c r="L150" i="6"/>
  <c r="N150" i="6" s="1"/>
  <c r="C150" i="6" s="1"/>
  <c r="J151" i="6" s="1"/>
  <c r="F150" i="6"/>
  <c r="K150" i="6"/>
  <c r="H149" i="6"/>
  <c r="G151" i="6" l="1"/>
  <c r="I151" i="6"/>
  <c r="H151" i="6" s="1"/>
  <c r="L151" i="6"/>
  <c r="N151" i="6" s="1"/>
  <c r="K151" i="6"/>
  <c r="F151" i="6"/>
  <c r="C151" i="6"/>
  <c r="J152" i="6" s="1"/>
  <c r="I152" i="6" l="1"/>
  <c r="H152" i="6" s="1"/>
  <c r="G152" i="6"/>
  <c r="L152" i="6"/>
  <c r="N152" i="6" s="1"/>
  <c r="K152" i="6"/>
  <c r="F152" i="6"/>
  <c r="G153" i="6" l="1"/>
  <c r="L153" i="6"/>
  <c r="N153" i="6" s="1"/>
  <c r="I153" i="6"/>
  <c r="C153" i="6"/>
  <c r="J154" i="6" s="1"/>
  <c r="F153" i="6"/>
  <c r="K153" i="6"/>
  <c r="C152" i="6"/>
  <c r="J153" i="6" s="1"/>
  <c r="G154" i="6" l="1"/>
  <c r="I154" i="6"/>
  <c r="H154" i="6" s="1"/>
  <c r="L154" i="6"/>
  <c r="N154" i="6" s="1"/>
  <c r="F154" i="6"/>
  <c r="K154" i="6"/>
  <c r="H153" i="6"/>
  <c r="G155" i="6" l="1"/>
  <c r="L155" i="6"/>
  <c r="N155" i="6" s="1"/>
  <c r="I155" i="6"/>
  <c r="C155" i="6"/>
  <c r="J156" i="6" s="1"/>
  <c r="F155" i="6"/>
  <c r="K155" i="6"/>
  <c r="C154" i="6"/>
  <c r="J155" i="6" s="1"/>
  <c r="G156" i="6" l="1"/>
  <c r="I156" i="6"/>
  <c r="H156" i="6" s="1"/>
  <c r="L156" i="6"/>
  <c r="N156" i="6" s="1"/>
  <c r="F156" i="6"/>
  <c r="K156" i="6"/>
  <c r="H155" i="6"/>
  <c r="G157" i="6" l="1"/>
  <c r="L157" i="6"/>
  <c r="N157" i="6" s="1"/>
  <c r="C157" i="6"/>
  <c r="J158" i="6" s="1"/>
  <c r="I157" i="6"/>
  <c r="K157" i="6"/>
  <c r="F157" i="6"/>
  <c r="C156" i="6"/>
  <c r="J157" i="6" s="1"/>
  <c r="H157" i="6" l="1"/>
  <c r="G158" i="6"/>
  <c r="L158" i="6"/>
  <c r="N158" i="6" s="1"/>
  <c r="I158" i="6"/>
  <c r="H158" i="6" s="1"/>
  <c r="K158" i="6"/>
  <c r="F158" i="6"/>
  <c r="C158" i="6"/>
  <c r="J159" i="6" s="1"/>
  <c r="G159" i="6" l="1"/>
  <c r="I159" i="6"/>
  <c r="H159" i="6" s="1"/>
  <c r="L159" i="6"/>
  <c r="N159" i="6" s="1"/>
  <c r="C159" i="6" s="1"/>
  <c r="J160" i="6" s="1"/>
  <c r="F159" i="6"/>
  <c r="K159" i="6"/>
  <c r="G160" i="6" l="1"/>
  <c r="L160" i="6"/>
  <c r="N160" i="6" s="1"/>
  <c r="I160" i="6"/>
  <c r="H160" i="6" s="1"/>
  <c r="F160" i="6"/>
  <c r="K160" i="6"/>
  <c r="G161" i="6" l="1"/>
  <c r="L161" i="6"/>
  <c r="N161" i="6" s="1"/>
  <c r="I161" i="6"/>
  <c r="C161" i="6"/>
  <c r="J162" i="6" s="1"/>
  <c r="F161" i="6"/>
  <c r="K161" i="6"/>
  <c r="C160" i="6"/>
  <c r="J161" i="6" s="1"/>
  <c r="H161" i="6" l="1"/>
  <c r="G162" i="6"/>
  <c r="I162" i="6"/>
  <c r="H162" i="6" s="1"/>
  <c r="L162" i="6"/>
  <c r="N162" i="6" s="1"/>
  <c r="C162" i="6" s="1"/>
  <c r="J163" i="6" s="1"/>
  <c r="K162" i="6"/>
  <c r="F162" i="6"/>
  <c r="G163" i="6" l="1"/>
  <c r="L163" i="6"/>
  <c r="N163" i="6" s="1"/>
  <c r="C163" i="6"/>
  <c r="J164" i="6" s="1"/>
  <c r="K163" i="6"/>
  <c r="F163" i="6"/>
  <c r="I163" i="6"/>
  <c r="H163" i="6" s="1"/>
  <c r="G164" i="6" l="1"/>
  <c r="L164" i="6"/>
  <c r="N164" i="6" s="1"/>
  <c r="I164" i="6"/>
  <c r="H164" i="6" s="1"/>
  <c r="C164" i="6"/>
  <c r="J165" i="6" s="1"/>
  <c r="F164" i="6"/>
  <c r="K164" i="6"/>
  <c r="G165" i="6" l="1"/>
  <c r="L165" i="6"/>
  <c r="N165" i="6" s="1"/>
  <c r="I165" i="6"/>
  <c r="H165" i="6" s="1"/>
  <c r="C165" i="6"/>
  <c r="J166" i="6" s="1"/>
  <c r="K165" i="6"/>
  <c r="F165" i="6"/>
  <c r="G166" i="6" l="1"/>
  <c r="L166" i="6"/>
  <c r="N166" i="6" s="1"/>
  <c r="C166" i="6"/>
  <c r="J167" i="6" s="1"/>
  <c r="I166" i="6"/>
  <c r="H166" i="6" s="1"/>
  <c r="K166" i="6"/>
  <c r="F166" i="6"/>
  <c r="G167" i="6" l="1"/>
  <c r="I167" i="6"/>
  <c r="H167" i="6" s="1"/>
  <c r="K167" i="6"/>
  <c r="F167" i="6"/>
  <c r="L167" i="6"/>
  <c r="N167" i="6" s="1"/>
  <c r="I168" i="6" l="1"/>
  <c r="F168" i="6"/>
  <c r="K168" i="6"/>
  <c r="G168" i="6"/>
  <c r="L168" i="6"/>
  <c r="N168" i="6" s="1"/>
  <c r="C167" i="6"/>
  <c r="J168" i="6" s="1"/>
  <c r="G169" i="6" l="1"/>
  <c r="L169" i="6"/>
  <c r="N169" i="6" s="1"/>
  <c r="I169" i="6"/>
  <c r="F169" i="6"/>
  <c r="K169" i="6"/>
  <c r="C168" i="6"/>
  <c r="J169" i="6" s="1"/>
  <c r="H168" i="6"/>
  <c r="G170" i="6" l="1"/>
  <c r="F170" i="6"/>
  <c r="K170" i="6"/>
  <c r="I170" i="6"/>
  <c r="L170" i="6"/>
  <c r="N170" i="6" s="1"/>
  <c r="H169" i="6"/>
  <c r="C169" i="6"/>
  <c r="J170" i="6" s="1"/>
  <c r="G171" i="6" l="1"/>
  <c r="L171" i="6"/>
  <c r="N171" i="6" s="1"/>
  <c r="I171" i="6"/>
  <c r="C171" i="6"/>
  <c r="J172" i="6" s="1"/>
  <c r="F171" i="6"/>
  <c r="K171" i="6"/>
  <c r="H170" i="6"/>
  <c r="C170" i="6"/>
  <c r="J171" i="6" s="1"/>
  <c r="G172" i="6" l="1"/>
  <c r="L172" i="6"/>
  <c r="N172" i="6" s="1"/>
  <c r="I172" i="6"/>
  <c r="H172" i="6" s="1"/>
  <c r="K172" i="6"/>
  <c r="C172" i="6"/>
  <c r="J173" i="6" s="1"/>
  <c r="F172" i="6"/>
  <c r="H171" i="6"/>
  <c r="G173" i="6" l="1"/>
  <c r="L173" i="6"/>
  <c r="N173" i="6" s="1"/>
  <c r="C173" i="6"/>
  <c r="J174" i="6" s="1"/>
  <c r="I173" i="6"/>
  <c r="H173" i="6" s="1"/>
  <c r="K173" i="6"/>
  <c r="F173" i="6"/>
  <c r="G174" i="6" l="1"/>
  <c r="L174" i="6"/>
  <c r="N174" i="6" s="1"/>
  <c r="I174" i="6"/>
  <c r="H174" i="6" s="1"/>
  <c r="C174" i="6"/>
  <c r="J175" i="6" s="1"/>
  <c r="K174" i="6"/>
  <c r="F174" i="6"/>
  <c r="G175" i="6" l="1"/>
  <c r="L175" i="6"/>
  <c r="N175" i="6" s="1"/>
  <c r="C175" i="6"/>
  <c r="J176" i="6" s="1"/>
  <c r="F175" i="6"/>
  <c r="K175" i="6"/>
  <c r="I175" i="6"/>
  <c r="H175" i="6" s="1"/>
  <c r="G176" i="6" l="1"/>
  <c r="L176" i="6"/>
  <c r="N176" i="6" s="1"/>
  <c r="I176" i="6"/>
  <c r="H176" i="6" s="1"/>
  <c r="K176" i="6"/>
  <c r="F176" i="6"/>
  <c r="G177" i="6" l="1"/>
  <c r="L177" i="6"/>
  <c r="N177" i="6" s="1"/>
  <c r="I177" i="6"/>
  <c r="C177" i="6"/>
  <c r="J178" i="6" s="1"/>
  <c r="F177" i="6"/>
  <c r="K177" i="6"/>
  <c r="C176" i="6"/>
  <c r="J177" i="6" s="1"/>
  <c r="H177" i="6" l="1"/>
  <c r="G178" i="6"/>
  <c r="L178" i="6"/>
  <c r="N178" i="6" s="1"/>
  <c r="I178" i="6"/>
  <c r="H178" i="6" s="1"/>
  <c r="C178" i="6"/>
  <c r="J179" i="6" s="1"/>
  <c r="F178" i="6"/>
  <c r="K178" i="6"/>
  <c r="G179" i="6" l="1"/>
  <c r="L179" i="6"/>
  <c r="N179" i="6" s="1"/>
  <c r="I179" i="6"/>
  <c r="H179" i="6" s="1"/>
  <c r="K179" i="6"/>
  <c r="F179" i="6"/>
  <c r="G180" i="6" l="1"/>
  <c r="L180" i="6"/>
  <c r="N180" i="6" s="1"/>
  <c r="I180" i="6"/>
  <c r="C180" i="6"/>
  <c r="J181" i="6" s="1"/>
  <c r="K180" i="6"/>
  <c r="F180" i="6"/>
  <c r="C179" i="6"/>
  <c r="J180" i="6" s="1"/>
  <c r="H180" i="6" l="1"/>
  <c r="G181" i="6"/>
  <c r="L181" i="6"/>
  <c r="N181" i="6" s="1"/>
  <c r="F181" i="6"/>
  <c r="K181" i="6"/>
  <c r="I181" i="6"/>
  <c r="H181" i="6" s="1"/>
  <c r="G182" i="6" l="1"/>
  <c r="L182" i="6"/>
  <c r="N182" i="6" s="1"/>
  <c r="C182" i="6"/>
  <c r="J183" i="6" s="1"/>
  <c r="I182" i="6"/>
  <c r="K182" i="6"/>
  <c r="F182" i="6"/>
  <c r="C181" i="6"/>
  <c r="J182" i="6" s="1"/>
  <c r="H182" i="6" l="1"/>
  <c r="G183" i="6"/>
  <c r="I183" i="6"/>
  <c r="H183" i="6" s="1"/>
  <c r="L183" i="6"/>
  <c r="N183" i="6" s="1"/>
  <c r="C183" i="6" s="1"/>
  <c r="J184" i="6" s="1"/>
  <c r="K183" i="6"/>
  <c r="F183" i="6"/>
  <c r="G184" i="6" l="1"/>
  <c r="L184" i="6"/>
  <c r="N184" i="6" s="1"/>
  <c r="C184" i="6"/>
  <c r="J185" i="6" s="1"/>
  <c r="K184" i="6"/>
  <c r="F184" i="6"/>
  <c r="I184" i="6"/>
  <c r="H184" i="6" s="1"/>
  <c r="G185" i="6" l="1"/>
  <c r="L185" i="6"/>
  <c r="N185" i="6" s="1"/>
  <c r="C185" i="6"/>
  <c r="J186" i="6" s="1"/>
  <c r="I185" i="6"/>
  <c r="H185" i="6" s="1"/>
  <c r="F185" i="6"/>
  <c r="K185" i="6"/>
  <c r="G186" i="6" l="1"/>
  <c r="I186" i="6"/>
  <c r="H186" i="6" s="1"/>
  <c r="L186" i="6"/>
  <c r="N186" i="6" s="1"/>
  <c r="C186" i="6" s="1"/>
  <c r="J187" i="6" s="1"/>
  <c r="K186" i="6"/>
  <c r="F186" i="6"/>
  <c r="G187" i="6" l="1"/>
  <c r="L187" i="6"/>
  <c r="N187" i="6" s="1"/>
  <c r="I187" i="6"/>
  <c r="H187" i="6" s="1"/>
  <c r="C187" i="6"/>
  <c r="J188" i="6" s="1"/>
  <c r="F187" i="6"/>
  <c r="K187" i="6"/>
  <c r="G188" i="6" l="1"/>
  <c r="L188" i="6"/>
  <c r="N188" i="6" s="1"/>
  <c r="C188" i="6"/>
  <c r="J189" i="6" s="1"/>
  <c r="I188" i="6"/>
  <c r="H188" i="6" s="1"/>
  <c r="K188" i="6"/>
  <c r="F188" i="6"/>
  <c r="G189" i="6" l="1"/>
  <c r="L189" i="6"/>
  <c r="N189" i="6" s="1"/>
  <c r="I189" i="6"/>
  <c r="H189" i="6" s="1"/>
  <c r="K189" i="6"/>
  <c r="C189" i="6"/>
  <c r="J190" i="6" s="1"/>
  <c r="F189" i="6"/>
  <c r="G190" i="6" l="1"/>
  <c r="L190" i="6"/>
  <c r="N190" i="6" s="1"/>
  <c r="C190" i="6"/>
  <c r="J191" i="6" s="1"/>
  <c r="I190" i="6"/>
  <c r="H190" i="6" s="1"/>
  <c r="F190" i="6"/>
  <c r="K190" i="6"/>
  <c r="G191" i="6" l="1"/>
  <c r="L191" i="6"/>
  <c r="N191" i="6" s="1"/>
  <c r="C191" i="6"/>
  <c r="J192" i="6" s="1"/>
  <c r="I191" i="6"/>
  <c r="H191" i="6" s="1"/>
  <c r="K191" i="6"/>
  <c r="F191" i="6"/>
  <c r="I192" i="6" l="1"/>
  <c r="H192" i="6" s="1"/>
  <c r="G192" i="6"/>
  <c r="L192" i="6"/>
  <c r="N192" i="6" s="1"/>
  <c r="C192" i="6" s="1"/>
  <c r="J193" i="6" s="1"/>
  <c r="F192" i="6"/>
  <c r="K192" i="6"/>
  <c r="G193" i="6" l="1"/>
  <c r="L193" i="6"/>
  <c r="N193" i="6" s="1"/>
  <c r="I193" i="6"/>
  <c r="H193" i="6" s="1"/>
  <c r="K193" i="6"/>
  <c r="F193" i="6"/>
  <c r="C193" i="6"/>
  <c r="J194" i="6" s="1"/>
  <c r="G194" i="6" l="1"/>
  <c r="L194" i="6"/>
  <c r="N194" i="6" s="1"/>
  <c r="F194" i="6"/>
  <c r="K194" i="6"/>
  <c r="I194" i="6"/>
  <c r="H194" i="6" s="1"/>
  <c r="G195" i="6" l="1"/>
  <c r="L195" i="6"/>
  <c r="N195" i="6" s="1"/>
  <c r="C195" i="6" s="1"/>
  <c r="J196" i="6" s="1"/>
  <c r="I195" i="6"/>
  <c r="K195" i="6"/>
  <c r="F195" i="6"/>
  <c r="C194" i="6"/>
  <c r="J195" i="6" s="1"/>
  <c r="G196" i="6" l="1"/>
  <c r="L196" i="6"/>
  <c r="N196" i="6" s="1"/>
  <c r="I196" i="6"/>
  <c r="H196" i="6" s="1"/>
  <c r="K196" i="6"/>
  <c r="F196" i="6"/>
  <c r="H195" i="6"/>
  <c r="G197" i="6" l="1"/>
  <c r="L197" i="6"/>
  <c r="N197" i="6" s="1"/>
  <c r="C197" i="6"/>
  <c r="J198" i="6" s="1"/>
  <c r="I197" i="6"/>
  <c r="F197" i="6"/>
  <c r="K197" i="6"/>
  <c r="C196" i="6"/>
  <c r="J197" i="6" s="1"/>
  <c r="H197" i="6" l="1"/>
  <c r="G198" i="6"/>
  <c r="L198" i="6"/>
  <c r="N198" i="6" s="1"/>
  <c r="I198" i="6"/>
  <c r="H198" i="6" s="1"/>
  <c r="F198" i="6"/>
  <c r="K198" i="6"/>
  <c r="G199" i="6" l="1"/>
  <c r="I199" i="6"/>
  <c r="L199" i="6"/>
  <c r="N199" i="6" s="1"/>
  <c r="F199" i="6"/>
  <c r="K199" i="6"/>
  <c r="C199" i="6"/>
  <c r="J200" i="6" s="1"/>
  <c r="C198" i="6"/>
  <c r="J199" i="6" s="1"/>
  <c r="F200" i="6" l="1"/>
  <c r="K200" i="6"/>
  <c r="G200" i="6"/>
  <c r="L200" i="6"/>
  <c r="N200" i="6" s="1"/>
  <c r="I200" i="6"/>
  <c r="H200" i="6" s="1"/>
  <c r="H199" i="6"/>
  <c r="G201" i="6" l="1"/>
  <c r="L201" i="6"/>
  <c r="N201" i="6" s="1"/>
  <c r="I201" i="6"/>
  <c r="F201" i="6"/>
  <c r="K201" i="6"/>
  <c r="C200" i="6"/>
  <c r="J201" i="6" s="1"/>
  <c r="G202" i="6" l="1"/>
  <c r="I202" i="6"/>
  <c r="L202" i="6"/>
  <c r="N202" i="6" s="1"/>
  <c r="C202" i="6" s="1"/>
  <c r="J203" i="6" s="1"/>
  <c r="K202" i="6"/>
  <c r="F202" i="6"/>
  <c r="C201" i="6"/>
  <c r="J202" i="6" s="1"/>
  <c r="H201" i="6"/>
  <c r="G203" i="6" l="1"/>
  <c r="L203" i="6"/>
  <c r="N203" i="6" s="1"/>
  <c r="C203" i="6"/>
  <c r="J204" i="6" s="1"/>
  <c r="I203" i="6"/>
  <c r="H203" i="6" s="1"/>
  <c r="K203" i="6"/>
  <c r="F203" i="6"/>
  <c r="H202" i="6"/>
  <c r="G204" i="6" l="1"/>
  <c r="L204" i="6"/>
  <c r="N204" i="6" s="1"/>
  <c r="I204" i="6"/>
  <c r="H204" i="6" s="1"/>
  <c r="K204" i="6"/>
  <c r="C204" i="6"/>
  <c r="J205" i="6" s="1"/>
  <c r="F204" i="6"/>
  <c r="G205" i="6" l="1"/>
  <c r="L205" i="6"/>
  <c r="N205" i="6" s="1"/>
  <c r="K205" i="6"/>
  <c r="F205" i="6"/>
  <c r="I205" i="6"/>
  <c r="H205" i="6" s="1"/>
  <c r="G206" i="6" l="1"/>
  <c r="L206" i="6"/>
  <c r="N206" i="6" s="1"/>
  <c r="C206" i="6"/>
  <c r="J207" i="6" s="1"/>
  <c r="I206" i="6"/>
  <c r="K206" i="6"/>
  <c r="F206" i="6"/>
  <c r="C205" i="6"/>
  <c r="J206" i="6" s="1"/>
  <c r="H206" i="6" l="1"/>
  <c r="G207" i="6"/>
  <c r="L207" i="6"/>
  <c r="N207" i="6" s="1"/>
  <c r="C207" i="6" s="1"/>
  <c r="J208" i="6" s="1"/>
  <c r="I207" i="6"/>
  <c r="H207" i="6" s="1"/>
  <c r="K207" i="6"/>
  <c r="F207" i="6"/>
  <c r="G208" i="6" l="1"/>
  <c r="L208" i="6"/>
  <c r="N208" i="6" s="1"/>
  <c r="I208" i="6"/>
  <c r="H208" i="6" s="1"/>
  <c r="C208" i="6"/>
  <c r="J209" i="6" s="1"/>
  <c r="F208" i="6"/>
  <c r="K208" i="6"/>
  <c r="G209" i="6" l="1"/>
  <c r="L209" i="6"/>
  <c r="N209" i="6" s="1"/>
  <c r="C209" i="6"/>
  <c r="J210" i="6" s="1"/>
  <c r="I209" i="6"/>
  <c r="H209" i="6" s="1"/>
  <c r="K209" i="6"/>
  <c r="F209" i="6"/>
  <c r="G210" i="6" l="1"/>
  <c r="I210" i="6"/>
  <c r="H210" i="6" s="1"/>
  <c r="L210" i="6"/>
  <c r="N210" i="6" s="1"/>
  <c r="C210" i="6" s="1"/>
  <c r="J211" i="6" s="1"/>
  <c r="F210" i="6"/>
  <c r="K210" i="6"/>
  <c r="G211" i="6" l="1"/>
  <c r="L211" i="6"/>
  <c r="N211" i="6" s="1"/>
  <c r="C211" i="6"/>
  <c r="J212" i="6" s="1"/>
  <c r="F211" i="6"/>
  <c r="K211" i="6"/>
  <c r="I211" i="6"/>
  <c r="H211" i="6" s="1"/>
  <c r="G212" i="6" l="1"/>
  <c r="L212" i="6"/>
  <c r="N212" i="6" s="1"/>
  <c r="C212" i="6"/>
  <c r="J213" i="6" s="1"/>
  <c r="I212" i="6"/>
  <c r="H212" i="6" s="1"/>
  <c r="K212" i="6"/>
  <c r="F212" i="6"/>
  <c r="G213" i="6" l="1"/>
  <c r="L213" i="6"/>
  <c r="N213" i="6" s="1"/>
  <c r="I213" i="6"/>
  <c r="H213" i="6" s="1"/>
  <c r="C213" i="6"/>
  <c r="J214" i="6" s="1"/>
  <c r="K213" i="6"/>
  <c r="F213" i="6"/>
  <c r="G214" i="6" l="1"/>
  <c r="L214" i="6"/>
  <c r="N214" i="6" s="1"/>
  <c r="I214" i="6"/>
  <c r="H214" i="6" s="1"/>
  <c r="K214" i="6"/>
  <c r="F214" i="6"/>
  <c r="C214" i="6"/>
  <c r="J215" i="6" s="1"/>
  <c r="G215" i="6" l="1"/>
  <c r="L215" i="6"/>
  <c r="N215" i="6" s="1"/>
  <c r="F215" i="6"/>
  <c r="K215" i="6"/>
  <c r="I215" i="6"/>
  <c r="H215" i="6" s="1"/>
  <c r="I216" i="6" l="1"/>
  <c r="G216" i="6"/>
  <c r="L216" i="6"/>
  <c r="N216" i="6" s="1"/>
  <c r="K216" i="6"/>
  <c r="F216" i="6"/>
  <c r="C215" i="6"/>
  <c r="J216" i="6" s="1"/>
  <c r="G217" i="6" l="1"/>
  <c r="L217" i="6"/>
  <c r="N217" i="6" s="1"/>
  <c r="I217" i="6"/>
  <c r="F217" i="6"/>
  <c r="K217" i="6"/>
  <c r="C216" i="6"/>
  <c r="J217" i="6" s="1"/>
  <c r="H216" i="6"/>
  <c r="G218" i="6" l="1"/>
  <c r="I218" i="6"/>
  <c r="L218" i="6"/>
  <c r="N218" i="6" s="1"/>
  <c r="K218" i="6"/>
  <c r="F218" i="6"/>
  <c r="H217" i="6"/>
  <c r="C217" i="6"/>
  <c r="J218" i="6" s="1"/>
  <c r="H218" i="6" l="1"/>
  <c r="G219" i="6"/>
  <c r="L219" i="6"/>
  <c r="N219" i="6" s="1"/>
  <c r="I219" i="6"/>
  <c r="F219" i="6"/>
  <c r="C219" i="6"/>
  <c r="J220" i="6" s="1"/>
  <c r="K219" i="6"/>
  <c r="C218" i="6"/>
  <c r="J219" i="6" s="1"/>
  <c r="H219" i="6" l="1"/>
  <c r="G220" i="6"/>
  <c r="L220" i="6"/>
  <c r="N220" i="6" s="1"/>
  <c r="C220" i="6" s="1"/>
  <c r="J221" i="6" s="1"/>
  <c r="I220" i="6"/>
  <c r="H220" i="6" s="1"/>
  <c r="K220" i="6"/>
  <c r="F220" i="6"/>
  <c r="G221" i="6" l="1"/>
  <c r="L221" i="6"/>
  <c r="N221" i="6" s="1"/>
  <c r="C221" i="6" s="1"/>
  <c r="J222" i="6" s="1"/>
  <c r="I221" i="6"/>
  <c r="H221" i="6" s="1"/>
  <c r="F221" i="6"/>
  <c r="K221" i="6"/>
  <c r="G222" i="6" l="1"/>
  <c r="L222" i="6"/>
  <c r="N222" i="6" s="1"/>
  <c r="I222" i="6"/>
  <c r="H222" i="6" s="1"/>
  <c r="C222" i="6"/>
  <c r="J223" i="6" s="1"/>
  <c r="F222" i="6"/>
  <c r="K222" i="6"/>
  <c r="G223" i="6" l="1"/>
  <c r="L223" i="6"/>
  <c r="N223" i="6" s="1"/>
  <c r="I223" i="6"/>
  <c r="H223" i="6" s="1"/>
  <c r="F223" i="6"/>
  <c r="K223" i="6"/>
  <c r="C223" i="6"/>
  <c r="J224" i="6" s="1"/>
  <c r="G224" i="6" l="1"/>
  <c r="L224" i="6"/>
  <c r="N224" i="6" s="1"/>
  <c r="I224" i="6"/>
  <c r="H224" i="6" s="1"/>
  <c r="F224" i="6"/>
  <c r="K224" i="6"/>
  <c r="G225" i="6" l="1"/>
  <c r="L225" i="6"/>
  <c r="N225" i="6" s="1"/>
  <c r="I225" i="6"/>
  <c r="F225" i="6"/>
  <c r="C225" i="6"/>
  <c r="J226" i="6" s="1"/>
  <c r="K225" i="6"/>
  <c r="C224" i="6"/>
  <c r="J225" i="6" s="1"/>
  <c r="G226" i="6" l="1"/>
  <c r="L226" i="6"/>
  <c r="N226" i="6" s="1"/>
  <c r="C226" i="6"/>
  <c r="J227" i="6" s="1"/>
  <c r="I226" i="6"/>
  <c r="H226" i="6" s="1"/>
  <c r="F226" i="6"/>
  <c r="K226" i="6"/>
  <c r="H225" i="6"/>
  <c r="G227" i="6" l="1"/>
  <c r="L227" i="6"/>
  <c r="N227" i="6" s="1"/>
  <c r="C227" i="6"/>
  <c r="J228" i="6" s="1"/>
  <c r="I227" i="6"/>
  <c r="H227" i="6" s="1"/>
  <c r="F227" i="6"/>
  <c r="K227" i="6"/>
  <c r="G228" i="6" l="1"/>
  <c r="L228" i="6"/>
  <c r="N228" i="6" s="1"/>
  <c r="I228" i="6"/>
  <c r="H228" i="6" s="1"/>
  <c r="C228" i="6"/>
  <c r="J229" i="6" s="1"/>
  <c r="K228" i="6"/>
  <c r="F228" i="6"/>
  <c r="G229" i="6" l="1"/>
  <c r="L229" i="6"/>
  <c r="N229" i="6" s="1"/>
  <c r="I229" i="6"/>
  <c r="H229" i="6" s="1"/>
  <c r="K229" i="6"/>
  <c r="C229" i="6"/>
  <c r="J230" i="6" s="1"/>
  <c r="F229" i="6"/>
  <c r="G230" i="6" l="1"/>
  <c r="L230" i="6"/>
  <c r="N230" i="6" s="1"/>
  <c r="K230" i="6"/>
  <c r="F230" i="6"/>
  <c r="I230" i="6"/>
  <c r="H230" i="6" s="1"/>
  <c r="C230" i="6"/>
  <c r="J231" i="6" s="1"/>
  <c r="G231" i="6" l="1"/>
  <c r="F231" i="6"/>
  <c r="I231" i="6"/>
  <c r="H231" i="6" s="1"/>
  <c r="L231" i="6"/>
  <c r="N231" i="6" s="1"/>
  <c r="C231" i="6" s="1"/>
  <c r="J232" i="6" s="1"/>
  <c r="K231" i="6"/>
  <c r="I232" i="6" l="1"/>
  <c r="H232" i="6" s="1"/>
  <c r="K232" i="6"/>
  <c r="G232" i="6"/>
  <c r="L232" i="6"/>
  <c r="N232" i="6" s="1"/>
  <c r="C232" i="6" s="1"/>
  <c r="J233" i="6" s="1"/>
  <c r="F232" i="6"/>
  <c r="G233" i="6" l="1"/>
  <c r="L233" i="6"/>
  <c r="N233" i="6" s="1"/>
  <c r="I233" i="6"/>
  <c r="H233" i="6" s="1"/>
  <c r="C233" i="6"/>
  <c r="J234" i="6" s="1"/>
  <c r="K233" i="6"/>
  <c r="F233" i="6"/>
  <c r="G234" i="6" l="1"/>
  <c r="F234" i="6"/>
  <c r="L234" i="6"/>
  <c r="N234" i="6" s="1"/>
  <c r="I234" i="6"/>
  <c r="H234" i="6" s="1"/>
  <c r="K234" i="6"/>
  <c r="G235" i="6" l="1"/>
  <c r="L235" i="6"/>
  <c r="N235" i="6" s="1"/>
  <c r="I235" i="6"/>
  <c r="K235" i="6"/>
  <c r="F235" i="6"/>
  <c r="C234" i="6"/>
  <c r="J235" i="6" s="1"/>
  <c r="G236" i="6" l="1"/>
  <c r="L236" i="6"/>
  <c r="N236" i="6" s="1"/>
  <c r="I236" i="6"/>
  <c r="K236" i="6"/>
  <c r="C236" i="6"/>
  <c r="J237" i="6" s="1"/>
  <c r="F236" i="6"/>
  <c r="H235" i="6"/>
  <c r="C235" i="6"/>
  <c r="J236" i="6" s="1"/>
  <c r="H236" i="6" l="1"/>
  <c r="G237" i="6"/>
  <c r="L237" i="6"/>
  <c r="N237" i="6" s="1"/>
  <c r="I237" i="6"/>
  <c r="H237" i="6" s="1"/>
  <c r="K237" i="6"/>
  <c r="C237" i="6"/>
  <c r="J238" i="6" s="1"/>
  <c r="F237" i="6"/>
  <c r="G238" i="6" l="1"/>
  <c r="L238" i="6"/>
  <c r="N238" i="6" s="1"/>
  <c r="C238" i="6"/>
  <c r="J239" i="6" s="1"/>
  <c r="I238" i="6"/>
  <c r="H238" i="6" s="1"/>
  <c r="K238" i="6"/>
  <c r="F238" i="6"/>
  <c r="G239" i="6" l="1"/>
  <c r="L239" i="6"/>
  <c r="N239" i="6" s="1"/>
  <c r="I239" i="6"/>
  <c r="H239" i="6" s="1"/>
  <c r="F239" i="6"/>
  <c r="K239" i="6"/>
  <c r="G240" i="6" l="1"/>
  <c r="L240" i="6"/>
  <c r="N240" i="6" s="1"/>
  <c r="I240" i="6"/>
  <c r="F240" i="6"/>
  <c r="C240" i="6"/>
  <c r="J241" i="6" s="1"/>
  <c r="K240" i="6"/>
  <c r="C239" i="6"/>
  <c r="J240" i="6" s="1"/>
  <c r="H240" i="6" l="1"/>
  <c r="G241" i="6"/>
  <c r="L241" i="6"/>
  <c r="N241" i="6" s="1"/>
  <c r="C241" i="6" s="1"/>
  <c r="J242" i="6" s="1"/>
  <c r="K241" i="6"/>
  <c r="F241" i="6"/>
  <c r="I241" i="6"/>
  <c r="H241" i="6" s="1"/>
  <c r="G242" i="6" l="1"/>
  <c r="L242" i="6"/>
  <c r="N242" i="6" s="1"/>
  <c r="C242" i="6"/>
  <c r="J243" i="6" s="1"/>
  <c r="I242" i="6"/>
  <c r="H242" i="6" s="1"/>
  <c r="F242" i="6"/>
  <c r="K242" i="6"/>
  <c r="G243" i="6" l="1"/>
  <c r="L243" i="6"/>
  <c r="N243" i="6" s="1"/>
  <c r="I243" i="6"/>
  <c r="H243" i="6" s="1"/>
  <c r="K243" i="6"/>
  <c r="C243" i="6"/>
  <c r="J244" i="6" s="1"/>
  <c r="F243" i="6"/>
  <c r="G244" i="6" l="1"/>
  <c r="L244" i="6"/>
  <c r="N244" i="6" s="1"/>
  <c r="I244" i="6"/>
  <c r="H244" i="6" s="1"/>
  <c r="F244" i="6"/>
  <c r="C244" i="6"/>
  <c r="J245" i="6" s="1"/>
  <c r="K244" i="6"/>
  <c r="G245" i="6" l="1"/>
  <c r="L245" i="6"/>
  <c r="N245" i="6" s="1"/>
  <c r="C245" i="6"/>
  <c r="J246" i="6" s="1"/>
  <c r="I245" i="6"/>
  <c r="H245" i="6" s="1"/>
  <c r="F245" i="6"/>
  <c r="K245" i="6"/>
  <c r="G246" i="6" l="1"/>
  <c r="L246" i="6"/>
  <c r="N246" i="6" s="1"/>
  <c r="C246" i="6"/>
  <c r="J247" i="6" s="1"/>
  <c r="F246" i="6"/>
  <c r="I246" i="6"/>
  <c r="H246" i="6" s="1"/>
  <c r="K246" i="6"/>
  <c r="G247" i="6" l="1"/>
  <c r="L247" i="6"/>
  <c r="N247" i="6" s="1"/>
  <c r="I247" i="6"/>
  <c r="H247" i="6" s="1"/>
  <c r="K247" i="6"/>
  <c r="F247" i="6"/>
  <c r="C247" i="6"/>
  <c r="J248" i="6" s="1"/>
  <c r="G248" i="6" l="1"/>
  <c r="L248" i="6"/>
  <c r="N248" i="6" s="1"/>
  <c r="C248" i="6"/>
  <c r="J249" i="6" s="1"/>
  <c r="K248" i="6"/>
  <c r="F248" i="6"/>
  <c r="I248" i="6"/>
  <c r="H248" i="6" s="1"/>
  <c r="G249" i="6" l="1"/>
  <c r="L249" i="6"/>
  <c r="N249" i="6" s="1"/>
  <c r="C249" i="6" s="1"/>
  <c r="J250" i="6" s="1"/>
  <c r="K249" i="6"/>
  <c r="F249" i="6"/>
  <c r="I249" i="6"/>
  <c r="H249" i="6" s="1"/>
  <c r="G250" i="6" l="1"/>
  <c r="I250" i="6"/>
  <c r="H250" i="6" s="1"/>
  <c r="L250" i="6"/>
  <c r="N250" i="6" s="1"/>
  <c r="K250" i="6"/>
  <c r="F250" i="6"/>
  <c r="G251" i="6" l="1"/>
  <c r="L251" i="6"/>
  <c r="N251" i="6" s="1"/>
  <c r="I251" i="6"/>
  <c r="C251" i="6"/>
  <c r="J252" i="6" s="1"/>
  <c r="K251" i="6"/>
  <c r="F251" i="6"/>
  <c r="C250" i="6"/>
  <c r="J251" i="6" s="1"/>
  <c r="G252" i="6" l="1"/>
  <c r="L252" i="6"/>
  <c r="N252" i="6" s="1"/>
  <c r="C252" i="6"/>
  <c r="J253" i="6" s="1"/>
  <c r="I252" i="6"/>
  <c r="H252" i="6" s="1"/>
  <c r="F252" i="6"/>
  <c r="K252" i="6"/>
  <c r="H251" i="6"/>
  <c r="G253" i="6" l="1"/>
  <c r="L253" i="6"/>
  <c r="N253" i="6" s="1"/>
  <c r="K253" i="6"/>
  <c r="F253" i="6"/>
  <c r="I253" i="6"/>
  <c r="H253" i="6" s="1"/>
  <c r="G254" i="6" l="1"/>
  <c r="L254" i="6"/>
  <c r="N254" i="6" s="1"/>
  <c r="I254" i="6"/>
  <c r="F254" i="6"/>
  <c r="K254" i="6"/>
  <c r="C254" i="6"/>
  <c r="J255" i="6" s="1"/>
  <c r="C253" i="6"/>
  <c r="J254" i="6" s="1"/>
  <c r="H254" i="6" l="1"/>
  <c r="G255" i="6"/>
  <c r="L255" i="6"/>
  <c r="N255" i="6" s="1"/>
  <c r="C255" i="6" s="1"/>
  <c r="J256" i="6" s="1"/>
  <c r="I255" i="6"/>
  <c r="H255" i="6" s="1"/>
  <c r="K255" i="6"/>
  <c r="F255" i="6"/>
  <c r="G256" i="6" l="1"/>
  <c r="L256" i="6"/>
  <c r="N256" i="6" s="1"/>
  <c r="C256" i="6"/>
  <c r="J257" i="6" s="1"/>
  <c r="K256" i="6"/>
  <c r="I256" i="6"/>
  <c r="H256" i="6" s="1"/>
  <c r="F256" i="6"/>
  <c r="G257" i="6" l="1"/>
  <c r="L257" i="6"/>
  <c r="N257" i="6" s="1"/>
  <c r="I257" i="6"/>
  <c r="H257" i="6" s="1"/>
  <c r="C257" i="6"/>
  <c r="J258" i="6" s="1"/>
  <c r="F257" i="6"/>
  <c r="K257" i="6"/>
  <c r="G258" i="6" l="1"/>
  <c r="L258" i="6"/>
  <c r="N258" i="6" s="1"/>
  <c r="I258" i="6"/>
  <c r="H258" i="6" s="1"/>
  <c r="C258" i="6"/>
  <c r="J259" i="6" s="1"/>
  <c r="K258" i="6"/>
  <c r="F258" i="6"/>
  <c r="G259" i="6" l="1"/>
  <c r="L259" i="6"/>
  <c r="N259" i="6" s="1"/>
  <c r="C259" i="6"/>
  <c r="J260" i="6" s="1"/>
  <c r="F259" i="6"/>
  <c r="I259" i="6"/>
  <c r="H259" i="6" s="1"/>
  <c r="K259" i="6"/>
  <c r="G260" i="6" l="1"/>
  <c r="L260" i="6"/>
  <c r="N260" i="6" s="1"/>
  <c r="I260" i="6"/>
  <c r="H260" i="6" s="1"/>
  <c r="C260" i="6"/>
  <c r="J261" i="6" s="1"/>
  <c r="K260" i="6"/>
  <c r="F260" i="6"/>
  <c r="G261" i="6" l="1"/>
  <c r="L261" i="6"/>
  <c r="N261" i="6" s="1"/>
  <c r="I261" i="6"/>
  <c r="H261" i="6" s="1"/>
  <c r="F261" i="6"/>
  <c r="K261" i="6"/>
  <c r="C261" i="6"/>
  <c r="J262" i="6" s="1"/>
  <c r="G262" i="6" l="1"/>
  <c r="L262" i="6"/>
  <c r="N262" i="6" s="1"/>
  <c r="C262" i="6" s="1"/>
  <c r="J263" i="6" s="1"/>
  <c r="I262" i="6"/>
  <c r="H262" i="6" s="1"/>
  <c r="K262" i="6"/>
  <c r="F262" i="6"/>
  <c r="G263" i="6" l="1"/>
  <c r="L263" i="6"/>
  <c r="N263" i="6" s="1"/>
  <c r="C263" i="6" s="1"/>
  <c r="J264" i="6" s="1"/>
  <c r="I263" i="6"/>
  <c r="H263" i="6" s="1"/>
  <c r="K263" i="6"/>
  <c r="F263" i="6"/>
  <c r="I264" i="6" l="1"/>
  <c r="H264" i="6" s="1"/>
  <c r="G264" i="6"/>
  <c r="L264" i="6"/>
  <c r="N264" i="6" s="1"/>
  <c r="F264" i="6"/>
  <c r="K264" i="6"/>
  <c r="G265" i="6" l="1"/>
  <c r="L265" i="6"/>
  <c r="N265" i="6" s="1"/>
  <c r="I265" i="6"/>
  <c r="K265" i="6"/>
  <c r="F265" i="6"/>
  <c r="C265" i="6"/>
  <c r="J266" i="6" s="1"/>
  <c r="C264" i="6"/>
  <c r="J265" i="6" s="1"/>
  <c r="G266" i="6" l="1"/>
  <c r="K266" i="6"/>
  <c r="F266" i="6"/>
  <c r="L266" i="6"/>
  <c r="N266" i="6" s="1"/>
  <c r="I266" i="6"/>
  <c r="H266" i="6" s="1"/>
  <c r="H265" i="6"/>
  <c r="G267" i="6" l="1"/>
  <c r="L267" i="6"/>
  <c r="N267" i="6" s="1"/>
  <c r="I267" i="6"/>
  <c r="K267" i="6"/>
  <c r="F267" i="6"/>
  <c r="C267" i="6"/>
  <c r="J268" i="6" s="1"/>
  <c r="C266" i="6"/>
  <c r="J267" i="6" s="1"/>
  <c r="H267" i="6" l="1"/>
  <c r="G268" i="6"/>
  <c r="L268" i="6"/>
  <c r="N268" i="6" s="1"/>
  <c r="I268" i="6"/>
  <c r="H268" i="6" s="1"/>
  <c r="K268" i="6"/>
  <c r="F268" i="6"/>
  <c r="G269" i="6" l="1"/>
  <c r="L269" i="6"/>
  <c r="N269" i="6" s="1"/>
  <c r="C269" i="6"/>
  <c r="J270" i="6" s="1"/>
  <c r="I269" i="6"/>
  <c r="K269" i="6"/>
  <c r="F269" i="6"/>
  <c r="C268" i="6"/>
  <c r="J269" i="6" s="1"/>
  <c r="H269" i="6" l="1"/>
  <c r="G270" i="6"/>
  <c r="L270" i="6"/>
  <c r="N270" i="6" s="1"/>
  <c r="I270" i="6"/>
  <c r="H270" i="6" s="1"/>
  <c r="K270" i="6"/>
  <c r="F270" i="6"/>
  <c r="G271" i="6" l="1"/>
  <c r="L271" i="6"/>
  <c r="N271" i="6" s="1"/>
  <c r="I271" i="6"/>
  <c r="K271" i="6"/>
  <c r="F271" i="6"/>
  <c r="C271" i="6"/>
  <c r="J272" i="6" s="1"/>
  <c r="C270" i="6"/>
  <c r="J271" i="6" s="1"/>
  <c r="H271" i="6" l="1"/>
  <c r="G272" i="6"/>
  <c r="L272" i="6"/>
  <c r="N272" i="6" s="1"/>
  <c r="C272" i="6" s="1"/>
  <c r="J273" i="6" s="1"/>
  <c r="K272" i="6"/>
  <c r="F272" i="6"/>
  <c r="I272" i="6"/>
  <c r="H272" i="6" s="1"/>
  <c r="G273" i="6" l="1"/>
  <c r="L273" i="6"/>
  <c r="N273" i="6" s="1"/>
  <c r="C273" i="6"/>
  <c r="J274" i="6" s="1"/>
  <c r="F273" i="6"/>
  <c r="I273" i="6"/>
  <c r="H273" i="6" s="1"/>
  <c r="K273" i="6"/>
  <c r="G274" i="6" l="1"/>
  <c r="L274" i="6"/>
  <c r="N274" i="6" s="1"/>
  <c r="I274" i="6"/>
  <c r="H274" i="6" s="1"/>
  <c r="K274" i="6"/>
  <c r="C274" i="6"/>
  <c r="J275" i="6" s="1"/>
  <c r="F274" i="6"/>
  <c r="G275" i="6" l="1"/>
  <c r="L275" i="6"/>
  <c r="N275" i="6" s="1"/>
  <c r="C275" i="6" s="1"/>
  <c r="J276" i="6" s="1"/>
  <c r="K275" i="6"/>
  <c r="I275" i="6"/>
  <c r="H275" i="6" s="1"/>
  <c r="F275" i="6"/>
  <c r="G276" i="6" l="1"/>
  <c r="L276" i="6"/>
  <c r="N276" i="6" s="1"/>
  <c r="C276" i="6"/>
  <c r="J277" i="6" s="1"/>
  <c r="I276" i="6"/>
  <c r="H276" i="6" s="1"/>
  <c r="K276" i="6"/>
  <c r="F276" i="6"/>
  <c r="G277" i="6" l="1"/>
  <c r="L277" i="6"/>
  <c r="N277" i="6" s="1"/>
  <c r="I277" i="6"/>
  <c r="H277" i="6" s="1"/>
  <c r="K277" i="6"/>
  <c r="F277" i="6"/>
  <c r="G278" i="6" l="1"/>
  <c r="L278" i="6"/>
  <c r="N278" i="6" s="1"/>
  <c r="F278" i="6"/>
  <c r="I278" i="6"/>
  <c r="K278" i="6"/>
  <c r="C278" i="6"/>
  <c r="J279" i="6" s="1"/>
  <c r="C277" i="6"/>
  <c r="J278" i="6" s="1"/>
  <c r="H278" i="6" l="1"/>
  <c r="G279" i="6"/>
  <c r="L279" i="6"/>
  <c r="N279" i="6" s="1"/>
  <c r="C279" i="6" s="1"/>
  <c r="J280" i="6" s="1"/>
  <c r="K279" i="6"/>
  <c r="I279" i="6"/>
  <c r="H279" i="6" s="1"/>
  <c r="F279" i="6"/>
  <c r="I280" i="6" l="1"/>
  <c r="H280" i="6" s="1"/>
  <c r="G280" i="6"/>
  <c r="L280" i="6"/>
  <c r="N280" i="6" s="1"/>
  <c r="F280" i="6"/>
  <c r="K280" i="6"/>
  <c r="C280" i="6"/>
  <c r="J281" i="6" s="1"/>
  <c r="G281" i="6" l="1"/>
  <c r="L281" i="6"/>
  <c r="N281" i="6" s="1"/>
  <c r="I281" i="6"/>
  <c r="H281" i="6" s="1"/>
  <c r="C281" i="6"/>
  <c r="J282" i="6" s="1"/>
  <c r="K281" i="6"/>
  <c r="F281" i="6"/>
  <c r="G282" i="6" l="1"/>
  <c r="L282" i="6"/>
  <c r="N282" i="6" s="1"/>
  <c r="K282" i="6"/>
  <c r="I282" i="6"/>
  <c r="H282" i="6" s="1"/>
  <c r="F282" i="6"/>
  <c r="G283" i="6" l="1"/>
  <c r="L283" i="6"/>
  <c r="N283" i="6" s="1"/>
  <c r="I283" i="6"/>
  <c r="C283" i="6"/>
  <c r="J284" i="6" s="1"/>
  <c r="K283" i="6"/>
  <c r="F283" i="6"/>
  <c r="C282" i="6"/>
  <c r="J283" i="6" s="1"/>
  <c r="H283" i="6" l="1"/>
  <c r="G284" i="6"/>
  <c r="L284" i="6"/>
  <c r="N284" i="6" s="1"/>
  <c r="I284" i="6"/>
  <c r="H284" i="6" s="1"/>
  <c r="K284" i="6"/>
  <c r="F284" i="6"/>
  <c r="C284" i="6"/>
  <c r="J285" i="6" s="1"/>
  <c r="G285" i="6" l="1"/>
  <c r="L285" i="6"/>
  <c r="N285" i="6" s="1"/>
  <c r="C285" i="6"/>
  <c r="J286" i="6" s="1"/>
  <c r="K285" i="6"/>
  <c r="I285" i="6"/>
  <c r="H285" i="6" s="1"/>
  <c r="F285" i="6"/>
  <c r="G286" i="6" l="1"/>
  <c r="L286" i="6"/>
  <c r="N286" i="6" s="1"/>
  <c r="C286" i="6"/>
  <c r="J287" i="6" s="1"/>
  <c r="F286" i="6"/>
  <c r="I286" i="6"/>
  <c r="H286" i="6" s="1"/>
  <c r="K286" i="6"/>
  <c r="G287" i="6" l="1"/>
  <c r="L287" i="6"/>
  <c r="N287" i="6" s="1"/>
  <c r="I287" i="6"/>
  <c r="H287" i="6" s="1"/>
  <c r="F287" i="6"/>
  <c r="K287" i="6"/>
  <c r="C287" i="6"/>
  <c r="J288" i="6" s="1"/>
  <c r="G288" i="6" l="1"/>
  <c r="L288" i="6"/>
  <c r="N288" i="6" s="1"/>
  <c r="C288" i="6"/>
  <c r="J289" i="6" s="1"/>
  <c r="F288" i="6"/>
  <c r="K288" i="6"/>
  <c r="I288" i="6"/>
  <c r="H288" i="6" s="1"/>
  <c r="G289" i="6" l="1"/>
  <c r="L289" i="6"/>
  <c r="N289" i="6" s="1"/>
  <c r="I289" i="6"/>
  <c r="H289" i="6" s="1"/>
  <c r="F289" i="6"/>
  <c r="K289" i="6"/>
  <c r="G290" i="6" l="1"/>
  <c r="L290" i="6"/>
  <c r="N290" i="6" s="1"/>
  <c r="I290" i="6"/>
  <c r="F290" i="6"/>
  <c r="K290" i="6"/>
  <c r="C290" i="6"/>
  <c r="J291" i="6" s="1"/>
  <c r="C289" i="6"/>
  <c r="J290" i="6" s="1"/>
  <c r="H290" i="6" l="1"/>
  <c r="G291" i="6"/>
  <c r="L291" i="6"/>
  <c r="N291" i="6" s="1"/>
  <c r="F291" i="6"/>
  <c r="I291" i="6"/>
  <c r="H291" i="6" s="1"/>
  <c r="K291" i="6"/>
  <c r="C291" i="6"/>
  <c r="J292" i="6" s="1"/>
  <c r="G292" i="6" l="1"/>
  <c r="L292" i="6"/>
  <c r="N292" i="6" s="1"/>
  <c r="F292" i="6"/>
  <c r="I292" i="6"/>
  <c r="H292" i="6" s="1"/>
  <c r="K292" i="6"/>
  <c r="G293" i="6" l="1"/>
  <c r="L293" i="6"/>
  <c r="N293" i="6" s="1"/>
  <c r="I293" i="6"/>
  <c r="K293" i="6"/>
  <c r="C293" i="6"/>
  <c r="J294" i="6" s="1"/>
  <c r="F293" i="6"/>
  <c r="C292" i="6"/>
  <c r="J293" i="6" s="1"/>
  <c r="H293" i="6" l="1"/>
  <c r="G294" i="6"/>
  <c r="L294" i="6"/>
  <c r="N294" i="6" s="1"/>
  <c r="F294" i="6"/>
  <c r="K294" i="6"/>
  <c r="I294" i="6"/>
  <c r="H294" i="6" s="1"/>
  <c r="G295" i="6" l="1"/>
  <c r="I295" i="6"/>
  <c r="F295" i="6"/>
  <c r="K295" i="6"/>
  <c r="L295" i="6"/>
  <c r="N295" i="6" s="1"/>
  <c r="C294" i="6"/>
  <c r="J295" i="6" s="1"/>
  <c r="I296" i="6" l="1"/>
  <c r="K296" i="6"/>
  <c r="F296" i="6"/>
  <c r="G296" i="6"/>
  <c r="L296" i="6"/>
  <c r="N296" i="6" s="1"/>
  <c r="H295" i="6"/>
  <c r="C295" i="6"/>
  <c r="J296" i="6" s="1"/>
  <c r="G297" i="6" l="1"/>
  <c r="L297" i="6"/>
  <c r="N297" i="6" s="1"/>
  <c r="F297" i="6"/>
  <c r="I297" i="6"/>
  <c r="C297" i="6"/>
  <c r="J298" i="6" s="1"/>
  <c r="K297" i="6"/>
  <c r="C296" i="6"/>
  <c r="J297" i="6" s="1"/>
  <c r="H296" i="6"/>
  <c r="H297" i="6" l="1"/>
  <c r="G298" i="6"/>
  <c r="I298" i="6"/>
  <c r="H298" i="6" s="1"/>
  <c r="K298" i="6"/>
  <c r="F298" i="6"/>
  <c r="L298" i="6"/>
  <c r="N298" i="6" s="1"/>
  <c r="G299" i="6" l="1"/>
  <c r="L299" i="6"/>
  <c r="N299" i="6" s="1"/>
  <c r="I299" i="6"/>
  <c r="C299" i="6"/>
  <c r="J300" i="6" s="1"/>
  <c r="K299" i="6"/>
  <c r="F299" i="6"/>
  <c r="C298" i="6"/>
  <c r="J299" i="6" s="1"/>
  <c r="G300" i="6" l="1"/>
  <c r="L300" i="6"/>
  <c r="N300" i="6" s="1"/>
  <c r="C300" i="6"/>
  <c r="J301" i="6" s="1"/>
  <c r="K300" i="6"/>
  <c r="F300" i="6"/>
  <c r="I300" i="6"/>
  <c r="H300" i="6" s="1"/>
  <c r="H299" i="6"/>
  <c r="G301" i="6" l="1"/>
  <c r="L301" i="6"/>
  <c r="N301" i="6" s="1"/>
  <c r="I301" i="6"/>
  <c r="H301" i="6" s="1"/>
  <c r="K301" i="6"/>
  <c r="F301" i="6"/>
  <c r="G302" i="6" l="1"/>
  <c r="L302" i="6"/>
  <c r="N302" i="6" s="1"/>
  <c r="I302" i="6"/>
  <c r="K302" i="6"/>
  <c r="F302" i="6"/>
  <c r="C302" i="6"/>
  <c r="J303" i="6" s="1"/>
  <c r="C301" i="6"/>
  <c r="J302" i="6" s="1"/>
  <c r="H302" i="6" l="1"/>
  <c r="G303" i="6"/>
  <c r="L303" i="6"/>
  <c r="N303" i="6" s="1"/>
  <c r="F303" i="6"/>
  <c r="I303" i="6"/>
  <c r="H303" i="6" s="1"/>
  <c r="K303" i="6"/>
  <c r="C303" i="6"/>
  <c r="J304" i="6" s="1"/>
  <c r="G304" i="6" l="1"/>
  <c r="L304" i="6"/>
  <c r="N304" i="6" s="1"/>
  <c r="K304" i="6"/>
  <c r="I304" i="6"/>
  <c r="H304" i="6" s="1"/>
  <c r="F304" i="6"/>
  <c r="G305" i="6" l="1"/>
  <c r="L305" i="6"/>
  <c r="N305" i="6" s="1"/>
  <c r="I305" i="6"/>
  <c r="F305" i="6"/>
  <c r="C305" i="6"/>
  <c r="J306" i="6" s="1"/>
  <c r="K305" i="6"/>
  <c r="C304" i="6"/>
  <c r="J305" i="6" s="1"/>
  <c r="H305" i="6" l="1"/>
  <c r="G306" i="6"/>
  <c r="L306" i="6"/>
  <c r="N306" i="6" s="1"/>
  <c r="C306" i="6"/>
  <c r="J307" i="6" s="1"/>
  <c r="F306" i="6"/>
  <c r="K306" i="6"/>
  <c r="I306" i="6"/>
  <c r="H306" i="6" s="1"/>
  <c r="G307" i="6" l="1"/>
  <c r="L307" i="6"/>
  <c r="N307" i="6" s="1"/>
  <c r="C307" i="6"/>
  <c r="J308" i="6" s="1"/>
  <c r="I307" i="6"/>
  <c r="H307" i="6" s="1"/>
  <c r="F307" i="6"/>
  <c r="K307" i="6"/>
  <c r="G308" i="6" l="1"/>
  <c r="L308" i="6"/>
  <c r="N308" i="6" s="1"/>
  <c r="I308" i="6"/>
  <c r="H308" i="6" s="1"/>
  <c r="F308" i="6"/>
  <c r="K308" i="6"/>
  <c r="C308" i="6"/>
  <c r="J309" i="6" s="1"/>
  <c r="G309" i="6" l="1"/>
  <c r="L309" i="6"/>
  <c r="N309" i="6" s="1"/>
  <c r="F309" i="6"/>
  <c r="I309" i="6"/>
  <c r="H309" i="6" s="1"/>
  <c r="C309" i="6"/>
  <c r="J310" i="6" s="1"/>
  <c r="K309" i="6"/>
  <c r="G310" i="6" l="1"/>
  <c r="L310" i="6"/>
  <c r="N310" i="6" s="1"/>
  <c r="C310" i="6"/>
  <c r="J311" i="6" s="1"/>
  <c r="F310" i="6"/>
  <c r="I310" i="6"/>
  <c r="H310" i="6" s="1"/>
  <c r="K310" i="6"/>
  <c r="G311" i="6" l="1"/>
  <c r="L311" i="6"/>
  <c r="N311" i="6" s="1"/>
  <c r="I311" i="6"/>
  <c r="H311" i="6" s="1"/>
  <c r="C311" i="6"/>
  <c r="J312" i="6" s="1"/>
  <c r="K311" i="6"/>
  <c r="F311" i="6"/>
  <c r="G312" i="6" l="1"/>
  <c r="L312" i="6"/>
  <c r="N312" i="6" s="1"/>
  <c r="C312" i="6"/>
  <c r="J313" i="6" s="1"/>
  <c r="F312" i="6"/>
  <c r="K312" i="6"/>
  <c r="I312" i="6"/>
  <c r="H312" i="6" s="1"/>
  <c r="G313" i="6" l="1"/>
  <c r="L313" i="6"/>
  <c r="N313" i="6" s="1"/>
  <c r="I313" i="6"/>
  <c r="H313" i="6" s="1"/>
  <c r="K313" i="6"/>
  <c r="F313" i="6"/>
  <c r="G314" i="6" l="1"/>
  <c r="I314" i="6"/>
  <c r="L314" i="6"/>
  <c r="N314" i="6" s="1"/>
  <c r="K314" i="6"/>
  <c r="F314" i="6"/>
  <c r="C314" i="6"/>
  <c r="J315" i="6" s="1"/>
  <c r="C313" i="6"/>
  <c r="J314" i="6" s="1"/>
  <c r="G315" i="6" l="1"/>
  <c r="L315" i="6"/>
  <c r="N315" i="6" s="1"/>
  <c r="F315" i="6"/>
  <c r="I315" i="6"/>
  <c r="H315" i="6" s="1"/>
  <c r="K315" i="6"/>
  <c r="C315" i="6"/>
  <c r="J316" i="6" s="1"/>
  <c r="H314" i="6"/>
  <c r="G316" i="6" l="1"/>
  <c r="L316" i="6"/>
  <c r="N316" i="6" s="1"/>
  <c r="C316" i="6"/>
  <c r="J317" i="6" s="1"/>
  <c r="F316" i="6"/>
  <c r="I316" i="6"/>
  <c r="H316" i="6" s="1"/>
  <c r="K316" i="6"/>
  <c r="G317" i="6" l="1"/>
  <c r="L317" i="6"/>
  <c r="N317" i="6" s="1"/>
  <c r="I317" i="6"/>
  <c r="H317" i="6" s="1"/>
  <c r="K317" i="6"/>
  <c r="F317" i="6"/>
  <c r="C317" i="6"/>
  <c r="J318" i="6" s="1"/>
  <c r="G318" i="6" l="1"/>
  <c r="L318" i="6"/>
  <c r="N318" i="6" s="1"/>
  <c r="K318" i="6"/>
  <c r="F318" i="6"/>
  <c r="I318" i="6"/>
  <c r="H318" i="6" s="1"/>
  <c r="G319" i="6" l="1"/>
  <c r="L319" i="6"/>
  <c r="N319" i="6" s="1"/>
  <c r="C319" i="6"/>
  <c r="J320" i="6" s="1"/>
  <c r="I319" i="6"/>
  <c r="F319" i="6"/>
  <c r="K319" i="6"/>
  <c r="C318" i="6"/>
  <c r="J319" i="6" s="1"/>
  <c r="H319" i="6" l="1"/>
  <c r="G320" i="6"/>
  <c r="L320" i="6"/>
  <c r="N320" i="6" s="1"/>
  <c r="I320" i="6"/>
  <c r="H320" i="6" s="1"/>
  <c r="K320" i="6"/>
  <c r="F320" i="6"/>
  <c r="C320" i="6"/>
  <c r="J321" i="6" s="1"/>
  <c r="G321" i="6" l="1"/>
  <c r="L321" i="6"/>
  <c r="N321" i="6" s="1"/>
  <c r="K321" i="6"/>
  <c r="I321" i="6"/>
  <c r="H321" i="6" s="1"/>
  <c r="C321" i="6"/>
  <c r="J322" i="6" s="1"/>
  <c r="F321" i="6"/>
  <c r="G322" i="6" l="1"/>
  <c r="L322" i="6"/>
  <c r="N322" i="6" s="1"/>
  <c r="C322" i="6"/>
  <c r="J323" i="6" s="1"/>
  <c r="I322" i="6"/>
  <c r="H322" i="6" s="1"/>
  <c r="F322" i="6"/>
  <c r="K322" i="6"/>
  <c r="G323" i="6" l="1"/>
  <c r="L323" i="6"/>
  <c r="N323" i="6" s="1"/>
  <c r="I323" i="6"/>
  <c r="H323" i="6" s="1"/>
  <c r="F323" i="6"/>
  <c r="C323" i="6"/>
  <c r="J324" i="6" s="1"/>
  <c r="K323" i="6"/>
  <c r="G324" i="6" l="1"/>
  <c r="L324" i="6"/>
  <c r="N324" i="6" s="1"/>
  <c r="C324" i="6" s="1"/>
  <c r="J325" i="6" s="1"/>
  <c r="F324" i="6"/>
  <c r="K324" i="6"/>
  <c r="I324" i="6"/>
  <c r="H324" i="6" s="1"/>
  <c r="G325" i="6" l="1"/>
  <c r="L325" i="6"/>
  <c r="N325" i="6" s="1"/>
  <c r="C325" i="6"/>
  <c r="J326" i="6" s="1"/>
  <c r="I325" i="6"/>
  <c r="H325" i="6" s="1"/>
  <c r="F325" i="6"/>
  <c r="K325" i="6"/>
  <c r="G326" i="6" l="1"/>
  <c r="L326" i="6"/>
  <c r="N326" i="6" s="1"/>
  <c r="I326" i="6"/>
  <c r="H326" i="6" s="1"/>
  <c r="K326" i="6"/>
  <c r="F326" i="6"/>
  <c r="C326" i="6"/>
  <c r="J327" i="6" s="1"/>
  <c r="G327" i="6" l="1"/>
  <c r="K327" i="6"/>
  <c r="L327" i="6"/>
  <c r="N327" i="6" s="1"/>
  <c r="I327" i="6"/>
  <c r="H327" i="6" s="1"/>
  <c r="F327" i="6"/>
  <c r="C327" i="6"/>
  <c r="J328" i="6" s="1"/>
  <c r="G328" i="6" l="1"/>
  <c r="L328" i="6"/>
  <c r="N328" i="6" s="1"/>
  <c r="F328" i="6"/>
  <c r="I328" i="6"/>
  <c r="H328" i="6" s="1"/>
  <c r="K328" i="6"/>
  <c r="G329" i="6" l="1"/>
  <c r="L329" i="6"/>
  <c r="N329" i="6" s="1"/>
  <c r="I329" i="6"/>
  <c r="F329" i="6"/>
  <c r="K329" i="6"/>
  <c r="C329" i="6"/>
  <c r="J330" i="6" s="1"/>
  <c r="C328" i="6"/>
  <c r="J329" i="6" s="1"/>
  <c r="G330" i="6" l="1"/>
  <c r="L330" i="6"/>
  <c r="N330" i="6" s="1"/>
  <c r="C330" i="6" s="1"/>
  <c r="J331" i="6" s="1"/>
  <c r="K330" i="6"/>
  <c r="F330" i="6"/>
  <c r="I330" i="6"/>
  <c r="H330" i="6" s="1"/>
  <c r="H329" i="6"/>
  <c r="G331" i="6" l="1"/>
  <c r="L331" i="6"/>
  <c r="N331" i="6" s="1"/>
  <c r="C331" i="6"/>
  <c r="J332" i="6" s="1"/>
  <c r="I331" i="6"/>
  <c r="H331" i="6" s="1"/>
  <c r="K331" i="6"/>
  <c r="F331" i="6"/>
  <c r="G332" i="6" l="1"/>
  <c r="L332" i="6"/>
  <c r="N332" i="6" s="1"/>
  <c r="I332" i="6"/>
  <c r="H332" i="6" s="1"/>
  <c r="F332" i="6"/>
  <c r="K332" i="6"/>
  <c r="C332" i="6"/>
  <c r="J333" i="6" s="1"/>
  <c r="G333" i="6" l="1"/>
  <c r="L333" i="6"/>
  <c r="N333" i="6" s="1"/>
  <c r="F333" i="6"/>
  <c r="I333" i="6"/>
  <c r="H333" i="6" s="1"/>
  <c r="C333" i="6"/>
  <c r="J334" i="6" s="1"/>
  <c r="K333" i="6"/>
  <c r="G334" i="6" l="1"/>
  <c r="L334" i="6"/>
  <c r="N334" i="6" s="1"/>
  <c r="C334" i="6"/>
  <c r="J335" i="6" s="1"/>
  <c r="I334" i="6"/>
  <c r="H334" i="6" s="1"/>
  <c r="K334" i="6"/>
  <c r="F334" i="6"/>
  <c r="G335" i="6" l="1"/>
  <c r="L335" i="6"/>
  <c r="N335" i="6" s="1"/>
  <c r="I335" i="6"/>
  <c r="H335" i="6" s="1"/>
  <c r="C335" i="6"/>
  <c r="J336" i="6" s="1"/>
  <c r="F335" i="6"/>
  <c r="K335" i="6"/>
  <c r="G336" i="6" l="1"/>
  <c r="L336" i="6"/>
  <c r="N336" i="6" s="1"/>
  <c r="C336" i="6" s="1"/>
  <c r="J337" i="6" s="1"/>
  <c r="K336" i="6"/>
  <c r="F336" i="6"/>
  <c r="I336" i="6"/>
  <c r="H336" i="6" s="1"/>
  <c r="G337" i="6" l="1"/>
  <c r="L337" i="6"/>
  <c r="N337" i="6" s="1"/>
  <c r="C337" i="6"/>
  <c r="J338" i="6" s="1"/>
  <c r="I337" i="6"/>
  <c r="H337" i="6" s="1"/>
  <c r="F337" i="6"/>
  <c r="K337" i="6"/>
  <c r="G338" i="6" l="1"/>
  <c r="L338" i="6"/>
  <c r="N338" i="6" s="1"/>
  <c r="I338" i="6"/>
  <c r="H338" i="6" s="1"/>
  <c r="K338" i="6"/>
  <c r="F338" i="6"/>
  <c r="C338" i="6"/>
  <c r="J339" i="6" s="1"/>
  <c r="G339" i="6" l="1"/>
  <c r="L339" i="6"/>
  <c r="N339" i="6" s="1"/>
  <c r="K339" i="6"/>
  <c r="I339" i="6"/>
  <c r="H339" i="6" s="1"/>
  <c r="F339" i="6"/>
  <c r="C339" i="6"/>
  <c r="J340" i="6" s="1"/>
  <c r="G340" i="6" l="1"/>
  <c r="L340" i="6"/>
  <c r="N340" i="6" s="1"/>
  <c r="C340" i="6" s="1"/>
  <c r="J341" i="6" s="1"/>
  <c r="F340" i="6"/>
  <c r="I340" i="6"/>
  <c r="H340" i="6" s="1"/>
  <c r="K340" i="6"/>
  <c r="G341" i="6" l="1"/>
  <c r="L341" i="6"/>
  <c r="N341" i="6" s="1"/>
  <c r="F341" i="6"/>
  <c r="K341" i="6"/>
  <c r="I341" i="6"/>
  <c r="H341" i="6" s="1"/>
  <c r="C341" i="6"/>
  <c r="J342" i="6" s="1"/>
  <c r="G342" i="6" l="1"/>
  <c r="L342" i="6"/>
  <c r="N342" i="6" s="1"/>
  <c r="C342" i="6"/>
  <c r="J343" i="6" s="1"/>
  <c r="F342" i="6"/>
  <c r="I342" i="6"/>
  <c r="H342" i="6" s="1"/>
  <c r="K342" i="6"/>
  <c r="G343" i="6" l="1"/>
  <c r="L343" i="6"/>
  <c r="N343" i="6" s="1"/>
  <c r="C343" i="6"/>
  <c r="J344" i="6" s="1"/>
  <c r="I343" i="6"/>
  <c r="H343" i="6" s="1"/>
  <c r="F343" i="6"/>
  <c r="K343" i="6"/>
  <c r="I344" i="6" l="1"/>
  <c r="H344" i="6" s="1"/>
  <c r="G344" i="6"/>
  <c r="L344" i="6"/>
  <c r="N344" i="6" s="1"/>
  <c r="C344" i="6" s="1"/>
  <c r="J345" i="6" s="1"/>
  <c r="F344" i="6"/>
  <c r="K344" i="6"/>
  <c r="G345" i="6" l="1"/>
  <c r="L345" i="6"/>
  <c r="N345" i="6" s="1"/>
  <c r="K345" i="6"/>
  <c r="I345" i="6"/>
  <c r="H345" i="6" s="1"/>
  <c r="F345" i="6"/>
  <c r="C345" i="6"/>
  <c r="J346" i="6" s="1"/>
  <c r="G346" i="6" l="1"/>
  <c r="L346" i="6"/>
  <c r="N346" i="6" s="1"/>
  <c r="K346" i="6"/>
  <c r="I346" i="6"/>
  <c r="H346" i="6" s="1"/>
  <c r="F346" i="6"/>
  <c r="G347" i="6" l="1"/>
  <c r="L347" i="6"/>
  <c r="N347" i="6" s="1"/>
  <c r="K347" i="6"/>
  <c r="F347" i="6"/>
  <c r="I347" i="6"/>
  <c r="C347" i="6"/>
  <c r="J348" i="6" s="1"/>
  <c r="C346" i="6"/>
  <c r="J347" i="6" s="1"/>
  <c r="G348" i="6" l="1"/>
  <c r="L348" i="6"/>
  <c r="N348" i="6" s="1"/>
  <c r="F348" i="6"/>
  <c r="I348" i="6"/>
  <c r="H348" i="6" s="1"/>
  <c r="K348" i="6"/>
  <c r="H347" i="6"/>
  <c r="G349" i="6" l="1"/>
  <c r="L349" i="6"/>
  <c r="N349" i="6" s="1"/>
  <c r="I349" i="6"/>
  <c r="F349" i="6"/>
  <c r="K349" i="6"/>
  <c r="C348" i="6"/>
  <c r="J349" i="6" s="1"/>
  <c r="G350" i="6" l="1"/>
  <c r="L350" i="6"/>
  <c r="N350" i="6" s="1"/>
  <c r="I350" i="6"/>
  <c r="C350" i="6"/>
  <c r="J351" i="6" s="1"/>
  <c r="F350" i="6"/>
  <c r="K350" i="6"/>
  <c r="H349" i="6"/>
  <c r="C349" i="6"/>
  <c r="J350" i="6" s="1"/>
  <c r="H350" i="6" l="1"/>
  <c r="G351" i="6"/>
  <c r="L351" i="6"/>
  <c r="N351" i="6" s="1"/>
  <c r="I351" i="6"/>
  <c r="H351" i="6" s="1"/>
  <c r="K351" i="6"/>
  <c r="F351" i="6"/>
  <c r="C351" i="6"/>
  <c r="J352" i="6" s="1"/>
  <c r="G352" i="6" l="1"/>
  <c r="L352" i="6"/>
  <c r="N352" i="6" s="1"/>
  <c r="F352" i="6"/>
  <c r="K352" i="6"/>
  <c r="I352" i="6"/>
  <c r="H352" i="6" s="1"/>
  <c r="C352" i="6"/>
  <c r="J353" i="6" s="1"/>
  <c r="G353" i="6" l="1"/>
  <c r="L353" i="6"/>
  <c r="N353" i="6" s="1"/>
  <c r="K353" i="6"/>
  <c r="F353" i="6"/>
  <c r="C353" i="6"/>
  <c r="J354" i="6" s="1"/>
  <c r="I353" i="6"/>
  <c r="H353" i="6" s="1"/>
  <c r="G354" i="6" l="1"/>
  <c r="L354" i="6"/>
  <c r="N354" i="6" s="1"/>
  <c r="F354" i="6"/>
  <c r="C354" i="6"/>
  <c r="J355" i="6" s="1"/>
  <c r="I354" i="6"/>
  <c r="H354" i="6" s="1"/>
  <c r="K354" i="6"/>
  <c r="G355" i="6" l="1"/>
  <c r="L355" i="6"/>
  <c r="N355" i="6" s="1"/>
  <c r="I355" i="6"/>
  <c r="H355" i="6" s="1"/>
  <c r="C355" i="6"/>
  <c r="J356" i="6" s="1"/>
  <c r="K355" i="6"/>
  <c r="F355" i="6"/>
  <c r="G356" i="6" l="1"/>
  <c r="L356" i="6"/>
  <c r="N356" i="6" s="1"/>
  <c r="I356" i="6"/>
  <c r="H356" i="6" s="1"/>
  <c r="K356" i="6"/>
  <c r="F356" i="6"/>
  <c r="G357" i="6" l="1"/>
  <c r="L357" i="6"/>
  <c r="N357" i="6" s="1"/>
  <c r="F357" i="6"/>
  <c r="I357" i="6"/>
  <c r="K357" i="6"/>
  <c r="C356" i="6"/>
  <c r="J357" i="6" s="1"/>
  <c r="G358" i="6" l="1"/>
  <c r="L358" i="6"/>
  <c r="N358" i="6" s="1"/>
  <c r="F358" i="6"/>
  <c r="K358" i="6"/>
  <c r="I358" i="6"/>
  <c r="H357" i="6"/>
  <c r="C357" i="6"/>
  <c r="J358" i="6" s="1"/>
  <c r="G359" i="6" l="1"/>
  <c r="K359" i="6"/>
  <c r="F359" i="6"/>
  <c r="I359" i="6"/>
  <c r="L359" i="6"/>
  <c r="N359" i="6" s="1"/>
  <c r="C359" i="6" s="1"/>
  <c r="J360" i="6" s="1"/>
  <c r="H358" i="6"/>
  <c r="C358" i="6"/>
  <c r="J359" i="6" s="1"/>
  <c r="F360" i="6" l="1"/>
  <c r="K360" i="6"/>
  <c r="I360" i="6"/>
  <c r="H360" i="6" s="1"/>
  <c r="G360" i="6"/>
  <c r="L360" i="6"/>
  <c r="N360" i="6" s="1"/>
  <c r="C360" i="6" s="1"/>
  <c r="J361" i="6" s="1"/>
  <c r="H359" i="6"/>
  <c r="G361" i="6" l="1"/>
  <c r="L361" i="6"/>
  <c r="N361" i="6" s="1"/>
  <c r="C361" i="6" s="1"/>
  <c r="J362" i="6" s="1"/>
  <c r="K361" i="6"/>
  <c r="F361" i="6"/>
  <c r="I361" i="6"/>
  <c r="H361" i="6" s="1"/>
  <c r="G362" i="6" l="1"/>
  <c r="I362" i="6"/>
  <c r="H362" i="6" s="1"/>
  <c r="L362" i="6"/>
  <c r="N362" i="6" s="1"/>
  <c r="K362" i="6"/>
  <c r="F362" i="6"/>
  <c r="G363" i="6" l="1"/>
  <c r="F363" i="6"/>
  <c r="K363" i="6"/>
  <c r="I363" i="6"/>
  <c r="L363" i="6"/>
  <c r="N363" i="6" s="1"/>
  <c r="C363" i="6" s="1"/>
  <c r="C362" i="6"/>
  <c r="J363" i="6" s="1"/>
  <c r="H363" i="6" l="1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A32" i="6" l="1"/>
  <c r="A50" i="6" s="1"/>
  <c r="A53" i="6" s="1"/>
  <c r="A56" i="6" s="1"/>
  <c r="A29" i="6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M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  <comment ref="U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Calculates inflation based on difference between years.</t>
        </r>
      </text>
    </comment>
    <comment ref="P36" authorId="0" shapeId="0" xr:uid="{1DFFE10F-1D13-4C41-8266-BB9E31E5493A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Tax return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U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Monthly taxes plus insurance</t>
        </r>
      </text>
    </comment>
    <comment ref="M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  <comment ref="U4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Calculates inflation based on difference between years.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U2" authorId="0" shapeId="0" xr:uid="{7EE0C461-C5B7-402F-A3C8-99FE457F093F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Monthly taxes plus insurance</t>
        </r>
      </text>
    </comment>
    <comment ref="M3" authorId="0" shapeId="0" xr:uid="{C5165D2B-8312-4618-9E25-3DB8CD7ACD99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  <comment ref="U4" authorId="0" shapeId="0" xr:uid="{80DEF750-06C3-476D-8B80-AD072B07CDEA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Calculates inflation based on difference between years.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U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Monthly taxes plus insurance</t>
        </r>
      </text>
    </comment>
    <comment ref="M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  <comment ref="U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Calculates inflation based on difference between years.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J3" authorId="0" shapeId="0" xr:uid="{96F81B62-91B9-453B-A6DC-820130BB3238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Jeezy</author>
  </authors>
  <commentList>
    <comment ref="J3" authorId="0" shapeId="0" xr:uid="{644F8100-868C-481E-B6C4-4AD13F94A974}">
      <text>
        <r>
          <rPr>
            <b/>
            <sz val="9"/>
            <color indexed="81"/>
            <rFont val="Tahoma"/>
            <family val="2"/>
          </rPr>
          <t>Jeezy:</t>
        </r>
        <r>
          <rPr>
            <sz val="9"/>
            <color indexed="81"/>
            <rFont val="Tahoma"/>
            <family val="2"/>
          </rPr>
          <t xml:space="preserve">
Extra paid throughout month.</t>
        </r>
      </text>
    </comment>
  </commentList>
</comments>
</file>

<file path=xl/sharedStrings.xml><?xml version="1.0" encoding="utf-8"?>
<sst xmlns="http://schemas.openxmlformats.org/spreadsheetml/2006/main" count="404" uniqueCount="77">
  <si>
    <t>Payment</t>
  </si>
  <si>
    <t>Data:</t>
  </si>
  <si>
    <t>Payment Breakdown</t>
  </si>
  <si>
    <t>Tentative Payoff</t>
  </si>
  <si>
    <t>Principle Balance</t>
  </si>
  <si>
    <t>Goal Balance</t>
  </si>
  <si>
    <t>Year</t>
  </si>
  <si>
    <t>Mortgage</t>
  </si>
  <si>
    <t>Escrow</t>
  </si>
  <si>
    <t>Interest</t>
  </si>
  <si>
    <t>As of date:</t>
  </si>
  <si>
    <t>Principle</t>
  </si>
  <si>
    <t>Add. Prin.</t>
  </si>
  <si>
    <t>Bal. After Add.</t>
  </si>
  <si>
    <t>Goal</t>
  </si>
  <si>
    <t>Left for Goal</t>
  </si>
  <si>
    <t>&lt;0</t>
  </si>
  <si>
    <t>YTD</t>
  </si>
  <si>
    <t>Down Payment:</t>
  </si>
  <si>
    <t>Interest Rate:</t>
  </si>
  <si>
    <t>Start Date:</t>
  </si>
  <si>
    <t>Allotment:</t>
  </si>
  <si>
    <t>Inflation:</t>
  </si>
  <si>
    <t>Total Interest:</t>
  </si>
  <si>
    <t>Payoff Date:</t>
  </si>
  <si>
    <t>Fair Market Value</t>
  </si>
  <si>
    <t>Assessed Value</t>
  </si>
  <si>
    <t>City of Augusta</t>
  </si>
  <si>
    <t>Escrow Payment</t>
  </si>
  <si>
    <t>Richmond Mil Rate</t>
  </si>
  <si>
    <t>Hephzibah Mil Rate</t>
  </si>
  <si>
    <t>Ann. Property Tax</t>
  </si>
  <si>
    <t>Ann. Insurance</t>
  </si>
  <si>
    <t>Current Escrow:</t>
  </si>
  <si>
    <t>Original Loan:</t>
  </si>
  <si>
    <t>Goal From 3208</t>
  </si>
  <si>
    <t>Parcel ID:</t>
  </si>
  <si>
    <t>052-0-308-00-0</t>
  </si>
  <si>
    <t>Tax History</t>
  </si>
  <si>
    <t>Diff. from Previous Year</t>
  </si>
  <si>
    <t>/mo.</t>
  </si>
  <si>
    <t>% increase</t>
  </si>
  <si>
    <t>039-0-111-00-0</t>
  </si>
  <si>
    <t>Number of Payments</t>
  </si>
  <si>
    <t>Period Interest</t>
  </si>
  <si>
    <t>Calculated Payment</t>
  </si>
  <si>
    <t>First Months Principle</t>
  </si>
  <si>
    <t>Loan Value</t>
  </si>
  <si>
    <t>Allotment/Rent:</t>
  </si>
  <si>
    <t>PMI:</t>
  </si>
  <si>
    <t>Renews On</t>
  </si>
  <si>
    <t>Rent From 3208</t>
  </si>
  <si>
    <t>Rent From 2924</t>
  </si>
  <si>
    <t>Payoff Date Goal:</t>
  </si>
  <si>
    <t>Appraised for:</t>
  </si>
  <si>
    <t>80% of Appraisal:</t>
  </si>
  <si>
    <t>New Payment:</t>
  </si>
  <si>
    <t>Rent From NEW</t>
  </si>
  <si>
    <t>To Cancel PMI:</t>
  </si>
  <si>
    <t>Ann. Insurance:</t>
  </si>
  <si>
    <t>Mon. Insurance:</t>
  </si>
  <si>
    <t>EOM Balance</t>
  </si>
  <si>
    <t>Extra Prin.</t>
  </si>
  <si>
    <t>Allotment Override</t>
  </si>
  <si>
    <t>First Months Interest</t>
  </si>
  <si>
    <t>Payment Override</t>
  </si>
  <si>
    <t>Bal. After Extra</t>
  </si>
  <si>
    <t>PMI</t>
  </si>
  <si>
    <t>Base Escrow</t>
  </si>
  <si>
    <t>Actual</t>
  </si>
  <si>
    <t>Temp Goal; A.O.</t>
  </si>
  <si>
    <t>Total Investment:</t>
  </si>
  <si>
    <t>Years Until Profit:</t>
  </si>
  <si>
    <t>Profits Begin:</t>
  </si>
  <si>
    <t>Bal. A.O. 15th</t>
  </si>
  <si>
    <t>Total Months:</t>
  </si>
  <si>
    <t>Loan Term: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</si>
</sst>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%"/>
    <numFmt numFmtId="165" formatCode="[$-409]d\-mmm\-yy;@"/>
    <numFmt numFmtId="166" formatCode="#,##0.000"/>
    <numFmt numFmtId="167" formatCode="0_);\(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3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44" fontId="0" fillId="0" borderId="0" xfId="1" applyFont="1"/>
    <xf numFmtId="44" fontId="0" fillId="0" borderId="0" xfId="0" applyNumberFormat="1"/>
    <xf numFmtId="44" fontId="0" fillId="0" borderId="5" xfId="1" applyFont="1" applyBorder="1"/>
    <xf numFmtId="164" fontId="0" fillId="0" borderId="0" xfId="2" applyNumberFormat="1" applyFont="1"/>
    <xf numFmtId="0" fontId="0" fillId="0" borderId="5" xfId="0" applyBorder="1"/>
    <xf numFmtId="44" fontId="0" fillId="0" borderId="0" xfId="1" applyFont="1" applyFill="1" applyBorder="1"/>
    <xf numFmtId="0" fontId="0" fillId="0" borderId="2" xfId="0" applyBorder="1"/>
    <xf numFmtId="165" fontId="0" fillId="0" borderId="5" xfId="0" applyNumberFormat="1" applyBorder="1"/>
    <xf numFmtId="0" fontId="0" fillId="0" borderId="7" xfId="0" applyBorder="1"/>
    <xf numFmtId="44" fontId="0" fillId="0" borderId="7" xfId="1" applyFont="1" applyBorder="1"/>
    <xf numFmtId="44" fontId="0" fillId="0" borderId="5" xfId="1" applyFont="1" applyFill="1" applyBorder="1"/>
    <xf numFmtId="44" fontId="0" fillId="0" borderId="6" xfId="1" applyFont="1" applyFill="1" applyBorder="1"/>
    <xf numFmtId="44" fontId="0" fillId="0" borderId="2" xfId="1" applyFont="1" applyFill="1" applyBorder="1"/>
    <xf numFmtId="44" fontId="0" fillId="0" borderId="1" xfId="1" applyFont="1" applyFill="1" applyBorder="1"/>
    <xf numFmtId="44" fontId="0" fillId="0" borderId="3" xfId="1" applyFont="1" applyFill="1" applyBorder="1"/>
    <xf numFmtId="44" fontId="0" fillId="0" borderId="2" xfId="1" applyFont="1" applyBorder="1"/>
    <xf numFmtId="44" fontId="0" fillId="0" borderId="8" xfId="1" applyFont="1" applyFill="1" applyBorder="1" applyAlignment="1">
      <alignment horizontal="center"/>
    </xf>
    <xf numFmtId="44" fontId="0" fillId="0" borderId="8" xfId="1" applyFont="1" applyBorder="1"/>
    <xf numFmtId="0" fontId="0" fillId="0" borderId="1" xfId="0" applyBorder="1"/>
    <xf numFmtId="44" fontId="0" fillId="0" borderId="1" xfId="1" applyFont="1" applyBorder="1"/>
    <xf numFmtId="0" fontId="2" fillId="0" borderId="0" xfId="0" applyFont="1"/>
    <xf numFmtId="44" fontId="1" fillId="0" borderId="0" xfId="1" applyFont="1" applyBorder="1" applyAlignment="1"/>
    <xf numFmtId="44" fontId="1" fillId="0" borderId="6" xfId="1" applyFont="1" applyBorder="1" applyAlignment="1"/>
    <xf numFmtId="44" fontId="0" fillId="0" borderId="8" xfId="1" applyFont="1" applyBorder="1" applyAlignment="1">
      <alignment horizontal="center"/>
    </xf>
    <xf numFmtId="165" fontId="0" fillId="0" borderId="2" xfId="0" applyNumberFormat="1" applyBorder="1"/>
    <xf numFmtId="44" fontId="0" fillId="0" borderId="5" xfId="1" applyFont="1" applyFill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165" fontId="0" fillId="0" borderId="0" xfId="1" applyNumberFormat="1" applyFont="1"/>
    <xf numFmtId="44" fontId="0" fillId="2" borderId="0" xfId="1" applyFont="1" applyFill="1"/>
    <xf numFmtId="164" fontId="0" fillId="2" borderId="0" xfId="2" applyNumberFormat="1" applyFont="1" applyFill="1"/>
    <xf numFmtId="15" fontId="0" fillId="2" borderId="0" xfId="0" applyNumberFormat="1" applyFill="1"/>
    <xf numFmtId="165" fontId="0" fillId="0" borderId="8" xfId="0" applyNumberFormat="1" applyBorder="1"/>
    <xf numFmtId="44" fontId="0" fillId="0" borderId="0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0" xfId="1" applyFont="1" applyFill="1"/>
    <xf numFmtId="0" fontId="0" fillId="2" borderId="5" xfId="0" applyFill="1" applyBorder="1"/>
    <xf numFmtId="44" fontId="0" fillId="2" borderId="5" xfId="1" applyFont="1" applyFill="1" applyBorder="1"/>
    <xf numFmtId="4" fontId="0" fillId="0" borderId="0" xfId="0" applyNumberFormat="1"/>
    <xf numFmtId="0" fontId="0" fillId="0" borderId="5" xfId="0" applyBorder="1" applyAlignment="1">
      <alignment horizontal="center"/>
    </xf>
    <xf numFmtId="0" fontId="0" fillId="0" borderId="3" xfId="0" applyBorder="1"/>
    <xf numFmtId="44" fontId="0" fillId="0" borderId="5" xfId="1" applyFont="1" applyBorder="1" applyAlignment="1">
      <alignment horizontal="center"/>
    </xf>
    <xf numFmtId="0" fontId="5" fillId="0" borderId="0" xfId="35" applyAlignment="1" applyProtection="1">
      <alignment horizontal="right"/>
    </xf>
    <xf numFmtId="9" fontId="0" fillId="0" borderId="6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44" fontId="0" fillId="0" borderId="0" xfId="0" applyNumberFormat="1" applyFill="1"/>
    <xf numFmtId="0" fontId="2" fillId="0" borderId="7" xfId="0" applyFont="1" applyBorder="1"/>
    <xf numFmtId="165" fontId="6" fillId="0" borderId="5" xfId="0" applyNumberFormat="1" applyFont="1" applyBorder="1"/>
    <xf numFmtId="0" fontId="6" fillId="0" borderId="5" xfId="0" applyFont="1" applyBorder="1"/>
    <xf numFmtId="0" fontId="6" fillId="0" borderId="0" xfId="0" applyFont="1"/>
    <xf numFmtId="44" fontId="6" fillId="0" borderId="5" xfId="1" applyFont="1" applyBorder="1"/>
    <xf numFmtId="165" fontId="6" fillId="0" borderId="2" xfId="0" applyNumberFormat="1" applyFont="1" applyBorder="1"/>
    <xf numFmtId="0" fontId="6" fillId="0" borderId="8" xfId="0" applyFont="1" applyBorder="1"/>
    <xf numFmtId="44" fontId="6" fillId="0" borderId="2" xfId="1" applyFont="1" applyBorder="1"/>
    <xf numFmtId="0" fontId="6" fillId="0" borderId="2" xfId="0" applyFont="1" applyBorder="1"/>
    <xf numFmtId="44" fontId="6" fillId="0" borderId="2" xfId="1" applyNumberFormat="1" applyFont="1" applyBorder="1"/>
    <xf numFmtId="44" fontId="6" fillId="0" borderId="1" xfId="1" applyNumberFormat="1" applyFont="1" applyFill="1" applyBorder="1"/>
    <xf numFmtId="44" fontId="6" fillId="0" borderId="2" xfId="1" applyFont="1" applyFill="1" applyBorder="1" applyAlignment="1">
      <alignment horizontal="center"/>
    </xf>
    <xf numFmtId="44" fontId="6" fillId="0" borderId="5" xfId="1" applyFont="1" applyFill="1" applyBorder="1"/>
    <xf numFmtId="44" fontId="6" fillId="0" borderId="0" xfId="1" applyFont="1" applyFill="1" applyBorder="1"/>
    <xf numFmtId="44" fontId="6" fillId="0" borderId="8" xfId="1" applyFont="1" applyFill="1" applyBorder="1" applyAlignment="1">
      <alignment horizontal="center"/>
    </xf>
    <xf numFmtId="0" fontId="7" fillId="0" borderId="0" xfId="0" applyFont="1"/>
    <xf numFmtId="165" fontId="6" fillId="0" borderId="8" xfId="0" applyNumberFormat="1" applyFont="1" applyBorder="1"/>
    <xf numFmtId="44" fontId="6" fillId="0" borderId="8" xfId="1" applyNumberFormat="1" applyFont="1" applyBorder="1"/>
    <xf numFmtId="44" fontId="6" fillId="0" borderId="1" xfId="1" applyNumberFormat="1" applyFont="1" applyBorder="1"/>
    <xf numFmtId="44" fontId="6" fillId="0" borderId="3" xfId="1" applyNumberFormat="1" applyFont="1" applyFill="1" applyBorder="1"/>
    <xf numFmtId="44" fontId="6" fillId="2" borderId="2" xfId="1" applyNumberFormat="1" applyFont="1" applyFill="1" applyBorder="1"/>
    <xf numFmtId="44" fontId="6" fillId="0" borderId="7" xfId="1" applyFont="1" applyBorder="1"/>
    <xf numFmtId="44" fontId="6" fillId="0" borderId="0" xfId="0" applyNumberFormat="1" applyFont="1"/>
    <xf numFmtId="9" fontId="6" fillId="0" borderId="6" xfId="2" applyFont="1" applyBorder="1" applyAlignment="1">
      <alignment horizontal="center"/>
    </xf>
    <xf numFmtId="44" fontId="6" fillId="2" borderId="0" xfId="1" applyFont="1" applyFill="1"/>
    <xf numFmtId="44" fontId="6" fillId="0" borderId="7" xfId="1" applyNumberFormat="1" applyFont="1" applyBorder="1"/>
    <xf numFmtId="44" fontId="6" fillId="0" borderId="5" xfId="1" applyNumberFormat="1" applyFont="1" applyBorder="1"/>
    <xf numFmtId="44" fontId="6" fillId="0" borderId="0" xfId="1" applyNumberFormat="1" applyFont="1" applyFill="1" applyBorder="1"/>
    <xf numFmtId="44" fontId="6" fillId="0" borderId="5" xfId="1" applyNumberFormat="1" applyFont="1" applyFill="1" applyBorder="1"/>
    <xf numFmtId="44" fontId="6" fillId="0" borderId="6" xfId="1" applyFont="1" applyFill="1" applyBorder="1"/>
    <xf numFmtId="44" fontId="6" fillId="0" borderId="0" xfId="1" applyNumberFormat="1" applyFont="1" applyBorder="1"/>
    <xf numFmtId="0" fontId="6" fillId="0" borderId="5" xfId="0" applyFont="1" applyFill="1" applyBorder="1"/>
    <xf numFmtId="164" fontId="6" fillId="2" borderId="0" xfId="2" applyNumberFormat="1" applyFont="1" applyFill="1"/>
    <xf numFmtId="15" fontId="6" fillId="2" borderId="0" xfId="0" applyNumberFormat="1" applyFont="1" applyFill="1"/>
    <xf numFmtId="44" fontId="8" fillId="0" borderId="5" xfId="1" applyFont="1" applyBorder="1"/>
    <xf numFmtId="44" fontId="6" fillId="2" borderId="0" xfId="0" applyNumberFormat="1" applyFont="1" applyFill="1"/>
    <xf numFmtId="44" fontId="6" fillId="0" borderId="0" xfId="0" applyNumberFormat="1" applyFont="1" applyFill="1"/>
    <xf numFmtId="164" fontId="6" fillId="0" borderId="0" xfId="2" applyNumberFormat="1" applyFont="1"/>
    <xf numFmtId="44" fontId="6" fillId="0" borderId="0" xfId="1" applyFont="1"/>
    <xf numFmtId="165" fontId="6" fillId="0" borderId="0" xfId="1" applyNumberFormat="1" applyFont="1"/>
    <xf numFmtId="44" fontId="6" fillId="0" borderId="8" xfId="1" applyFont="1" applyBorder="1"/>
    <xf numFmtId="44" fontId="6" fillId="0" borderId="1" xfId="0" applyNumberFormat="1" applyFont="1" applyBorder="1"/>
    <xf numFmtId="9" fontId="6" fillId="0" borderId="3" xfId="2" applyFont="1" applyBorder="1" applyAlignment="1">
      <alignment horizontal="center"/>
    </xf>
    <xf numFmtId="0" fontId="10" fillId="0" borderId="0" xfId="35" applyFont="1" applyAlignment="1" applyProtection="1">
      <alignment horizontal="right"/>
    </xf>
    <xf numFmtId="44" fontId="7" fillId="0" borderId="9" xfId="1" applyFont="1" applyBorder="1"/>
    <xf numFmtId="44" fontId="6" fillId="2" borderId="7" xfId="1" applyFont="1" applyFill="1" applyBorder="1"/>
    <xf numFmtId="15" fontId="6" fillId="2" borderId="7" xfId="1" applyNumberFormat="1" applyFont="1" applyFill="1" applyBorder="1"/>
    <xf numFmtId="0" fontId="7" fillId="0" borderId="9" xfId="0" applyFont="1" applyBorder="1"/>
    <xf numFmtId="44" fontId="7" fillId="0" borderId="7" xfId="1" applyFont="1" applyBorder="1"/>
    <xf numFmtId="0" fontId="7" fillId="0" borderId="7" xfId="0" applyFont="1" applyBorder="1"/>
    <xf numFmtId="44" fontId="6" fillId="2" borderId="8" xfId="1" applyFont="1" applyFill="1" applyBorder="1"/>
    <xf numFmtId="15" fontId="6" fillId="2" borderId="8" xfId="1" applyNumberFormat="1" applyFont="1" applyFill="1" applyBorder="1"/>
    <xf numFmtId="0" fontId="6" fillId="0" borderId="6" xfId="0" applyFont="1" applyBorder="1"/>
    <xf numFmtId="44" fontId="6" fillId="0" borderId="0" xfId="1" applyFont="1" applyBorder="1"/>
    <xf numFmtId="9" fontId="6" fillId="0" borderId="0" xfId="2" applyFont="1" applyBorder="1" applyAlignment="1">
      <alignment horizontal="center"/>
    </xf>
    <xf numFmtId="0" fontId="6" fillId="0" borderId="7" xfId="0" applyFont="1" applyBorder="1"/>
    <xf numFmtId="44" fontId="6" fillId="0" borderId="0" xfId="1" applyNumberFormat="1" applyFont="1"/>
    <xf numFmtId="44" fontId="6" fillId="0" borderId="6" xfId="1" applyFont="1" applyBorder="1" applyAlignment="1"/>
    <xf numFmtId="44" fontId="0" fillId="0" borderId="3" xfId="1" applyFont="1" applyBorder="1" applyAlignment="1">
      <alignment horizontal="center"/>
    </xf>
    <xf numFmtId="0" fontId="0" fillId="0" borderId="0" xfId="0" applyFont="1"/>
    <xf numFmtId="44" fontId="6" fillId="0" borderId="10" xfId="1" applyNumberFormat="1" applyFont="1" applyFill="1" applyBorder="1"/>
    <xf numFmtId="44" fontId="6" fillId="0" borderId="11" xfId="1" applyFont="1" applyFill="1" applyBorder="1"/>
    <xf numFmtId="166" fontId="6" fillId="0" borderId="0" xfId="0" applyNumberFormat="1" applyFont="1"/>
    <xf numFmtId="44" fontId="0" fillId="0" borderId="1" xfId="1" applyNumberFormat="1" applyFont="1" applyFill="1" applyBorder="1"/>
    <xf numFmtId="0" fontId="0" fillId="0" borderId="3" xfId="0" applyFont="1" applyBorder="1"/>
    <xf numFmtId="44" fontId="0" fillId="0" borderId="0" xfId="1" applyNumberFormat="1" applyFont="1" applyFill="1" applyBorder="1"/>
    <xf numFmtId="44" fontId="0" fillId="0" borderId="5" xfId="1" applyNumberFormat="1" applyFont="1" applyFill="1" applyBorder="1"/>
    <xf numFmtId="0" fontId="0" fillId="0" borderId="5" xfId="0" applyFont="1" applyBorder="1"/>
    <xf numFmtId="0" fontId="0" fillId="0" borderId="0" xfId="0" applyFont="1" applyBorder="1"/>
    <xf numFmtId="44" fontId="0" fillId="0" borderId="0" xfId="1" applyFont="1" applyBorder="1"/>
    <xf numFmtId="9" fontId="0" fillId="0" borderId="0" xfId="2" applyFont="1" applyBorder="1" applyAlignment="1">
      <alignment horizontal="center"/>
    </xf>
    <xf numFmtId="165" fontId="0" fillId="0" borderId="8" xfId="0" applyNumberFormat="1" applyFont="1" applyBorder="1"/>
    <xf numFmtId="44" fontId="1" fillId="0" borderId="10" xfId="1" applyNumberFormat="1" applyFont="1" applyFill="1" applyBorder="1"/>
    <xf numFmtId="44" fontId="0" fillId="0" borderId="10" xfId="1" applyNumberFormat="1" applyFont="1" applyFill="1" applyBorder="1"/>
    <xf numFmtId="44" fontId="6" fillId="2" borderId="0" xfId="1" applyFont="1" applyFill="1" applyBorder="1"/>
    <xf numFmtId="44" fontId="8" fillId="2" borderId="0" xfId="1" applyFont="1" applyFill="1" applyBorder="1"/>
    <xf numFmtId="44" fontId="9" fillId="2" borderId="0" xfId="1" applyFont="1" applyFill="1" applyBorder="1"/>
    <xf numFmtId="44" fontId="6" fillId="2" borderId="0" xfId="1" applyFont="1" applyFill="1" applyBorder="1" applyAlignment="1"/>
    <xf numFmtId="44" fontId="6" fillId="2" borderId="5" xfId="1" applyFont="1" applyFill="1" applyBorder="1"/>
    <xf numFmtId="0" fontId="6" fillId="2" borderId="5" xfId="0" applyFont="1" applyFill="1" applyBorder="1"/>
    <xf numFmtId="44" fontId="6" fillId="0" borderId="2" xfId="1" applyNumberFormat="1" applyFont="1" applyFill="1" applyBorder="1"/>
    <xf numFmtId="44" fontId="6" fillId="2" borderId="1" xfId="1" applyNumberFormat="1" applyFont="1" applyFill="1" applyBorder="1"/>
    <xf numFmtId="44" fontId="6" fillId="2" borderId="12" xfId="1" applyFont="1" applyFill="1" applyBorder="1"/>
    <xf numFmtId="164" fontId="6" fillId="0" borderId="0" xfId="2" applyNumberFormat="1" applyFont="1" applyFill="1"/>
    <xf numFmtId="44" fontId="6" fillId="2" borderId="2" xfId="1" applyFont="1" applyFill="1" applyBorder="1"/>
    <xf numFmtId="44" fontId="6" fillId="0" borderId="5" xfId="1" applyFont="1" applyBorder="1" applyAlignment="1">
      <alignment horizontal="center"/>
    </xf>
    <xf numFmtId="165" fontId="6" fillId="0" borderId="4" xfId="0" applyNumberFormat="1" applyFont="1" applyBorder="1"/>
    <xf numFmtId="0" fontId="6" fillId="0" borderId="9" xfId="0" applyFont="1" applyBorder="1" applyAlignment="1">
      <alignment horizontal="center"/>
    </xf>
    <xf numFmtId="44" fontId="6" fillId="0" borderId="14" xfId="1" applyFont="1" applyBorder="1" applyAlignment="1">
      <alignment horizontal="center"/>
    </xf>
    <xf numFmtId="0" fontId="6" fillId="0" borderId="4" xfId="0" applyFont="1" applyBorder="1"/>
    <xf numFmtId="44" fontId="6" fillId="0" borderId="14" xfId="0" applyNumberFormat="1" applyFont="1" applyBorder="1"/>
    <xf numFmtId="44" fontId="6" fillId="0" borderId="15" xfId="1" applyFont="1" applyBorder="1" applyAlignment="1">
      <alignment horizontal="center"/>
    </xf>
    <xf numFmtId="0" fontId="6" fillId="0" borderId="14" xfId="0" applyFont="1" applyBorder="1"/>
    <xf numFmtId="44" fontId="6" fillId="0" borderId="4" xfId="1" applyFont="1" applyBorder="1"/>
    <xf numFmtId="0" fontId="6" fillId="0" borderId="0" xfId="0" applyFont="1" applyBorder="1"/>
    <xf numFmtId="44" fontId="2" fillId="0" borderId="7" xfId="1" applyFont="1" applyBorder="1"/>
    <xf numFmtId="44" fontId="6" fillId="0" borderId="0" xfId="1" applyFont="1" applyFill="1" applyBorder="1" applyAlignment="1"/>
    <xf numFmtId="44" fontId="0" fillId="0" borderId="0" xfId="1" applyFont="1" applyFill="1" applyBorder="1" applyAlignment="1">
      <alignment horizontal="center"/>
    </xf>
    <xf numFmtId="165" fontId="6" fillId="0" borderId="0" xfId="0" applyNumberFormat="1" applyFont="1"/>
    <xf numFmtId="44" fontId="6" fillId="0" borderId="14" xfId="1" applyFont="1" applyBorder="1" applyAlignment="1">
      <alignment horizontal="center"/>
    </xf>
    <xf numFmtId="0" fontId="0" fillId="0" borderId="6" xfId="0" applyFont="1" applyBorder="1"/>
    <xf numFmtId="165" fontId="0" fillId="0" borderId="7" xfId="0" applyNumberFormat="1" applyFont="1" applyBorder="1"/>
    <xf numFmtId="37" fontId="6" fillId="0" borderId="0" xfId="0" applyNumberFormat="1" applyFont="1"/>
    <xf numFmtId="44" fontId="6" fillId="0" borderId="0" xfId="1" applyFont="1" applyFill="1"/>
    <xf numFmtId="0" fontId="2" fillId="0" borderId="0" xfId="1" applyNumberFormat="1" applyFont="1" applyFill="1" applyAlignment="1">
      <alignment horizontal="left"/>
    </xf>
    <xf numFmtId="167" fontId="6" fillId="2" borderId="0" xfId="1" applyNumberFormat="1" applyFont="1" applyFill="1"/>
    <xf numFmtId="0" fontId="0" fillId="0" borderId="0" xfId="0" applyAlignment="1">
      <alignment horizontal="center" wrapText="1"/>
    </xf>
    <xf numFmtId="9" fontId="0" fillId="0" borderId="6" xfId="2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6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14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9" fontId="6" fillId="0" borderId="13" xfId="2" applyFont="1" applyBorder="1" applyAlignment="1">
      <alignment horizontal="center" wrapText="1"/>
    </xf>
    <xf numFmtId="9" fontId="6" fillId="0" borderId="6" xfId="2" applyFont="1" applyBorder="1" applyAlignment="1">
      <alignment horizontal="center" wrapText="1"/>
    </xf>
    <xf numFmtId="165" fontId="6" fillId="0" borderId="13" xfId="0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44" fontId="6" fillId="0" borderId="4" xfId="1" applyFont="1" applyBorder="1" applyAlignment="1">
      <alignment horizontal="center"/>
    </xf>
    <xf numFmtId="44" fontId="6" fillId="0" borderId="14" xfId="1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6" fillId="0" borderId="8" xfId="0" quotePrefix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4" fontId="6" fillId="0" borderId="13" xfId="1" applyFont="1" applyBorder="1" applyAlignment="1">
      <alignment horizontal="center"/>
    </xf>
    <xf numFmtId="0" fontId="0" fillId="0" borderId="9" xfId="0" applyFont="1" applyFill="1" applyBorder="1" applyAlignment="1">
      <alignment horizontal="center" wrapText="1"/>
    </xf>
    <xf numFmtId="0" fontId="0" fillId="0" borderId="8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/>
    </xf>
  </cellXfs>
  <cellStyles count="36">
    <cellStyle name="Currency" xfId="1" builtinId="4"/>
    <cellStyle name="Followed Hyperlink" xfId="12" builtinId="9" hidden="1"/>
    <cellStyle name="Followed Hyperlink" xfId="10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1" builtinId="8" hidden="1"/>
    <cellStyle name="Hyperlink" xfId="9" builtinId="8" hidden="1"/>
    <cellStyle name="Hyperlink" xfId="3" builtinId="8" hidden="1"/>
    <cellStyle name="Hyperlink" xfId="5" builtinId="8" hidden="1"/>
    <cellStyle name="Hyperlink" xfId="7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S$39" lockText="1" noThreeD="1"/>
</file>

<file path=xl/ctrlProps/ctrlProp10.xml><?xml version="1.0" encoding="utf-8"?>
<formControlPr xmlns="http://schemas.microsoft.com/office/spreadsheetml/2009/9/main" objectType="CheckBox" checked="Checked" fmlaLink="$P$41" lockText="1" noThreeD="1"/>
</file>

<file path=xl/ctrlProps/ctrlProp11.xml><?xml version="1.0" encoding="utf-8"?>
<formControlPr xmlns="http://schemas.microsoft.com/office/spreadsheetml/2009/9/main" objectType="CheckBox" fmlaLink="$P$39" lockText="1" noThreeD="1"/>
</file>

<file path=xl/ctrlProps/ctrlProp12.xml><?xml version="1.0" encoding="utf-8"?>
<formControlPr xmlns="http://schemas.microsoft.com/office/spreadsheetml/2009/9/main" objectType="CheckBox" fmlaLink="$P$41" lockText="1" noThreeD="1"/>
</file>

<file path=xl/ctrlProps/ctrlProp2.xml><?xml version="1.0" encoding="utf-8"?>
<formControlPr xmlns="http://schemas.microsoft.com/office/spreadsheetml/2009/9/main" objectType="CheckBox" checked="Checked" fmlaLink="$S$41" lockText="1" noThreeD="1"/>
</file>

<file path=xl/ctrlProps/ctrlProp3.xml><?xml version="1.0" encoding="utf-8"?>
<formControlPr xmlns="http://schemas.microsoft.com/office/spreadsheetml/2009/9/main" objectType="CheckBox" fmlaLink="$S$39" lockText="1" noThreeD="1"/>
</file>

<file path=xl/ctrlProps/ctrlProp4.xml><?xml version="1.0" encoding="utf-8"?>
<formControlPr xmlns="http://schemas.microsoft.com/office/spreadsheetml/2009/9/main" objectType="CheckBox" checked="Checked" fmlaLink="$S$41" lockText="1" noThreeD="1"/>
</file>

<file path=xl/ctrlProps/ctrlProp5.xml><?xml version="1.0" encoding="utf-8"?>
<formControlPr xmlns="http://schemas.microsoft.com/office/spreadsheetml/2009/9/main" objectType="CheckBox" checked="Checked" fmlaLink="$S$39" lockText="1" noThreeD="1"/>
</file>

<file path=xl/ctrlProps/ctrlProp6.xml><?xml version="1.0" encoding="utf-8"?>
<formControlPr xmlns="http://schemas.microsoft.com/office/spreadsheetml/2009/9/main" objectType="CheckBox" checked="Checked" fmlaLink="$S$41" lockText="1" noThreeD="1"/>
</file>

<file path=xl/ctrlProps/ctrlProp7.xml><?xml version="1.0" encoding="utf-8"?>
<formControlPr xmlns="http://schemas.microsoft.com/office/spreadsheetml/2009/9/main" objectType="CheckBox" checked="Checked" fmlaLink="$S$39" lockText="1" noThreeD="1"/>
</file>

<file path=xl/ctrlProps/ctrlProp8.xml><?xml version="1.0" encoding="utf-8"?>
<formControlPr xmlns="http://schemas.microsoft.com/office/spreadsheetml/2009/9/main" objectType="CheckBox" checked="Checked" fmlaLink="$S$41" lockText="1" noThreeD="1"/>
</file>

<file path=xl/ctrlProps/ctrlProp9.xml><?xml version="1.0" encoding="utf-8"?>
<formControlPr xmlns="http://schemas.microsoft.com/office/spreadsheetml/2009/9/main" objectType="CheckBox" fmlaLink="$P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209550</xdr:colOff>
          <xdr:row>37</xdr:row>
          <xdr:rowOff>171450</xdr:rowOff>
        </xdr:from>
        <xdr:to>
          <xdr:col>20</xdr:col>
          <xdr:colOff>180975</xdr:colOff>
          <xdr:row>39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209550</xdr:colOff>
          <xdr:row>37</xdr:row>
          <xdr:rowOff>171450</xdr:rowOff>
        </xdr:from>
        <xdr:to>
          <xdr:col>20</xdr:col>
          <xdr:colOff>180975</xdr:colOff>
          <xdr:row>39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209550</xdr:colOff>
          <xdr:row>37</xdr:row>
          <xdr:rowOff>171450</xdr:rowOff>
        </xdr:from>
        <xdr:to>
          <xdr:col>20</xdr:col>
          <xdr:colOff>180975</xdr:colOff>
          <xdr:row>39</xdr:row>
          <xdr:rowOff>9525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209550</xdr:colOff>
          <xdr:row>37</xdr:row>
          <xdr:rowOff>171450</xdr:rowOff>
        </xdr:from>
        <xdr:to>
          <xdr:col>20</xdr:col>
          <xdr:colOff>180975</xdr:colOff>
          <xdr:row>39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37</xdr:row>
          <xdr:rowOff>171450</xdr:rowOff>
        </xdr:from>
        <xdr:to>
          <xdr:col>17</xdr:col>
          <xdr:colOff>180975</xdr:colOff>
          <xdr:row>39</xdr:row>
          <xdr:rowOff>9525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209550</xdr:colOff>
          <xdr:row>37</xdr:row>
          <xdr:rowOff>171450</xdr:rowOff>
        </xdr:from>
        <xdr:to>
          <xdr:col>17</xdr:col>
          <xdr:colOff>180975</xdr:colOff>
          <xdr:row>39</xdr:row>
          <xdr:rowOff>9525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6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0</xdr:row>
          <xdr:rowOff>0</xdr:rowOff>
        </xdr:from>
        <xdr:to>
          <xdr:col>2</xdr:col>
          <xdr:colOff>123825</xdr:colOff>
          <xdr:row>1</xdr:row>
          <xdr:rowOff>28575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rctax.com/secondary.aspx?pageID=11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ctax.com/secondary.aspx?pageID=114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ctax.com/secondary.aspx?pageID=114" TargetMode="Externa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7" Type="http://schemas.openxmlformats.org/officeDocument/2006/relationships/comments" Target="../comments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rctax.com/secondary.aspx?pageID=114" TargetMode="External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7" Type="http://schemas.openxmlformats.org/officeDocument/2006/relationships/comments" Target="../comments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rctax.com/secondary.aspx?pageID=114" TargetMode="External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mments" Target="../comments5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6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3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5" sqref="A25"/>
    </sheetView>
  </sheetViews>
  <sheetFormatPr defaultColWidth="8.85546875" defaultRowHeight="15" x14ac:dyDescent="0.25"/>
  <cols>
    <col min="1" max="1" width="16.7109375" bestFit="1" customWidth="1"/>
    <col min="2" max="2" width="12.28515625" style="8" customWidth="1"/>
    <col min="3" max="3" width="17.7109375" style="9" customWidth="1"/>
    <col min="4" max="4" width="13.140625" style="5" customWidth="1"/>
    <col min="5" max="5" width="10.28515625" style="3" bestFit="1" customWidth="1"/>
    <col min="6" max="6" width="9.42578125" style="1" bestFit="1" customWidth="1"/>
    <col min="7" max="7" width="9" style="1" bestFit="1" customWidth="1"/>
    <col min="8" max="8" width="12.140625" customWidth="1"/>
    <col min="9" max="9" width="15.42578125" bestFit="1" customWidth="1"/>
    <col min="10" max="10" width="12.140625" style="5" customWidth="1"/>
    <col min="11" max="11" width="13.42578125" style="22" bestFit="1" customWidth="1"/>
    <col min="12" max="12" width="13.42578125" style="23" customWidth="1"/>
    <col min="13" max="13" width="20.42578125" hidden="1" customWidth="1"/>
    <col min="14" max="14" width="3.28515625" hidden="1" customWidth="1"/>
    <col min="16" max="16" width="17.5703125" bestFit="1" customWidth="1"/>
    <col min="17" max="17" width="12.28515625" customWidth="1"/>
    <col min="18" max="18" width="12.28515625" style="1" customWidth="1"/>
    <col min="19" max="19" width="3.7109375" customWidth="1"/>
    <col min="20" max="20" width="11.7109375" style="3" customWidth="1"/>
    <col min="21" max="22" width="13.7109375" customWidth="1"/>
    <col min="23" max="23" width="13.7109375" style="44" customWidth="1"/>
  </cols>
  <sheetData>
    <row r="1" spans="1:23" x14ac:dyDescent="0.25">
      <c r="A1" s="155" t="s">
        <v>1</v>
      </c>
      <c r="C1" s="28" t="str">
        <f ca="1">CONCATENATE("(",ROUND((OFFSET($C$1,MATCH(DATE(YEAR(TODAY()),MONTH(TODAY()),1),B:B,0)-1,0)/Original_Amount),2)*100,"% remains)")</f>
        <v>(0% remains)</v>
      </c>
      <c r="D1" s="40"/>
      <c r="E1" s="156" t="s">
        <v>2</v>
      </c>
      <c r="F1" s="157"/>
      <c r="G1" s="157"/>
      <c r="H1" s="157"/>
      <c r="I1" s="34"/>
      <c r="J1" s="156" t="s">
        <v>3</v>
      </c>
      <c r="K1" s="157"/>
      <c r="L1" s="162"/>
      <c r="M1" t="s">
        <v>4</v>
      </c>
      <c r="N1" t="s">
        <v>5</v>
      </c>
      <c r="O1" s="158" t="s">
        <v>6</v>
      </c>
      <c r="P1" s="163" t="s">
        <v>7</v>
      </c>
      <c r="Q1" s="160" t="s">
        <v>8</v>
      </c>
      <c r="R1" s="24" t="s">
        <v>9</v>
      </c>
      <c r="U1" s="153" t="s">
        <v>40</v>
      </c>
      <c r="V1" s="153" t="s">
        <v>39</v>
      </c>
      <c r="W1" s="154" t="s">
        <v>41</v>
      </c>
    </row>
    <row r="2" spans="1:23" x14ac:dyDescent="0.25">
      <c r="A2" s="155"/>
      <c r="B2" s="8" t="s">
        <v>10</v>
      </c>
      <c r="C2" s="9" t="s">
        <v>4</v>
      </c>
      <c r="D2" s="5" t="s">
        <v>0</v>
      </c>
      <c r="E2" s="3" t="s">
        <v>11</v>
      </c>
      <c r="F2" s="6" t="s">
        <v>9</v>
      </c>
      <c r="G2" s="6" t="s">
        <v>8</v>
      </c>
      <c r="H2" s="6" t="s">
        <v>12</v>
      </c>
      <c r="I2" s="6" t="s">
        <v>13</v>
      </c>
      <c r="J2" s="26" t="s">
        <v>14</v>
      </c>
      <c r="K2" s="34" t="s">
        <v>15</v>
      </c>
      <c r="L2" s="35" t="s">
        <v>5</v>
      </c>
      <c r="M2" s="6" t="s">
        <v>16</v>
      </c>
      <c r="N2" s="6" t="s">
        <v>16</v>
      </c>
      <c r="O2" s="159"/>
      <c r="P2" s="164"/>
      <c r="Q2" s="161"/>
      <c r="R2" s="17" t="s">
        <v>17</v>
      </c>
      <c r="T2" s="42" t="s">
        <v>38</v>
      </c>
      <c r="U2" s="153" t="s">
        <v>40</v>
      </c>
      <c r="V2" s="153"/>
      <c r="W2" s="154"/>
    </row>
    <row r="3" spans="1:23" ht="15" customHeight="1" x14ac:dyDescent="0.25">
      <c r="A3" t="s">
        <v>34</v>
      </c>
      <c r="B3" s="33">
        <f>DATE(YEAR(Start_Date),MONTH(EDATE(Start_Date+30,1)),1)</f>
        <v>40391</v>
      </c>
      <c r="C3" s="18">
        <f>Original_Amount-Down_Payment</f>
        <v>96000</v>
      </c>
      <c r="D3" s="16">
        <v>676.55</v>
      </c>
      <c r="E3" s="16">
        <f t="shared" ref="E3:E39" si="0">IF(F3&gt;0,LOOKUP(YEAR($B3-90),O:O,P:P)-G3-F3,0)</f>
        <v>123.14999999999998</v>
      </c>
      <c r="F3" s="20">
        <f>IF(Start_Balance&gt;0,Start_Balance*Interest_Rate/12,0)</f>
        <v>370</v>
      </c>
      <c r="G3" s="14">
        <f>IF(Start_Balance&gt;0,LOOKUP(YEAR($B3-90),O:O,Q:Q),0)</f>
        <v>183.4</v>
      </c>
      <c r="H3" s="14">
        <v>0</v>
      </c>
      <c r="I3" s="15">
        <f>Start_Balance-H3</f>
        <v>96000</v>
      </c>
      <c r="J3" s="13">
        <v>0</v>
      </c>
      <c r="K3" s="14">
        <f t="shared" ref="K3:K25" si="1">IF(J3-H3&lt;0,0,J3-H3)</f>
        <v>0</v>
      </c>
      <c r="L3" s="15">
        <v>0</v>
      </c>
      <c r="M3">
        <f t="shared" ref="M3:M66" si="2">YEAR(B3)</f>
        <v>2010</v>
      </c>
      <c r="O3" s="5">
        <f>YEAR(Start_Date)</f>
        <v>2010</v>
      </c>
      <c r="P3" s="3">
        <v>676.55</v>
      </c>
      <c r="Q3" s="3">
        <v>183.4</v>
      </c>
      <c r="R3" s="10">
        <f t="shared" ref="R3:R32" si="3">SUMIFS(F:F,M:M,O3)</f>
        <v>1847.144871875</v>
      </c>
      <c r="T3" s="3">
        <v>1184.8399999999999</v>
      </c>
      <c r="U3" s="2">
        <f t="shared" ref="U3:U20" si="4">T3/12</f>
        <v>98.736666666666665</v>
      </c>
      <c r="V3" s="2">
        <f>T3-1189.3</f>
        <v>-4.4600000000000364</v>
      </c>
      <c r="W3" s="44">
        <v>0</v>
      </c>
    </row>
    <row r="4" spans="1:23" x14ac:dyDescent="0.25">
      <c r="A4" s="30">
        <v>120000</v>
      </c>
      <c r="B4" s="8">
        <f t="shared" ref="B4:B29" si="5">EDATE(B3,1)</f>
        <v>40422</v>
      </c>
      <c r="C4" s="10">
        <f t="shared" ref="C4:C35" si="6">IF(C3&gt;Allotment,ROUND(IF(C3&gt;0,C3-(IF(D4&gt;0,D4,Allotment)-$F4-$G4+$H3),0),2),IF(E4&gt;0,-0.01,0))</f>
        <v>95876.85</v>
      </c>
      <c r="D4" s="3">
        <v>676.55</v>
      </c>
      <c r="E4" s="3">
        <f t="shared" si="0"/>
        <v>123.14999999999998</v>
      </c>
      <c r="F4" s="1">
        <f t="shared" ref="F4:F67" si="7">IF(C3&gt;0,C3*Interest_Rate/12,0)</f>
        <v>370</v>
      </c>
      <c r="G4" s="6">
        <f t="shared" ref="G4:G39" si="8">IF(C3&gt;0,LOOKUP(YEAR($B4-90),O:O,Q:Q),0)</f>
        <v>183.4</v>
      </c>
      <c r="H4" s="6">
        <v>0</v>
      </c>
      <c r="I4" s="6">
        <f t="shared" ref="I4:I67" si="9">C4-H4</f>
        <v>95876.85</v>
      </c>
      <c r="J4" s="11">
        <v>0</v>
      </c>
      <c r="K4" s="6">
        <f t="shared" si="1"/>
        <v>0</v>
      </c>
      <c r="L4" s="12">
        <f t="shared" ref="L4:L35" si="10">IF(L3=-0.01,0,IF(L3&gt;0,L3-(Allotment-$F4-$G4+J4),0))</f>
        <v>0</v>
      </c>
      <c r="M4">
        <f t="shared" si="2"/>
        <v>2010</v>
      </c>
      <c r="O4" s="5">
        <f>O3+1</f>
        <v>2011</v>
      </c>
      <c r="P4" s="3">
        <f t="shared" ref="P4:P6" si="11">P3*(1+Inflation)</f>
        <v>680.94757499999992</v>
      </c>
      <c r="Q4" s="3">
        <v>183.4</v>
      </c>
      <c r="R4" s="10">
        <f t="shared" si="3"/>
        <v>4384.5341093750003</v>
      </c>
      <c r="T4" s="3">
        <v>1333.89</v>
      </c>
      <c r="U4" s="2">
        <f t="shared" si="4"/>
        <v>111.15750000000001</v>
      </c>
      <c r="V4" s="2">
        <f>IF(T4=0,0,T4-T3)</f>
        <v>149.05000000000018</v>
      </c>
      <c r="W4" s="44">
        <f>IF(OR(T3=0,T4=0),0,(T4-T3)/T3)</f>
        <v>0.12579757604402297</v>
      </c>
    </row>
    <row r="5" spans="1:23" x14ac:dyDescent="0.25">
      <c r="B5" s="8">
        <f t="shared" si="5"/>
        <v>40452</v>
      </c>
      <c r="C5" s="10">
        <f t="shared" si="6"/>
        <v>95753.23</v>
      </c>
      <c r="D5" s="3">
        <v>676.55</v>
      </c>
      <c r="E5" s="3">
        <f t="shared" si="0"/>
        <v>123.62464062499993</v>
      </c>
      <c r="F5" s="1">
        <f t="shared" si="7"/>
        <v>369.52535937500005</v>
      </c>
      <c r="G5" s="6">
        <f t="shared" si="8"/>
        <v>183.4</v>
      </c>
      <c r="H5" s="6">
        <v>0</v>
      </c>
      <c r="I5" s="6">
        <f t="shared" si="9"/>
        <v>95753.23</v>
      </c>
      <c r="J5" s="11">
        <v>0</v>
      </c>
      <c r="K5" s="6">
        <f t="shared" si="1"/>
        <v>0</v>
      </c>
      <c r="L5" s="12">
        <f t="shared" si="10"/>
        <v>0</v>
      </c>
      <c r="M5">
        <f t="shared" si="2"/>
        <v>2010</v>
      </c>
      <c r="O5" s="5">
        <f t="shared" ref="O5:O32" si="12">O4+1</f>
        <v>2012</v>
      </c>
      <c r="P5" s="3">
        <f t="shared" si="11"/>
        <v>685.37373423749989</v>
      </c>
      <c r="Q5" s="3">
        <v>183.4</v>
      </c>
      <c r="R5" s="10">
        <f t="shared" si="3"/>
        <v>4308.2515177083333</v>
      </c>
      <c r="T5" s="3">
        <v>1359.41</v>
      </c>
      <c r="U5" s="2">
        <f t="shared" si="4"/>
        <v>113.28416666666668</v>
      </c>
      <c r="V5" s="2">
        <f t="shared" ref="V5:V20" si="13">IF(T5=0,0,T5-T4)</f>
        <v>25.519999999999982</v>
      </c>
      <c r="W5" s="44">
        <f t="shared" ref="W5:W20" si="14">IF(OR(T4=0,T5=0),0,(T5-T4)/T4)</f>
        <v>1.9132012384829318E-2</v>
      </c>
    </row>
    <row r="6" spans="1:23" x14ac:dyDescent="0.25">
      <c r="A6" t="s">
        <v>18</v>
      </c>
      <c r="B6" s="8">
        <f t="shared" si="5"/>
        <v>40483</v>
      </c>
      <c r="C6" s="10">
        <f t="shared" si="6"/>
        <v>95629.13</v>
      </c>
      <c r="D6" s="3">
        <v>676.55</v>
      </c>
      <c r="E6" s="3">
        <f t="shared" si="0"/>
        <v>124.10109270833334</v>
      </c>
      <c r="F6" s="1">
        <f t="shared" si="7"/>
        <v>369.04890729166664</v>
      </c>
      <c r="G6" s="6">
        <f t="shared" si="8"/>
        <v>183.4</v>
      </c>
      <c r="H6" s="6">
        <v>0</v>
      </c>
      <c r="I6" s="6">
        <f t="shared" si="9"/>
        <v>95629.13</v>
      </c>
      <c r="J6" s="11">
        <v>0</v>
      </c>
      <c r="K6" s="6">
        <f t="shared" si="1"/>
        <v>0</v>
      </c>
      <c r="L6" s="12">
        <f t="shared" si="10"/>
        <v>0</v>
      </c>
      <c r="M6">
        <f t="shared" si="2"/>
        <v>2010</v>
      </c>
      <c r="O6" s="5">
        <f t="shared" si="12"/>
        <v>2013</v>
      </c>
      <c r="P6" s="3">
        <f t="shared" si="11"/>
        <v>689.82866351004361</v>
      </c>
      <c r="Q6" s="3">
        <v>183.4</v>
      </c>
      <c r="R6" s="10">
        <f t="shared" si="3"/>
        <v>4227.4210864583338</v>
      </c>
      <c r="T6" s="3">
        <v>1384.83</v>
      </c>
      <c r="U6" s="2">
        <f t="shared" si="4"/>
        <v>115.40249999999999</v>
      </c>
      <c r="V6" s="2">
        <f t="shared" si="13"/>
        <v>25.419999999999845</v>
      </c>
      <c r="W6" s="44">
        <f t="shared" si="14"/>
        <v>1.8699288661992955E-2</v>
      </c>
    </row>
    <row r="7" spans="1:23" x14ac:dyDescent="0.25">
      <c r="A7" s="30">
        <v>24000</v>
      </c>
      <c r="B7" s="8">
        <f t="shared" si="5"/>
        <v>40513</v>
      </c>
      <c r="C7" s="10">
        <f t="shared" si="6"/>
        <v>95504.55</v>
      </c>
      <c r="D7" s="3">
        <v>676.55</v>
      </c>
      <c r="E7" s="3">
        <f t="shared" si="0"/>
        <v>124.57939479166663</v>
      </c>
      <c r="F7" s="1">
        <f t="shared" si="7"/>
        <v>368.57060520833335</v>
      </c>
      <c r="G7" s="6">
        <f t="shared" si="8"/>
        <v>183.4</v>
      </c>
      <c r="H7" s="6">
        <v>0</v>
      </c>
      <c r="I7" s="6">
        <f t="shared" si="9"/>
        <v>95504.55</v>
      </c>
      <c r="J7" s="11">
        <v>0</v>
      </c>
      <c r="K7" s="6">
        <f t="shared" si="1"/>
        <v>0</v>
      </c>
      <c r="L7" s="12">
        <f t="shared" si="10"/>
        <v>0</v>
      </c>
      <c r="M7">
        <f t="shared" si="2"/>
        <v>2010</v>
      </c>
      <c r="O7" s="5">
        <f t="shared" si="12"/>
        <v>2014</v>
      </c>
      <c r="P7" s="3">
        <v>655.44</v>
      </c>
      <c r="Q7" s="3">
        <v>161.87</v>
      </c>
      <c r="R7" s="10">
        <f t="shared" si="3"/>
        <v>4035.7030041666662</v>
      </c>
      <c r="T7" s="3">
        <v>1440.98</v>
      </c>
      <c r="U7" s="2">
        <f t="shared" si="4"/>
        <v>120.08166666666666</v>
      </c>
      <c r="V7" s="2">
        <f t="shared" si="13"/>
        <v>56.150000000000091</v>
      </c>
      <c r="W7" s="44">
        <f t="shared" si="14"/>
        <v>4.0546493071351788E-2</v>
      </c>
    </row>
    <row r="8" spans="1:23" x14ac:dyDescent="0.25">
      <c r="B8" s="8">
        <f t="shared" si="5"/>
        <v>40544</v>
      </c>
      <c r="C8" s="10">
        <f t="shared" si="6"/>
        <v>95379.49</v>
      </c>
      <c r="D8" s="3">
        <v>676.55</v>
      </c>
      <c r="E8" s="3">
        <f t="shared" si="0"/>
        <v>125.05954687499997</v>
      </c>
      <c r="F8" s="1">
        <f t="shared" si="7"/>
        <v>368.09045312500001</v>
      </c>
      <c r="G8" s="6">
        <f t="shared" si="8"/>
        <v>183.4</v>
      </c>
      <c r="H8" s="6">
        <v>0</v>
      </c>
      <c r="I8" s="6">
        <f t="shared" si="9"/>
        <v>95379.49</v>
      </c>
      <c r="J8" s="11">
        <v>0</v>
      </c>
      <c r="K8" s="6">
        <f t="shared" si="1"/>
        <v>0</v>
      </c>
      <c r="L8" s="12">
        <f t="shared" si="10"/>
        <v>0</v>
      </c>
      <c r="M8">
        <f t="shared" si="2"/>
        <v>2011</v>
      </c>
      <c r="O8" s="37">
        <f t="shared" si="12"/>
        <v>2015</v>
      </c>
      <c r="P8" s="38">
        <f>P7+(Q8-Q7)</f>
        <v>670.99</v>
      </c>
      <c r="Q8" s="38">
        <v>177.42</v>
      </c>
      <c r="R8" s="10">
        <f t="shared" si="3"/>
        <v>1970.8738354166669</v>
      </c>
      <c r="T8" s="3">
        <v>0</v>
      </c>
      <c r="U8" s="2">
        <f t="shared" si="4"/>
        <v>0</v>
      </c>
      <c r="V8" s="2">
        <f t="shared" si="13"/>
        <v>0</v>
      </c>
      <c r="W8" s="44">
        <f t="shared" si="14"/>
        <v>0</v>
      </c>
    </row>
    <row r="9" spans="1:23" ht="15" customHeight="1" x14ac:dyDescent="0.25">
      <c r="A9" t="s">
        <v>19</v>
      </c>
      <c r="B9" s="8">
        <f t="shared" si="5"/>
        <v>40575</v>
      </c>
      <c r="C9" s="10">
        <f t="shared" si="6"/>
        <v>95253.95</v>
      </c>
      <c r="D9" s="3">
        <v>676.55</v>
      </c>
      <c r="E9" s="3">
        <f t="shared" si="0"/>
        <v>125.54154895833329</v>
      </c>
      <c r="F9" s="1">
        <f t="shared" si="7"/>
        <v>367.60845104166668</v>
      </c>
      <c r="G9" s="6">
        <f t="shared" si="8"/>
        <v>183.4</v>
      </c>
      <c r="H9" s="6">
        <v>0</v>
      </c>
      <c r="I9" s="6">
        <f t="shared" si="9"/>
        <v>95253.95</v>
      </c>
      <c r="J9" s="11">
        <v>0</v>
      </c>
      <c r="K9" s="6">
        <f t="shared" si="1"/>
        <v>0</v>
      </c>
      <c r="L9" s="12">
        <f t="shared" si="10"/>
        <v>0</v>
      </c>
      <c r="M9">
        <f t="shared" si="2"/>
        <v>2011</v>
      </c>
      <c r="O9" s="5">
        <f t="shared" si="12"/>
        <v>2016</v>
      </c>
      <c r="P9" s="3">
        <f t="shared" ref="P9:P32" si="15">P8+(Q9-Q8)</f>
        <v>672.14323000000002</v>
      </c>
      <c r="Q9" s="3">
        <f t="shared" ref="Q9:Q32" si="16">Q8*(1+Inflation)</f>
        <v>178.57322999999997</v>
      </c>
      <c r="R9" s="10">
        <f t="shared" si="3"/>
        <v>1.1479249999999999</v>
      </c>
      <c r="T9" s="3">
        <v>0</v>
      </c>
      <c r="U9" s="2">
        <f t="shared" si="4"/>
        <v>0</v>
      </c>
      <c r="V9" s="2">
        <f t="shared" si="13"/>
        <v>0</v>
      </c>
      <c r="W9" s="44">
        <f t="shared" si="14"/>
        <v>0</v>
      </c>
    </row>
    <row r="10" spans="1:23" x14ac:dyDescent="0.25">
      <c r="A10" s="31">
        <v>4.6249999999999999E-2</v>
      </c>
      <c r="B10" s="8">
        <f t="shared" si="5"/>
        <v>40603</v>
      </c>
      <c r="C10" s="10">
        <f t="shared" si="6"/>
        <v>95127.92</v>
      </c>
      <c r="D10" s="3">
        <v>676.55</v>
      </c>
      <c r="E10" s="3">
        <f t="shared" si="0"/>
        <v>126.02540104166667</v>
      </c>
      <c r="F10" s="1">
        <f t="shared" si="7"/>
        <v>367.12459895833331</v>
      </c>
      <c r="G10" s="6">
        <f t="shared" si="8"/>
        <v>183.4</v>
      </c>
      <c r="H10" s="6">
        <v>0</v>
      </c>
      <c r="I10" s="6">
        <f t="shared" si="9"/>
        <v>95127.92</v>
      </c>
      <c r="J10" s="11">
        <v>0</v>
      </c>
      <c r="K10" s="6">
        <f t="shared" si="1"/>
        <v>0</v>
      </c>
      <c r="L10" s="12">
        <f t="shared" si="10"/>
        <v>0</v>
      </c>
      <c r="M10">
        <f t="shared" si="2"/>
        <v>2011</v>
      </c>
      <c r="O10" s="5">
        <f t="shared" si="12"/>
        <v>2017</v>
      </c>
      <c r="P10" s="3">
        <f t="shared" si="15"/>
        <v>673.30395599500002</v>
      </c>
      <c r="Q10" s="3">
        <f t="shared" si="16"/>
        <v>179.73395599499995</v>
      </c>
      <c r="R10" s="10">
        <f t="shared" si="3"/>
        <v>0</v>
      </c>
      <c r="T10" s="3">
        <v>0</v>
      </c>
      <c r="U10" s="2">
        <f t="shared" si="4"/>
        <v>0</v>
      </c>
      <c r="V10" s="2">
        <f t="shared" si="13"/>
        <v>0</v>
      </c>
      <c r="W10" s="44">
        <f t="shared" si="14"/>
        <v>0</v>
      </c>
    </row>
    <row r="11" spans="1:23" x14ac:dyDescent="0.25">
      <c r="B11" s="8">
        <f t="shared" si="5"/>
        <v>40634</v>
      </c>
      <c r="C11" s="10">
        <f t="shared" si="6"/>
        <v>95001.41</v>
      </c>
      <c r="D11" s="3">
        <v>676.55</v>
      </c>
      <c r="E11" s="3">
        <f t="shared" si="0"/>
        <v>130.90871666666663</v>
      </c>
      <c r="F11" s="1">
        <f t="shared" si="7"/>
        <v>366.6388583333333</v>
      </c>
      <c r="G11" s="6">
        <f t="shared" si="8"/>
        <v>183.4</v>
      </c>
      <c r="H11" s="6">
        <v>0</v>
      </c>
      <c r="I11" s="6">
        <f t="shared" si="9"/>
        <v>95001.41</v>
      </c>
      <c r="J11" s="11">
        <v>0</v>
      </c>
      <c r="K11" s="6">
        <f t="shared" si="1"/>
        <v>0</v>
      </c>
      <c r="L11" s="12">
        <f t="shared" si="10"/>
        <v>0</v>
      </c>
      <c r="M11">
        <f t="shared" si="2"/>
        <v>2011</v>
      </c>
      <c r="O11" s="5">
        <f t="shared" si="12"/>
        <v>2018</v>
      </c>
      <c r="P11" s="3">
        <f t="shared" si="15"/>
        <v>674.47222670896758</v>
      </c>
      <c r="Q11" s="3">
        <f t="shared" si="16"/>
        <v>180.90222670896745</v>
      </c>
      <c r="R11" s="10">
        <f t="shared" si="3"/>
        <v>0</v>
      </c>
      <c r="T11" s="3">
        <v>0</v>
      </c>
      <c r="U11" s="2">
        <f t="shared" si="4"/>
        <v>0</v>
      </c>
      <c r="V11" s="2">
        <f t="shared" si="13"/>
        <v>0</v>
      </c>
      <c r="W11" s="44">
        <f t="shared" si="14"/>
        <v>0</v>
      </c>
    </row>
    <row r="12" spans="1:23" x14ac:dyDescent="0.25">
      <c r="A12" t="s">
        <v>20</v>
      </c>
      <c r="B12" s="8">
        <f t="shared" si="5"/>
        <v>40664</v>
      </c>
      <c r="C12" s="10">
        <f t="shared" si="6"/>
        <v>94874.41</v>
      </c>
      <c r="D12" s="3">
        <v>676.55</v>
      </c>
      <c r="E12" s="3">
        <f t="shared" si="0"/>
        <v>131.39630729166663</v>
      </c>
      <c r="F12" s="1">
        <f t="shared" si="7"/>
        <v>366.15126770833331</v>
      </c>
      <c r="G12" s="6">
        <f t="shared" si="8"/>
        <v>183.4</v>
      </c>
      <c r="H12" s="6">
        <v>0</v>
      </c>
      <c r="I12" s="6">
        <f t="shared" si="9"/>
        <v>94874.41</v>
      </c>
      <c r="J12" s="11">
        <v>0</v>
      </c>
      <c r="K12" s="6">
        <f t="shared" si="1"/>
        <v>0</v>
      </c>
      <c r="L12" s="12">
        <f t="shared" si="10"/>
        <v>0</v>
      </c>
      <c r="M12">
        <f t="shared" si="2"/>
        <v>2011</v>
      </c>
      <c r="O12" s="5">
        <f t="shared" si="12"/>
        <v>2019</v>
      </c>
      <c r="P12" s="3">
        <f t="shared" si="15"/>
        <v>675.64809118257585</v>
      </c>
      <c r="Q12" s="3">
        <f t="shared" si="16"/>
        <v>182.07809118257572</v>
      </c>
      <c r="R12" s="10">
        <f t="shared" si="3"/>
        <v>0</v>
      </c>
      <c r="T12" s="3">
        <v>0</v>
      </c>
      <c r="U12" s="2">
        <f t="shared" si="4"/>
        <v>0</v>
      </c>
      <c r="V12" s="2">
        <f t="shared" si="13"/>
        <v>0</v>
      </c>
      <c r="W12" s="44">
        <f t="shared" si="14"/>
        <v>0</v>
      </c>
    </row>
    <row r="13" spans="1:23" x14ac:dyDescent="0.25">
      <c r="A13" s="32">
        <v>40360</v>
      </c>
      <c r="B13" s="8">
        <f t="shared" si="5"/>
        <v>40695</v>
      </c>
      <c r="C13" s="10">
        <f t="shared" si="6"/>
        <v>94746.92</v>
      </c>
      <c r="D13" s="3">
        <v>676.55</v>
      </c>
      <c r="E13" s="3">
        <f t="shared" si="0"/>
        <v>131.88578645833326</v>
      </c>
      <c r="F13" s="1">
        <f t="shared" si="7"/>
        <v>365.66178854166668</v>
      </c>
      <c r="G13" s="6">
        <f t="shared" si="8"/>
        <v>183.4</v>
      </c>
      <c r="H13" s="6">
        <v>0</v>
      </c>
      <c r="I13" s="6">
        <f t="shared" si="9"/>
        <v>94746.92</v>
      </c>
      <c r="J13" s="11">
        <v>0</v>
      </c>
      <c r="K13" s="6">
        <f t="shared" si="1"/>
        <v>0</v>
      </c>
      <c r="L13" s="12">
        <f t="shared" si="10"/>
        <v>0</v>
      </c>
      <c r="M13">
        <f t="shared" si="2"/>
        <v>2011</v>
      </c>
      <c r="O13" s="5">
        <f t="shared" si="12"/>
        <v>2020</v>
      </c>
      <c r="P13" s="3">
        <f t="shared" si="15"/>
        <v>676.83159877526259</v>
      </c>
      <c r="Q13" s="3">
        <f t="shared" si="16"/>
        <v>183.26159877526246</v>
      </c>
      <c r="R13" s="10">
        <f t="shared" si="3"/>
        <v>0</v>
      </c>
      <c r="T13" s="3">
        <v>0</v>
      </c>
      <c r="U13" s="2">
        <f t="shared" si="4"/>
        <v>0</v>
      </c>
      <c r="V13" s="2">
        <f t="shared" si="13"/>
        <v>0</v>
      </c>
      <c r="W13" s="44">
        <f t="shared" si="14"/>
        <v>0</v>
      </c>
    </row>
    <row r="14" spans="1:23" x14ac:dyDescent="0.25">
      <c r="B14" s="8">
        <f t="shared" si="5"/>
        <v>40725</v>
      </c>
      <c r="C14" s="10">
        <f t="shared" si="6"/>
        <v>94618.94</v>
      </c>
      <c r="D14" s="3">
        <v>676.55</v>
      </c>
      <c r="E14" s="3">
        <f t="shared" si="0"/>
        <v>132.37715416666663</v>
      </c>
      <c r="F14" s="1">
        <f t="shared" si="7"/>
        <v>365.17042083333331</v>
      </c>
      <c r="G14" s="6">
        <f t="shared" si="8"/>
        <v>183.4</v>
      </c>
      <c r="H14" s="6">
        <v>0</v>
      </c>
      <c r="I14" s="6">
        <f t="shared" si="9"/>
        <v>94618.94</v>
      </c>
      <c r="J14" s="11">
        <v>0</v>
      </c>
      <c r="K14" s="6">
        <f t="shared" si="1"/>
        <v>0</v>
      </c>
      <c r="L14" s="12">
        <f t="shared" si="10"/>
        <v>0</v>
      </c>
      <c r="M14">
        <f t="shared" si="2"/>
        <v>2011</v>
      </c>
      <c r="O14" s="5">
        <f t="shared" si="12"/>
        <v>2021</v>
      </c>
      <c r="P14" s="3">
        <f t="shared" si="15"/>
        <v>678.02279916730186</v>
      </c>
      <c r="Q14" s="3">
        <f t="shared" si="16"/>
        <v>184.45279916730166</v>
      </c>
      <c r="R14" s="10">
        <f t="shared" si="3"/>
        <v>0</v>
      </c>
      <c r="T14" s="3">
        <v>0</v>
      </c>
      <c r="U14" s="2">
        <f t="shared" si="4"/>
        <v>0</v>
      </c>
      <c r="V14" s="2">
        <f t="shared" si="13"/>
        <v>0</v>
      </c>
      <c r="W14" s="44">
        <f t="shared" si="14"/>
        <v>0</v>
      </c>
    </row>
    <row r="15" spans="1:23" x14ac:dyDescent="0.25">
      <c r="A15" t="s">
        <v>21</v>
      </c>
      <c r="B15" s="8">
        <f t="shared" si="5"/>
        <v>40756</v>
      </c>
      <c r="C15" s="10">
        <f t="shared" si="6"/>
        <v>94482.02</v>
      </c>
      <c r="D15" s="3">
        <v>0</v>
      </c>
      <c r="E15" s="3">
        <f t="shared" si="0"/>
        <v>132.87041041666663</v>
      </c>
      <c r="F15" s="1">
        <f t="shared" si="7"/>
        <v>364.67716458333331</v>
      </c>
      <c r="G15" s="6">
        <f t="shared" si="8"/>
        <v>183.4</v>
      </c>
      <c r="H15" s="6">
        <v>0</v>
      </c>
      <c r="I15" s="6">
        <f t="shared" si="9"/>
        <v>94482.02</v>
      </c>
      <c r="J15" s="11">
        <v>0</v>
      </c>
      <c r="K15" s="6">
        <f t="shared" si="1"/>
        <v>0</v>
      </c>
      <c r="L15" s="12">
        <f t="shared" si="10"/>
        <v>0</v>
      </c>
      <c r="M15">
        <f t="shared" si="2"/>
        <v>2011</v>
      </c>
      <c r="O15" s="5">
        <f t="shared" si="12"/>
        <v>2022</v>
      </c>
      <c r="P15" s="3">
        <f t="shared" si="15"/>
        <v>679.22174236188926</v>
      </c>
      <c r="Q15" s="3">
        <f t="shared" si="16"/>
        <v>185.65174236188912</v>
      </c>
      <c r="R15" s="10">
        <f t="shared" si="3"/>
        <v>0</v>
      </c>
      <c r="T15" s="3">
        <v>0</v>
      </c>
      <c r="U15" s="2">
        <f t="shared" si="4"/>
        <v>0</v>
      </c>
      <c r="V15" s="2">
        <f t="shared" si="13"/>
        <v>0</v>
      </c>
      <c r="W15" s="44">
        <f t="shared" si="14"/>
        <v>0</v>
      </c>
    </row>
    <row r="16" spans="1:23" x14ac:dyDescent="0.25">
      <c r="A16" s="30">
        <f>660+25</f>
        <v>685</v>
      </c>
      <c r="B16" s="8">
        <f t="shared" si="5"/>
        <v>40787</v>
      </c>
      <c r="C16" s="10">
        <f t="shared" si="6"/>
        <v>94344.57</v>
      </c>
      <c r="D16" s="3">
        <v>0</v>
      </c>
      <c r="E16" s="3">
        <f t="shared" si="0"/>
        <v>133.39812291666664</v>
      </c>
      <c r="F16" s="1">
        <f t="shared" si="7"/>
        <v>364.1494520833333</v>
      </c>
      <c r="G16" s="6">
        <f t="shared" si="8"/>
        <v>183.4</v>
      </c>
      <c r="H16" s="6">
        <v>0</v>
      </c>
      <c r="I16" s="6">
        <f t="shared" si="9"/>
        <v>94344.57</v>
      </c>
      <c r="J16" s="11">
        <v>0</v>
      </c>
      <c r="K16" s="6">
        <f t="shared" si="1"/>
        <v>0</v>
      </c>
      <c r="L16" s="12">
        <f t="shared" si="10"/>
        <v>0</v>
      </c>
      <c r="M16">
        <f t="shared" si="2"/>
        <v>2011</v>
      </c>
      <c r="O16" s="5">
        <f t="shared" si="12"/>
        <v>2023</v>
      </c>
      <c r="P16" s="3">
        <f t="shared" si="15"/>
        <v>680.42847868724152</v>
      </c>
      <c r="Q16" s="3">
        <f t="shared" si="16"/>
        <v>186.85847868724139</v>
      </c>
      <c r="R16" s="10">
        <f t="shared" si="3"/>
        <v>0</v>
      </c>
      <c r="T16" s="3">
        <v>0</v>
      </c>
      <c r="U16" s="2">
        <f t="shared" si="4"/>
        <v>0</v>
      </c>
      <c r="V16" s="2">
        <f t="shared" si="13"/>
        <v>0</v>
      </c>
      <c r="W16" s="44">
        <f t="shared" si="14"/>
        <v>0</v>
      </c>
    </row>
    <row r="17" spans="1:23" x14ac:dyDescent="0.25">
      <c r="B17" s="8">
        <f t="shared" si="5"/>
        <v>40817</v>
      </c>
      <c r="C17" s="10">
        <f t="shared" si="6"/>
        <v>94206.59</v>
      </c>
      <c r="D17" s="3">
        <v>0</v>
      </c>
      <c r="E17" s="3">
        <f t="shared" si="0"/>
        <v>133.92787812499989</v>
      </c>
      <c r="F17" s="1">
        <f t="shared" si="7"/>
        <v>363.61969687500005</v>
      </c>
      <c r="G17" s="6">
        <f t="shared" si="8"/>
        <v>183.4</v>
      </c>
      <c r="H17" s="6">
        <v>0</v>
      </c>
      <c r="I17" s="6">
        <f t="shared" si="9"/>
        <v>94206.59</v>
      </c>
      <c r="J17" s="11">
        <v>0</v>
      </c>
      <c r="K17" s="6">
        <f t="shared" si="1"/>
        <v>0</v>
      </c>
      <c r="L17" s="12">
        <f t="shared" si="10"/>
        <v>0</v>
      </c>
      <c r="M17">
        <f t="shared" si="2"/>
        <v>2011</v>
      </c>
      <c r="O17" s="5">
        <f t="shared" si="12"/>
        <v>2024</v>
      </c>
      <c r="P17" s="3">
        <f t="shared" si="15"/>
        <v>681.64305879870858</v>
      </c>
      <c r="Q17" s="3">
        <f t="shared" si="16"/>
        <v>188.07305879870844</v>
      </c>
      <c r="R17" s="10">
        <f t="shared" si="3"/>
        <v>0</v>
      </c>
      <c r="T17" s="3">
        <v>0</v>
      </c>
      <c r="U17" s="2">
        <f t="shared" si="4"/>
        <v>0</v>
      </c>
      <c r="V17" s="2">
        <f t="shared" si="13"/>
        <v>0</v>
      </c>
      <c r="W17" s="44">
        <f t="shared" si="14"/>
        <v>0</v>
      </c>
    </row>
    <row r="18" spans="1:23" x14ac:dyDescent="0.25">
      <c r="A18" s="21" t="s">
        <v>33</v>
      </c>
      <c r="B18" s="8">
        <f>EDATE(B17,1)</f>
        <v>40848</v>
      </c>
      <c r="C18" s="10">
        <f t="shared" si="6"/>
        <v>94068.08</v>
      </c>
      <c r="D18" s="3">
        <v>0</v>
      </c>
      <c r="E18" s="3">
        <f t="shared" si="0"/>
        <v>134.45967604166657</v>
      </c>
      <c r="F18" s="1">
        <f>IF(C17&gt;0,C17*Interest_Rate/12,0)</f>
        <v>363.08789895833337</v>
      </c>
      <c r="G18" s="6">
        <f t="shared" si="8"/>
        <v>183.4</v>
      </c>
      <c r="H18" s="6">
        <v>0</v>
      </c>
      <c r="I18" s="6">
        <f>C18-H18</f>
        <v>94068.08</v>
      </c>
      <c r="J18" s="11">
        <v>0</v>
      </c>
      <c r="K18" s="6">
        <f>IF(J18-H18&lt;0,0,J18-H18)</f>
        <v>0</v>
      </c>
      <c r="L18" s="12">
        <f t="shared" si="10"/>
        <v>0</v>
      </c>
      <c r="M18">
        <f>YEAR(B18)</f>
        <v>2011</v>
      </c>
      <c r="O18" s="5">
        <f>O17+1</f>
        <v>2025</v>
      </c>
      <c r="P18" s="3">
        <f t="shared" si="15"/>
        <v>682.86553368090017</v>
      </c>
      <c r="Q18" s="3">
        <f t="shared" ref="Q18:Q21" si="17">Q17*(1+Inflation)</f>
        <v>189.29553368090004</v>
      </c>
      <c r="R18" s="10">
        <f t="shared" si="3"/>
        <v>0</v>
      </c>
      <c r="T18" s="3">
        <v>0</v>
      </c>
      <c r="U18" s="2">
        <f t="shared" si="4"/>
        <v>0</v>
      </c>
      <c r="V18" s="2">
        <f t="shared" si="13"/>
        <v>0</v>
      </c>
      <c r="W18" s="44">
        <f t="shared" si="14"/>
        <v>0</v>
      </c>
    </row>
    <row r="19" spans="1:23" x14ac:dyDescent="0.25">
      <c r="A19" s="36">
        <f ca="1">LOOKUP(YEAR(NOW()),O:O,Q:Q)</f>
        <v>182.07809118257572</v>
      </c>
      <c r="B19" s="8">
        <f>EDATE(B18,1)</f>
        <v>40878</v>
      </c>
      <c r="C19" s="10">
        <f t="shared" si="6"/>
        <v>93929.03</v>
      </c>
      <c r="D19" s="3">
        <v>0</v>
      </c>
      <c r="E19" s="3">
        <f t="shared" si="0"/>
        <v>134.99351666666661</v>
      </c>
      <c r="F19" s="1">
        <f>IF(C18&gt;0,C18*Interest_Rate/12,0)</f>
        <v>362.55405833333333</v>
      </c>
      <c r="G19" s="6">
        <f t="shared" si="8"/>
        <v>183.4</v>
      </c>
      <c r="H19" s="6">
        <v>0</v>
      </c>
      <c r="I19" s="6">
        <f>C19-H19</f>
        <v>93929.03</v>
      </c>
      <c r="J19" s="11">
        <v>0</v>
      </c>
      <c r="K19" s="6">
        <f>IF(J19-H19&lt;0,0,J19-H19)</f>
        <v>0</v>
      </c>
      <c r="L19" s="12">
        <f t="shared" si="10"/>
        <v>0</v>
      </c>
      <c r="M19">
        <f>YEAR(B19)</f>
        <v>2011</v>
      </c>
      <c r="O19" s="5">
        <f>O18+1</f>
        <v>2026</v>
      </c>
      <c r="P19" s="3">
        <f t="shared" si="15"/>
        <v>684.09595464982601</v>
      </c>
      <c r="Q19" s="3">
        <f t="shared" si="17"/>
        <v>190.52595464982588</v>
      </c>
      <c r="R19" s="10">
        <f t="shared" si="3"/>
        <v>0</v>
      </c>
      <c r="T19" s="3">
        <v>0</v>
      </c>
      <c r="U19" s="2">
        <f t="shared" si="4"/>
        <v>0</v>
      </c>
      <c r="V19" s="2">
        <f t="shared" si="13"/>
        <v>0</v>
      </c>
      <c r="W19" s="44">
        <f t="shared" si="14"/>
        <v>0</v>
      </c>
    </row>
    <row r="20" spans="1:23" ht="15" customHeight="1" x14ac:dyDescent="0.25">
      <c r="B20" s="8">
        <f>EDATE(B19,1)</f>
        <v>40909</v>
      </c>
      <c r="C20" s="10">
        <f t="shared" si="6"/>
        <v>93789.45</v>
      </c>
      <c r="D20" s="3">
        <v>0</v>
      </c>
      <c r="E20" s="3">
        <f t="shared" si="0"/>
        <v>135.52943854166659</v>
      </c>
      <c r="F20" s="1">
        <f>IF(C19&gt;0,C19*Interest_Rate/12,0)</f>
        <v>362.01813645833334</v>
      </c>
      <c r="G20" s="6">
        <f t="shared" si="8"/>
        <v>183.4</v>
      </c>
      <c r="H20" s="6">
        <v>0</v>
      </c>
      <c r="I20" s="6">
        <f>C20-H20</f>
        <v>93789.45</v>
      </c>
      <c r="J20" s="11">
        <v>0</v>
      </c>
      <c r="K20" s="6">
        <f>IF(J20-H20&lt;0,0,J20-H20)</f>
        <v>0</v>
      </c>
      <c r="L20" s="12">
        <f t="shared" si="10"/>
        <v>0</v>
      </c>
      <c r="M20">
        <f>YEAR(B20)</f>
        <v>2012</v>
      </c>
      <c r="O20" s="5">
        <f>O19+1</f>
        <v>2027</v>
      </c>
      <c r="P20" s="3">
        <f t="shared" si="15"/>
        <v>685.33437335504982</v>
      </c>
      <c r="Q20" s="3">
        <f t="shared" si="17"/>
        <v>191.76437335504974</v>
      </c>
      <c r="R20" s="10">
        <f t="shared" si="3"/>
        <v>0</v>
      </c>
      <c r="T20" s="3">
        <v>0</v>
      </c>
      <c r="U20" s="2">
        <f t="shared" si="4"/>
        <v>0</v>
      </c>
      <c r="V20" s="2">
        <f t="shared" si="13"/>
        <v>0</v>
      </c>
      <c r="W20" s="44">
        <f t="shared" si="14"/>
        <v>0</v>
      </c>
    </row>
    <row r="21" spans="1:23" x14ac:dyDescent="0.25">
      <c r="A21" s="21" t="s">
        <v>22</v>
      </c>
      <c r="B21" s="8">
        <f>EDATE(B20,1)</f>
        <v>40940</v>
      </c>
      <c r="C21" s="10">
        <f t="shared" si="6"/>
        <v>93649.33</v>
      </c>
      <c r="D21" s="3">
        <v>0</v>
      </c>
      <c r="E21" s="3">
        <f t="shared" si="0"/>
        <v>136.06740312499994</v>
      </c>
      <c r="F21" s="1">
        <f>IF(C20&gt;0,C20*Interest_Rate/12,0)</f>
        <v>361.480171875</v>
      </c>
      <c r="G21" s="6">
        <f t="shared" si="8"/>
        <v>183.4</v>
      </c>
      <c r="H21" s="6">
        <v>0</v>
      </c>
      <c r="I21" s="6">
        <f t="shared" si="9"/>
        <v>93649.33</v>
      </c>
      <c r="J21" s="11">
        <v>0</v>
      </c>
      <c r="K21" s="6">
        <f t="shared" si="1"/>
        <v>0</v>
      </c>
      <c r="L21" s="12">
        <f t="shared" si="10"/>
        <v>0</v>
      </c>
      <c r="M21">
        <f t="shared" si="2"/>
        <v>2012</v>
      </c>
      <c r="O21" s="5">
        <f>O20+1</f>
        <v>2028</v>
      </c>
      <c r="P21" s="3">
        <f t="shared" si="15"/>
        <v>686.58084178185766</v>
      </c>
      <c r="Q21" s="3">
        <f t="shared" si="17"/>
        <v>193.01084178185755</v>
      </c>
      <c r="R21" s="10">
        <f t="shared" si="3"/>
        <v>0</v>
      </c>
    </row>
    <row r="22" spans="1:23" x14ac:dyDescent="0.25">
      <c r="A22" s="4">
        <v>6.4999999999999997E-3</v>
      </c>
      <c r="B22" s="8">
        <f t="shared" si="5"/>
        <v>40969</v>
      </c>
      <c r="C22" s="10">
        <f t="shared" si="6"/>
        <v>93508.67</v>
      </c>
      <c r="D22" s="3">
        <v>0</v>
      </c>
      <c r="E22" s="3">
        <f t="shared" si="0"/>
        <v>136.60744895833329</v>
      </c>
      <c r="F22" s="1">
        <f t="shared" si="7"/>
        <v>360.94012604166664</v>
      </c>
      <c r="G22" s="6">
        <f t="shared" si="8"/>
        <v>183.4</v>
      </c>
      <c r="H22" s="6">
        <v>0</v>
      </c>
      <c r="I22" s="6">
        <f t="shared" si="9"/>
        <v>93508.67</v>
      </c>
      <c r="J22" s="11">
        <v>0</v>
      </c>
      <c r="K22" s="6">
        <f t="shared" si="1"/>
        <v>0</v>
      </c>
      <c r="L22" s="12">
        <f t="shared" si="10"/>
        <v>0</v>
      </c>
      <c r="M22">
        <f t="shared" si="2"/>
        <v>2012</v>
      </c>
      <c r="O22" s="5">
        <f t="shared" si="12"/>
        <v>2029</v>
      </c>
      <c r="P22" s="3">
        <f t="shared" si="15"/>
        <v>687.8354122534397</v>
      </c>
      <c r="Q22" s="3">
        <f t="shared" si="16"/>
        <v>194.26541225343962</v>
      </c>
      <c r="R22" s="10">
        <f t="shared" si="3"/>
        <v>0</v>
      </c>
    </row>
    <row r="23" spans="1:23" x14ac:dyDescent="0.25">
      <c r="B23" s="8">
        <f t="shared" si="5"/>
        <v>41000</v>
      </c>
      <c r="C23" s="10">
        <f t="shared" si="6"/>
        <v>93367.47</v>
      </c>
      <c r="D23" s="3">
        <v>0</v>
      </c>
      <c r="E23" s="3">
        <f t="shared" si="0"/>
        <v>141.57573527916657</v>
      </c>
      <c r="F23" s="1">
        <f t="shared" si="7"/>
        <v>360.39799895833335</v>
      </c>
      <c r="G23" s="6">
        <f t="shared" si="8"/>
        <v>183.4</v>
      </c>
      <c r="H23" s="6">
        <v>0</v>
      </c>
      <c r="I23" s="6">
        <f t="shared" si="9"/>
        <v>93367.47</v>
      </c>
      <c r="J23" s="11">
        <v>0</v>
      </c>
      <c r="K23" s="6">
        <f t="shared" si="1"/>
        <v>0</v>
      </c>
      <c r="L23" s="12">
        <f t="shared" si="10"/>
        <v>0</v>
      </c>
      <c r="M23">
        <f t="shared" si="2"/>
        <v>2012</v>
      </c>
      <c r="O23" s="5">
        <f t="shared" si="12"/>
        <v>2030</v>
      </c>
      <c r="P23" s="3">
        <f t="shared" si="15"/>
        <v>689.098137433087</v>
      </c>
      <c r="Q23" s="3">
        <f t="shared" si="16"/>
        <v>195.52813743308698</v>
      </c>
      <c r="R23" s="10">
        <f t="shared" si="3"/>
        <v>0</v>
      </c>
    </row>
    <row r="24" spans="1:23" x14ac:dyDescent="0.25">
      <c r="A24" s="21" t="s">
        <v>23</v>
      </c>
      <c r="B24" s="8">
        <f>EDATE(B23,1)</f>
        <v>41030</v>
      </c>
      <c r="C24" s="10">
        <f t="shared" si="6"/>
        <v>93225.72</v>
      </c>
      <c r="D24" s="3">
        <v>0</v>
      </c>
      <c r="E24" s="3">
        <f t="shared" si="0"/>
        <v>142.11994361249987</v>
      </c>
      <c r="F24" s="1">
        <f>IF(C23&gt;0,C23*Interest_Rate/12,0)</f>
        <v>359.85379062500004</v>
      </c>
      <c r="G24" s="6">
        <f t="shared" si="8"/>
        <v>183.4</v>
      </c>
      <c r="H24" s="6">
        <v>0</v>
      </c>
      <c r="I24" s="6">
        <f t="shared" si="9"/>
        <v>93225.72</v>
      </c>
      <c r="J24" s="11">
        <v>0</v>
      </c>
      <c r="K24" s="6">
        <f t="shared" si="1"/>
        <v>0</v>
      </c>
      <c r="L24" s="12">
        <f t="shared" si="10"/>
        <v>0</v>
      </c>
      <c r="M24">
        <f t="shared" si="2"/>
        <v>2012</v>
      </c>
      <c r="O24" s="5">
        <f>O23+1</f>
        <v>2031</v>
      </c>
      <c r="P24" s="3">
        <f t="shared" si="15"/>
        <v>690.36907032640204</v>
      </c>
      <c r="Q24" s="3">
        <f>Q23*(1+Inflation)</f>
        <v>196.79907032640205</v>
      </c>
      <c r="R24" s="10">
        <f t="shared" si="3"/>
        <v>0</v>
      </c>
    </row>
    <row r="25" spans="1:23" x14ac:dyDescent="0.25">
      <c r="A25" s="1">
        <f>SUM(R3:R32)</f>
        <v>20775.076349999999</v>
      </c>
      <c r="B25" s="8">
        <f t="shared" si="5"/>
        <v>41061</v>
      </c>
      <c r="C25" s="10">
        <f t="shared" si="6"/>
        <v>93083.43</v>
      </c>
      <c r="D25" s="3">
        <v>0</v>
      </c>
      <c r="E25" s="3">
        <f t="shared" si="0"/>
        <v>142.66627173749993</v>
      </c>
      <c r="F25" s="1">
        <f t="shared" si="7"/>
        <v>359.30746249999999</v>
      </c>
      <c r="G25" s="6">
        <f t="shared" si="8"/>
        <v>183.4</v>
      </c>
      <c r="H25" s="6">
        <v>0</v>
      </c>
      <c r="I25" s="6">
        <f t="shared" si="9"/>
        <v>93083.43</v>
      </c>
      <c r="J25" s="11">
        <v>0</v>
      </c>
      <c r="K25" s="6">
        <f t="shared" si="1"/>
        <v>0</v>
      </c>
      <c r="L25" s="12">
        <f t="shared" si="10"/>
        <v>0</v>
      </c>
      <c r="M25">
        <f t="shared" si="2"/>
        <v>2012</v>
      </c>
      <c r="O25" s="5">
        <f t="shared" si="12"/>
        <v>2032</v>
      </c>
      <c r="P25" s="3">
        <f t="shared" si="15"/>
        <v>691.64826428352364</v>
      </c>
      <c r="Q25" s="3">
        <f t="shared" si="16"/>
        <v>198.07826428352365</v>
      </c>
      <c r="R25" s="10">
        <f t="shared" si="3"/>
        <v>0</v>
      </c>
    </row>
    <row r="26" spans="1:23" x14ac:dyDescent="0.25">
      <c r="B26" s="8">
        <f t="shared" si="5"/>
        <v>41091</v>
      </c>
      <c r="C26" s="10">
        <f t="shared" si="6"/>
        <v>92940.59</v>
      </c>
      <c r="D26" s="3">
        <v>0</v>
      </c>
      <c r="E26" s="3">
        <f t="shared" si="0"/>
        <v>143.21468111249993</v>
      </c>
      <c r="F26" s="1">
        <f t="shared" si="7"/>
        <v>358.75905312499998</v>
      </c>
      <c r="G26" s="6">
        <f t="shared" si="8"/>
        <v>183.4</v>
      </c>
      <c r="H26" s="6">
        <v>0</v>
      </c>
      <c r="I26" s="6">
        <f t="shared" si="9"/>
        <v>92940.59</v>
      </c>
      <c r="J26" s="11">
        <v>0</v>
      </c>
      <c r="K26" s="6">
        <f t="shared" ref="K26:K71" si="18">IF(J26-H26&lt;0,0,J26-H26)</f>
        <v>0</v>
      </c>
      <c r="L26" s="12">
        <f t="shared" si="10"/>
        <v>0</v>
      </c>
      <c r="M26">
        <f t="shared" si="2"/>
        <v>2012</v>
      </c>
      <c r="O26" s="5">
        <f t="shared" si="12"/>
        <v>2033</v>
      </c>
      <c r="P26" s="3">
        <f t="shared" si="15"/>
        <v>692.93577300136656</v>
      </c>
      <c r="Q26" s="3">
        <f t="shared" si="16"/>
        <v>199.36577300136653</v>
      </c>
      <c r="R26" s="10">
        <f t="shared" si="3"/>
        <v>0</v>
      </c>
    </row>
    <row r="27" spans="1:23" x14ac:dyDescent="0.25">
      <c r="A27" s="21" t="s">
        <v>24</v>
      </c>
      <c r="B27" s="8">
        <f t="shared" si="5"/>
        <v>41122</v>
      </c>
      <c r="C27" s="10">
        <f t="shared" si="6"/>
        <v>92797.2</v>
      </c>
      <c r="D27" s="3">
        <v>0</v>
      </c>
      <c r="E27" s="3">
        <f t="shared" si="0"/>
        <v>143.76521027916664</v>
      </c>
      <c r="F27" s="1">
        <f t="shared" si="7"/>
        <v>358.20852395833327</v>
      </c>
      <c r="G27" s="6">
        <f t="shared" si="8"/>
        <v>183.4</v>
      </c>
      <c r="H27" s="6">
        <v>0</v>
      </c>
      <c r="I27" s="6">
        <f t="shared" si="9"/>
        <v>92797.2</v>
      </c>
      <c r="J27" s="11">
        <v>0</v>
      </c>
      <c r="K27" s="6">
        <f t="shared" si="18"/>
        <v>0</v>
      </c>
      <c r="L27" s="12">
        <f t="shared" si="10"/>
        <v>0</v>
      </c>
      <c r="M27">
        <f t="shared" si="2"/>
        <v>2012</v>
      </c>
      <c r="O27" s="5">
        <f t="shared" si="12"/>
        <v>2034</v>
      </c>
      <c r="P27" s="3">
        <f t="shared" si="15"/>
        <v>694.23165052587547</v>
      </c>
      <c r="Q27" s="3">
        <f t="shared" si="16"/>
        <v>200.66165052587542</v>
      </c>
      <c r="R27" s="10">
        <f t="shared" si="3"/>
        <v>0</v>
      </c>
    </row>
    <row r="28" spans="1:23" x14ac:dyDescent="0.25">
      <c r="A28" s="29">
        <f>DGET($B$2:$C362,$B$2, M1:M2)</f>
        <v>42370</v>
      </c>
      <c r="B28" s="8">
        <f t="shared" si="5"/>
        <v>41153</v>
      </c>
      <c r="C28" s="10">
        <f t="shared" si="6"/>
        <v>92653.26</v>
      </c>
      <c r="D28" s="3">
        <v>0</v>
      </c>
      <c r="E28" s="3">
        <f t="shared" si="0"/>
        <v>144.31785923749993</v>
      </c>
      <c r="F28" s="1">
        <f t="shared" si="7"/>
        <v>357.65587499999998</v>
      </c>
      <c r="G28" s="6">
        <f t="shared" si="8"/>
        <v>183.4</v>
      </c>
      <c r="H28" s="6">
        <v>0</v>
      </c>
      <c r="I28" s="6">
        <f t="shared" si="9"/>
        <v>92653.26</v>
      </c>
      <c r="J28" s="11">
        <v>0</v>
      </c>
      <c r="K28" s="6">
        <f t="shared" si="18"/>
        <v>0</v>
      </c>
      <c r="L28" s="12">
        <f t="shared" si="10"/>
        <v>0</v>
      </c>
      <c r="M28">
        <f t="shared" si="2"/>
        <v>2012</v>
      </c>
      <c r="O28" s="5">
        <f t="shared" si="12"/>
        <v>2035</v>
      </c>
      <c r="P28" s="3">
        <f t="shared" si="15"/>
        <v>695.53595125429365</v>
      </c>
      <c r="Q28" s="3">
        <f t="shared" si="16"/>
        <v>201.9659512542936</v>
      </c>
      <c r="R28" s="10">
        <f t="shared" si="3"/>
        <v>0</v>
      </c>
    </row>
    <row r="29" spans="1:23" x14ac:dyDescent="0.25">
      <c r="B29" s="8">
        <f t="shared" si="5"/>
        <v>41183</v>
      </c>
      <c r="C29" s="10">
        <f t="shared" si="6"/>
        <v>92508.76</v>
      </c>
      <c r="D29" s="3">
        <v>0</v>
      </c>
      <c r="E29" s="3">
        <f t="shared" si="0"/>
        <v>144.87262798749992</v>
      </c>
      <c r="F29" s="1">
        <f t="shared" si="7"/>
        <v>357.10110624999999</v>
      </c>
      <c r="G29" s="6">
        <f t="shared" si="8"/>
        <v>183.4</v>
      </c>
      <c r="H29" s="6">
        <v>0</v>
      </c>
      <c r="I29" s="6">
        <f t="shared" si="9"/>
        <v>92508.76</v>
      </c>
      <c r="J29" s="11">
        <v>0</v>
      </c>
      <c r="K29" s="6">
        <f t="shared" si="18"/>
        <v>0</v>
      </c>
      <c r="L29" s="12">
        <f t="shared" si="10"/>
        <v>0</v>
      </c>
      <c r="M29">
        <f t="shared" si="2"/>
        <v>2012</v>
      </c>
      <c r="O29" s="5">
        <f t="shared" si="12"/>
        <v>2036</v>
      </c>
      <c r="P29" s="3">
        <f t="shared" si="15"/>
        <v>696.84872993744648</v>
      </c>
      <c r="Q29" s="3">
        <f t="shared" si="16"/>
        <v>203.27872993744649</v>
      </c>
      <c r="R29" s="10">
        <f t="shared" si="3"/>
        <v>0</v>
      </c>
    </row>
    <row r="30" spans="1:23" x14ac:dyDescent="0.25">
      <c r="A30" t="s">
        <v>36</v>
      </c>
      <c r="B30" s="8">
        <f t="shared" ref="B30:B93" si="19">EDATE(B29,1)</f>
        <v>41214</v>
      </c>
      <c r="C30" s="10">
        <f t="shared" si="6"/>
        <v>92363.7</v>
      </c>
      <c r="D30" s="3">
        <v>0</v>
      </c>
      <c r="E30" s="3">
        <f t="shared" si="0"/>
        <v>145.42955507083326</v>
      </c>
      <c r="F30" s="1">
        <f t="shared" si="7"/>
        <v>356.54417916666665</v>
      </c>
      <c r="G30" s="6">
        <f t="shared" si="8"/>
        <v>183.4</v>
      </c>
      <c r="H30" s="6">
        <v>0</v>
      </c>
      <c r="I30" s="6">
        <f t="shared" si="9"/>
        <v>92363.7</v>
      </c>
      <c r="J30" s="11">
        <v>0</v>
      </c>
      <c r="K30" s="6">
        <f t="shared" si="18"/>
        <v>0</v>
      </c>
      <c r="L30" s="12">
        <f t="shared" si="10"/>
        <v>0</v>
      </c>
      <c r="M30">
        <f t="shared" si="2"/>
        <v>2012</v>
      </c>
      <c r="O30" s="5">
        <f t="shared" si="12"/>
        <v>2037</v>
      </c>
      <c r="P30" s="3">
        <f t="shared" si="15"/>
        <v>698.17004168203994</v>
      </c>
      <c r="Q30" s="3">
        <f t="shared" si="16"/>
        <v>204.60004168203989</v>
      </c>
      <c r="R30" s="10">
        <f t="shared" si="3"/>
        <v>0</v>
      </c>
    </row>
    <row r="31" spans="1:23" x14ac:dyDescent="0.25">
      <c r="A31" s="43" t="s">
        <v>37</v>
      </c>
      <c r="B31" s="8">
        <f t="shared" si="19"/>
        <v>41244</v>
      </c>
      <c r="C31" s="10">
        <f t="shared" si="6"/>
        <v>92218.09</v>
      </c>
      <c r="D31" s="3">
        <v>0</v>
      </c>
      <c r="E31" s="3">
        <f t="shared" si="0"/>
        <v>145.98864048749994</v>
      </c>
      <c r="F31" s="1">
        <f t="shared" si="7"/>
        <v>355.98509374999998</v>
      </c>
      <c r="G31" s="6">
        <f t="shared" si="8"/>
        <v>183.4</v>
      </c>
      <c r="H31" s="6">
        <v>0</v>
      </c>
      <c r="I31" s="6">
        <f t="shared" si="9"/>
        <v>92218.09</v>
      </c>
      <c r="J31" s="11">
        <v>0</v>
      </c>
      <c r="K31" s="6">
        <f t="shared" si="18"/>
        <v>0</v>
      </c>
      <c r="L31" s="12">
        <f t="shared" si="10"/>
        <v>0</v>
      </c>
      <c r="M31">
        <f t="shared" si="2"/>
        <v>2012</v>
      </c>
      <c r="O31" s="5">
        <f t="shared" si="12"/>
        <v>2038</v>
      </c>
      <c r="P31" s="3">
        <f t="shared" si="15"/>
        <v>699.49994195297313</v>
      </c>
      <c r="Q31" s="3">
        <f t="shared" si="16"/>
        <v>205.92994195297314</v>
      </c>
      <c r="R31" s="10">
        <f t="shared" si="3"/>
        <v>0</v>
      </c>
    </row>
    <row r="32" spans="1:23" ht="15" customHeight="1" x14ac:dyDescent="0.25">
      <c r="B32" s="8">
        <f t="shared" si="19"/>
        <v>41275</v>
      </c>
      <c r="C32" s="10">
        <f t="shared" si="6"/>
        <v>92071.91</v>
      </c>
      <c r="D32" s="3">
        <v>0</v>
      </c>
      <c r="E32" s="3">
        <f t="shared" si="0"/>
        <v>146.54984569583326</v>
      </c>
      <c r="F32" s="1">
        <f t="shared" si="7"/>
        <v>355.42388854166666</v>
      </c>
      <c r="G32" s="6">
        <f t="shared" si="8"/>
        <v>183.4</v>
      </c>
      <c r="H32" s="6">
        <v>0</v>
      </c>
      <c r="I32" s="6">
        <f t="shared" si="9"/>
        <v>92071.91</v>
      </c>
      <c r="J32" s="11">
        <v>0</v>
      </c>
      <c r="K32" s="6">
        <f t="shared" si="18"/>
        <v>0</v>
      </c>
      <c r="L32" s="12">
        <f t="shared" si="10"/>
        <v>0</v>
      </c>
      <c r="M32">
        <f t="shared" si="2"/>
        <v>2013</v>
      </c>
      <c r="O32" s="7">
        <f t="shared" si="12"/>
        <v>2039</v>
      </c>
      <c r="P32" s="18">
        <f t="shared" si="15"/>
        <v>700.8384865756675</v>
      </c>
      <c r="Q32" s="16">
        <f t="shared" si="16"/>
        <v>207.26848657566745</v>
      </c>
      <c r="R32" s="18">
        <f t="shared" si="3"/>
        <v>0</v>
      </c>
    </row>
    <row r="33" spans="1:17" x14ac:dyDescent="0.25">
      <c r="A33" t="s">
        <v>26</v>
      </c>
      <c r="B33" s="8">
        <f t="shared" si="19"/>
        <v>41306</v>
      </c>
      <c r="C33" s="10">
        <f t="shared" si="6"/>
        <v>91925.17</v>
      </c>
      <c r="D33" s="3">
        <v>0</v>
      </c>
      <c r="E33" s="3">
        <f t="shared" si="0"/>
        <v>147.11324777916656</v>
      </c>
      <c r="F33" s="1">
        <f t="shared" si="7"/>
        <v>354.86048645833336</v>
      </c>
      <c r="G33" s="6">
        <f t="shared" si="8"/>
        <v>183.4</v>
      </c>
      <c r="H33" s="6">
        <v>0</v>
      </c>
      <c r="I33" s="6">
        <f t="shared" si="9"/>
        <v>91925.17</v>
      </c>
      <c r="J33" s="11">
        <v>0</v>
      </c>
      <c r="K33" s="6">
        <f t="shared" si="18"/>
        <v>0</v>
      </c>
      <c r="L33" s="12">
        <f t="shared" si="10"/>
        <v>0</v>
      </c>
      <c r="M33">
        <f t="shared" si="2"/>
        <v>2013</v>
      </c>
    </row>
    <row r="34" spans="1:17" x14ac:dyDescent="0.25">
      <c r="A34" s="46">
        <f>A37*0.4</f>
        <v>35052</v>
      </c>
      <c r="B34" s="8">
        <f t="shared" si="19"/>
        <v>41334</v>
      </c>
      <c r="C34" s="10">
        <f t="shared" si="6"/>
        <v>91777.86</v>
      </c>
      <c r="D34" s="3">
        <v>0</v>
      </c>
      <c r="E34" s="3">
        <f t="shared" si="0"/>
        <v>147.67880819583326</v>
      </c>
      <c r="F34" s="1">
        <f t="shared" si="7"/>
        <v>354.29492604166666</v>
      </c>
      <c r="G34" s="6">
        <f t="shared" si="8"/>
        <v>183.4</v>
      </c>
      <c r="H34" s="6">
        <v>0</v>
      </c>
      <c r="I34" s="6">
        <f t="shared" si="9"/>
        <v>91777.86</v>
      </c>
      <c r="J34" s="11">
        <v>0</v>
      </c>
      <c r="K34" s="6">
        <f t="shared" si="18"/>
        <v>0</v>
      </c>
      <c r="L34" s="12">
        <f t="shared" si="10"/>
        <v>0</v>
      </c>
      <c r="M34">
        <f t="shared" si="2"/>
        <v>2013</v>
      </c>
    </row>
    <row r="35" spans="1:17" x14ac:dyDescent="0.25">
      <c r="B35" s="8">
        <f t="shared" si="19"/>
        <v>41365</v>
      </c>
      <c r="C35" s="10">
        <f t="shared" si="6"/>
        <v>91629.99</v>
      </c>
      <c r="D35" s="3">
        <v>0</v>
      </c>
      <c r="E35" s="3">
        <f t="shared" si="0"/>
        <v>152.70149476004366</v>
      </c>
      <c r="F35" s="1">
        <f t="shared" si="7"/>
        <v>353.72716874999998</v>
      </c>
      <c r="G35" s="6">
        <f t="shared" si="8"/>
        <v>183.4</v>
      </c>
      <c r="H35" s="6">
        <v>0</v>
      </c>
      <c r="I35" s="6">
        <f t="shared" si="9"/>
        <v>91629.99</v>
      </c>
      <c r="J35" s="11">
        <v>0</v>
      </c>
      <c r="K35" s="6">
        <f t="shared" si="18"/>
        <v>0</v>
      </c>
      <c r="L35" s="12">
        <f t="shared" si="10"/>
        <v>0</v>
      </c>
      <c r="M35">
        <f t="shared" si="2"/>
        <v>2013</v>
      </c>
    </row>
    <row r="36" spans="1:17" x14ac:dyDescent="0.25">
      <c r="A36" t="s">
        <v>25</v>
      </c>
      <c r="B36" s="8">
        <f t="shared" si="19"/>
        <v>41395</v>
      </c>
      <c r="C36" s="10">
        <f t="shared" ref="C36:C60" si="20">IF(C35&gt;Allotment,ROUND(IF(C35&gt;0,C35-(IF(D36&gt;0,D36,Allotment)-$F36-$G36+$H35),0),2),IF(E36&gt;0,-0.01,0))</f>
        <v>91481.55</v>
      </c>
      <c r="D36" s="3">
        <v>0</v>
      </c>
      <c r="E36" s="3">
        <f t="shared" si="0"/>
        <v>153.27141038504357</v>
      </c>
      <c r="F36" s="1">
        <f t="shared" si="7"/>
        <v>353.15725312500007</v>
      </c>
      <c r="G36" s="6">
        <f t="shared" si="8"/>
        <v>183.4</v>
      </c>
      <c r="H36" s="6">
        <v>0</v>
      </c>
      <c r="I36" s="6">
        <f t="shared" si="9"/>
        <v>91481.55</v>
      </c>
      <c r="J36" s="11">
        <v>0</v>
      </c>
      <c r="K36" s="6">
        <f t="shared" si="18"/>
        <v>0</v>
      </c>
      <c r="L36" s="12">
        <f t="shared" ref="L36:L71" si="21">IF(L35=-0.01,0,IF(L35&gt;0,L35-(Allotment-$F36-$G36+J36),0))</f>
        <v>0</v>
      </c>
      <c r="M36">
        <f t="shared" si="2"/>
        <v>2013</v>
      </c>
    </row>
    <row r="37" spans="1:17" x14ac:dyDescent="0.25">
      <c r="A37" s="30">
        <v>87630</v>
      </c>
      <c r="B37" s="8">
        <f t="shared" si="19"/>
        <v>41426</v>
      </c>
      <c r="C37" s="10">
        <f t="shared" si="20"/>
        <v>91332.54</v>
      </c>
      <c r="D37" s="3">
        <v>0</v>
      </c>
      <c r="E37" s="3">
        <f t="shared" si="0"/>
        <v>153.84352288504368</v>
      </c>
      <c r="F37" s="1">
        <f t="shared" si="7"/>
        <v>352.58514062499995</v>
      </c>
      <c r="G37" s="6">
        <f t="shared" si="8"/>
        <v>183.4</v>
      </c>
      <c r="H37" s="6">
        <v>0</v>
      </c>
      <c r="I37" s="6">
        <f t="shared" si="9"/>
        <v>91332.54</v>
      </c>
      <c r="J37" s="11">
        <v>0</v>
      </c>
      <c r="K37" s="6">
        <f t="shared" si="18"/>
        <v>0</v>
      </c>
      <c r="L37" s="12">
        <f t="shared" si="21"/>
        <v>0</v>
      </c>
      <c r="M37">
        <f t="shared" si="2"/>
        <v>2013</v>
      </c>
    </row>
    <row r="38" spans="1:17" x14ac:dyDescent="0.25">
      <c r="B38" s="8">
        <f t="shared" si="19"/>
        <v>41456</v>
      </c>
      <c r="C38" s="10">
        <f t="shared" si="20"/>
        <v>91182.95</v>
      </c>
      <c r="D38" s="3">
        <v>0</v>
      </c>
      <c r="E38" s="3">
        <f t="shared" si="0"/>
        <v>154.41783226004367</v>
      </c>
      <c r="F38" s="1">
        <f t="shared" si="7"/>
        <v>352.01083124999997</v>
      </c>
      <c r="G38" s="6">
        <f t="shared" si="8"/>
        <v>183.4</v>
      </c>
      <c r="H38" s="6">
        <v>0</v>
      </c>
      <c r="I38" s="6">
        <f t="shared" si="9"/>
        <v>91182.95</v>
      </c>
      <c r="J38" s="11">
        <v>0</v>
      </c>
      <c r="K38" s="6">
        <f t="shared" si="18"/>
        <v>0</v>
      </c>
      <c r="L38" s="12">
        <f t="shared" si="21"/>
        <v>0</v>
      </c>
      <c r="M38">
        <f t="shared" si="2"/>
        <v>2013</v>
      </c>
    </row>
    <row r="39" spans="1:17" x14ac:dyDescent="0.25">
      <c r="A39" t="s">
        <v>31</v>
      </c>
      <c r="B39" s="8">
        <f t="shared" si="19"/>
        <v>41487</v>
      </c>
      <c r="C39" s="10">
        <f t="shared" si="20"/>
        <v>91032.78</v>
      </c>
      <c r="D39" s="3">
        <v>0</v>
      </c>
      <c r="E39" s="3">
        <f t="shared" si="0"/>
        <v>154.99437705171027</v>
      </c>
      <c r="F39" s="1">
        <f t="shared" si="7"/>
        <v>351.43428645833336</v>
      </c>
      <c r="G39" s="6">
        <f t="shared" si="8"/>
        <v>183.4</v>
      </c>
      <c r="H39" s="6">
        <v>0</v>
      </c>
      <c r="I39" s="6">
        <f t="shared" si="9"/>
        <v>91032.78</v>
      </c>
      <c r="J39" s="11">
        <v>0</v>
      </c>
      <c r="K39" s="6">
        <f t="shared" si="18"/>
        <v>0</v>
      </c>
      <c r="L39" s="12">
        <f t="shared" si="21"/>
        <v>0</v>
      </c>
      <c r="M39">
        <f t="shared" si="2"/>
        <v>2013</v>
      </c>
    </row>
    <row r="40" spans="1:17" x14ac:dyDescent="0.25">
      <c r="A40" s="2">
        <f>A34*A49</f>
        <v>1089.9419399999999</v>
      </c>
      <c r="B40" s="8">
        <f t="shared" si="19"/>
        <v>41518</v>
      </c>
      <c r="C40" s="10">
        <f t="shared" si="20"/>
        <v>90882.04</v>
      </c>
      <c r="D40" s="3">
        <v>0</v>
      </c>
      <c r="E40" s="3">
        <f t="shared" ref="E40:E70" si="22">IF(F40&gt;0,LOOKUP(YEAR($B40-90),O:O,P:P)-G40-F40,0)</f>
        <v>155.57315726004367</v>
      </c>
      <c r="F40" s="1">
        <f t="shared" si="7"/>
        <v>350.85550624999996</v>
      </c>
      <c r="G40" s="6">
        <f t="shared" ref="G40:G70" si="23">IF(C39&gt;0,LOOKUP(YEAR($B40-90),O:O,Q:Q),0)</f>
        <v>183.4</v>
      </c>
      <c r="H40" s="6">
        <v>0</v>
      </c>
      <c r="I40" s="6">
        <f t="shared" si="9"/>
        <v>90882.04</v>
      </c>
      <c r="J40" s="11">
        <v>0</v>
      </c>
      <c r="K40" s="6">
        <f t="shared" si="18"/>
        <v>0</v>
      </c>
      <c r="L40" s="12">
        <f t="shared" si="21"/>
        <v>0</v>
      </c>
      <c r="M40">
        <f t="shared" si="2"/>
        <v>2013</v>
      </c>
    </row>
    <row r="41" spans="1:17" x14ac:dyDescent="0.25">
      <c r="A41" s="2"/>
      <c r="B41" s="8">
        <f t="shared" si="19"/>
        <v>41548</v>
      </c>
      <c r="C41" s="10">
        <f t="shared" si="20"/>
        <v>90730.71</v>
      </c>
      <c r="D41" s="3">
        <v>0</v>
      </c>
      <c r="E41" s="3">
        <f t="shared" si="22"/>
        <v>156.15413434337705</v>
      </c>
      <c r="F41" s="1">
        <f t="shared" si="7"/>
        <v>350.27452916666658</v>
      </c>
      <c r="G41" s="6">
        <f t="shared" si="23"/>
        <v>183.4</v>
      </c>
      <c r="H41" s="6">
        <v>0</v>
      </c>
      <c r="I41" s="6">
        <f t="shared" si="9"/>
        <v>90730.71</v>
      </c>
      <c r="J41" s="11">
        <v>0</v>
      </c>
      <c r="K41" s="6">
        <f t="shared" si="18"/>
        <v>0</v>
      </c>
      <c r="L41" s="12">
        <f t="shared" si="21"/>
        <v>0</v>
      </c>
      <c r="M41">
        <f t="shared" si="2"/>
        <v>2013</v>
      </c>
      <c r="Q41" s="2"/>
    </row>
    <row r="42" spans="1:17" x14ac:dyDescent="0.25">
      <c r="A42" t="s">
        <v>32</v>
      </c>
      <c r="B42" s="8">
        <f t="shared" si="19"/>
        <v>41579</v>
      </c>
      <c r="C42" s="10">
        <f t="shared" si="20"/>
        <v>90578.8</v>
      </c>
      <c r="D42" s="3">
        <v>0</v>
      </c>
      <c r="E42" s="3">
        <f t="shared" si="22"/>
        <v>156.73738538504358</v>
      </c>
      <c r="F42" s="1">
        <f t="shared" si="7"/>
        <v>349.69127812500005</v>
      </c>
      <c r="G42" s="6">
        <f t="shared" si="23"/>
        <v>183.4</v>
      </c>
      <c r="H42" s="6">
        <v>0</v>
      </c>
      <c r="I42" s="6">
        <f t="shared" si="9"/>
        <v>90578.8</v>
      </c>
      <c r="J42" s="11">
        <v>0</v>
      </c>
      <c r="K42" s="6">
        <f t="shared" si="18"/>
        <v>0</v>
      </c>
      <c r="L42" s="12">
        <f t="shared" si="21"/>
        <v>0</v>
      </c>
      <c r="M42">
        <f t="shared" si="2"/>
        <v>2013</v>
      </c>
    </row>
    <row r="43" spans="1:17" x14ac:dyDescent="0.25">
      <c r="A43" s="2">
        <f>12*68.26</f>
        <v>819.12000000000012</v>
      </c>
      <c r="B43" s="8">
        <f t="shared" si="19"/>
        <v>41609</v>
      </c>
      <c r="C43" s="10">
        <f t="shared" si="20"/>
        <v>90426.31</v>
      </c>
      <c r="D43" s="3">
        <v>0</v>
      </c>
      <c r="E43" s="3">
        <f t="shared" si="22"/>
        <v>157.32287184337696</v>
      </c>
      <c r="F43" s="1">
        <f t="shared" si="7"/>
        <v>349.10579166666668</v>
      </c>
      <c r="G43" s="6">
        <f t="shared" si="23"/>
        <v>183.4</v>
      </c>
      <c r="H43" s="6">
        <v>0</v>
      </c>
      <c r="I43" s="6">
        <f t="shared" si="9"/>
        <v>90426.31</v>
      </c>
      <c r="J43" s="11">
        <v>0</v>
      </c>
      <c r="K43" s="6">
        <f t="shared" si="18"/>
        <v>0</v>
      </c>
      <c r="L43" s="12">
        <f t="shared" si="21"/>
        <v>0</v>
      </c>
      <c r="M43">
        <f t="shared" si="2"/>
        <v>2013</v>
      </c>
    </row>
    <row r="44" spans="1:17" x14ac:dyDescent="0.25">
      <c r="B44" s="8">
        <f t="shared" si="19"/>
        <v>41640</v>
      </c>
      <c r="C44" s="10">
        <f t="shared" si="20"/>
        <v>90273.23</v>
      </c>
      <c r="D44" s="3">
        <v>0</v>
      </c>
      <c r="E44" s="3">
        <f t="shared" si="22"/>
        <v>157.91059371837696</v>
      </c>
      <c r="F44" s="1">
        <f t="shared" si="7"/>
        <v>348.51806979166668</v>
      </c>
      <c r="G44" s="6">
        <f t="shared" si="23"/>
        <v>183.4</v>
      </c>
      <c r="H44" s="6">
        <v>0</v>
      </c>
      <c r="I44" s="6">
        <f t="shared" si="9"/>
        <v>90273.23</v>
      </c>
      <c r="J44" s="11">
        <v>0</v>
      </c>
      <c r="K44" s="6">
        <f t="shared" si="18"/>
        <v>0</v>
      </c>
      <c r="L44" s="12">
        <f t="shared" si="21"/>
        <v>0</v>
      </c>
      <c r="M44">
        <f t="shared" si="2"/>
        <v>2014</v>
      </c>
    </row>
    <row r="45" spans="1:17" x14ac:dyDescent="0.25">
      <c r="A45" s="2" t="s">
        <v>28</v>
      </c>
      <c r="B45" s="8">
        <f t="shared" si="19"/>
        <v>41671</v>
      </c>
      <c r="C45" s="10">
        <f t="shared" si="20"/>
        <v>90119.56</v>
      </c>
      <c r="D45" s="3">
        <v>0</v>
      </c>
      <c r="E45" s="3">
        <f t="shared" si="22"/>
        <v>158.50058955171033</v>
      </c>
      <c r="F45" s="1">
        <f t="shared" si="7"/>
        <v>347.9280739583333</v>
      </c>
      <c r="G45" s="6">
        <f t="shared" si="23"/>
        <v>183.4</v>
      </c>
      <c r="H45" s="6">
        <v>0</v>
      </c>
      <c r="I45" s="6">
        <f t="shared" si="9"/>
        <v>90119.56</v>
      </c>
      <c r="J45" s="11">
        <v>0</v>
      </c>
      <c r="K45" s="6">
        <f t="shared" si="18"/>
        <v>0</v>
      </c>
      <c r="L45" s="12">
        <f t="shared" si="21"/>
        <v>0</v>
      </c>
      <c r="M45">
        <f t="shared" si="2"/>
        <v>2014</v>
      </c>
    </row>
    <row r="46" spans="1:17" x14ac:dyDescent="0.25">
      <c r="A46" s="2">
        <f>(A40/12)+(A43/12)</f>
        <v>159.08849499999999</v>
      </c>
      <c r="B46" s="8">
        <f t="shared" si="19"/>
        <v>41699</v>
      </c>
      <c r="C46" s="10">
        <f t="shared" si="20"/>
        <v>89965.3</v>
      </c>
      <c r="D46" s="3">
        <v>0</v>
      </c>
      <c r="E46" s="3">
        <f t="shared" si="22"/>
        <v>159.09285934337703</v>
      </c>
      <c r="F46" s="1">
        <f t="shared" si="7"/>
        <v>347.33580416666661</v>
      </c>
      <c r="G46" s="6">
        <f t="shared" si="23"/>
        <v>183.4</v>
      </c>
      <c r="H46" s="6">
        <v>0</v>
      </c>
      <c r="I46" s="6">
        <f t="shared" si="9"/>
        <v>89965.3</v>
      </c>
      <c r="J46" s="11">
        <v>0</v>
      </c>
      <c r="K46" s="6">
        <f t="shared" si="18"/>
        <v>0</v>
      </c>
      <c r="L46" s="12">
        <f t="shared" si="21"/>
        <v>0</v>
      </c>
      <c r="M46">
        <f t="shared" si="2"/>
        <v>2014</v>
      </c>
    </row>
    <row r="47" spans="1:17" x14ac:dyDescent="0.25">
      <c r="B47" s="8">
        <f t="shared" si="19"/>
        <v>41730</v>
      </c>
      <c r="C47" s="10">
        <f t="shared" si="20"/>
        <v>89788.91</v>
      </c>
      <c r="D47" s="3">
        <v>0</v>
      </c>
      <c r="E47" s="3">
        <f t="shared" si="22"/>
        <v>146.8287395833334</v>
      </c>
      <c r="F47" s="1">
        <f t="shared" si="7"/>
        <v>346.74126041666665</v>
      </c>
      <c r="G47" s="6">
        <f t="shared" si="23"/>
        <v>161.87</v>
      </c>
      <c r="H47" s="6">
        <v>0</v>
      </c>
      <c r="I47" s="6">
        <f t="shared" si="9"/>
        <v>89788.91</v>
      </c>
      <c r="J47" s="11">
        <v>0</v>
      </c>
      <c r="K47" s="6">
        <f t="shared" si="18"/>
        <v>0</v>
      </c>
      <c r="L47" s="12">
        <f t="shared" si="21"/>
        <v>0</v>
      </c>
      <c r="M47">
        <f t="shared" si="2"/>
        <v>2014</v>
      </c>
      <c r="Q47" s="2"/>
    </row>
    <row r="48" spans="1:17" x14ac:dyDescent="0.25">
      <c r="A48" t="s">
        <v>29</v>
      </c>
      <c r="B48" s="8">
        <f t="shared" si="19"/>
        <v>41760</v>
      </c>
      <c r="C48" s="10">
        <f t="shared" si="20"/>
        <v>89611.839999999997</v>
      </c>
      <c r="D48" s="3">
        <v>0</v>
      </c>
      <c r="E48" s="3">
        <f t="shared" si="22"/>
        <v>147.50857604166674</v>
      </c>
      <c r="F48" s="1">
        <f t="shared" si="7"/>
        <v>346.06142395833331</v>
      </c>
      <c r="G48" s="6">
        <f t="shared" si="23"/>
        <v>161.87</v>
      </c>
      <c r="H48" s="6">
        <f>500+190.1+1632+600</f>
        <v>2922.1</v>
      </c>
      <c r="I48" s="6">
        <f t="shared" si="9"/>
        <v>86689.739999999991</v>
      </c>
      <c r="J48" s="11">
        <f>1632+500+190.1+600</f>
        <v>2922.1</v>
      </c>
      <c r="K48" s="6">
        <f t="shared" si="18"/>
        <v>0</v>
      </c>
      <c r="L48" s="12">
        <f t="shared" si="21"/>
        <v>0</v>
      </c>
      <c r="M48">
        <f t="shared" si="2"/>
        <v>2014</v>
      </c>
    </row>
    <row r="49" spans="1:18" x14ac:dyDescent="0.25">
      <c r="A49">
        <v>3.1095000000000001E-2</v>
      </c>
      <c r="B49" s="8">
        <f t="shared" si="19"/>
        <v>41791</v>
      </c>
      <c r="C49" s="10">
        <f t="shared" si="20"/>
        <v>86511.99</v>
      </c>
      <c r="D49" s="3">
        <v>0</v>
      </c>
      <c r="E49" s="3">
        <f t="shared" si="22"/>
        <v>148.19103333333339</v>
      </c>
      <c r="F49" s="1">
        <f t="shared" si="7"/>
        <v>345.37896666666666</v>
      </c>
      <c r="G49" s="6">
        <f t="shared" si="23"/>
        <v>161.87</v>
      </c>
      <c r="H49" s="6">
        <f>160+140+1000+299.57</f>
        <v>1599.57</v>
      </c>
      <c r="I49" s="6">
        <f t="shared" si="9"/>
        <v>84912.42</v>
      </c>
      <c r="J49" s="11">
        <f>1599.57</f>
        <v>1599.57</v>
      </c>
      <c r="K49" s="6">
        <f t="shared" si="18"/>
        <v>0</v>
      </c>
      <c r="L49" s="12">
        <f t="shared" si="21"/>
        <v>0</v>
      </c>
      <c r="M49">
        <f t="shared" si="2"/>
        <v>2014</v>
      </c>
    </row>
    <row r="50" spans="1:18" x14ac:dyDescent="0.25">
      <c r="B50" s="8">
        <f t="shared" si="19"/>
        <v>41821</v>
      </c>
      <c r="C50" s="10">
        <f t="shared" si="20"/>
        <v>84722.72</v>
      </c>
      <c r="D50" s="3">
        <v>0</v>
      </c>
      <c r="E50" s="3">
        <f t="shared" si="22"/>
        <v>160.13837187500002</v>
      </c>
      <c r="F50" s="1">
        <f t="shared" si="7"/>
        <v>333.43162812500003</v>
      </c>
      <c r="G50" s="6">
        <f t="shared" si="23"/>
        <v>161.87</v>
      </c>
      <c r="H50" s="6">
        <f>150</f>
        <v>150</v>
      </c>
      <c r="I50" s="6">
        <f t="shared" si="9"/>
        <v>84572.72</v>
      </c>
      <c r="J50" s="11">
        <f>150</f>
        <v>150</v>
      </c>
      <c r="K50" s="6">
        <f t="shared" si="18"/>
        <v>0</v>
      </c>
      <c r="L50" s="12">
        <f t="shared" si="21"/>
        <v>0</v>
      </c>
      <c r="M50">
        <f t="shared" si="2"/>
        <v>2014</v>
      </c>
    </row>
    <row r="51" spans="1:18" x14ac:dyDescent="0.25">
      <c r="A51" t="s">
        <v>30</v>
      </c>
      <c r="B51" s="8">
        <f t="shared" si="19"/>
        <v>41852</v>
      </c>
      <c r="C51" s="10">
        <f t="shared" si="20"/>
        <v>84376.13</v>
      </c>
      <c r="D51" s="3">
        <v>0</v>
      </c>
      <c r="E51" s="3">
        <f t="shared" si="22"/>
        <v>167.03451666666672</v>
      </c>
      <c r="F51" s="1">
        <f t="shared" si="7"/>
        <v>326.53548333333333</v>
      </c>
      <c r="G51" s="6">
        <f t="shared" si="23"/>
        <v>161.87</v>
      </c>
      <c r="H51" s="6">
        <f>60+150</f>
        <v>210</v>
      </c>
      <c r="I51" s="6">
        <f t="shared" si="9"/>
        <v>84166.13</v>
      </c>
      <c r="J51" s="11">
        <f>150+60</f>
        <v>210</v>
      </c>
      <c r="K51" s="6">
        <f t="shared" si="18"/>
        <v>0</v>
      </c>
      <c r="L51" s="12">
        <f t="shared" si="21"/>
        <v>0</v>
      </c>
      <c r="M51">
        <f t="shared" si="2"/>
        <v>2014</v>
      </c>
    </row>
    <row r="52" spans="1:18" x14ac:dyDescent="0.25">
      <c r="A52">
        <v>3.1560999999999999E-2</v>
      </c>
      <c r="B52" s="8">
        <f t="shared" si="19"/>
        <v>41883</v>
      </c>
      <c r="C52" s="10">
        <f t="shared" si="20"/>
        <v>83968.2</v>
      </c>
      <c r="D52" s="3">
        <v>0</v>
      </c>
      <c r="E52" s="3">
        <f t="shared" si="22"/>
        <v>168.37033229166667</v>
      </c>
      <c r="F52" s="1">
        <f t="shared" si="7"/>
        <v>325.19966770833338</v>
      </c>
      <c r="G52" s="6">
        <f t="shared" si="23"/>
        <v>161.87</v>
      </c>
      <c r="H52" s="6">
        <v>0</v>
      </c>
      <c r="I52" s="6">
        <f t="shared" si="9"/>
        <v>83968.2</v>
      </c>
      <c r="J52" s="11">
        <v>0</v>
      </c>
      <c r="K52" s="6">
        <f t="shared" si="18"/>
        <v>0</v>
      </c>
      <c r="L52" s="12">
        <f t="shared" si="21"/>
        <v>0</v>
      </c>
      <c r="M52">
        <f t="shared" si="2"/>
        <v>2014</v>
      </c>
    </row>
    <row r="53" spans="1:18" x14ac:dyDescent="0.25">
      <c r="B53" s="8">
        <f t="shared" si="19"/>
        <v>41913</v>
      </c>
      <c r="C53" s="10">
        <f t="shared" si="20"/>
        <v>83768.7</v>
      </c>
      <c r="D53" s="3">
        <v>0</v>
      </c>
      <c r="E53" s="3">
        <f t="shared" si="22"/>
        <v>169.94256250000007</v>
      </c>
      <c r="F53" s="1">
        <f t="shared" si="7"/>
        <v>323.62743749999998</v>
      </c>
      <c r="G53" s="6">
        <f t="shared" si="23"/>
        <v>161.87</v>
      </c>
      <c r="H53" s="6">
        <v>0</v>
      </c>
      <c r="I53" s="6">
        <f t="shared" si="9"/>
        <v>83768.7</v>
      </c>
      <c r="J53" s="11">
        <v>0</v>
      </c>
      <c r="K53" s="6">
        <f t="shared" si="18"/>
        <v>0</v>
      </c>
      <c r="L53" s="12">
        <f t="shared" si="21"/>
        <v>0</v>
      </c>
      <c r="M53">
        <f t="shared" si="2"/>
        <v>2014</v>
      </c>
    </row>
    <row r="54" spans="1:18" x14ac:dyDescent="0.25">
      <c r="A54" t="s">
        <v>27</v>
      </c>
      <c r="B54" s="8">
        <f t="shared" si="19"/>
        <v>41944</v>
      </c>
      <c r="C54" s="10">
        <f t="shared" si="20"/>
        <v>83568.429999999993</v>
      </c>
      <c r="D54" s="3">
        <v>0</v>
      </c>
      <c r="E54" s="3">
        <f t="shared" si="22"/>
        <v>170.71146875000005</v>
      </c>
      <c r="F54" s="1">
        <f t="shared" si="7"/>
        <v>322.85853125</v>
      </c>
      <c r="G54" s="6">
        <f t="shared" si="23"/>
        <v>161.87</v>
      </c>
      <c r="H54" s="6">
        <v>1000</v>
      </c>
      <c r="I54" s="6">
        <f t="shared" si="9"/>
        <v>82568.429999999993</v>
      </c>
      <c r="J54" s="11">
        <f>IF(L55&lt;=0,0,Goal_From_Bills+1000)</f>
        <v>0</v>
      </c>
      <c r="K54" s="6">
        <f t="shared" si="18"/>
        <v>0</v>
      </c>
      <c r="L54" s="12">
        <f t="shared" si="21"/>
        <v>0</v>
      </c>
      <c r="M54">
        <f t="shared" si="2"/>
        <v>2014</v>
      </c>
    </row>
    <row r="55" spans="1:18" x14ac:dyDescent="0.25">
      <c r="A55">
        <v>3.6589999999999998E-2</v>
      </c>
      <c r="B55" s="8">
        <f t="shared" si="19"/>
        <v>41974</v>
      </c>
      <c r="C55" s="10">
        <f t="shared" si="20"/>
        <v>82367.39</v>
      </c>
      <c r="D55" s="3">
        <v>0</v>
      </c>
      <c r="E55" s="3">
        <f t="shared" si="22"/>
        <v>171.4833427083334</v>
      </c>
      <c r="F55" s="1">
        <f t="shared" si="7"/>
        <v>322.08665729166665</v>
      </c>
      <c r="G55" s="6">
        <f t="shared" si="23"/>
        <v>161.87</v>
      </c>
      <c r="H55" s="6">
        <v>0</v>
      </c>
      <c r="I55" s="6">
        <f t="shared" si="9"/>
        <v>82367.39</v>
      </c>
      <c r="J55" s="11">
        <v>0</v>
      </c>
      <c r="K55" s="6">
        <f t="shared" si="18"/>
        <v>0</v>
      </c>
      <c r="L55" s="12">
        <f t="shared" si="21"/>
        <v>0</v>
      </c>
      <c r="M55">
        <f t="shared" si="2"/>
        <v>2014</v>
      </c>
      <c r="R55"/>
    </row>
    <row r="56" spans="1:18" x14ac:dyDescent="0.25">
      <c r="B56" s="8">
        <f t="shared" si="19"/>
        <v>42005</v>
      </c>
      <c r="C56" s="10">
        <f t="shared" si="20"/>
        <v>82161.72</v>
      </c>
      <c r="D56" s="3">
        <v>0</v>
      </c>
      <c r="E56" s="3">
        <f t="shared" si="22"/>
        <v>176.11235104166673</v>
      </c>
      <c r="F56" s="1">
        <f t="shared" si="7"/>
        <v>317.45764895833332</v>
      </c>
      <c r="G56" s="6">
        <f t="shared" si="23"/>
        <v>161.87</v>
      </c>
      <c r="H56" s="6">
        <v>656.23</v>
      </c>
      <c r="I56" s="6">
        <f t="shared" si="9"/>
        <v>81505.490000000005</v>
      </c>
      <c r="J56" s="11">
        <v>600</v>
      </c>
      <c r="K56" s="6">
        <f t="shared" si="18"/>
        <v>0</v>
      </c>
      <c r="L56" s="12">
        <f t="shared" si="21"/>
        <v>0</v>
      </c>
      <c r="M56">
        <f t="shared" si="2"/>
        <v>2015</v>
      </c>
      <c r="P56" s="2"/>
      <c r="R56"/>
    </row>
    <row r="57" spans="1:18" ht="15" customHeight="1" x14ac:dyDescent="0.25">
      <c r="B57" s="8">
        <f t="shared" si="19"/>
        <v>42036</v>
      </c>
      <c r="C57" s="10">
        <f t="shared" si="20"/>
        <v>81299.02</v>
      </c>
      <c r="D57" s="3">
        <v>0</v>
      </c>
      <c r="E57" s="3">
        <f t="shared" si="22"/>
        <v>176.90503750000005</v>
      </c>
      <c r="F57" s="1">
        <f t="shared" si="7"/>
        <v>316.6649625</v>
      </c>
      <c r="G57" s="6">
        <f t="shared" si="23"/>
        <v>161.87</v>
      </c>
      <c r="H57" s="6">
        <f>-15.55+500+75+2700+1160</f>
        <v>4419.45</v>
      </c>
      <c r="I57" s="6">
        <f t="shared" si="9"/>
        <v>76879.570000000007</v>
      </c>
      <c r="J57" s="11">
        <f>500+1160+2700+75-15.55</f>
        <v>4419.45</v>
      </c>
      <c r="K57" s="6">
        <f t="shared" si="18"/>
        <v>0</v>
      </c>
      <c r="L57" s="12">
        <f t="shared" si="21"/>
        <v>0</v>
      </c>
      <c r="M57">
        <f t="shared" si="2"/>
        <v>2015</v>
      </c>
      <c r="P57" s="2"/>
      <c r="Q57" s="2"/>
      <c r="R57"/>
    </row>
    <row r="58" spans="1:18" x14ac:dyDescent="0.25">
      <c r="B58" s="8">
        <f t="shared" si="19"/>
        <v>42064</v>
      </c>
      <c r="C58" s="10">
        <f t="shared" si="20"/>
        <v>76669.78</v>
      </c>
      <c r="D58" s="3">
        <v>0</v>
      </c>
      <c r="E58" s="3">
        <f t="shared" si="22"/>
        <v>180.23002708333337</v>
      </c>
      <c r="F58" s="1">
        <f t="shared" si="7"/>
        <v>313.33997291666668</v>
      </c>
      <c r="G58" s="6">
        <f t="shared" si="23"/>
        <v>161.87</v>
      </c>
      <c r="H58" s="6">
        <v>850</v>
      </c>
      <c r="I58" s="6">
        <f t="shared" si="9"/>
        <v>75819.78</v>
      </c>
      <c r="J58" s="11">
        <f>100+Goal_From_3208</f>
        <v>850</v>
      </c>
      <c r="K58" s="6">
        <f t="shared" si="18"/>
        <v>0</v>
      </c>
      <c r="L58" s="12">
        <f t="shared" si="21"/>
        <v>0</v>
      </c>
      <c r="M58">
        <f t="shared" si="2"/>
        <v>2015</v>
      </c>
      <c r="P58" s="2"/>
      <c r="R58"/>
    </row>
    <row r="59" spans="1:18" x14ac:dyDescent="0.25">
      <c r="B59" s="8">
        <f t="shared" si="19"/>
        <v>42095</v>
      </c>
      <c r="C59" s="10">
        <f t="shared" si="20"/>
        <v>75607.7</v>
      </c>
      <c r="D59" s="3">
        <v>0</v>
      </c>
      <c r="E59" s="3">
        <f t="shared" si="22"/>
        <v>198.07188958333342</v>
      </c>
      <c r="F59" s="1">
        <f t="shared" si="7"/>
        <v>295.49811041666663</v>
      </c>
      <c r="G59" s="6">
        <f t="shared" si="23"/>
        <v>177.42</v>
      </c>
      <c r="H59" s="6">
        <v>850</v>
      </c>
      <c r="I59" s="6">
        <f t="shared" si="9"/>
        <v>74757.7</v>
      </c>
      <c r="J59" s="11">
        <f>100+Goal_From_3208</f>
        <v>850</v>
      </c>
      <c r="K59" s="6">
        <f t="shared" si="18"/>
        <v>0</v>
      </c>
      <c r="L59" s="12">
        <f t="shared" si="21"/>
        <v>0</v>
      </c>
      <c r="M59">
        <f t="shared" si="2"/>
        <v>2015</v>
      </c>
      <c r="P59" s="2"/>
      <c r="R59"/>
    </row>
    <row r="60" spans="1:18" x14ac:dyDescent="0.25">
      <c r="B60" s="8">
        <f t="shared" si="19"/>
        <v>42125</v>
      </c>
      <c r="C60" s="10">
        <f t="shared" si="20"/>
        <v>74541.52</v>
      </c>
      <c r="D60" s="3">
        <v>0</v>
      </c>
      <c r="E60" s="3">
        <f t="shared" si="22"/>
        <v>202.16532291666675</v>
      </c>
      <c r="F60" s="1">
        <f t="shared" si="7"/>
        <v>291.4046770833333</v>
      </c>
      <c r="G60" s="6">
        <f t="shared" si="23"/>
        <v>177.42</v>
      </c>
      <c r="H60" s="6">
        <v>700</v>
      </c>
      <c r="I60" s="6">
        <f t="shared" si="9"/>
        <v>73841.52</v>
      </c>
      <c r="J60" s="11">
        <f>700</f>
        <v>700</v>
      </c>
      <c r="K60" s="6">
        <f t="shared" si="18"/>
        <v>0</v>
      </c>
      <c r="L60" s="12">
        <f t="shared" si="21"/>
        <v>0</v>
      </c>
      <c r="M60">
        <f t="shared" si="2"/>
        <v>2015</v>
      </c>
      <c r="R60"/>
    </row>
    <row r="61" spans="1:18" x14ac:dyDescent="0.25">
      <c r="B61" s="8">
        <f t="shared" si="19"/>
        <v>42156</v>
      </c>
      <c r="C61" s="10">
        <v>11922.62</v>
      </c>
      <c r="D61" s="3">
        <v>0</v>
      </c>
      <c r="E61" s="3">
        <f t="shared" si="22"/>
        <v>206.27455833333335</v>
      </c>
      <c r="F61" s="1">
        <f t="shared" si="7"/>
        <v>287.2954416666667</v>
      </c>
      <c r="G61" s="6">
        <f t="shared" si="23"/>
        <v>177.42</v>
      </c>
      <c r="H61" s="6">
        <v>0</v>
      </c>
      <c r="I61" s="6">
        <f t="shared" si="9"/>
        <v>11922.62</v>
      </c>
      <c r="J61" s="11">
        <v>0</v>
      </c>
      <c r="K61" s="6">
        <f t="shared" si="18"/>
        <v>0</v>
      </c>
      <c r="L61" s="12">
        <f t="shared" si="21"/>
        <v>0</v>
      </c>
      <c r="M61">
        <f t="shared" si="2"/>
        <v>2015</v>
      </c>
      <c r="R61"/>
    </row>
    <row r="62" spans="1:18" x14ac:dyDescent="0.25">
      <c r="B62" s="8">
        <f t="shared" si="19"/>
        <v>42186</v>
      </c>
      <c r="C62" s="10">
        <f t="shared" ref="C62:C124" si="24">IF(C61&gt;Allotment,ROUND(IF(C61&gt;0,C61-(IF(D62&gt;0,D62,Allotment)-$F62-$G62+$H61),0),2),IF(E62&gt;0,-0.01,0))</f>
        <v>11460.99</v>
      </c>
      <c r="D62" s="3">
        <v>0</v>
      </c>
      <c r="E62" s="3">
        <f t="shared" si="22"/>
        <v>447.61823541666672</v>
      </c>
      <c r="F62" s="1">
        <f t="shared" si="7"/>
        <v>45.951764583333336</v>
      </c>
      <c r="G62" s="6">
        <f t="shared" si="23"/>
        <v>177.42</v>
      </c>
      <c r="H62" s="6">
        <v>2380</v>
      </c>
      <c r="I62" s="6">
        <f t="shared" si="9"/>
        <v>9080.99</v>
      </c>
      <c r="J62" s="11">
        <f>Goal_From_3208+1630</f>
        <v>2380</v>
      </c>
      <c r="K62" s="6">
        <f t="shared" si="18"/>
        <v>0</v>
      </c>
      <c r="L62" s="12">
        <f t="shared" si="21"/>
        <v>0</v>
      </c>
      <c r="M62">
        <f t="shared" si="2"/>
        <v>2015</v>
      </c>
      <c r="P62" t="s">
        <v>35</v>
      </c>
      <c r="R62"/>
    </row>
    <row r="63" spans="1:18" x14ac:dyDescent="0.25">
      <c r="B63" s="8">
        <f t="shared" si="19"/>
        <v>42217</v>
      </c>
      <c r="C63" s="10">
        <v>8608.41</v>
      </c>
      <c r="D63" s="3">
        <v>0</v>
      </c>
      <c r="E63" s="3">
        <f t="shared" si="22"/>
        <v>449.39743437500005</v>
      </c>
      <c r="F63" s="1">
        <f t="shared" si="7"/>
        <v>44.172565624999997</v>
      </c>
      <c r="G63" s="6">
        <f t="shared" si="23"/>
        <v>177.42</v>
      </c>
      <c r="H63" s="6">
        <f>1950+500+1055</f>
        <v>3505</v>
      </c>
      <c r="I63" s="6">
        <f t="shared" si="9"/>
        <v>5103.41</v>
      </c>
      <c r="J63" s="11">
        <f>Goal_From_3208+800+400+500+1055</f>
        <v>3505</v>
      </c>
      <c r="K63" s="6">
        <f t="shared" si="18"/>
        <v>0</v>
      </c>
      <c r="L63" s="12">
        <f>C63-J63</f>
        <v>5103.41</v>
      </c>
      <c r="M63">
        <f t="shared" si="2"/>
        <v>2015</v>
      </c>
      <c r="P63" s="1">
        <v>750</v>
      </c>
      <c r="R63"/>
    </row>
    <row r="64" spans="1:18" x14ac:dyDescent="0.25">
      <c r="B64" s="8">
        <f t="shared" si="19"/>
        <v>42248</v>
      </c>
      <c r="C64" s="10">
        <v>4615.5</v>
      </c>
      <c r="D64" s="3">
        <v>0</v>
      </c>
      <c r="E64" s="3">
        <f t="shared" si="22"/>
        <v>460.39175312500004</v>
      </c>
      <c r="F64" s="1">
        <f t="shared" si="7"/>
        <v>33.178246874999999</v>
      </c>
      <c r="G64" s="6">
        <f t="shared" si="23"/>
        <v>177.42</v>
      </c>
      <c r="H64" s="6">
        <f>750+930+1130</f>
        <v>2810</v>
      </c>
      <c r="I64" s="6">
        <f t="shared" si="9"/>
        <v>1805.5</v>
      </c>
      <c r="J64" s="11">
        <f>750+930+1130</f>
        <v>2810</v>
      </c>
      <c r="K64" s="6">
        <f t="shared" si="18"/>
        <v>0</v>
      </c>
      <c r="L64" s="12">
        <f>C64-J64</f>
        <v>1805.5</v>
      </c>
      <c r="M64">
        <f t="shared" si="2"/>
        <v>2015</v>
      </c>
      <c r="R64"/>
    </row>
    <row r="65" spans="2:18" x14ac:dyDescent="0.25">
      <c r="B65" s="8">
        <f t="shared" si="19"/>
        <v>42278</v>
      </c>
      <c r="C65" s="10">
        <v>1304.8800000000001</v>
      </c>
      <c r="D65" s="3">
        <v>0</v>
      </c>
      <c r="E65" s="3">
        <f t="shared" si="22"/>
        <v>475.78109375000003</v>
      </c>
      <c r="F65" s="1">
        <f t="shared" si="7"/>
        <v>17.78890625</v>
      </c>
      <c r="G65" s="6">
        <f t="shared" si="23"/>
        <v>177.42</v>
      </c>
      <c r="H65" s="6">
        <v>0</v>
      </c>
      <c r="I65" s="6">
        <f t="shared" si="9"/>
        <v>1304.8800000000001</v>
      </c>
      <c r="J65" s="11">
        <f>Goal_From_3208+570</f>
        <v>1320</v>
      </c>
      <c r="K65" s="6">
        <f t="shared" si="18"/>
        <v>1320</v>
      </c>
      <c r="L65" s="12">
        <f t="shared" si="21"/>
        <v>-4.2910937500000728</v>
      </c>
      <c r="M65">
        <f t="shared" si="2"/>
        <v>2015</v>
      </c>
      <c r="R65"/>
    </row>
    <row r="66" spans="2:18" x14ac:dyDescent="0.25">
      <c r="B66" s="8">
        <f t="shared" si="19"/>
        <v>42309</v>
      </c>
      <c r="C66" s="10">
        <f t="shared" si="24"/>
        <v>802.33</v>
      </c>
      <c r="D66" s="3">
        <v>0</v>
      </c>
      <c r="E66" s="3">
        <f t="shared" si="22"/>
        <v>488.54077500000005</v>
      </c>
      <c r="F66" s="1">
        <f t="shared" si="7"/>
        <v>5.0292250000000003</v>
      </c>
      <c r="G66" s="6">
        <f t="shared" si="23"/>
        <v>177.42</v>
      </c>
      <c r="H66" s="6">
        <v>0</v>
      </c>
      <c r="I66" s="6">
        <f t="shared" si="9"/>
        <v>802.33</v>
      </c>
      <c r="J66" s="11">
        <v>0</v>
      </c>
      <c r="K66" s="6">
        <f t="shared" si="18"/>
        <v>0</v>
      </c>
      <c r="L66" s="12">
        <f t="shared" si="21"/>
        <v>0</v>
      </c>
      <c r="M66">
        <f t="shared" si="2"/>
        <v>2015</v>
      </c>
      <c r="R66"/>
    </row>
    <row r="67" spans="2:18" x14ac:dyDescent="0.25">
      <c r="B67" s="8">
        <f t="shared" si="19"/>
        <v>42339</v>
      </c>
      <c r="C67" s="10">
        <f t="shared" si="24"/>
        <v>297.83999999999997</v>
      </c>
      <c r="D67" s="3">
        <v>0</v>
      </c>
      <c r="E67" s="3">
        <f t="shared" si="22"/>
        <v>490.47768645833338</v>
      </c>
      <c r="F67" s="1">
        <f t="shared" si="7"/>
        <v>3.0923135416666665</v>
      </c>
      <c r="G67" s="6">
        <f t="shared" si="23"/>
        <v>177.42</v>
      </c>
      <c r="H67" s="6">
        <v>0</v>
      </c>
      <c r="I67" s="6">
        <f t="shared" si="9"/>
        <v>297.83999999999997</v>
      </c>
      <c r="J67" s="11">
        <v>0</v>
      </c>
      <c r="K67" s="6">
        <f t="shared" si="18"/>
        <v>0</v>
      </c>
      <c r="L67" s="12">
        <f t="shared" si="21"/>
        <v>0</v>
      </c>
      <c r="M67">
        <f t="shared" ref="M67:M130" si="25">YEAR(B67)</f>
        <v>2015</v>
      </c>
      <c r="R67"/>
    </row>
    <row r="68" spans="2:18" x14ac:dyDescent="0.25">
      <c r="B68" s="8">
        <f t="shared" si="19"/>
        <v>42370</v>
      </c>
      <c r="C68" s="10">
        <f t="shared" si="24"/>
        <v>-0.01</v>
      </c>
      <c r="D68" s="3">
        <v>0</v>
      </c>
      <c r="E68" s="3">
        <f t="shared" si="22"/>
        <v>492.42207500000006</v>
      </c>
      <c r="F68" s="1">
        <f t="shared" ref="F68:F70" si="26">IF(C67&gt;0,C67*Interest_Rate/12,0)</f>
        <v>1.1479249999999999</v>
      </c>
      <c r="G68" s="6">
        <f t="shared" si="23"/>
        <v>177.42</v>
      </c>
      <c r="H68" s="6">
        <v>0</v>
      </c>
      <c r="I68" s="6">
        <f t="shared" ref="I68:I70" si="27">C68-H68</f>
        <v>-0.01</v>
      </c>
      <c r="J68" s="11">
        <v>0</v>
      </c>
      <c r="K68" s="6">
        <f t="shared" si="18"/>
        <v>0</v>
      </c>
      <c r="L68" s="12">
        <f t="shared" si="21"/>
        <v>0</v>
      </c>
      <c r="M68">
        <f t="shared" si="25"/>
        <v>2016</v>
      </c>
      <c r="R68"/>
    </row>
    <row r="69" spans="2:18" x14ac:dyDescent="0.25">
      <c r="B69" s="8">
        <f t="shared" si="19"/>
        <v>42401</v>
      </c>
      <c r="C69" s="10">
        <f t="shared" si="24"/>
        <v>0</v>
      </c>
      <c r="D69" s="3">
        <v>0</v>
      </c>
      <c r="E69" s="3">
        <f t="shared" si="22"/>
        <v>0</v>
      </c>
      <c r="F69" s="1">
        <f t="shared" si="26"/>
        <v>0</v>
      </c>
      <c r="G69" s="6">
        <f t="shared" si="23"/>
        <v>0</v>
      </c>
      <c r="H69" s="6">
        <v>0</v>
      </c>
      <c r="I69" s="6">
        <f t="shared" si="27"/>
        <v>0</v>
      </c>
      <c r="J69" s="11">
        <v>0</v>
      </c>
      <c r="K69" s="6">
        <f t="shared" si="18"/>
        <v>0</v>
      </c>
      <c r="L69" s="12">
        <f t="shared" si="21"/>
        <v>0</v>
      </c>
      <c r="M69">
        <f t="shared" si="25"/>
        <v>2016</v>
      </c>
      <c r="R69"/>
    </row>
    <row r="70" spans="2:18" x14ac:dyDescent="0.25">
      <c r="B70" s="8">
        <f t="shared" si="19"/>
        <v>42430</v>
      </c>
      <c r="C70" s="10">
        <f t="shared" si="24"/>
        <v>0</v>
      </c>
      <c r="D70" s="3">
        <v>0</v>
      </c>
      <c r="E70" s="3">
        <f t="shared" si="22"/>
        <v>0</v>
      </c>
      <c r="F70" s="1">
        <f t="shared" si="26"/>
        <v>0</v>
      </c>
      <c r="G70" s="6">
        <f t="shared" si="23"/>
        <v>0</v>
      </c>
      <c r="H70" s="6">
        <v>0</v>
      </c>
      <c r="I70" s="6">
        <f t="shared" si="27"/>
        <v>0</v>
      </c>
      <c r="J70" s="11">
        <v>0</v>
      </c>
      <c r="K70" s="6">
        <f t="shared" si="18"/>
        <v>0</v>
      </c>
      <c r="L70" s="12">
        <f t="shared" si="21"/>
        <v>0</v>
      </c>
      <c r="M70">
        <f t="shared" si="25"/>
        <v>2016</v>
      </c>
      <c r="R70"/>
    </row>
    <row r="71" spans="2:18" x14ac:dyDescent="0.25">
      <c r="B71" s="8">
        <f t="shared" si="19"/>
        <v>42461</v>
      </c>
      <c r="C71" s="10">
        <f t="shared" si="24"/>
        <v>0</v>
      </c>
      <c r="D71" s="3">
        <v>0</v>
      </c>
      <c r="E71" s="3">
        <f t="shared" ref="E71:E134" si="28">IF(F71&gt;0,LOOKUP(YEAR($B71-90),O:O,P:P)-G71-F71,0)</f>
        <v>0</v>
      </c>
      <c r="F71" s="1">
        <f t="shared" ref="F71:F114" si="29">IF(C70&gt;0,C70*Interest_Rate/12,0)</f>
        <v>0</v>
      </c>
      <c r="G71" s="6">
        <f t="shared" ref="G71:G134" si="30">IF(C70&gt;0,LOOKUP(YEAR($B71-90),O:O,Q:Q),0)</f>
        <v>0</v>
      </c>
      <c r="H71" s="6">
        <v>0</v>
      </c>
      <c r="I71" s="6">
        <f t="shared" ref="I71:I113" si="31">C71-H71</f>
        <v>0</v>
      </c>
      <c r="J71" s="11">
        <v>0</v>
      </c>
      <c r="K71" s="6">
        <f t="shared" si="18"/>
        <v>0</v>
      </c>
      <c r="L71" s="12">
        <f t="shared" si="21"/>
        <v>0</v>
      </c>
      <c r="M71">
        <f t="shared" si="25"/>
        <v>2016</v>
      </c>
      <c r="P71" s="2"/>
    </row>
    <row r="72" spans="2:18" x14ac:dyDescent="0.25">
      <c r="B72" s="8">
        <f t="shared" si="19"/>
        <v>42491</v>
      </c>
      <c r="C72" s="10">
        <f t="shared" si="24"/>
        <v>0</v>
      </c>
      <c r="D72" s="3">
        <v>0</v>
      </c>
      <c r="E72" s="3">
        <f t="shared" si="28"/>
        <v>0</v>
      </c>
      <c r="F72" s="1">
        <f t="shared" si="29"/>
        <v>0</v>
      </c>
      <c r="G72" s="6">
        <f t="shared" si="30"/>
        <v>0</v>
      </c>
      <c r="H72" s="6">
        <v>0</v>
      </c>
      <c r="I72" s="6">
        <f t="shared" si="31"/>
        <v>0</v>
      </c>
      <c r="J72" s="11">
        <v>0</v>
      </c>
      <c r="K72" s="6">
        <f t="shared" ref="K72:K126" si="32">IF(J72-H72&lt;0,0,J72-H72)</f>
        <v>0</v>
      </c>
      <c r="L72" s="12">
        <f t="shared" ref="L72:L75" si="33">IF(L71=-0.01,0,IF(L71&gt;0,L71-(Allotment-$F72-$G72+J72),0))</f>
        <v>0</v>
      </c>
      <c r="M72">
        <f t="shared" si="25"/>
        <v>2016</v>
      </c>
      <c r="P72" s="39"/>
    </row>
    <row r="73" spans="2:18" x14ac:dyDescent="0.25">
      <c r="B73" s="8">
        <f t="shared" si="19"/>
        <v>42522</v>
      </c>
      <c r="C73" s="10">
        <f t="shared" si="24"/>
        <v>0</v>
      </c>
      <c r="D73" s="3">
        <v>0</v>
      </c>
      <c r="E73" s="3">
        <f t="shared" si="28"/>
        <v>0</v>
      </c>
      <c r="F73" s="1">
        <f t="shared" si="29"/>
        <v>0</v>
      </c>
      <c r="G73" s="6">
        <f t="shared" si="30"/>
        <v>0</v>
      </c>
      <c r="H73" s="6">
        <v>0</v>
      </c>
      <c r="I73" s="6">
        <f t="shared" si="31"/>
        <v>0</v>
      </c>
      <c r="J73" s="11">
        <v>0</v>
      </c>
      <c r="K73" s="6">
        <f t="shared" si="32"/>
        <v>0</v>
      </c>
      <c r="L73" s="12">
        <f t="shared" si="33"/>
        <v>0</v>
      </c>
      <c r="M73">
        <f t="shared" si="25"/>
        <v>2016</v>
      </c>
      <c r="P73" s="2"/>
    </row>
    <row r="74" spans="2:18" x14ac:dyDescent="0.25">
      <c r="B74" s="8">
        <f t="shared" si="19"/>
        <v>42552</v>
      </c>
      <c r="C74" s="10">
        <f t="shared" si="24"/>
        <v>0</v>
      </c>
      <c r="D74" s="3">
        <v>0</v>
      </c>
      <c r="E74" s="3">
        <f t="shared" si="28"/>
        <v>0</v>
      </c>
      <c r="F74" s="1">
        <f t="shared" si="29"/>
        <v>0</v>
      </c>
      <c r="G74" s="6">
        <f t="shared" si="30"/>
        <v>0</v>
      </c>
      <c r="H74" s="6">
        <v>0</v>
      </c>
      <c r="I74" s="6">
        <f t="shared" si="31"/>
        <v>0</v>
      </c>
      <c r="J74" s="11">
        <v>0</v>
      </c>
      <c r="K74" s="6">
        <f t="shared" si="32"/>
        <v>0</v>
      </c>
      <c r="L74" s="12">
        <f t="shared" si="33"/>
        <v>0</v>
      </c>
      <c r="M74">
        <f t="shared" si="25"/>
        <v>2016</v>
      </c>
      <c r="P74" s="39"/>
    </row>
    <row r="75" spans="2:18" x14ac:dyDescent="0.25">
      <c r="B75" s="8">
        <f t="shared" si="19"/>
        <v>42583</v>
      </c>
      <c r="C75" s="10">
        <f t="shared" si="24"/>
        <v>0</v>
      </c>
      <c r="D75" s="3">
        <v>0</v>
      </c>
      <c r="E75" s="3">
        <f t="shared" si="28"/>
        <v>0</v>
      </c>
      <c r="F75" s="1">
        <f t="shared" si="29"/>
        <v>0</v>
      </c>
      <c r="G75" s="6">
        <f t="shared" si="30"/>
        <v>0</v>
      </c>
      <c r="H75" s="6">
        <v>0</v>
      </c>
      <c r="I75" s="6">
        <f t="shared" si="31"/>
        <v>0</v>
      </c>
      <c r="J75" s="11">
        <v>0</v>
      </c>
      <c r="K75" s="6">
        <f t="shared" si="32"/>
        <v>0</v>
      </c>
      <c r="L75" s="12">
        <f t="shared" si="33"/>
        <v>0</v>
      </c>
      <c r="M75">
        <f t="shared" si="25"/>
        <v>2016</v>
      </c>
      <c r="P75" s="2"/>
    </row>
    <row r="76" spans="2:18" x14ac:dyDescent="0.25">
      <c r="B76" s="8">
        <f t="shared" si="19"/>
        <v>42614</v>
      </c>
      <c r="C76" s="10">
        <f t="shared" si="24"/>
        <v>0</v>
      </c>
      <c r="D76" s="3">
        <v>0</v>
      </c>
      <c r="E76" s="3">
        <f t="shared" si="28"/>
        <v>0</v>
      </c>
      <c r="F76" s="1">
        <f t="shared" si="29"/>
        <v>0</v>
      </c>
      <c r="G76" s="6">
        <f t="shared" si="30"/>
        <v>0</v>
      </c>
      <c r="H76" s="6">
        <v>0</v>
      </c>
      <c r="I76" s="6">
        <f t="shared" si="31"/>
        <v>0</v>
      </c>
      <c r="J76" s="11">
        <v>0</v>
      </c>
      <c r="K76" s="6">
        <f t="shared" si="32"/>
        <v>0</v>
      </c>
      <c r="L76" s="12">
        <f t="shared" ref="L76:L82" si="34">IF(L75=0,0,IF(L75&gt;0,L75-(Allotment-$F76-$G76+J76),-0.01))</f>
        <v>0</v>
      </c>
      <c r="M76">
        <f t="shared" si="25"/>
        <v>2016</v>
      </c>
    </row>
    <row r="77" spans="2:18" x14ac:dyDescent="0.25">
      <c r="B77" s="8">
        <f t="shared" si="19"/>
        <v>42644</v>
      </c>
      <c r="C77" s="10">
        <f t="shared" si="24"/>
        <v>0</v>
      </c>
      <c r="D77" s="3">
        <v>0</v>
      </c>
      <c r="E77" s="3">
        <f t="shared" si="28"/>
        <v>0</v>
      </c>
      <c r="F77" s="1">
        <f t="shared" si="29"/>
        <v>0</v>
      </c>
      <c r="G77" s="6">
        <f t="shared" si="30"/>
        <v>0</v>
      </c>
      <c r="H77" s="6">
        <v>0</v>
      </c>
      <c r="I77" s="6">
        <f t="shared" si="31"/>
        <v>0</v>
      </c>
      <c r="J77" s="11">
        <v>0</v>
      </c>
      <c r="K77" s="6">
        <f t="shared" si="32"/>
        <v>0</v>
      </c>
      <c r="L77" s="12">
        <f t="shared" si="34"/>
        <v>0</v>
      </c>
      <c r="M77">
        <f t="shared" si="25"/>
        <v>2016</v>
      </c>
    </row>
    <row r="78" spans="2:18" x14ac:dyDescent="0.25">
      <c r="B78" s="8">
        <f t="shared" si="19"/>
        <v>42675</v>
      </c>
      <c r="C78" s="10">
        <f t="shared" si="24"/>
        <v>0</v>
      </c>
      <c r="D78" s="3">
        <v>0</v>
      </c>
      <c r="E78" s="3">
        <f t="shared" si="28"/>
        <v>0</v>
      </c>
      <c r="F78" s="1">
        <f t="shared" si="29"/>
        <v>0</v>
      </c>
      <c r="G78" s="6">
        <f t="shared" si="30"/>
        <v>0</v>
      </c>
      <c r="H78" s="6">
        <v>0</v>
      </c>
      <c r="I78" s="6">
        <f t="shared" si="31"/>
        <v>0</v>
      </c>
      <c r="J78" s="11">
        <v>0</v>
      </c>
      <c r="K78" s="6">
        <f t="shared" si="32"/>
        <v>0</v>
      </c>
      <c r="L78" s="12">
        <f t="shared" si="34"/>
        <v>0</v>
      </c>
      <c r="M78">
        <f t="shared" si="25"/>
        <v>2016</v>
      </c>
    </row>
    <row r="79" spans="2:18" x14ac:dyDescent="0.25">
      <c r="B79" s="8">
        <f t="shared" si="19"/>
        <v>42705</v>
      </c>
      <c r="C79" s="10">
        <f t="shared" si="24"/>
        <v>0</v>
      </c>
      <c r="D79" s="3">
        <v>0</v>
      </c>
      <c r="E79" s="3">
        <f t="shared" si="28"/>
        <v>0</v>
      </c>
      <c r="F79" s="1">
        <f t="shared" si="29"/>
        <v>0</v>
      </c>
      <c r="G79" s="6">
        <f t="shared" si="30"/>
        <v>0</v>
      </c>
      <c r="H79" s="6">
        <v>0</v>
      </c>
      <c r="I79" s="6">
        <f t="shared" si="31"/>
        <v>0</v>
      </c>
      <c r="J79" s="11">
        <v>0</v>
      </c>
      <c r="K79" s="6">
        <f t="shared" si="32"/>
        <v>0</v>
      </c>
      <c r="L79" s="12">
        <f t="shared" si="34"/>
        <v>0</v>
      </c>
      <c r="M79">
        <f t="shared" si="25"/>
        <v>2016</v>
      </c>
    </row>
    <row r="80" spans="2:18" x14ac:dyDescent="0.25">
      <c r="B80" s="8">
        <f t="shared" si="19"/>
        <v>42736</v>
      </c>
      <c r="C80" s="10">
        <f t="shared" si="24"/>
        <v>0</v>
      </c>
      <c r="D80" s="3">
        <v>0</v>
      </c>
      <c r="E80" s="3">
        <f t="shared" si="28"/>
        <v>0</v>
      </c>
      <c r="F80" s="1">
        <f t="shared" si="29"/>
        <v>0</v>
      </c>
      <c r="G80" s="6">
        <f t="shared" si="30"/>
        <v>0</v>
      </c>
      <c r="H80" s="6">
        <v>0</v>
      </c>
      <c r="I80" s="6">
        <f t="shared" si="31"/>
        <v>0</v>
      </c>
      <c r="J80" s="11">
        <v>0</v>
      </c>
      <c r="K80" s="6">
        <f t="shared" si="32"/>
        <v>0</v>
      </c>
      <c r="L80" s="12">
        <f t="shared" si="34"/>
        <v>0</v>
      </c>
      <c r="M80">
        <f t="shared" si="25"/>
        <v>2017</v>
      </c>
    </row>
    <row r="81" spans="2:13" x14ac:dyDescent="0.25">
      <c r="B81" s="8">
        <f t="shared" si="19"/>
        <v>42767</v>
      </c>
      <c r="C81" s="10">
        <f t="shared" si="24"/>
        <v>0</v>
      </c>
      <c r="D81" s="3">
        <v>0</v>
      </c>
      <c r="E81" s="3">
        <f t="shared" si="28"/>
        <v>0</v>
      </c>
      <c r="F81" s="1">
        <f t="shared" si="29"/>
        <v>0</v>
      </c>
      <c r="G81" s="6">
        <f t="shared" si="30"/>
        <v>0</v>
      </c>
      <c r="H81" s="6">
        <v>0</v>
      </c>
      <c r="I81" s="6">
        <f t="shared" si="31"/>
        <v>0</v>
      </c>
      <c r="J81" s="11">
        <v>0</v>
      </c>
      <c r="K81" s="6">
        <f t="shared" si="32"/>
        <v>0</v>
      </c>
      <c r="L81" s="12">
        <f t="shared" si="34"/>
        <v>0</v>
      </c>
      <c r="M81">
        <f t="shared" si="25"/>
        <v>2017</v>
      </c>
    </row>
    <row r="82" spans="2:13" x14ac:dyDescent="0.25">
      <c r="B82" s="8">
        <f t="shared" si="19"/>
        <v>42795</v>
      </c>
      <c r="C82" s="10">
        <f t="shared" si="24"/>
        <v>0</v>
      </c>
      <c r="D82" s="3">
        <v>0</v>
      </c>
      <c r="E82" s="3">
        <f t="shared" si="28"/>
        <v>0</v>
      </c>
      <c r="F82" s="1">
        <f t="shared" si="29"/>
        <v>0</v>
      </c>
      <c r="G82" s="6">
        <f t="shared" si="30"/>
        <v>0</v>
      </c>
      <c r="H82" s="6">
        <v>0</v>
      </c>
      <c r="I82" s="6">
        <f t="shared" si="31"/>
        <v>0</v>
      </c>
      <c r="J82" s="11">
        <v>0</v>
      </c>
      <c r="K82" s="6">
        <f t="shared" si="32"/>
        <v>0</v>
      </c>
      <c r="L82" s="12">
        <f t="shared" si="34"/>
        <v>0</v>
      </c>
      <c r="M82">
        <f t="shared" si="25"/>
        <v>2017</v>
      </c>
    </row>
    <row r="83" spans="2:13" x14ac:dyDescent="0.25">
      <c r="B83" s="8">
        <f t="shared" si="19"/>
        <v>42826</v>
      </c>
      <c r="C83" s="10">
        <f t="shared" si="24"/>
        <v>0</v>
      </c>
      <c r="D83" s="3">
        <v>0</v>
      </c>
      <c r="E83" s="3">
        <f t="shared" si="28"/>
        <v>0</v>
      </c>
      <c r="F83" s="1">
        <f t="shared" si="29"/>
        <v>0</v>
      </c>
      <c r="G83" s="6">
        <f t="shared" si="30"/>
        <v>0</v>
      </c>
      <c r="H83" s="6">
        <v>0</v>
      </c>
      <c r="I83" s="6">
        <f t="shared" si="31"/>
        <v>0</v>
      </c>
      <c r="J83" s="11">
        <v>0</v>
      </c>
      <c r="K83" s="6">
        <f t="shared" si="32"/>
        <v>0</v>
      </c>
      <c r="L83" s="12">
        <f t="shared" ref="L83:L123" si="35">IF(L82&gt;Allotment,IF(L82&gt;0,L82-(Allotment-$F83-$G83+J83),0),IF(L82&gt;0,-0.01,0))</f>
        <v>0</v>
      </c>
      <c r="M83">
        <f t="shared" si="25"/>
        <v>2017</v>
      </c>
    </row>
    <row r="84" spans="2:13" x14ac:dyDescent="0.25">
      <c r="B84" s="8">
        <f t="shared" si="19"/>
        <v>42856</v>
      </c>
      <c r="C84" s="10">
        <f t="shared" si="24"/>
        <v>0</v>
      </c>
      <c r="D84" s="3">
        <v>0</v>
      </c>
      <c r="E84" s="3">
        <f t="shared" si="28"/>
        <v>0</v>
      </c>
      <c r="F84" s="1">
        <f t="shared" si="29"/>
        <v>0</v>
      </c>
      <c r="G84" s="6">
        <f t="shared" si="30"/>
        <v>0</v>
      </c>
      <c r="H84" s="6">
        <v>0</v>
      </c>
      <c r="I84" s="6">
        <f t="shared" si="31"/>
        <v>0</v>
      </c>
      <c r="J84" s="11">
        <v>0</v>
      </c>
      <c r="K84" s="6">
        <f t="shared" si="32"/>
        <v>0</v>
      </c>
      <c r="L84" s="12">
        <f t="shared" si="35"/>
        <v>0</v>
      </c>
      <c r="M84">
        <f t="shared" si="25"/>
        <v>2017</v>
      </c>
    </row>
    <row r="85" spans="2:13" x14ac:dyDescent="0.25">
      <c r="B85" s="8">
        <f t="shared" si="19"/>
        <v>42887</v>
      </c>
      <c r="C85" s="10">
        <f t="shared" si="24"/>
        <v>0</v>
      </c>
      <c r="D85" s="3">
        <v>0</v>
      </c>
      <c r="E85" s="3">
        <f t="shared" si="28"/>
        <v>0</v>
      </c>
      <c r="F85" s="1">
        <f t="shared" si="29"/>
        <v>0</v>
      </c>
      <c r="G85" s="6">
        <f t="shared" si="30"/>
        <v>0</v>
      </c>
      <c r="H85" s="6">
        <v>0</v>
      </c>
      <c r="I85" s="6">
        <f t="shared" si="31"/>
        <v>0</v>
      </c>
      <c r="J85" s="11">
        <v>0</v>
      </c>
      <c r="K85" s="6">
        <f t="shared" si="32"/>
        <v>0</v>
      </c>
      <c r="L85" s="12">
        <f t="shared" si="35"/>
        <v>0</v>
      </c>
      <c r="M85">
        <f t="shared" si="25"/>
        <v>2017</v>
      </c>
    </row>
    <row r="86" spans="2:13" x14ac:dyDescent="0.25">
      <c r="B86" s="8">
        <f t="shared" si="19"/>
        <v>42917</v>
      </c>
      <c r="C86" s="10">
        <f t="shared" si="24"/>
        <v>0</v>
      </c>
      <c r="D86" s="3">
        <v>0</v>
      </c>
      <c r="E86" s="3">
        <f t="shared" si="28"/>
        <v>0</v>
      </c>
      <c r="F86" s="1">
        <f t="shared" si="29"/>
        <v>0</v>
      </c>
      <c r="G86" s="6">
        <f t="shared" si="30"/>
        <v>0</v>
      </c>
      <c r="H86" s="6">
        <v>0</v>
      </c>
      <c r="I86" s="6">
        <f t="shared" si="31"/>
        <v>0</v>
      </c>
      <c r="J86" s="11">
        <v>0</v>
      </c>
      <c r="K86" s="6">
        <f t="shared" si="32"/>
        <v>0</v>
      </c>
      <c r="L86" s="12">
        <f t="shared" si="35"/>
        <v>0</v>
      </c>
      <c r="M86">
        <f t="shared" si="25"/>
        <v>2017</v>
      </c>
    </row>
    <row r="87" spans="2:13" x14ac:dyDescent="0.25">
      <c r="B87" s="8">
        <f t="shared" si="19"/>
        <v>42948</v>
      </c>
      <c r="C87" s="10">
        <f t="shared" si="24"/>
        <v>0</v>
      </c>
      <c r="D87" s="3">
        <v>0</v>
      </c>
      <c r="E87" s="3">
        <f t="shared" si="28"/>
        <v>0</v>
      </c>
      <c r="F87" s="1">
        <f t="shared" si="29"/>
        <v>0</v>
      </c>
      <c r="G87" s="6">
        <f t="shared" si="30"/>
        <v>0</v>
      </c>
      <c r="H87" s="6">
        <v>0</v>
      </c>
      <c r="I87" s="6">
        <f t="shared" si="31"/>
        <v>0</v>
      </c>
      <c r="J87" s="11">
        <v>0</v>
      </c>
      <c r="K87" s="6">
        <f t="shared" si="32"/>
        <v>0</v>
      </c>
      <c r="L87" s="12">
        <f t="shared" si="35"/>
        <v>0</v>
      </c>
      <c r="M87">
        <f t="shared" si="25"/>
        <v>2017</v>
      </c>
    </row>
    <row r="88" spans="2:13" x14ac:dyDescent="0.25">
      <c r="B88" s="8">
        <f t="shared" si="19"/>
        <v>42979</v>
      </c>
      <c r="C88" s="10">
        <f t="shared" si="24"/>
        <v>0</v>
      </c>
      <c r="D88" s="3">
        <v>0</v>
      </c>
      <c r="E88" s="3">
        <f t="shared" si="28"/>
        <v>0</v>
      </c>
      <c r="F88" s="1">
        <f t="shared" si="29"/>
        <v>0</v>
      </c>
      <c r="G88" s="6">
        <f t="shared" si="30"/>
        <v>0</v>
      </c>
      <c r="H88" s="6">
        <v>0</v>
      </c>
      <c r="I88" s="6">
        <f t="shared" si="31"/>
        <v>0</v>
      </c>
      <c r="J88" s="11">
        <v>0</v>
      </c>
      <c r="K88" s="6">
        <f t="shared" si="32"/>
        <v>0</v>
      </c>
      <c r="L88" s="12">
        <f t="shared" si="35"/>
        <v>0</v>
      </c>
      <c r="M88">
        <f t="shared" si="25"/>
        <v>2017</v>
      </c>
    </row>
    <row r="89" spans="2:13" x14ac:dyDescent="0.25">
      <c r="B89" s="8">
        <f t="shared" si="19"/>
        <v>43009</v>
      </c>
      <c r="C89" s="10">
        <f t="shared" si="24"/>
        <v>0</v>
      </c>
      <c r="D89" s="3">
        <v>0</v>
      </c>
      <c r="E89" s="3">
        <f t="shared" si="28"/>
        <v>0</v>
      </c>
      <c r="F89" s="1">
        <f t="shared" si="29"/>
        <v>0</v>
      </c>
      <c r="G89" s="6">
        <f t="shared" si="30"/>
        <v>0</v>
      </c>
      <c r="H89" s="6">
        <v>0</v>
      </c>
      <c r="I89" s="6">
        <f t="shared" si="31"/>
        <v>0</v>
      </c>
      <c r="J89" s="11">
        <v>0</v>
      </c>
      <c r="K89" s="6">
        <f t="shared" si="32"/>
        <v>0</v>
      </c>
      <c r="L89" s="12">
        <f t="shared" si="35"/>
        <v>0</v>
      </c>
      <c r="M89">
        <f t="shared" si="25"/>
        <v>2017</v>
      </c>
    </row>
    <row r="90" spans="2:13" x14ac:dyDescent="0.25">
      <c r="B90" s="8">
        <f t="shared" si="19"/>
        <v>43040</v>
      </c>
      <c r="C90" s="10">
        <f t="shared" si="24"/>
        <v>0</v>
      </c>
      <c r="D90" s="3">
        <v>0</v>
      </c>
      <c r="E90" s="3">
        <f t="shared" si="28"/>
        <v>0</v>
      </c>
      <c r="F90" s="1">
        <f t="shared" si="29"/>
        <v>0</v>
      </c>
      <c r="G90" s="6">
        <f t="shared" si="30"/>
        <v>0</v>
      </c>
      <c r="H90" s="6">
        <v>0</v>
      </c>
      <c r="I90" s="6">
        <f t="shared" si="31"/>
        <v>0</v>
      </c>
      <c r="J90" s="11">
        <v>0</v>
      </c>
      <c r="K90" s="6">
        <f t="shared" si="32"/>
        <v>0</v>
      </c>
      <c r="L90" s="12">
        <f t="shared" si="35"/>
        <v>0</v>
      </c>
      <c r="M90">
        <f t="shared" si="25"/>
        <v>2017</v>
      </c>
    </row>
    <row r="91" spans="2:13" x14ac:dyDescent="0.25">
      <c r="B91" s="8">
        <f t="shared" si="19"/>
        <v>43070</v>
      </c>
      <c r="C91" s="10">
        <f t="shared" si="24"/>
        <v>0</v>
      </c>
      <c r="D91" s="3">
        <v>0</v>
      </c>
      <c r="E91" s="3">
        <f t="shared" si="28"/>
        <v>0</v>
      </c>
      <c r="F91" s="1">
        <f t="shared" si="29"/>
        <v>0</v>
      </c>
      <c r="G91" s="6">
        <f t="shared" si="30"/>
        <v>0</v>
      </c>
      <c r="H91" s="6">
        <v>0</v>
      </c>
      <c r="I91" s="6">
        <f t="shared" si="31"/>
        <v>0</v>
      </c>
      <c r="J91" s="11">
        <v>0</v>
      </c>
      <c r="K91" s="6">
        <f t="shared" si="32"/>
        <v>0</v>
      </c>
      <c r="L91" s="12">
        <f t="shared" si="35"/>
        <v>0</v>
      </c>
      <c r="M91">
        <f t="shared" si="25"/>
        <v>2017</v>
      </c>
    </row>
    <row r="92" spans="2:13" x14ac:dyDescent="0.25">
      <c r="B92" s="8">
        <f t="shared" si="19"/>
        <v>43101</v>
      </c>
      <c r="C92" s="10">
        <f t="shared" si="24"/>
        <v>0</v>
      </c>
      <c r="D92" s="3">
        <v>0</v>
      </c>
      <c r="E92" s="3">
        <f t="shared" si="28"/>
        <v>0</v>
      </c>
      <c r="F92" s="1">
        <f t="shared" si="29"/>
        <v>0</v>
      </c>
      <c r="G92" s="6">
        <f t="shared" si="30"/>
        <v>0</v>
      </c>
      <c r="H92" s="6">
        <v>0</v>
      </c>
      <c r="I92" s="6">
        <f t="shared" si="31"/>
        <v>0</v>
      </c>
      <c r="J92" s="11">
        <v>0</v>
      </c>
      <c r="K92" s="6">
        <f t="shared" si="32"/>
        <v>0</v>
      </c>
      <c r="L92" s="12">
        <f t="shared" si="35"/>
        <v>0</v>
      </c>
      <c r="M92">
        <f t="shared" si="25"/>
        <v>2018</v>
      </c>
    </row>
    <row r="93" spans="2:13" x14ac:dyDescent="0.25">
      <c r="B93" s="8">
        <f t="shared" si="19"/>
        <v>43132</v>
      </c>
      <c r="C93" s="10">
        <f t="shared" si="24"/>
        <v>0</v>
      </c>
      <c r="D93" s="3">
        <v>0</v>
      </c>
      <c r="E93" s="3">
        <f t="shared" si="28"/>
        <v>0</v>
      </c>
      <c r="F93" s="1">
        <f t="shared" si="29"/>
        <v>0</v>
      </c>
      <c r="G93" s="6">
        <f t="shared" si="30"/>
        <v>0</v>
      </c>
      <c r="H93" s="6">
        <v>0</v>
      </c>
      <c r="I93" s="6">
        <f t="shared" si="31"/>
        <v>0</v>
      </c>
      <c r="J93" s="11">
        <v>0</v>
      </c>
      <c r="K93" s="6">
        <f t="shared" si="32"/>
        <v>0</v>
      </c>
      <c r="L93" s="12">
        <f t="shared" si="35"/>
        <v>0</v>
      </c>
      <c r="M93">
        <f t="shared" si="25"/>
        <v>2018</v>
      </c>
    </row>
    <row r="94" spans="2:13" x14ac:dyDescent="0.25">
      <c r="B94" s="8">
        <f t="shared" ref="B94:B157" si="36">EDATE(B93,1)</f>
        <v>43160</v>
      </c>
      <c r="C94" s="10">
        <f t="shared" si="24"/>
        <v>0</v>
      </c>
      <c r="D94" s="3">
        <v>0</v>
      </c>
      <c r="E94" s="3">
        <f t="shared" si="28"/>
        <v>0</v>
      </c>
      <c r="F94" s="1">
        <f t="shared" si="29"/>
        <v>0</v>
      </c>
      <c r="G94" s="6">
        <f t="shared" si="30"/>
        <v>0</v>
      </c>
      <c r="H94" s="6">
        <v>0</v>
      </c>
      <c r="I94" s="6">
        <f t="shared" si="31"/>
        <v>0</v>
      </c>
      <c r="J94" s="11">
        <v>0</v>
      </c>
      <c r="K94" s="6">
        <f t="shared" si="32"/>
        <v>0</v>
      </c>
      <c r="L94" s="12">
        <f t="shared" si="35"/>
        <v>0</v>
      </c>
      <c r="M94">
        <f t="shared" si="25"/>
        <v>2018</v>
      </c>
    </row>
    <row r="95" spans="2:13" x14ac:dyDescent="0.25">
      <c r="B95" s="8">
        <f t="shared" si="36"/>
        <v>43191</v>
      </c>
      <c r="C95" s="10">
        <f t="shared" si="24"/>
        <v>0</v>
      </c>
      <c r="D95" s="3">
        <v>0</v>
      </c>
      <c r="E95" s="3">
        <f t="shared" si="28"/>
        <v>0</v>
      </c>
      <c r="F95" s="1">
        <f t="shared" si="29"/>
        <v>0</v>
      </c>
      <c r="G95" s="6">
        <f t="shared" si="30"/>
        <v>0</v>
      </c>
      <c r="H95" s="6">
        <v>0</v>
      </c>
      <c r="I95" s="6">
        <f t="shared" si="31"/>
        <v>0</v>
      </c>
      <c r="J95" s="11">
        <v>0</v>
      </c>
      <c r="K95" s="6">
        <f t="shared" si="32"/>
        <v>0</v>
      </c>
      <c r="L95" s="12">
        <f t="shared" si="35"/>
        <v>0</v>
      </c>
      <c r="M95">
        <f t="shared" si="25"/>
        <v>2018</v>
      </c>
    </row>
    <row r="96" spans="2:13" x14ac:dyDescent="0.25">
      <c r="B96" s="8">
        <f t="shared" si="36"/>
        <v>43221</v>
      </c>
      <c r="C96" s="10">
        <f t="shared" si="24"/>
        <v>0</v>
      </c>
      <c r="D96" s="3">
        <v>0</v>
      </c>
      <c r="E96" s="3">
        <f t="shared" si="28"/>
        <v>0</v>
      </c>
      <c r="F96" s="1">
        <f t="shared" si="29"/>
        <v>0</v>
      </c>
      <c r="G96" s="6">
        <f t="shared" si="30"/>
        <v>0</v>
      </c>
      <c r="H96" s="6">
        <v>0</v>
      </c>
      <c r="I96" s="6">
        <f t="shared" si="31"/>
        <v>0</v>
      </c>
      <c r="J96" s="11">
        <v>0</v>
      </c>
      <c r="K96" s="6">
        <f t="shared" si="32"/>
        <v>0</v>
      </c>
      <c r="L96" s="12">
        <f t="shared" si="35"/>
        <v>0</v>
      </c>
      <c r="M96">
        <f t="shared" si="25"/>
        <v>2018</v>
      </c>
    </row>
    <row r="97" spans="2:13" x14ac:dyDescent="0.25">
      <c r="B97" s="8">
        <f t="shared" si="36"/>
        <v>43252</v>
      </c>
      <c r="C97" s="10">
        <f t="shared" si="24"/>
        <v>0</v>
      </c>
      <c r="D97" s="3">
        <v>0</v>
      </c>
      <c r="E97" s="3">
        <f t="shared" si="28"/>
        <v>0</v>
      </c>
      <c r="F97" s="1">
        <f t="shared" si="29"/>
        <v>0</v>
      </c>
      <c r="G97" s="6">
        <f t="shared" si="30"/>
        <v>0</v>
      </c>
      <c r="H97" s="6">
        <v>0</v>
      </c>
      <c r="I97" s="6">
        <f t="shared" si="31"/>
        <v>0</v>
      </c>
      <c r="J97" s="11">
        <v>0</v>
      </c>
      <c r="K97" s="6">
        <f t="shared" si="32"/>
        <v>0</v>
      </c>
      <c r="L97" s="12">
        <f t="shared" si="35"/>
        <v>0</v>
      </c>
      <c r="M97">
        <f t="shared" si="25"/>
        <v>2018</v>
      </c>
    </row>
    <row r="98" spans="2:13" x14ac:dyDescent="0.25">
      <c r="B98" s="8">
        <f t="shared" si="36"/>
        <v>43282</v>
      </c>
      <c r="C98" s="10">
        <f t="shared" si="24"/>
        <v>0</v>
      </c>
      <c r="D98" s="3">
        <v>0</v>
      </c>
      <c r="E98" s="3">
        <f t="shared" si="28"/>
        <v>0</v>
      </c>
      <c r="F98" s="1">
        <f t="shared" si="29"/>
        <v>0</v>
      </c>
      <c r="G98" s="6">
        <f t="shared" si="30"/>
        <v>0</v>
      </c>
      <c r="H98" s="6">
        <v>0</v>
      </c>
      <c r="I98" s="6">
        <f t="shared" si="31"/>
        <v>0</v>
      </c>
      <c r="J98" s="11">
        <v>0</v>
      </c>
      <c r="K98" s="6">
        <f t="shared" si="32"/>
        <v>0</v>
      </c>
      <c r="L98" s="12">
        <f t="shared" si="35"/>
        <v>0</v>
      </c>
      <c r="M98">
        <f t="shared" si="25"/>
        <v>2018</v>
      </c>
    </row>
    <row r="99" spans="2:13" x14ac:dyDescent="0.25">
      <c r="B99" s="8">
        <f t="shared" si="36"/>
        <v>43313</v>
      </c>
      <c r="C99" s="10">
        <f t="shared" si="24"/>
        <v>0</v>
      </c>
      <c r="D99" s="3">
        <v>0</v>
      </c>
      <c r="E99" s="3">
        <f t="shared" si="28"/>
        <v>0</v>
      </c>
      <c r="F99" s="1">
        <f t="shared" si="29"/>
        <v>0</v>
      </c>
      <c r="G99" s="6">
        <f t="shared" si="30"/>
        <v>0</v>
      </c>
      <c r="H99" s="6">
        <v>0</v>
      </c>
      <c r="I99" s="6">
        <f t="shared" si="31"/>
        <v>0</v>
      </c>
      <c r="J99" s="11">
        <v>0</v>
      </c>
      <c r="K99" s="6">
        <f t="shared" si="32"/>
        <v>0</v>
      </c>
      <c r="L99" s="12">
        <f t="shared" si="35"/>
        <v>0</v>
      </c>
      <c r="M99">
        <f t="shared" si="25"/>
        <v>2018</v>
      </c>
    </row>
    <row r="100" spans="2:13" x14ac:dyDescent="0.25">
      <c r="B100" s="8">
        <f t="shared" si="36"/>
        <v>43344</v>
      </c>
      <c r="C100" s="10">
        <f t="shared" si="24"/>
        <v>0</v>
      </c>
      <c r="D100" s="3">
        <v>0</v>
      </c>
      <c r="E100" s="3">
        <f t="shared" si="28"/>
        <v>0</v>
      </c>
      <c r="F100" s="1">
        <f t="shared" si="29"/>
        <v>0</v>
      </c>
      <c r="G100" s="6">
        <f t="shared" si="30"/>
        <v>0</v>
      </c>
      <c r="H100" s="6">
        <v>0</v>
      </c>
      <c r="I100" s="6">
        <f t="shared" si="31"/>
        <v>0</v>
      </c>
      <c r="J100" s="11">
        <v>0</v>
      </c>
      <c r="K100" s="6">
        <f t="shared" si="32"/>
        <v>0</v>
      </c>
      <c r="L100" s="12">
        <f t="shared" si="35"/>
        <v>0</v>
      </c>
      <c r="M100">
        <f t="shared" si="25"/>
        <v>2018</v>
      </c>
    </row>
    <row r="101" spans="2:13" x14ac:dyDescent="0.25">
      <c r="B101" s="8">
        <f t="shared" si="36"/>
        <v>43374</v>
      </c>
      <c r="C101" s="10">
        <f t="shared" si="24"/>
        <v>0</v>
      </c>
      <c r="D101" s="3">
        <v>0</v>
      </c>
      <c r="E101" s="3">
        <f t="shared" si="28"/>
        <v>0</v>
      </c>
      <c r="F101" s="1">
        <f t="shared" si="29"/>
        <v>0</v>
      </c>
      <c r="G101" s="6">
        <f t="shared" si="30"/>
        <v>0</v>
      </c>
      <c r="H101" s="6">
        <v>0</v>
      </c>
      <c r="I101" s="6">
        <f t="shared" si="31"/>
        <v>0</v>
      </c>
      <c r="J101" s="11">
        <v>0</v>
      </c>
      <c r="K101" s="6">
        <f t="shared" si="32"/>
        <v>0</v>
      </c>
      <c r="L101" s="12">
        <f t="shared" si="35"/>
        <v>0</v>
      </c>
      <c r="M101">
        <f t="shared" si="25"/>
        <v>2018</v>
      </c>
    </row>
    <row r="102" spans="2:13" x14ac:dyDescent="0.25">
      <c r="B102" s="8">
        <f t="shared" si="36"/>
        <v>43405</v>
      </c>
      <c r="C102" s="10">
        <f t="shared" si="24"/>
        <v>0</v>
      </c>
      <c r="D102" s="3">
        <v>0</v>
      </c>
      <c r="E102" s="3">
        <f t="shared" si="28"/>
        <v>0</v>
      </c>
      <c r="F102" s="1">
        <f t="shared" si="29"/>
        <v>0</v>
      </c>
      <c r="G102" s="6">
        <f t="shared" si="30"/>
        <v>0</v>
      </c>
      <c r="H102" s="6">
        <v>0</v>
      </c>
      <c r="I102" s="6">
        <f t="shared" si="31"/>
        <v>0</v>
      </c>
      <c r="J102" s="11">
        <v>0</v>
      </c>
      <c r="K102" s="6">
        <f t="shared" si="32"/>
        <v>0</v>
      </c>
      <c r="L102" s="12">
        <f t="shared" si="35"/>
        <v>0</v>
      </c>
      <c r="M102">
        <f t="shared" si="25"/>
        <v>2018</v>
      </c>
    </row>
    <row r="103" spans="2:13" x14ac:dyDescent="0.25">
      <c r="B103" s="8">
        <f t="shared" si="36"/>
        <v>43435</v>
      </c>
      <c r="C103" s="10">
        <f t="shared" si="24"/>
        <v>0</v>
      </c>
      <c r="D103" s="3">
        <v>0</v>
      </c>
      <c r="E103" s="3">
        <f t="shared" si="28"/>
        <v>0</v>
      </c>
      <c r="F103" s="1">
        <f t="shared" si="29"/>
        <v>0</v>
      </c>
      <c r="G103" s="6">
        <f t="shared" si="30"/>
        <v>0</v>
      </c>
      <c r="H103" s="6">
        <v>0</v>
      </c>
      <c r="I103" s="6">
        <f t="shared" si="31"/>
        <v>0</v>
      </c>
      <c r="J103" s="11">
        <v>0</v>
      </c>
      <c r="K103" s="6">
        <f t="shared" si="32"/>
        <v>0</v>
      </c>
      <c r="L103" s="12">
        <f t="shared" si="35"/>
        <v>0</v>
      </c>
      <c r="M103">
        <f t="shared" si="25"/>
        <v>2018</v>
      </c>
    </row>
    <row r="104" spans="2:13" x14ac:dyDescent="0.25">
      <c r="B104" s="8">
        <f t="shared" si="36"/>
        <v>43466</v>
      </c>
      <c r="C104" s="10">
        <f t="shared" si="24"/>
        <v>0</v>
      </c>
      <c r="D104" s="3">
        <v>0</v>
      </c>
      <c r="E104" s="3">
        <f t="shared" si="28"/>
        <v>0</v>
      </c>
      <c r="F104" s="1">
        <f t="shared" si="29"/>
        <v>0</v>
      </c>
      <c r="G104" s="6">
        <f t="shared" si="30"/>
        <v>0</v>
      </c>
      <c r="H104" s="6">
        <v>0</v>
      </c>
      <c r="I104" s="6">
        <f t="shared" si="31"/>
        <v>0</v>
      </c>
      <c r="J104" s="11">
        <v>0</v>
      </c>
      <c r="K104" s="6">
        <f t="shared" si="32"/>
        <v>0</v>
      </c>
      <c r="L104" s="12">
        <f t="shared" si="35"/>
        <v>0</v>
      </c>
      <c r="M104">
        <f t="shared" si="25"/>
        <v>2019</v>
      </c>
    </row>
    <row r="105" spans="2:13" x14ac:dyDescent="0.25">
      <c r="B105" s="8">
        <f t="shared" si="36"/>
        <v>43497</v>
      </c>
      <c r="C105" s="10">
        <f t="shared" si="24"/>
        <v>0</v>
      </c>
      <c r="D105" s="3">
        <v>0</v>
      </c>
      <c r="E105" s="3">
        <f t="shared" si="28"/>
        <v>0</v>
      </c>
      <c r="F105" s="1">
        <f t="shared" si="29"/>
        <v>0</v>
      </c>
      <c r="G105" s="6">
        <f t="shared" si="30"/>
        <v>0</v>
      </c>
      <c r="H105" s="6">
        <v>0</v>
      </c>
      <c r="I105" s="6">
        <f t="shared" si="31"/>
        <v>0</v>
      </c>
      <c r="J105" s="11">
        <v>0</v>
      </c>
      <c r="K105" s="6">
        <f t="shared" si="32"/>
        <v>0</v>
      </c>
      <c r="L105" s="12">
        <f t="shared" si="35"/>
        <v>0</v>
      </c>
      <c r="M105">
        <f t="shared" si="25"/>
        <v>2019</v>
      </c>
    </row>
    <row r="106" spans="2:13" x14ac:dyDescent="0.25">
      <c r="B106" s="8">
        <f t="shared" si="36"/>
        <v>43525</v>
      </c>
      <c r="C106" s="10">
        <f t="shared" si="24"/>
        <v>0</v>
      </c>
      <c r="D106" s="3">
        <v>0</v>
      </c>
      <c r="E106" s="3">
        <f t="shared" si="28"/>
        <v>0</v>
      </c>
      <c r="F106" s="1">
        <f t="shared" si="29"/>
        <v>0</v>
      </c>
      <c r="G106" s="6">
        <f t="shared" si="30"/>
        <v>0</v>
      </c>
      <c r="H106" s="6">
        <v>0</v>
      </c>
      <c r="I106" s="6">
        <f t="shared" si="31"/>
        <v>0</v>
      </c>
      <c r="J106" s="11">
        <v>0</v>
      </c>
      <c r="K106" s="6">
        <f t="shared" si="32"/>
        <v>0</v>
      </c>
      <c r="L106" s="12">
        <f t="shared" si="35"/>
        <v>0</v>
      </c>
      <c r="M106">
        <f t="shared" si="25"/>
        <v>2019</v>
      </c>
    </row>
    <row r="107" spans="2:13" x14ac:dyDescent="0.25">
      <c r="B107" s="8">
        <f t="shared" si="36"/>
        <v>43556</v>
      </c>
      <c r="C107" s="10">
        <f t="shared" si="24"/>
        <v>0</v>
      </c>
      <c r="D107" s="3">
        <v>0</v>
      </c>
      <c r="E107" s="3">
        <f t="shared" si="28"/>
        <v>0</v>
      </c>
      <c r="F107" s="1">
        <f t="shared" si="29"/>
        <v>0</v>
      </c>
      <c r="G107" s="6">
        <f t="shared" si="30"/>
        <v>0</v>
      </c>
      <c r="H107" s="6">
        <v>0</v>
      </c>
      <c r="I107" s="6">
        <f t="shared" si="31"/>
        <v>0</v>
      </c>
      <c r="J107" s="11">
        <v>0</v>
      </c>
      <c r="K107" s="6">
        <f t="shared" si="32"/>
        <v>0</v>
      </c>
      <c r="L107" s="12">
        <f t="shared" si="35"/>
        <v>0</v>
      </c>
      <c r="M107">
        <f t="shared" si="25"/>
        <v>2019</v>
      </c>
    </row>
    <row r="108" spans="2:13" x14ac:dyDescent="0.25">
      <c r="B108" s="8">
        <f t="shared" si="36"/>
        <v>43586</v>
      </c>
      <c r="C108" s="10">
        <f t="shared" si="24"/>
        <v>0</v>
      </c>
      <c r="D108" s="3">
        <v>0</v>
      </c>
      <c r="E108" s="3">
        <f t="shared" si="28"/>
        <v>0</v>
      </c>
      <c r="F108" s="1">
        <f t="shared" si="29"/>
        <v>0</v>
      </c>
      <c r="G108" s="6">
        <f t="shared" si="30"/>
        <v>0</v>
      </c>
      <c r="H108" s="6">
        <v>0</v>
      </c>
      <c r="I108" s="6">
        <f t="shared" si="31"/>
        <v>0</v>
      </c>
      <c r="J108" s="11">
        <v>0</v>
      </c>
      <c r="K108" s="6">
        <f t="shared" si="32"/>
        <v>0</v>
      </c>
      <c r="L108" s="12">
        <f t="shared" si="35"/>
        <v>0</v>
      </c>
      <c r="M108">
        <f t="shared" si="25"/>
        <v>2019</v>
      </c>
    </row>
    <row r="109" spans="2:13" x14ac:dyDescent="0.25">
      <c r="B109" s="8">
        <f t="shared" si="36"/>
        <v>43617</v>
      </c>
      <c r="C109" s="10">
        <f t="shared" si="24"/>
        <v>0</v>
      </c>
      <c r="D109" s="3">
        <v>0</v>
      </c>
      <c r="E109" s="3">
        <f t="shared" si="28"/>
        <v>0</v>
      </c>
      <c r="F109" s="1">
        <f t="shared" si="29"/>
        <v>0</v>
      </c>
      <c r="G109" s="6">
        <f t="shared" si="30"/>
        <v>0</v>
      </c>
      <c r="H109" s="6">
        <v>0</v>
      </c>
      <c r="I109" s="6">
        <f t="shared" si="31"/>
        <v>0</v>
      </c>
      <c r="J109" s="11">
        <v>0</v>
      </c>
      <c r="K109" s="6">
        <f t="shared" si="32"/>
        <v>0</v>
      </c>
      <c r="L109" s="12">
        <f t="shared" si="35"/>
        <v>0</v>
      </c>
      <c r="M109">
        <f t="shared" si="25"/>
        <v>2019</v>
      </c>
    </row>
    <row r="110" spans="2:13" x14ac:dyDescent="0.25">
      <c r="B110" s="8">
        <f t="shared" si="36"/>
        <v>43647</v>
      </c>
      <c r="C110" s="10">
        <f t="shared" si="24"/>
        <v>0</v>
      </c>
      <c r="D110" s="3">
        <v>0</v>
      </c>
      <c r="E110" s="3">
        <f t="shared" si="28"/>
        <v>0</v>
      </c>
      <c r="F110" s="1">
        <f t="shared" si="29"/>
        <v>0</v>
      </c>
      <c r="G110" s="6">
        <f t="shared" si="30"/>
        <v>0</v>
      </c>
      <c r="H110" s="6">
        <v>0</v>
      </c>
      <c r="I110" s="6">
        <f t="shared" si="31"/>
        <v>0</v>
      </c>
      <c r="J110" s="11">
        <v>0</v>
      </c>
      <c r="K110" s="6">
        <f t="shared" si="32"/>
        <v>0</v>
      </c>
      <c r="L110" s="12">
        <f t="shared" si="35"/>
        <v>0</v>
      </c>
      <c r="M110">
        <f t="shared" si="25"/>
        <v>2019</v>
      </c>
    </row>
    <row r="111" spans="2:13" x14ac:dyDescent="0.25">
      <c r="B111" s="8">
        <f t="shared" si="36"/>
        <v>43678</v>
      </c>
      <c r="C111" s="10">
        <f t="shared" si="24"/>
        <v>0</v>
      </c>
      <c r="D111" s="3">
        <v>0</v>
      </c>
      <c r="E111" s="3">
        <f t="shared" si="28"/>
        <v>0</v>
      </c>
      <c r="F111" s="1">
        <f t="shared" si="29"/>
        <v>0</v>
      </c>
      <c r="G111" s="6">
        <f t="shared" si="30"/>
        <v>0</v>
      </c>
      <c r="H111" s="6">
        <v>0</v>
      </c>
      <c r="I111" s="6">
        <f t="shared" si="31"/>
        <v>0</v>
      </c>
      <c r="J111" s="11">
        <v>0</v>
      </c>
      <c r="K111" s="6">
        <f t="shared" si="32"/>
        <v>0</v>
      </c>
      <c r="L111" s="12">
        <f t="shared" si="35"/>
        <v>0</v>
      </c>
      <c r="M111">
        <f t="shared" si="25"/>
        <v>2019</v>
      </c>
    </row>
    <row r="112" spans="2:13" x14ac:dyDescent="0.25">
      <c r="B112" s="8">
        <f t="shared" si="36"/>
        <v>43709</v>
      </c>
      <c r="C112" s="10">
        <f t="shared" si="24"/>
        <v>0</v>
      </c>
      <c r="D112" s="3">
        <v>0</v>
      </c>
      <c r="E112" s="3">
        <f t="shared" si="28"/>
        <v>0</v>
      </c>
      <c r="F112" s="1">
        <f t="shared" si="29"/>
        <v>0</v>
      </c>
      <c r="G112" s="6">
        <f t="shared" si="30"/>
        <v>0</v>
      </c>
      <c r="H112" s="6">
        <v>0</v>
      </c>
      <c r="I112" s="6">
        <f t="shared" si="31"/>
        <v>0</v>
      </c>
      <c r="J112" s="11">
        <v>0</v>
      </c>
      <c r="K112" s="6">
        <f t="shared" si="32"/>
        <v>0</v>
      </c>
      <c r="L112" s="12">
        <f t="shared" si="35"/>
        <v>0</v>
      </c>
      <c r="M112">
        <f t="shared" si="25"/>
        <v>2019</v>
      </c>
    </row>
    <row r="113" spans="2:13" x14ac:dyDescent="0.25">
      <c r="B113" s="8">
        <f t="shared" si="36"/>
        <v>43739</v>
      </c>
      <c r="C113" s="10">
        <f t="shared" si="24"/>
        <v>0</v>
      </c>
      <c r="D113" s="3">
        <v>0</v>
      </c>
      <c r="E113" s="3">
        <f t="shared" si="28"/>
        <v>0</v>
      </c>
      <c r="F113" s="1">
        <f t="shared" si="29"/>
        <v>0</v>
      </c>
      <c r="G113" s="6">
        <f t="shared" si="30"/>
        <v>0</v>
      </c>
      <c r="H113" s="6">
        <v>0</v>
      </c>
      <c r="I113" s="6">
        <f t="shared" si="31"/>
        <v>0</v>
      </c>
      <c r="J113" s="11">
        <v>0</v>
      </c>
      <c r="K113" s="6">
        <f t="shared" si="32"/>
        <v>0</v>
      </c>
      <c r="L113" s="12">
        <f t="shared" si="35"/>
        <v>0</v>
      </c>
      <c r="M113">
        <f t="shared" si="25"/>
        <v>2019</v>
      </c>
    </row>
    <row r="114" spans="2:13" x14ac:dyDescent="0.25">
      <c r="B114" s="8">
        <f t="shared" si="36"/>
        <v>43770</v>
      </c>
      <c r="C114" s="10">
        <f t="shared" si="24"/>
        <v>0</v>
      </c>
      <c r="D114" s="3">
        <v>0</v>
      </c>
      <c r="E114" s="3">
        <f t="shared" si="28"/>
        <v>0</v>
      </c>
      <c r="F114" s="1">
        <f t="shared" si="29"/>
        <v>0</v>
      </c>
      <c r="G114" s="6">
        <f t="shared" si="30"/>
        <v>0</v>
      </c>
      <c r="H114" s="6">
        <v>0</v>
      </c>
      <c r="I114" s="6">
        <f t="shared" ref="I114:I177" si="37">C114-H114</f>
        <v>0</v>
      </c>
      <c r="J114" s="11">
        <v>0</v>
      </c>
      <c r="K114" s="6">
        <f t="shared" si="32"/>
        <v>0</v>
      </c>
      <c r="L114" s="12">
        <f t="shared" si="35"/>
        <v>0</v>
      </c>
      <c r="M114">
        <f t="shared" si="25"/>
        <v>2019</v>
      </c>
    </row>
    <row r="115" spans="2:13" x14ac:dyDescent="0.25">
      <c r="B115" s="8">
        <f t="shared" si="36"/>
        <v>43800</v>
      </c>
      <c r="C115" s="10">
        <f t="shared" si="24"/>
        <v>0</v>
      </c>
      <c r="D115" s="3">
        <v>0</v>
      </c>
      <c r="E115" s="3">
        <f t="shared" si="28"/>
        <v>0</v>
      </c>
      <c r="F115" s="1">
        <f t="shared" ref="F115:F178" si="38">IF(C114&gt;0,C114*Interest_Rate/12,0)</f>
        <v>0</v>
      </c>
      <c r="G115" s="6">
        <f t="shared" si="30"/>
        <v>0</v>
      </c>
      <c r="H115" s="6">
        <v>0</v>
      </c>
      <c r="I115" s="6">
        <f t="shared" si="37"/>
        <v>0</v>
      </c>
      <c r="J115" s="11">
        <v>0</v>
      </c>
      <c r="K115" s="6">
        <f t="shared" si="32"/>
        <v>0</v>
      </c>
      <c r="L115" s="12">
        <f t="shared" si="35"/>
        <v>0</v>
      </c>
      <c r="M115">
        <f t="shared" si="25"/>
        <v>2019</v>
      </c>
    </row>
    <row r="116" spans="2:13" x14ac:dyDescent="0.25">
      <c r="B116" s="8">
        <f t="shared" si="36"/>
        <v>43831</v>
      </c>
      <c r="C116" s="10">
        <f t="shared" si="24"/>
        <v>0</v>
      </c>
      <c r="D116" s="3">
        <v>0</v>
      </c>
      <c r="E116" s="3">
        <f t="shared" si="28"/>
        <v>0</v>
      </c>
      <c r="F116" s="1">
        <f t="shared" si="38"/>
        <v>0</v>
      </c>
      <c r="G116" s="6">
        <f t="shared" si="30"/>
        <v>0</v>
      </c>
      <c r="H116" s="6">
        <v>0</v>
      </c>
      <c r="I116" s="6">
        <f t="shared" si="37"/>
        <v>0</v>
      </c>
      <c r="J116" s="11">
        <v>0</v>
      </c>
      <c r="K116" s="6">
        <f t="shared" si="32"/>
        <v>0</v>
      </c>
      <c r="L116" s="12">
        <f t="shared" si="35"/>
        <v>0</v>
      </c>
      <c r="M116">
        <f t="shared" si="25"/>
        <v>2020</v>
      </c>
    </row>
    <row r="117" spans="2:13" x14ac:dyDescent="0.25">
      <c r="B117" s="8">
        <f t="shared" si="36"/>
        <v>43862</v>
      </c>
      <c r="C117" s="10">
        <f t="shared" si="24"/>
        <v>0</v>
      </c>
      <c r="D117" s="3">
        <v>0</v>
      </c>
      <c r="E117" s="3">
        <f t="shared" si="28"/>
        <v>0</v>
      </c>
      <c r="F117" s="1">
        <f t="shared" si="38"/>
        <v>0</v>
      </c>
      <c r="G117" s="6">
        <f t="shared" si="30"/>
        <v>0</v>
      </c>
      <c r="H117" s="6">
        <v>0</v>
      </c>
      <c r="I117" s="6">
        <f t="shared" si="37"/>
        <v>0</v>
      </c>
      <c r="J117" s="11">
        <v>0</v>
      </c>
      <c r="K117" s="6">
        <f t="shared" si="32"/>
        <v>0</v>
      </c>
      <c r="L117" s="12">
        <f t="shared" si="35"/>
        <v>0</v>
      </c>
      <c r="M117">
        <f t="shared" si="25"/>
        <v>2020</v>
      </c>
    </row>
    <row r="118" spans="2:13" x14ac:dyDescent="0.25">
      <c r="B118" s="8">
        <f t="shared" si="36"/>
        <v>43891</v>
      </c>
      <c r="C118" s="10">
        <f t="shared" si="24"/>
        <v>0</v>
      </c>
      <c r="D118" s="3">
        <v>0</v>
      </c>
      <c r="E118" s="3">
        <f t="shared" si="28"/>
        <v>0</v>
      </c>
      <c r="F118" s="1">
        <f t="shared" si="38"/>
        <v>0</v>
      </c>
      <c r="G118" s="6">
        <f t="shared" si="30"/>
        <v>0</v>
      </c>
      <c r="H118" s="6">
        <v>0</v>
      </c>
      <c r="I118" s="6">
        <f t="shared" si="37"/>
        <v>0</v>
      </c>
      <c r="J118" s="11">
        <v>0</v>
      </c>
      <c r="K118" s="6">
        <f t="shared" si="32"/>
        <v>0</v>
      </c>
      <c r="L118" s="12">
        <f t="shared" si="35"/>
        <v>0</v>
      </c>
      <c r="M118">
        <f t="shared" si="25"/>
        <v>2020</v>
      </c>
    </row>
    <row r="119" spans="2:13" x14ac:dyDescent="0.25">
      <c r="B119" s="8">
        <f t="shared" si="36"/>
        <v>43922</v>
      </c>
      <c r="C119" s="10">
        <f t="shared" si="24"/>
        <v>0</v>
      </c>
      <c r="D119" s="3">
        <v>0</v>
      </c>
      <c r="E119" s="3">
        <f t="shared" si="28"/>
        <v>0</v>
      </c>
      <c r="F119" s="1">
        <f t="shared" si="38"/>
        <v>0</v>
      </c>
      <c r="G119" s="6">
        <f t="shared" si="30"/>
        <v>0</v>
      </c>
      <c r="H119" s="6">
        <v>0</v>
      </c>
      <c r="I119" s="6">
        <f t="shared" si="37"/>
        <v>0</v>
      </c>
      <c r="J119" s="11">
        <v>0</v>
      </c>
      <c r="K119" s="6">
        <f t="shared" si="32"/>
        <v>0</v>
      </c>
      <c r="L119" s="12">
        <f t="shared" si="35"/>
        <v>0</v>
      </c>
      <c r="M119">
        <f t="shared" si="25"/>
        <v>2020</v>
      </c>
    </row>
    <row r="120" spans="2:13" x14ac:dyDescent="0.25">
      <c r="B120" s="8">
        <f t="shared" si="36"/>
        <v>43952</v>
      </c>
      <c r="C120" s="10">
        <f t="shared" si="24"/>
        <v>0</v>
      </c>
      <c r="D120" s="3">
        <v>0</v>
      </c>
      <c r="E120" s="3">
        <f t="shared" si="28"/>
        <v>0</v>
      </c>
      <c r="F120" s="1">
        <f t="shared" si="38"/>
        <v>0</v>
      </c>
      <c r="G120" s="6">
        <f t="shared" si="30"/>
        <v>0</v>
      </c>
      <c r="H120" s="6">
        <v>0</v>
      </c>
      <c r="I120" s="6">
        <f t="shared" si="37"/>
        <v>0</v>
      </c>
      <c r="J120" s="11">
        <v>0</v>
      </c>
      <c r="K120" s="6">
        <f t="shared" si="32"/>
        <v>0</v>
      </c>
      <c r="L120" s="12">
        <f t="shared" si="35"/>
        <v>0</v>
      </c>
      <c r="M120">
        <f t="shared" si="25"/>
        <v>2020</v>
      </c>
    </row>
    <row r="121" spans="2:13" x14ac:dyDescent="0.25">
      <c r="B121" s="8">
        <f t="shared" si="36"/>
        <v>43983</v>
      </c>
      <c r="C121" s="10">
        <f t="shared" si="24"/>
        <v>0</v>
      </c>
      <c r="D121" s="3">
        <v>0</v>
      </c>
      <c r="E121" s="3">
        <f t="shared" si="28"/>
        <v>0</v>
      </c>
      <c r="F121" s="1">
        <f t="shared" si="38"/>
        <v>0</v>
      </c>
      <c r="G121" s="6">
        <f t="shared" si="30"/>
        <v>0</v>
      </c>
      <c r="H121" s="6">
        <v>0</v>
      </c>
      <c r="I121" s="6">
        <f t="shared" si="37"/>
        <v>0</v>
      </c>
      <c r="J121" s="11">
        <v>0</v>
      </c>
      <c r="K121" s="6">
        <f t="shared" si="32"/>
        <v>0</v>
      </c>
      <c r="L121" s="12">
        <f t="shared" si="35"/>
        <v>0</v>
      </c>
      <c r="M121">
        <f t="shared" si="25"/>
        <v>2020</v>
      </c>
    </row>
    <row r="122" spans="2:13" x14ac:dyDescent="0.25">
      <c r="B122" s="8">
        <f t="shared" si="36"/>
        <v>44013</v>
      </c>
      <c r="C122" s="10">
        <f t="shared" si="24"/>
        <v>0</v>
      </c>
      <c r="D122" s="3">
        <v>0</v>
      </c>
      <c r="E122" s="3">
        <f t="shared" si="28"/>
        <v>0</v>
      </c>
      <c r="F122" s="1">
        <f t="shared" si="38"/>
        <v>0</v>
      </c>
      <c r="G122" s="6">
        <f t="shared" si="30"/>
        <v>0</v>
      </c>
      <c r="H122" s="6">
        <v>0</v>
      </c>
      <c r="I122" s="6">
        <f t="shared" si="37"/>
        <v>0</v>
      </c>
      <c r="J122" s="11">
        <v>0</v>
      </c>
      <c r="K122" s="6">
        <f t="shared" si="32"/>
        <v>0</v>
      </c>
      <c r="L122" s="12">
        <f t="shared" si="35"/>
        <v>0</v>
      </c>
      <c r="M122">
        <f t="shared" si="25"/>
        <v>2020</v>
      </c>
    </row>
    <row r="123" spans="2:13" x14ac:dyDescent="0.25">
      <c r="B123" s="8">
        <f t="shared" si="36"/>
        <v>44044</v>
      </c>
      <c r="C123" s="10">
        <f t="shared" si="24"/>
        <v>0</v>
      </c>
      <c r="D123" s="3">
        <v>0</v>
      </c>
      <c r="E123" s="3">
        <f t="shared" si="28"/>
        <v>0</v>
      </c>
      <c r="F123" s="1">
        <f t="shared" si="38"/>
        <v>0</v>
      </c>
      <c r="G123" s="6">
        <f t="shared" si="30"/>
        <v>0</v>
      </c>
      <c r="H123" s="6">
        <v>0</v>
      </c>
      <c r="I123" s="6">
        <f t="shared" si="37"/>
        <v>0</v>
      </c>
      <c r="J123" s="11">
        <v>0</v>
      </c>
      <c r="K123" s="6">
        <f t="shared" si="32"/>
        <v>0</v>
      </c>
      <c r="L123" s="12">
        <f t="shared" si="35"/>
        <v>0</v>
      </c>
      <c r="M123">
        <f t="shared" si="25"/>
        <v>2020</v>
      </c>
    </row>
    <row r="124" spans="2:13" x14ac:dyDescent="0.25">
      <c r="B124" s="8">
        <f t="shared" si="36"/>
        <v>44075</v>
      </c>
      <c r="C124" s="10">
        <f t="shared" si="24"/>
        <v>0</v>
      </c>
      <c r="D124" s="3">
        <v>0</v>
      </c>
      <c r="E124" s="3">
        <f t="shared" si="28"/>
        <v>0</v>
      </c>
      <c r="F124" s="1">
        <f t="shared" si="38"/>
        <v>0</v>
      </c>
      <c r="G124" s="6">
        <f t="shared" si="30"/>
        <v>0</v>
      </c>
      <c r="H124" s="6">
        <v>0</v>
      </c>
      <c r="I124" s="6">
        <f t="shared" si="37"/>
        <v>0</v>
      </c>
      <c r="J124" s="11">
        <v>0</v>
      </c>
      <c r="K124" s="6">
        <f t="shared" si="32"/>
        <v>0</v>
      </c>
      <c r="L124" s="12">
        <f t="shared" ref="L124:L187" si="39">IF(L123&gt;Allotment,IF(L123&gt;0,L123-(Allotment-$F124-$G124+J124),0),IF(L123&gt;0,-0.01,0))</f>
        <v>0</v>
      </c>
      <c r="M124">
        <f t="shared" si="25"/>
        <v>2020</v>
      </c>
    </row>
    <row r="125" spans="2:13" x14ac:dyDescent="0.25">
      <c r="B125" s="8">
        <f t="shared" si="36"/>
        <v>44105</v>
      </c>
      <c r="C125" s="10">
        <f t="shared" ref="C125:C188" si="40">IF(C124&gt;Allotment,ROUND(IF(C124&gt;0,C124-(IF(D125&gt;0,D125,Allotment)-$F125-$G125+$H124),0),2),IF(E125&gt;0,-0.01,0))</f>
        <v>0</v>
      </c>
      <c r="D125" s="3">
        <v>0</v>
      </c>
      <c r="E125" s="3">
        <f t="shared" si="28"/>
        <v>0</v>
      </c>
      <c r="F125" s="1">
        <f t="shared" si="38"/>
        <v>0</v>
      </c>
      <c r="G125" s="6">
        <f t="shared" si="30"/>
        <v>0</v>
      </c>
      <c r="H125" s="6">
        <v>0</v>
      </c>
      <c r="I125" s="6">
        <f t="shared" si="37"/>
        <v>0</v>
      </c>
      <c r="J125" s="11">
        <v>0</v>
      </c>
      <c r="K125" s="6">
        <f t="shared" si="32"/>
        <v>0</v>
      </c>
      <c r="L125" s="12">
        <f t="shared" si="39"/>
        <v>0</v>
      </c>
      <c r="M125">
        <f t="shared" si="25"/>
        <v>2020</v>
      </c>
    </row>
    <row r="126" spans="2:13" x14ac:dyDescent="0.25">
      <c r="B126" s="8">
        <f t="shared" si="36"/>
        <v>44136</v>
      </c>
      <c r="C126" s="10">
        <f t="shared" si="40"/>
        <v>0</v>
      </c>
      <c r="D126" s="3">
        <v>0</v>
      </c>
      <c r="E126" s="3">
        <f t="shared" si="28"/>
        <v>0</v>
      </c>
      <c r="F126" s="1">
        <f t="shared" si="38"/>
        <v>0</v>
      </c>
      <c r="G126" s="6">
        <f t="shared" si="30"/>
        <v>0</v>
      </c>
      <c r="H126" s="6">
        <v>0</v>
      </c>
      <c r="I126" s="6">
        <f t="shared" si="37"/>
        <v>0</v>
      </c>
      <c r="J126" s="11">
        <v>0</v>
      </c>
      <c r="K126" s="6">
        <f t="shared" si="32"/>
        <v>0</v>
      </c>
      <c r="L126" s="12">
        <f t="shared" si="39"/>
        <v>0</v>
      </c>
      <c r="M126">
        <f t="shared" si="25"/>
        <v>2020</v>
      </c>
    </row>
    <row r="127" spans="2:13" x14ac:dyDescent="0.25">
      <c r="B127" s="8">
        <f t="shared" si="36"/>
        <v>44166</v>
      </c>
      <c r="C127" s="10">
        <f t="shared" si="40"/>
        <v>0</v>
      </c>
      <c r="D127" s="3">
        <v>0</v>
      </c>
      <c r="E127" s="3">
        <f t="shared" si="28"/>
        <v>0</v>
      </c>
      <c r="F127" s="1">
        <f t="shared" si="38"/>
        <v>0</v>
      </c>
      <c r="G127" s="6">
        <f t="shared" si="30"/>
        <v>0</v>
      </c>
      <c r="H127" s="6">
        <v>0</v>
      </c>
      <c r="I127" s="6">
        <f t="shared" si="37"/>
        <v>0</v>
      </c>
      <c r="J127" s="11">
        <v>0</v>
      </c>
      <c r="K127" s="6">
        <f t="shared" ref="K127:K190" si="41">IF(J127-H127&lt;0,0,J127-H127)</f>
        <v>0</v>
      </c>
      <c r="L127" s="12">
        <f t="shared" si="39"/>
        <v>0</v>
      </c>
      <c r="M127">
        <f t="shared" si="25"/>
        <v>2020</v>
      </c>
    </row>
    <row r="128" spans="2:13" x14ac:dyDescent="0.25">
      <c r="B128" s="8">
        <f t="shared" si="36"/>
        <v>44197</v>
      </c>
      <c r="C128" s="10">
        <f t="shared" si="40"/>
        <v>0</v>
      </c>
      <c r="D128" s="3">
        <v>0</v>
      </c>
      <c r="E128" s="3">
        <f t="shared" si="28"/>
        <v>0</v>
      </c>
      <c r="F128" s="1">
        <f t="shared" si="38"/>
        <v>0</v>
      </c>
      <c r="G128" s="6">
        <f t="shared" si="30"/>
        <v>0</v>
      </c>
      <c r="H128" s="6">
        <v>0</v>
      </c>
      <c r="I128" s="6">
        <f t="shared" si="37"/>
        <v>0</v>
      </c>
      <c r="J128" s="11">
        <v>0</v>
      </c>
      <c r="K128" s="6">
        <f t="shared" si="41"/>
        <v>0</v>
      </c>
      <c r="L128" s="12">
        <f t="shared" si="39"/>
        <v>0</v>
      </c>
      <c r="M128">
        <f t="shared" si="25"/>
        <v>2021</v>
      </c>
    </row>
    <row r="129" spans="2:13" x14ac:dyDescent="0.25">
      <c r="B129" s="8">
        <f t="shared" si="36"/>
        <v>44228</v>
      </c>
      <c r="C129" s="10">
        <f t="shared" si="40"/>
        <v>0</v>
      </c>
      <c r="D129" s="3">
        <v>0</v>
      </c>
      <c r="E129" s="3">
        <f t="shared" si="28"/>
        <v>0</v>
      </c>
      <c r="F129" s="1">
        <f t="shared" si="38"/>
        <v>0</v>
      </c>
      <c r="G129" s="6">
        <f t="shared" si="30"/>
        <v>0</v>
      </c>
      <c r="H129" s="6">
        <v>0</v>
      </c>
      <c r="I129" s="6">
        <f t="shared" si="37"/>
        <v>0</v>
      </c>
      <c r="J129" s="11">
        <v>0</v>
      </c>
      <c r="K129" s="6">
        <f t="shared" si="41"/>
        <v>0</v>
      </c>
      <c r="L129" s="12">
        <f t="shared" si="39"/>
        <v>0</v>
      </c>
      <c r="M129">
        <f t="shared" si="25"/>
        <v>2021</v>
      </c>
    </row>
    <row r="130" spans="2:13" x14ac:dyDescent="0.25">
      <c r="B130" s="8">
        <f t="shared" si="36"/>
        <v>44256</v>
      </c>
      <c r="C130" s="10">
        <f t="shared" si="40"/>
        <v>0</v>
      </c>
      <c r="D130" s="3">
        <v>0</v>
      </c>
      <c r="E130" s="3">
        <f t="shared" si="28"/>
        <v>0</v>
      </c>
      <c r="F130" s="1">
        <f t="shared" si="38"/>
        <v>0</v>
      </c>
      <c r="G130" s="6">
        <f t="shared" si="30"/>
        <v>0</v>
      </c>
      <c r="H130" s="6">
        <v>0</v>
      </c>
      <c r="I130" s="6">
        <f t="shared" si="37"/>
        <v>0</v>
      </c>
      <c r="J130" s="11">
        <v>0</v>
      </c>
      <c r="K130" s="6">
        <f t="shared" si="41"/>
        <v>0</v>
      </c>
      <c r="L130" s="12">
        <f t="shared" si="39"/>
        <v>0</v>
      </c>
      <c r="M130">
        <f t="shared" si="25"/>
        <v>2021</v>
      </c>
    </row>
    <row r="131" spans="2:13" x14ac:dyDescent="0.25">
      <c r="B131" s="8">
        <f t="shared" si="36"/>
        <v>44287</v>
      </c>
      <c r="C131" s="10">
        <f t="shared" si="40"/>
        <v>0</v>
      </c>
      <c r="D131" s="3">
        <v>0</v>
      </c>
      <c r="E131" s="3">
        <f t="shared" si="28"/>
        <v>0</v>
      </c>
      <c r="F131" s="1">
        <f t="shared" si="38"/>
        <v>0</v>
      </c>
      <c r="G131" s="6">
        <f t="shared" si="30"/>
        <v>0</v>
      </c>
      <c r="H131" s="6">
        <v>0</v>
      </c>
      <c r="I131" s="6">
        <f t="shared" si="37"/>
        <v>0</v>
      </c>
      <c r="J131" s="11">
        <v>0</v>
      </c>
      <c r="K131" s="6">
        <f t="shared" si="41"/>
        <v>0</v>
      </c>
      <c r="L131" s="12">
        <f t="shared" si="39"/>
        <v>0</v>
      </c>
      <c r="M131">
        <f t="shared" ref="M131:M194" si="42">YEAR(B131)</f>
        <v>2021</v>
      </c>
    </row>
    <row r="132" spans="2:13" x14ac:dyDescent="0.25">
      <c r="B132" s="8">
        <f t="shared" si="36"/>
        <v>44317</v>
      </c>
      <c r="C132" s="10">
        <f t="shared" si="40"/>
        <v>0</v>
      </c>
      <c r="D132" s="3">
        <v>0</v>
      </c>
      <c r="E132" s="3">
        <f t="shared" si="28"/>
        <v>0</v>
      </c>
      <c r="F132" s="1">
        <f t="shared" si="38"/>
        <v>0</v>
      </c>
      <c r="G132" s="6">
        <f t="shared" si="30"/>
        <v>0</v>
      </c>
      <c r="H132" s="6">
        <v>0</v>
      </c>
      <c r="I132" s="6">
        <f t="shared" si="37"/>
        <v>0</v>
      </c>
      <c r="J132" s="11">
        <v>0</v>
      </c>
      <c r="K132" s="6">
        <f t="shared" si="41"/>
        <v>0</v>
      </c>
      <c r="L132" s="12">
        <f t="shared" si="39"/>
        <v>0</v>
      </c>
      <c r="M132">
        <f t="shared" si="42"/>
        <v>2021</v>
      </c>
    </row>
    <row r="133" spans="2:13" x14ac:dyDescent="0.25">
      <c r="B133" s="8">
        <f t="shared" si="36"/>
        <v>44348</v>
      </c>
      <c r="C133" s="10">
        <f t="shared" si="40"/>
        <v>0</v>
      </c>
      <c r="D133" s="3">
        <v>0</v>
      </c>
      <c r="E133" s="3">
        <f t="shared" si="28"/>
        <v>0</v>
      </c>
      <c r="F133" s="1">
        <f t="shared" si="38"/>
        <v>0</v>
      </c>
      <c r="G133" s="6">
        <f t="shared" si="30"/>
        <v>0</v>
      </c>
      <c r="H133" s="6">
        <v>0</v>
      </c>
      <c r="I133" s="6">
        <f t="shared" si="37"/>
        <v>0</v>
      </c>
      <c r="J133" s="11">
        <v>0</v>
      </c>
      <c r="K133" s="6">
        <f t="shared" si="41"/>
        <v>0</v>
      </c>
      <c r="L133" s="12">
        <f t="shared" si="39"/>
        <v>0</v>
      </c>
      <c r="M133">
        <f t="shared" si="42"/>
        <v>2021</v>
      </c>
    </row>
    <row r="134" spans="2:13" x14ac:dyDescent="0.25">
      <c r="B134" s="8">
        <f t="shared" si="36"/>
        <v>44378</v>
      </c>
      <c r="C134" s="10">
        <f t="shared" si="40"/>
        <v>0</v>
      </c>
      <c r="D134" s="3">
        <v>0</v>
      </c>
      <c r="E134" s="3">
        <f t="shared" si="28"/>
        <v>0</v>
      </c>
      <c r="F134" s="1">
        <f t="shared" si="38"/>
        <v>0</v>
      </c>
      <c r="G134" s="6">
        <f t="shared" si="30"/>
        <v>0</v>
      </c>
      <c r="H134" s="6">
        <v>0</v>
      </c>
      <c r="I134" s="6">
        <f t="shared" si="37"/>
        <v>0</v>
      </c>
      <c r="J134" s="11">
        <v>0</v>
      </c>
      <c r="K134" s="6">
        <f t="shared" si="41"/>
        <v>0</v>
      </c>
      <c r="L134" s="12">
        <f t="shared" si="39"/>
        <v>0</v>
      </c>
      <c r="M134">
        <f t="shared" si="42"/>
        <v>2021</v>
      </c>
    </row>
    <row r="135" spans="2:13" x14ac:dyDescent="0.25">
      <c r="B135" s="8">
        <f t="shared" si="36"/>
        <v>44409</v>
      </c>
      <c r="C135" s="10">
        <f t="shared" si="40"/>
        <v>0</v>
      </c>
      <c r="D135" s="3">
        <v>0</v>
      </c>
      <c r="E135" s="3">
        <f t="shared" ref="E135:E198" si="43">IF(F135&gt;0,LOOKUP(YEAR($B135-90),O:O,P:P)-G135-F135,0)</f>
        <v>0</v>
      </c>
      <c r="F135" s="1">
        <f t="shared" si="38"/>
        <v>0</v>
      </c>
      <c r="G135" s="6">
        <f t="shared" ref="G135:G198" si="44">IF(C134&gt;0,LOOKUP(YEAR($B135-90),O:O,Q:Q),0)</f>
        <v>0</v>
      </c>
      <c r="H135" s="6">
        <v>0</v>
      </c>
      <c r="I135" s="6">
        <f t="shared" si="37"/>
        <v>0</v>
      </c>
      <c r="J135" s="11">
        <v>0</v>
      </c>
      <c r="K135" s="6">
        <f t="shared" si="41"/>
        <v>0</v>
      </c>
      <c r="L135" s="12">
        <f t="shared" si="39"/>
        <v>0</v>
      </c>
      <c r="M135">
        <f t="shared" si="42"/>
        <v>2021</v>
      </c>
    </row>
    <row r="136" spans="2:13" x14ac:dyDescent="0.25">
      <c r="B136" s="8">
        <f t="shared" si="36"/>
        <v>44440</v>
      </c>
      <c r="C136" s="10">
        <f t="shared" si="40"/>
        <v>0</v>
      </c>
      <c r="D136" s="3">
        <v>0</v>
      </c>
      <c r="E136" s="3">
        <f t="shared" si="43"/>
        <v>0</v>
      </c>
      <c r="F136" s="1">
        <f t="shared" si="38"/>
        <v>0</v>
      </c>
      <c r="G136" s="6">
        <f t="shared" si="44"/>
        <v>0</v>
      </c>
      <c r="H136" s="6">
        <v>0</v>
      </c>
      <c r="I136" s="6">
        <f t="shared" si="37"/>
        <v>0</v>
      </c>
      <c r="J136" s="11">
        <v>0</v>
      </c>
      <c r="K136" s="6">
        <f t="shared" si="41"/>
        <v>0</v>
      </c>
      <c r="L136" s="12">
        <f t="shared" si="39"/>
        <v>0</v>
      </c>
      <c r="M136">
        <f t="shared" si="42"/>
        <v>2021</v>
      </c>
    </row>
    <row r="137" spans="2:13" x14ac:dyDescent="0.25">
      <c r="B137" s="8">
        <f t="shared" si="36"/>
        <v>44470</v>
      </c>
      <c r="C137" s="10">
        <f t="shared" si="40"/>
        <v>0</v>
      </c>
      <c r="D137" s="3">
        <v>0</v>
      </c>
      <c r="E137" s="3">
        <f t="shared" si="43"/>
        <v>0</v>
      </c>
      <c r="F137" s="1">
        <f t="shared" si="38"/>
        <v>0</v>
      </c>
      <c r="G137" s="6">
        <f t="shared" si="44"/>
        <v>0</v>
      </c>
      <c r="H137" s="6">
        <v>0</v>
      </c>
      <c r="I137" s="6">
        <f t="shared" si="37"/>
        <v>0</v>
      </c>
      <c r="J137" s="11">
        <v>0</v>
      </c>
      <c r="K137" s="6">
        <f t="shared" si="41"/>
        <v>0</v>
      </c>
      <c r="L137" s="12">
        <f t="shared" si="39"/>
        <v>0</v>
      </c>
      <c r="M137">
        <f t="shared" si="42"/>
        <v>2021</v>
      </c>
    </row>
    <row r="138" spans="2:13" x14ac:dyDescent="0.25">
      <c r="B138" s="8">
        <f t="shared" si="36"/>
        <v>44501</v>
      </c>
      <c r="C138" s="10">
        <f t="shared" si="40"/>
        <v>0</v>
      </c>
      <c r="D138" s="3">
        <v>0</v>
      </c>
      <c r="E138" s="3">
        <f t="shared" si="43"/>
        <v>0</v>
      </c>
      <c r="F138" s="1">
        <f t="shared" si="38"/>
        <v>0</v>
      </c>
      <c r="G138" s="6">
        <f t="shared" si="44"/>
        <v>0</v>
      </c>
      <c r="H138" s="6">
        <v>0</v>
      </c>
      <c r="I138" s="6">
        <f t="shared" si="37"/>
        <v>0</v>
      </c>
      <c r="J138" s="11">
        <v>0</v>
      </c>
      <c r="K138" s="6">
        <f t="shared" si="41"/>
        <v>0</v>
      </c>
      <c r="L138" s="12">
        <f t="shared" si="39"/>
        <v>0</v>
      </c>
      <c r="M138">
        <f t="shared" si="42"/>
        <v>2021</v>
      </c>
    </row>
    <row r="139" spans="2:13" x14ac:dyDescent="0.25">
      <c r="B139" s="8">
        <f t="shared" si="36"/>
        <v>44531</v>
      </c>
      <c r="C139" s="10">
        <f t="shared" si="40"/>
        <v>0</v>
      </c>
      <c r="D139" s="3">
        <v>0</v>
      </c>
      <c r="E139" s="3">
        <f t="shared" si="43"/>
        <v>0</v>
      </c>
      <c r="F139" s="1">
        <f t="shared" si="38"/>
        <v>0</v>
      </c>
      <c r="G139" s="6">
        <f t="shared" si="44"/>
        <v>0</v>
      </c>
      <c r="H139" s="6">
        <v>0</v>
      </c>
      <c r="I139" s="6">
        <f t="shared" si="37"/>
        <v>0</v>
      </c>
      <c r="J139" s="11">
        <v>0</v>
      </c>
      <c r="K139" s="6">
        <f t="shared" si="41"/>
        <v>0</v>
      </c>
      <c r="L139" s="12">
        <f t="shared" si="39"/>
        <v>0</v>
      </c>
      <c r="M139">
        <f t="shared" si="42"/>
        <v>2021</v>
      </c>
    </row>
    <row r="140" spans="2:13" x14ac:dyDescent="0.25">
      <c r="B140" s="8">
        <f t="shared" si="36"/>
        <v>44562</v>
      </c>
      <c r="C140" s="10">
        <f t="shared" si="40"/>
        <v>0</v>
      </c>
      <c r="D140" s="3">
        <v>0</v>
      </c>
      <c r="E140" s="3">
        <f t="shared" si="43"/>
        <v>0</v>
      </c>
      <c r="F140" s="1">
        <f t="shared" si="38"/>
        <v>0</v>
      </c>
      <c r="G140" s="6">
        <f t="shared" si="44"/>
        <v>0</v>
      </c>
      <c r="H140" s="6">
        <v>0</v>
      </c>
      <c r="I140" s="6">
        <f t="shared" si="37"/>
        <v>0</v>
      </c>
      <c r="J140" s="11">
        <v>0</v>
      </c>
      <c r="K140" s="6">
        <f t="shared" si="41"/>
        <v>0</v>
      </c>
      <c r="L140" s="12">
        <f t="shared" si="39"/>
        <v>0</v>
      </c>
      <c r="M140">
        <f t="shared" si="42"/>
        <v>2022</v>
      </c>
    </row>
    <row r="141" spans="2:13" x14ac:dyDescent="0.25">
      <c r="B141" s="8">
        <f t="shared" si="36"/>
        <v>44593</v>
      </c>
      <c r="C141" s="10">
        <f t="shared" si="40"/>
        <v>0</v>
      </c>
      <c r="D141" s="3">
        <v>0</v>
      </c>
      <c r="E141" s="3">
        <f t="shared" si="43"/>
        <v>0</v>
      </c>
      <c r="F141" s="1">
        <f t="shared" si="38"/>
        <v>0</v>
      </c>
      <c r="G141" s="6">
        <f t="shared" si="44"/>
        <v>0</v>
      </c>
      <c r="H141" s="6">
        <v>0</v>
      </c>
      <c r="I141" s="6">
        <f t="shared" si="37"/>
        <v>0</v>
      </c>
      <c r="J141" s="11">
        <v>0</v>
      </c>
      <c r="K141" s="6">
        <f t="shared" si="41"/>
        <v>0</v>
      </c>
      <c r="L141" s="12">
        <f t="shared" si="39"/>
        <v>0</v>
      </c>
      <c r="M141">
        <f t="shared" si="42"/>
        <v>2022</v>
      </c>
    </row>
    <row r="142" spans="2:13" x14ac:dyDescent="0.25">
      <c r="B142" s="8">
        <f t="shared" si="36"/>
        <v>44621</v>
      </c>
      <c r="C142" s="10">
        <f t="shared" si="40"/>
        <v>0</v>
      </c>
      <c r="D142" s="3">
        <v>0</v>
      </c>
      <c r="E142" s="3">
        <f t="shared" si="43"/>
        <v>0</v>
      </c>
      <c r="F142" s="1">
        <f t="shared" si="38"/>
        <v>0</v>
      </c>
      <c r="G142" s="6">
        <f t="shared" si="44"/>
        <v>0</v>
      </c>
      <c r="H142" s="6">
        <v>0</v>
      </c>
      <c r="I142" s="6">
        <f t="shared" si="37"/>
        <v>0</v>
      </c>
      <c r="J142" s="11">
        <v>0</v>
      </c>
      <c r="K142" s="6">
        <f t="shared" si="41"/>
        <v>0</v>
      </c>
      <c r="L142" s="12">
        <f t="shared" si="39"/>
        <v>0</v>
      </c>
      <c r="M142">
        <f t="shared" si="42"/>
        <v>2022</v>
      </c>
    </row>
    <row r="143" spans="2:13" x14ac:dyDescent="0.25">
      <c r="B143" s="8">
        <f t="shared" si="36"/>
        <v>44652</v>
      </c>
      <c r="C143" s="10">
        <f t="shared" si="40"/>
        <v>0</v>
      </c>
      <c r="D143" s="3">
        <v>0</v>
      </c>
      <c r="E143" s="3">
        <f t="shared" si="43"/>
        <v>0</v>
      </c>
      <c r="F143" s="1">
        <f t="shared" si="38"/>
        <v>0</v>
      </c>
      <c r="G143" s="6">
        <f t="shared" si="44"/>
        <v>0</v>
      </c>
      <c r="H143" s="6">
        <v>0</v>
      </c>
      <c r="I143" s="6">
        <f t="shared" si="37"/>
        <v>0</v>
      </c>
      <c r="J143" s="11">
        <v>0</v>
      </c>
      <c r="K143" s="6">
        <f t="shared" si="41"/>
        <v>0</v>
      </c>
      <c r="L143" s="12">
        <f t="shared" si="39"/>
        <v>0</v>
      </c>
      <c r="M143">
        <f t="shared" si="42"/>
        <v>2022</v>
      </c>
    </row>
    <row r="144" spans="2:13" x14ac:dyDescent="0.25">
      <c r="B144" s="8">
        <f t="shared" si="36"/>
        <v>44682</v>
      </c>
      <c r="C144" s="10">
        <f t="shared" si="40"/>
        <v>0</v>
      </c>
      <c r="D144" s="3">
        <v>0</v>
      </c>
      <c r="E144" s="3">
        <f t="shared" si="43"/>
        <v>0</v>
      </c>
      <c r="F144" s="1">
        <f t="shared" si="38"/>
        <v>0</v>
      </c>
      <c r="G144" s="6">
        <f t="shared" si="44"/>
        <v>0</v>
      </c>
      <c r="H144" s="6">
        <v>0</v>
      </c>
      <c r="I144" s="6">
        <f t="shared" si="37"/>
        <v>0</v>
      </c>
      <c r="J144" s="11">
        <v>0</v>
      </c>
      <c r="K144" s="6">
        <f t="shared" si="41"/>
        <v>0</v>
      </c>
      <c r="L144" s="12">
        <f t="shared" si="39"/>
        <v>0</v>
      </c>
      <c r="M144">
        <f t="shared" si="42"/>
        <v>2022</v>
      </c>
    </row>
    <row r="145" spans="2:13" x14ac:dyDescent="0.25">
      <c r="B145" s="8">
        <f t="shared" si="36"/>
        <v>44713</v>
      </c>
      <c r="C145" s="10">
        <f t="shared" si="40"/>
        <v>0</v>
      </c>
      <c r="D145" s="3">
        <v>0</v>
      </c>
      <c r="E145" s="3">
        <f t="shared" si="43"/>
        <v>0</v>
      </c>
      <c r="F145" s="1">
        <f t="shared" si="38"/>
        <v>0</v>
      </c>
      <c r="G145" s="6">
        <f t="shared" si="44"/>
        <v>0</v>
      </c>
      <c r="H145" s="6">
        <v>0</v>
      </c>
      <c r="I145" s="6">
        <f t="shared" si="37"/>
        <v>0</v>
      </c>
      <c r="J145" s="11">
        <v>0</v>
      </c>
      <c r="K145" s="6">
        <f t="shared" si="41"/>
        <v>0</v>
      </c>
      <c r="L145" s="12">
        <f t="shared" si="39"/>
        <v>0</v>
      </c>
      <c r="M145">
        <f t="shared" si="42"/>
        <v>2022</v>
      </c>
    </row>
    <row r="146" spans="2:13" x14ac:dyDescent="0.25">
      <c r="B146" s="8">
        <f t="shared" si="36"/>
        <v>44743</v>
      </c>
      <c r="C146" s="10">
        <f t="shared" si="40"/>
        <v>0</v>
      </c>
      <c r="D146" s="3">
        <v>0</v>
      </c>
      <c r="E146" s="3">
        <f t="shared" si="43"/>
        <v>0</v>
      </c>
      <c r="F146" s="1">
        <f t="shared" si="38"/>
        <v>0</v>
      </c>
      <c r="G146" s="6">
        <f t="shared" si="44"/>
        <v>0</v>
      </c>
      <c r="H146" s="6">
        <v>0</v>
      </c>
      <c r="I146" s="6">
        <f t="shared" si="37"/>
        <v>0</v>
      </c>
      <c r="J146" s="11">
        <v>0</v>
      </c>
      <c r="K146" s="6">
        <f t="shared" si="41"/>
        <v>0</v>
      </c>
      <c r="L146" s="12">
        <f t="shared" si="39"/>
        <v>0</v>
      </c>
      <c r="M146">
        <f t="shared" si="42"/>
        <v>2022</v>
      </c>
    </row>
    <row r="147" spans="2:13" x14ac:dyDescent="0.25">
      <c r="B147" s="8">
        <f t="shared" si="36"/>
        <v>44774</v>
      </c>
      <c r="C147" s="10">
        <f t="shared" si="40"/>
        <v>0</v>
      </c>
      <c r="D147" s="3">
        <v>0</v>
      </c>
      <c r="E147" s="3">
        <f t="shared" si="43"/>
        <v>0</v>
      </c>
      <c r="F147" s="1">
        <f t="shared" si="38"/>
        <v>0</v>
      </c>
      <c r="G147" s="6">
        <f t="shared" si="44"/>
        <v>0</v>
      </c>
      <c r="H147" s="6">
        <v>0</v>
      </c>
      <c r="I147" s="6">
        <f t="shared" si="37"/>
        <v>0</v>
      </c>
      <c r="J147" s="11">
        <v>0</v>
      </c>
      <c r="K147" s="6">
        <f t="shared" si="41"/>
        <v>0</v>
      </c>
      <c r="L147" s="12">
        <f t="shared" si="39"/>
        <v>0</v>
      </c>
      <c r="M147">
        <f t="shared" si="42"/>
        <v>2022</v>
      </c>
    </row>
    <row r="148" spans="2:13" x14ac:dyDescent="0.25">
      <c r="B148" s="8">
        <f t="shared" si="36"/>
        <v>44805</v>
      </c>
      <c r="C148" s="10">
        <f t="shared" si="40"/>
        <v>0</v>
      </c>
      <c r="D148" s="3">
        <v>0</v>
      </c>
      <c r="E148" s="3">
        <f t="shared" si="43"/>
        <v>0</v>
      </c>
      <c r="F148" s="1">
        <f t="shared" si="38"/>
        <v>0</v>
      </c>
      <c r="G148" s="6">
        <f t="shared" si="44"/>
        <v>0</v>
      </c>
      <c r="H148" s="6">
        <v>0</v>
      </c>
      <c r="I148" s="6">
        <f t="shared" si="37"/>
        <v>0</v>
      </c>
      <c r="J148" s="11">
        <v>0</v>
      </c>
      <c r="K148" s="6">
        <f t="shared" si="41"/>
        <v>0</v>
      </c>
      <c r="L148" s="12">
        <f t="shared" si="39"/>
        <v>0</v>
      </c>
      <c r="M148">
        <f t="shared" si="42"/>
        <v>2022</v>
      </c>
    </row>
    <row r="149" spans="2:13" x14ac:dyDescent="0.25">
      <c r="B149" s="8">
        <f t="shared" si="36"/>
        <v>44835</v>
      </c>
      <c r="C149" s="10">
        <f t="shared" si="40"/>
        <v>0</v>
      </c>
      <c r="D149" s="3">
        <v>0</v>
      </c>
      <c r="E149" s="3">
        <f t="shared" si="43"/>
        <v>0</v>
      </c>
      <c r="F149" s="1">
        <f t="shared" si="38"/>
        <v>0</v>
      </c>
      <c r="G149" s="6">
        <f t="shared" si="44"/>
        <v>0</v>
      </c>
      <c r="H149" s="6">
        <v>0</v>
      </c>
      <c r="I149" s="6">
        <f t="shared" si="37"/>
        <v>0</v>
      </c>
      <c r="J149" s="11">
        <v>0</v>
      </c>
      <c r="K149" s="6">
        <f t="shared" si="41"/>
        <v>0</v>
      </c>
      <c r="L149" s="12">
        <f t="shared" si="39"/>
        <v>0</v>
      </c>
      <c r="M149">
        <f t="shared" si="42"/>
        <v>2022</v>
      </c>
    </row>
    <row r="150" spans="2:13" x14ac:dyDescent="0.25">
      <c r="B150" s="8">
        <f t="shared" si="36"/>
        <v>44866</v>
      </c>
      <c r="C150" s="10">
        <f t="shared" si="40"/>
        <v>0</v>
      </c>
      <c r="D150" s="3">
        <v>0</v>
      </c>
      <c r="E150" s="3">
        <f t="shared" si="43"/>
        <v>0</v>
      </c>
      <c r="F150" s="1">
        <f t="shared" si="38"/>
        <v>0</v>
      </c>
      <c r="G150" s="6">
        <f t="shared" si="44"/>
        <v>0</v>
      </c>
      <c r="H150" s="6">
        <v>0</v>
      </c>
      <c r="I150" s="6">
        <f t="shared" si="37"/>
        <v>0</v>
      </c>
      <c r="J150" s="11">
        <v>0</v>
      </c>
      <c r="K150" s="6">
        <f t="shared" si="41"/>
        <v>0</v>
      </c>
      <c r="L150" s="12">
        <f t="shared" si="39"/>
        <v>0</v>
      </c>
      <c r="M150">
        <f t="shared" si="42"/>
        <v>2022</v>
      </c>
    </row>
    <row r="151" spans="2:13" x14ac:dyDescent="0.25">
      <c r="B151" s="8">
        <f t="shared" si="36"/>
        <v>44896</v>
      </c>
      <c r="C151" s="10">
        <f t="shared" si="40"/>
        <v>0</v>
      </c>
      <c r="D151" s="3">
        <v>0</v>
      </c>
      <c r="E151" s="3">
        <f t="shared" si="43"/>
        <v>0</v>
      </c>
      <c r="F151" s="1">
        <f t="shared" si="38"/>
        <v>0</v>
      </c>
      <c r="G151" s="6">
        <f t="shared" si="44"/>
        <v>0</v>
      </c>
      <c r="H151" s="6">
        <v>0</v>
      </c>
      <c r="I151" s="6">
        <f t="shared" si="37"/>
        <v>0</v>
      </c>
      <c r="J151" s="11">
        <v>0</v>
      </c>
      <c r="K151" s="6">
        <f t="shared" si="41"/>
        <v>0</v>
      </c>
      <c r="L151" s="12">
        <f t="shared" si="39"/>
        <v>0</v>
      </c>
      <c r="M151">
        <f t="shared" si="42"/>
        <v>2022</v>
      </c>
    </row>
    <row r="152" spans="2:13" x14ac:dyDescent="0.25">
      <c r="B152" s="8">
        <f t="shared" si="36"/>
        <v>44927</v>
      </c>
      <c r="C152" s="10">
        <f t="shared" si="40"/>
        <v>0</v>
      </c>
      <c r="D152" s="3">
        <v>0</v>
      </c>
      <c r="E152" s="3">
        <f t="shared" si="43"/>
        <v>0</v>
      </c>
      <c r="F152" s="1">
        <f t="shared" si="38"/>
        <v>0</v>
      </c>
      <c r="G152" s="6">
        <f t="shared" si="44"/>
        <v>0</v>
      </c>
      <c r="H152" s="6">
        <v>0</v>
      </c>
      <c r="I152" s="6">
        <f t="shared" si="37"/>
        <v>0</v>
      </c>
      <c r="J152" s="11">
        <v>0</v>
      </c>
      <c r="K152" s="6">
        <f t="shared" si="41"/>
        <v>0</v>
      </c>
      <c r="L152" s="12">
        <f t="shared" si="39"/>
        <v>0</v>
      </c>
      <c r="M152">
        <f t="shared" si="42"/>
        <v>2023</v>
      </c>
    </row>
    <row r="153" spans="2:13" x14ac:dyDescent="0.25">
      <c r="B153" s="8">
        <f t="shared" si="36"/>
        <v>44958</v>
      </c>
      <c r="C153" s="10">
        <f t="shared" si="40"/>
        <v>0</v>
      </c>
      <c r="D153" s="3">
        <v>0</v>
      </c>
      <c r="E153" s="3">
        <f t="shared" si="43"/>
        <v>0</v>
      </c>
      <c r="F153" s="1">
        <f t="shared" si="38"/>
        <v>0</v>
      </c>
      <c r="G153" s="6">
        <f t="shared" si="44"/>
        <v>0</v>
      </c>
      <c r="H153" s="6">
        <v>0</v>
      </c>
      <c r="I153" s="6">
        <f t="shared" si="37"/>
        <v>0</v>
      </c>
      <c r="J153" s="11">
        <v>0</v>
      </c>
      <c r="K153" s="6">
        <f t="shared" si="41"/>
        <v>0</v>
      </c>
      <c r="L153" s="12">
        <f t="shared" si="39"/>
        <v>0</v>
      </c>
      <c r="M153">
        <f t="shared" si="42"/>
        <v>2023</v>
      </c>
    </row>
    <row r="154" spans="2:13" x14ac:dyDescent="0.25">
      <c r="B154" s="8">
        <f t="shared" si="36"/>
        <v>44986</v>
      </c>
      <c r="C154" s="10">
        <f t="shared" si="40"/>
        <v>0</v>
      </c>
      <c r="D154" s="3">
        <v>0</v>
      </c>
      <c r="E154" s="3">
        <f t="shared" si="43"/>
        <v>0</v>
      </c>
      <c r="F154" s="1">
        <f t="shared" si="38"/>
        <v>0</v>
      </c>
      <c r="G154" s="6">
        <f t="shared" si="44"/>
        <v>0</v>
      </c>
      <c r="H154" s="6">
        <v>0</v>
      </c>
      <c r="I154" s="6">
        <f t="shared" si="37"/>
        <v>0</v>
      </c>
      <c r="J154" s="11">
        <v>0</v>
      </c>
      <c r="K154" s="6">
        <f t="shared" si="41"/>
        <v>0</v>
      </c>
      <c r="L154" s="12">
        <f t="shared" si="39"/>
        <v>0</v>
      </c>
      <c r="M154">
        <f t="shared" si="42"/>
        <v>2023</v>
      </c>
    </row>
    <row r="155" spans="2:13" x14ac:dyDescent="0.25">
      <c r="B155" s="8">
        <f t="shared" si="36"/>
        <v>45017</v>
      </c>
      <c r="C155" s="10">
        <f t="shared" si="40"/>
        <v>0</v>
      </c>
      <c r="D155" s="3">
        <v>0</v>
      </c>
      <c r="E155" s="3">
        <f t="shared" si="43"/>
        <v>0</v>
      </c>
      <c r="F155" s="1">
        <f t="shared" si="38"/>
        <v>0</v>
      </c>
      <c r="G155" s="6">
        <f t="shared" si="44"/>
        <v>0</v>
      </c>
      <c r="H155" s="6">
        <v>0</v>
      </c>
      <c r="I155" s="6">
        <f t="shared" si="37"/>
        <v>0</v>
      </c>
      <c r="J155" s="11">
        <v>0</v>
      </c>
      <c r="K155" s="6">
        <f t="shared" si="41"/>
        <v>0</v>
      </c>
      <c r="L155" s="12">
        <f t="shared" si="39"/>
        <v>0</v>
      </c>
      <c r="M155">
        <f t="shared" si="42"/>
        <v>2023</v>
      </c>
    </row>
    <row r="156" spans="2:13" x14ac:dyDescent="0.25">
      <c r="B156" s="8">
        <f t="shared" si="36"/>
        <v>45047</v>
      </c>
      <c r="C156" s="10">
        <f t="shared" si="40"/>
        <v>0</v>
      </c>
      <c r="D156" s="3">
        <v>0</v>
      </c>
      <c r="E156" s="3">
        <f t="shared" si="43"/>
        <v>0</v>
      </c>
      <c r="F156" s="1">
        <f t="shared" si="38"/>
        <v>0</v>
      </c>
      <c r="G156" s="6">
        <f t="shared" si="44"/>
        <v>0</v>
      </c>
      <c r="H156" s="6">
        <v>0</v>
      </c>
      <c r="I156" s="6">
        <f t="shared" si="37"/>
        <v>0</v>
      </c>
      <c r="J156" s="11">
        <v>0</v>
      </c>
      <c r="K156" s="6">
        <f t="shared" si="41"/>
        <v>0</v>
      </c>
      <c r="L156" s="12">
        <f t="shared" si="39"/>
        <v>0</v>
      </c>
      <c r="M156">
        <f t="shared" si="42"/>
        <v>2023</v>
      </c>
    </row>
    <row r="157" spans="2:13" x14ac:dyDescent="0.25">
      <c r="B157" s="8">
        <f t="shared" si="36"/>
        <v>45078</v>
      </c>
      <c r="C157" s="10">
        <f t="shared" si="40"/>
        <v>0</v>
      </c>
      <c r="D157" s="3">
        <v>0</v>
      </c>
      <c r="E157" s="3">
        <f t="shared" si="43"/>
        <v>0</v>
      </c>
      <c r="F157" s="1">
        <f t="shared" si="38"/>
        <v>0</v>
      </c>
      <c r="G157" s="6">
        <f t="shared" si="44"/>
        <v>0</v>
      </c>
      <c r="H157" s="6">
        <v>0</v>
      </c>
      <c r="I157" s="6">
        <f t="shared" si="37"/>
        <v>0</v>
      </c>
      <c r="J157" s="11">
        <v>0</v>
      </c>
      <c r="K157" s="6">
        <f t="shared" si="41"/>
        <v>0</v>
      </c>
      <c r="L157" s="12">
        <f t="shared" si="39"/>
        <v>0</v>
      </c>
      <c r="M157">
        <f t="shared" si="42"/>
        <v>2023</v>
      </c>
    </row>
    <row r="158" spans="2:13" x14ac:dyDescent="0.25">
      <c r="B158" s="8">
        <f t="shared" ref="B158:B221" si="45">EDATE(B157,1)</f>
        <v>45108</v>
      </c>
      <c r="C158" s="10">
        <f t="shared" si="40"/>
        <v>0</v>
      </c>
      <c r="D158" s="3">
        <v>0</v>
      </c>
      <c r="E158" s="3">
        <f t="shared" si="43"/>
        <v>0</v>
      </c>
      <c r="F158" s="1">
        <f t="shared" si="38"/>
        <v>0</v>
      </c>
      <c r="G158" s="6">
        <f t="shared" si="44"/>
        <v>0</v>
      </c>
      <c r="H158" s="6">
        <v>0</v>
      </c>
      <c r="I158" s="6">
        <f t="shared" si="37"/>
        <v>0</v>
      </c>
      <c r="J158" s="11">
        <v>0</v>
      </c>
      <c r="K158" s="6">
        <f t="shared" si="41"/>
        <v>0</v>
      </c>
      <c r="L158" s="12">
        <f t="shared" si="39"/>
        <v>0</v>
      </c>
      <c r="M158">
        <f t="shared" si="42"/>
        <v>2023</v>
      </c>
    </row>
    <row r="159" spans="2:13" x14ac:dyDescent="0.25">
      <c r="B159" s="8">
        <f t="shared" si="45"/>
        <v>45139</v>
      </c>
      <c r="C159" s="10">
        <f t="shared" si="40"/>
        <v>0</v>
      </c>
      <c r="D159" s="3">
        <v>0</v>
      </c>
      <c r="E159" s="3">
        <f t="shared" si="43"/>
        <v>0</v>
      </c>
      <c r="F159" s="1">
        <f t="shared" si="38"/>
        <v>0</v>
      </c>
      <c r="G159" s="6">
        <f t="shared" si="44"/>
        <v>0</v>
      </c>
      <c r="H159" s="6">
        <v>0</v>
      </c>
      <c r="I159" s="6">
        <f t="shared" si="37"/>
        <v>0</v>
      </c>
      <c r="J159" s="11">
        <v>0</v>
      </c>
      <c r="K159" s="6">
        <f t="shared" si="41"/>
        <v>0</v>
      </c>
      <c r="L159" s="12">
        <f t="shared" si="39"/>
        <v>0</v>
      </c>
      <c r="M159">
        <f t="shared" si="42"/>
        <v>2023</v>
      </c>
    </row>
    <row r="160" spans="2:13" x14ac:dyDescent="0.25">
      <c r="B160" s="8">
        <f t="shared" si="45"/>
        <v>45170</v>
      </c>
      <c r="C160" s="10">
        <f t="shared" si="40"/>
        <v>0</v>
      </c>
      <c r="D160" s="3">
        <v>0</v>
      </c>
      <c r="E160" s="3">
        <f t="shared" si="43"/>
        <v>0</v>
      </c>
      <c r="F160" s="1">
        <f t="shared" si="38"/>
        <v>0</v>
      </c>
      <c r="G160" s="6">
        <f t="shared" si="44"/>
        <v>0</v>
      </c>
      <c r="H160" s="6">
        <v>0</v>
      </c>
      <c r="I160" s="6">
        <f t="shared" si="37"/>
        <v>0</v>
      </c>
      <c r="J160" s="11">
        <v>0</v>
      </c>
      <c r="K160" s="6">
        <f t="shared" si="41"/>
        <v>0</v>
      </c>
      <c r="L160" s="12">
        <f t="shared" si="39"/>
        <v>0</v>
      </c>
      <c r="M160">
        <f t="shared" si="42"/>
        <v>2023</v>
      </c>
    </row>
    <row r="161" spans="2:13" x14ac:dyDescent="0.25">
      <c r="B161" s="8">
        <f t="shared" si="45"/>
        <v>45200</v>
      </c>
      <c r="C161" s="10">
        <f t="shared" si="40"/>
        <v>0</v>
      </c>
      <c r="D161" s="3">
        <v>0</v>
      </c>
      <c r="E161" s="3">
        <f t="shared" si="43"/>
        <v>0</v>
      </c>
      <c r="F161" s="1">
        <f t="shared" si="38"/>
        <v>0</v>
      </c>
      <c r="G161" s="6">
        <f t="shared" si="44"/>
        <v>0</v>
      </c>
      <c r="H161" s="6">
        <v>0</v>
      </c>
      <c r="I161" s="6">
        <f t="shared" si="37"/>
        <v>0</v>
      </c>
      <c r="J161" s="11">
        <v>0</v>
      </c>
      <c r="K161" s="6">
        <f t="shared" si="41"/>
        <v>0</v>
      </c>
      <c r="L161" s="12">
        <f t="shared" si="39"/>
        <v>0</v>
      </c>
      <c r="M161">
        <f t="shared" si="42"/>
        <v>2023</v>
      </c>
    </row>
    <row r="162" spans="2:13" x14ac:dyDescent="0.25">
      <c r="B162" s="8">
        <f t="shared" si="45"/>
        <v>45231</v>
      </c>
      <c r="C162" s="10">
        <f t="shared" si="40"/>
        <v>0</v>
      </c>
      <c r="D162" s="3">
        <v>0</v>
      </c>
      <c r="E162" s="3">
        <f t="shared" si="43"/>
        <v>0</v>
      </c>
      <c r="F162" s="1">
        <f t="shared" si="38"/>
        <v>0</v>
      </c>
      <c r="G162" s="6">
        <f t="shared" si="44"/>
        <v>0</v>
      </c>
      <c r="H162" s="6">
        <v>0</v>
      </c>
      <c r="I162" s="6">
        <f t="shared" si="37"/>
        <v>0</v>
      </c>
      <c r="J162" s="11">
        <v>0</v>
      </c>
      <c r="K162" s="6">
        <f t="shared" si="41"/>
        <v>0</v>
      </c>
      <c r="L162" s="12">
        <f t="shared" si="39"/>
        <v>0</v>
      </c>
      <c r="M162">
        <f t="shared" si="42"/>
        <v>2023</v>
      </c>
    </row>
    <row r="163" spans="2:13" x14ac:dyDescent="0.25">
      <c r="B163" s="8">
        <f t="shared" si="45"/>
        <v>45261</v>
      </c>
      <c r="C163" s="10">
        <f t="shared" si="40"/>
        <v>0</v>
      </c>
      <c r="D163" s="3">
        <v>0</v>
      </c>
      <c r="E163" s="3">
        <f t="shared" si="43"/>
        <v>0</v>
      </c>
      <c r="F163" s="1">
        <f t="shared" si="38"/>
        <v>0</v>
      </c>
      <c r="G163" s="6">
        <f t="shared" si="44"/>
        <v>0</v>
      </c>
      <c r="H163" s="6">
        <v>0</v>
      </c>
      <c r="I163" s="6">
        <f t="shared" si="37"/>
        <v>0</v>
      </c>
      <c r="J163" s="11">
        <v>0</v>
      </c>
      <c r="K163" s="6">
        <f t="shared" si="41"/>
        <v>0</v>
      </c>
      <c r="L163" s="12">
        <f t="shared" si="39"/>
        <v>0</v>
      </c>
      <c r="M163">
        <f t="shared" si="42"/>
        <v>2023</v>
      </c>
    </row>
    <row r="164" spans="2:13" x14ac:dyDescent="0.25">
      <c r="B164" s="8">
        <f t="shared" si="45"/>
        <v>45292</v>
      </c>
      <c r="C164" s="10">
        <f t="shared" si="40"/>
        <v>0</v>
      </c>
      <c r="D164" s="3">
        <v>0</v>
      </c>
      <c r="E164" s="3">
        <f t="shared" si="43"/>
        <v>0</v>
      </c>
      <c r="F164" s="1">
        <f t="shared" si="38"/>
        <v>0</v>
      </c>
      <c r="G164" s="6">
        <f t="shared" si="44"/>
        <v>0</v>
      </c>
      <c r="H164" s="6">
        <v>0</v>
      </c>
      <c r="I164" s="6">
        <f t="shared" si="37"/>
        <v>0</v>
      </c>
      <c r="J164" s="11">
        <v>0</v>
      </c>
      <c r="K164" s="6">
        <f t="shared" si="41"/>
        <v>0</v>
      </c>
      <c r="L164" s="12">
        <f t="shared" si="39"/>
        <v>0</v>
      </c>
      <c r="M164">
        <f t="shared" si="42"/>
        <v>2024</v>
      </c>
    </row>
    <row r="165" spans="2:13" x14ac:dyDescent="0.25">
      <c r="B165" s="8">
        <f t="shared" si="45"/>
        <v>45323</v>
      </c>
      <c r="C165" s="10">
        <f t="shared" si="40"/>
        <v>0</v>
      </c>
      <c r="D165" s="3">
        <v>0</v>
      </c>
      <c r="E165" s="3">
        <f t="shared" si="43"/>
        <v>0</v>
      </c>
      <c r="F165" s="1">
        <f t="shared" si="38"/>
        <v>0</v>
      </c>
      <c r="G165" s="6">
        <f t="shared" si="44"/>
        <v>0</v>
      </c>
      <c r="H165" s="6">
        <v>0</v>
      </c>
      <c r="I165" s="6">
        <f t="shared" si="37"/>
        <v>0</v>
      </c>
      <c r="J165" s="11">
        <v>0</v>
      </c>
      <c r="K165" s="6">
        <f t="shared" si="41"/>
        <v>0</v>
      </c>
      <c r="L165" s="12">
        <f t="shared" si="39"/>
        <v>0</v>
      </c>
      <c r="M165">
        <f t="shared" si="42"/>
        <v>2024</v>
      </c>
    </row>
    <row r="166" spans="2:13" x14ac:dyDescent="0.25">
      <c r="B166" s="8">
        <f t="shared" si="45"/>
        <v>45352</v>
      </c>
      <c r="C166" s="10">
        <f t="shared" si="40"/>
        <v>0</v>
      </c>
      <c r="D166" s="3">
        <v>0</v>
      </c>
      <c r="E166" s="3">
        <f t="shared" si="43"/>
        <v>0</v>
      </c>
      <c r="F166" s="1">
        <f t="shared" si="38"/>
        <v>0</v>
      </c>
      <c r="G166" s="6">
        <f t="shared" si="44"/>
        <v>0</v>
      </c>
      <c r="H166" s="6">
        <v>0</v>
      </c>
      <c r="I166" s="6">
        <f t="shared" si="37"/>
        <v>0</v>
      </c>
      <c r="J166" s="11">
        <v>0</v>
      </c>
      <c r="K166" s="6">
        <f t="shared" si="41"/>
        <v>0</v>
      </c>
      <c r="L166" s="12">
        <f t="shared" si="39"/>
        <v>0</v>
      </c>
      <c r="M166">
        <f t="shared" si="42"/>
        <v>2024</v>
      </c>
    </row>
    <row r="167" spans="2:13" x14ac:dyDescent="0.25">
      <c r="B167" s="8">
        <f t="shared" si="45"/>
        <v>45383</v>
      </c>
      <c r="C167" s="10">
        <f t="shared" si="40"/>
        <v>0</v>
      </c>
      <c r="D167" s="3">
        <v>0</v>
      </c>
      <c r="E167" s="3">
        <f t="shared" si="43"/>
        <v>0</v>
      </c>
      <c r="F167" s="1">
        <f t="shared" si="38"/>
        <v>0</v>
      </c>
      <c r="G167" s="6">
        <f t="shared" si="44"/>
        <v>0</v>
      </c>
      <c r="H167" s="6">
        <v>0</v>
      </c>
      <c r="I167" s="6">
        <f t="shared" si="37"/>
        <v>0</v>
      </c>
      <c r="J167" s="11">
        <v>0</v>
      </c>
      <c r="K167" s="6">
        <f t="shared" si="41"/>
        <v>0</v>
      </c>
      <c r="L167" s="12">
        <f t="shared" si="39"/>
        <v>0</v>
      </c>
      <c r="M167">
        <f t="shared" si="42"/>
        <v>2024</v>
      </c>
    </row>
    <row r="168" spans="2:13" x14ac:dyDescent="0.25">
      <c r="B168" s="8">
        <f t="shared" si="45"/>
        <v>45413</v>
      </c>
      <c r="C168" s="10">
        <f t="shared" si="40"/>
        <v>0</v>
      </c>
      <c r="D168" s="3">
        <v>0</v>
      </c>
      <c r="E168" s="3">
        <f t="shared" si="43"/>
        <v>0</v>
      </c>
      <c r="F168" s="1">
        <f t="shared" si="38"/>
        <v>0</v>
      </c>
      <c r="G168" s="6">
        <f t="shared" si="44"/>
        <v>0</v>
      </c>
      <c r="H168" s="6">
        <v>0</v>
      </c>
      <c r="I168" s="6">
        <f t="shared" si="37"/>
        <v>0</v>
      </c>
      <c r="J168" s="11">
        <v>0</v>
      </c>
      <c r="K168" s="6">
        <f t="shared" si="41"/>
        <v>0</v>
      </c>
      <c r="L168" s="12">
        <f t="shared" si="39"/>
        <v>0</v>
      </c>
      <c r="M168">
        <f t="shared" si="42"/>
        <v>2024</v>
      </c>
    </row>
    <row r="169" spans="2:13" x14ac:dyDescent="0.25">
      <c r="B169" s="8">
        <f t="shared" si="45"/>
        <v>45444</v>
      </c>
      <c r="C169" s="10">
        <f t="shared" si="40"/>
        <v>0</v>
      </c>
      <c r="D169" s="3">
        <v>0</v>
      </c>
      <c r="E169" s="3">
        <f t="shared" si="43"/>
        <v>0</v>
      </c>
      <c r="F169" s="1">
        <f t="shared" si="38"/>
        <v>0</v>
      </c>
      <c r="G169" s="6">
        <f t="shared" si="44"/>
        <v>0</v>
      </c>
      <c r="H169" s="6">
        <v>0</v>
      </c>
      <c r="I169" s="6">
        <f t="shared" si="37"/>
        <v>0</v>
      </c>
      <c r="J169" s="11">
        <v>0</v>
      </c>
      <c r="K169" s="6">
        <f t="shared" si="41"/>
        <v>0</v>
      </c>
      <c r="L169" s="12">
        <f t="shared" si="39"/>
        <v>0</v>
      </c>
      <c r="M169">
        <f t="shared" si="42"/>
        <v>2024</v>
      </c>
    </row>
    <row r="170" spans="2:13" x14ac:dyDescent="0.25">
      <c r="B170" s="8">
        <f t="shared" si="45"/>
        <v>45474</v>
      </c>
      <c r="C170" s="10">
        <f t="shared" si="40"/>
        <v>0</v>
      </c>
      <c r="D170" s="3">
        <v>0</v>
      </c>
      <c r="E170" s="3">
        <f t="shared" si="43"/>
        <v>0</v>
      </c>
      <c r="F170" s="1">
        <f t="shared" si="38"/>
        <v>0</v>
      </c>
      <c r="G170" s="6">
        <f t="shared" si="44"/>
        <v>0</v>
      </c>
      <c r="H170" s="6">
        <v>0</v>
      </c>
      <c r="I170" s="6">
        <f t="shared" si="37"/>
        <v>0</v>
      </c>
      <c r="J170" s="11">
        <v>0</v>
      </c>
      <c r="K170" s="6">
        <f t="shared" si="41"/>
        <v>0</v>
      </c>
      <c r="L170" s="12">
        <f t="shared" si="39"/>
        <v>0</v>
      </c>
      <c r="M170">
        <f t="shared" si="42"/>
        <v>2024</v>
      </c>
    </row>
    <row r="171" spans="2:13" x14ac:dyDescent="0.25">
      <c r="B171" s="8">
        <f t="shared" si="45"/>
        <v>45505</v>
      </c>
      <c r="C171" s="10">
        <f t="shared" si="40"/>
        <v>0</v>
      </c>
      <c r="D171" s="3">
        <v>0</v>
      </c>
      <c r="E171" s="3">
        <f t="shared" si="43"/>
        <v>0</v>
      </c>
      <c r="F171" s="1">
        <f t="shared" si="38"/>
        <v>0</v>
      </c>
      <c r="G171" s="6">
        <f t="shared" si="44"/>
        <v>0</v>
      </c>
      <c r="H171" s="6">
        <v>0</v>
      </c>
      <c r="I171" s="6">
        <f t="shared" si="37"/>
        <v>0</v>
      </c>
      <c r="J171" s="11">
        <v>0</v>
      </c>
      <c r="K171" s="6">
        <f t="shared" si="41"/>
        <v>0</v>
      </c>
      <c r="L171" s="12">
        <f t="shared" si="39"/>
        <v>0</v>
      </c>
      <c r="M171">
        <f t="shared" si="42"/>
        <v>2024</v>
      </c>
    </row>
    <row r="172" spans="2:13" x14ac:dyDescent="0.25">
      <c r="B172" s="8">
        <f t="shared" si="45"/>
        <v>45536</v>
      </c>
      <c r="C172" s="10">
        <f t="shared" si="40"/>
        <v>0</v>
      </c>
      <c r="D172" s="3">
        <v>0</v>
      </c>
      <c r="E172" s="3">
        <f t="shared" si="43"/>
        <v>0</v>
      </c>
      <c r="F172" s="1">
        <f t="shared" si="38"/>
        <v>0</v>
      </c>
      <c r="G172" s="6">
        <f t="shared" si="44"/>
        <v>0</v>
      </c>
      <c r="H172" s="6">
        <v>0</v>
      </c>
      <c r="I172" s="6">
        <f t="shared" si="37"/>
        <v>0</v>
      </c>
      <c r="J172" s="11">
        <v>0</v>
      </c>
      <c r="K172" s="6">
        <f t="shared" si="41"/>
        <v>0</v>
      </c>
      <c r="L172" s="12">
        <f t="shared" si="39"/>
        <v>0</v>
      </c>
      <c r="M172">
        <f t="shared" si="42"/>
        <v>2024</v>
      </c>
    </row>
    <row r="173" spans="2:13" x14ac:dyDescent="0.25">
      <c r="B173" s="8">
        <f t="shared" si="45"/>
        <v>45566</v>
      </c>
      <c r="C173" s="10">
        <f t="shared" si="40"/>
        <v>0</v>
      </c>
      <c r="D173" s="3">
        <v>0</v>
      </c>
      <c r="E173" s="3">
        <f t="shared" si="43"/>
        <v>0</v>
      </c>
      <c r="F173" s="1">
        <f t="shared" si="38"/>
        <v>0</v>
      </c>
      <c r="G173" s="6">
        <f t="shared" si="44"/>
        <v>0</v>
      </c>
      <c r="H173" s="6">
        <v>0</v>
      </c>
      <c r="I173" s="6">
        <f t="shared" si="37"/>
        <v>0</v>
      </c>
      <c r="J173" s="11">
        <v>0</v>
      </c>
      <c r="K173" s="6">
        <f t="shared" si="41"/>
        <v>0</v>
      </c>
      <c r="L173" s="12">
        <f t="shared" si="39"/>
        <v>0</v>
      </c>
      <c r="M173">
        <f t="shared" si="42"/>
        <v>2024</v>
      </c>
    </row>
    <row r="174" spans="2:13" x14ac:dyDescent="0.25">
      <c r="B174" s="8">
        <f t="shared" si="45"/>
        <v>45597</v>
      </c>
      <c r="C174" s="10">
        <f t="shared" si="40"/>
        <v>0</v>
      </c>
      <c r="D174" s="3">
        <v>0</v>
      </c>
      <c r="E174" s="3">
        <f t="shared" si="43"/>
        <v>0</v>
      </c>
      <c r="F174" s="1">
        <f t="shared" si="38"/>
        <v>0</v>
      </c>
      <c r="G174" s="6">
        <f t="shared" si="44"/>
        <v>0</v>
      </c>
      <c r="H174" s="6">
        <v>0</v>
      </c>
      <c r="I174" s="6">
        <f t="shared" si="37"/>
        <v>0</v>
      </c>
      <c r="J174" s="11">
        <v>0</v>
      </c>
      <c r="K174" s="6">
        <f t="shared" si="41"/>
        <v>0</v>
      </c>
      <c r="L174" s="12">
        <f t="shared" si="39"/>
        <v>0</v>
      </c>
      <c r="M174">
        <f t="shared" si="42"/>
        <v>2024</v>
      </c>
    </row>
    <row r="175" spans="2:13" x14ac:dyDescent="0.25">
      <c r="B175" s="8">
        <f t="shared" si="45"/>
        <v>45627</v>
      </c>
      <c r="C175" s="10">
        <f t="shared" si="40"/>
        <v>0</v>
      </c>
      <c r="D175" s="3">
        <v>0</v>
      </c>
      <c r="E175" s="3">
        <f t="shared" si="43"/>
        <v>0</v>
      </c>
      <c r="F175" s="1">
        <f t="shared" si="38"/>
        <v>0</v>
      </c>
      <c r="G175" s="6">
        <f t="shared" si="44"/>
        <v>0</v>
      </c>
      <c r="H175" s="6">
        <v>0</v>
      </c>
      <c r="I175" s="6">
        <f t="shared" si="37"/>
        <v>0</v>
      </c>
      <c r="J175" s="11">
        <v>0</v>
      </c>
      <c r="K175" s="6">
        <f t="shared" si="41"/>
        <v>0</v>
      </c>
      <c r="L175" s="12">
        <f t="shared" si="39"/>
        <v>0</v>
      </c>
      <c r="M175">
        <f t="shared" si="42"/>
        <v>2024</v>
      </c>
    </row>
    <row r="176" spans="2:13" x14ac:dyDescent="0.25">
      <c r="B176" s="8">
        <f t="shared" si="45"/>
        <v>45658</v>
      </c>
      <c r="C176" s="10">
        <f t="shared" si="40"/>
        <v>0</v>
      </c>
      <c r="D176" s="3">
        <v>0</v>
      </c>
      <c r="E176" s="3">
        <f t="shared" si="43"/>
        <v>0</v>
      </c>
      <c r="F176" s="1">
        <f t="shared" si="38"/>
        <v>0</v>
      </c>
      <c r="G176" s="6">
        <f t="shared" si="44"/>
        <v>0</v>
      </c>
      <c r="H176" s="6">
        <v>0</v>
      </c>
      <c r="I176" s="6">
        <f t="shared" si="37"/>
        <v>0</v>
      </c>
      <c r="J176" s="11">
        <v>0</v>
      </c>
      <c r="K176" s="6">
        <f t="shared" si="41"/>
        <v>0</v>
      </c>
      <c r="L176" s="12">
        <f t="shared" si="39"/>
        <v>0</v>
      </c>
      <c r="M176">
        <f t="shared" si="42"/>
        <v>2025</v>
      </c>
    </row>
    <row r="177" spans="2:13" x14ac:dyDescent="0.25">
      <c r="B177" s="8">
        <f t="shared" si="45"/>
        <v>45689</v>
      </c>
      <c r="C177" s="10">
        <f t="shared" si="40"/>
        <v>0</v>
      </c>
      <c r="D177" s="3">
        <v>0</v>
      </c>
      <c r="E177" s="3">
        <f t="shared" si="43"/>
        <v>0</v>
      </c>
      <c r="F177" s="1">
        <f t="shared" si="38"/>
        <v>0</v>
      </c>
      <c r="G177" s="6">
        <f t="shared" si="44"/>
        <v>0</v>
      </c>
      <c r="H177" s="6">
        <v>0</v>
      </c>
      <c r="I177" s="6">
        <f t="shared" si="37"/>
        <v>0</v>
      </c>
      <c r="J177" s="11">
        <v>0</v>
      </c>
      <c r="K177" s="6">
        <f t="shared" si="41"/>
        <v>0</v>
      </c>
      <c r="L177" s="12">
        <f t="shared" si="39"/>
        <v>0</v>
      </c>
      <c r="M177">
        <f t="shared" si="42"/>
        <v>2025</v>
      </c>
    </row>
    <row r="178" spans="2:13" x14ac:dyDescent="0.25">
      <c r="B178" s="8">
        <f t="shared" si="45"/>
        <v>45717</v>
      </c>
      <c r="C178" s="10">
        <f t="shared" si="40"/>
        <v>0</v>
      </c>
      <c r="D178" s="3">
        <v>0</v>
      </c>
      <c r="E178" s="3">
        <f t="shared" si="43"/>
        <v>0</v>
      </c>
      <c r="F178" s="1">
        <f t="shared" si="38"/>
        <v>0</v>
      </c>
      <c r="G178" s="6">
        <f t="shared" si="44"/>
        <v>0</v>
      </c>
      <c r="H178" s="6">
        <v>0</v>
      </c>
      <c r="I178" s="6">
        <f t="shared" ref="I178:I241" si="46">C178-H178</f>
        <v>0</v>
      </c>
      <c r="J178" s="11">
        <v>0</v>
      </c>
      <c r="K178" s="6">
        <f t="shared" si="41"/>
        <v>0</v>
      </c>
      <c r="L178" s="12">
        <f t="shared" si="39"/>
        <v>0</v>
      </c>
      <c r="M178">
        <f t="shared" si="42"/>
        <v>2025</v>
      </c>
    </row>
    <row r="179" spans="2:13" x14ac:dyDescent="0.25">
      <c r="B179" s="8">
        <f t="shared" si="45"/>
        <v>45748</v>
      </c>
      <c r="C179" s="10">
        <f t="shared" si="40"/>
        <v>0</v>
      </c>
      <c r="D179" s="3">
        <v>0</v>
      </c>
      <c r="E179" s="3">
        <f t="shared" si="43"/>
        <v>0</v>
      </c>
      <c r="F179" s="1">
        <f t="shared" ref="F179:F242" si="47">IF(C178&gt;0,C178*Interest_Rate/12,0)</f>
        <v>0</v>
      </c>
      <c r="G179" s="6">
        <f t="shared" si="44"/>
        <v>0</v>
      </c>
      <c r="H179" s="6">
        <v>0</v>
      </c>
      <c r="I179" s="6">
        <f t="shared" si="46"/>
        <v>0</v>
      </c>
      <c r="J179" s="11">
        <v>0</v>
      </c>
      <c r="K179" s="6">
        <f t="shared" si="41"/>
        <v>0</v>
      </c>
      <c r="L179" s="12">
        <f t="shared" si="39"/>
        <v>0</v>
      </c>
      <c r="M179">
        <f t="shared" si="42"/>
        <v>2025</v>
      </c>
    </row>
    <row r="180" spans="2:13" x14ac:dyDescent="0.25">
      <c r="B180" s="8">
        <f t="shared" si="45"/>
        <v>45778</v>
      </c>
      <c r="C180" s="10">
        <f t="shared" si="40"/>
        <v>0</v>
      </c>
      <c r="D180" s="3">
        <v>0</v>
      </c>
      <c r="E180" s="3">
        <f t="shared" si="43"/>
        <v>0</v>
      </c>
      <c r="F180" s="1">
        <f t="shared" si="47"/>
        <v>0</v>
      </c>
      <c r="G180" s="6">
        <f t="shared" si="44"/>
        <v>0</v>
      </c>
      <c r="H180" s="6">
        <v>0</v>
      </c>
      <c r="I180" s="6">
        <f t="shared" si="46"/>
        <v>0</v>
      </c>
      <c r="J180" s="11">
        <v>0</v>
      </c>
      <c r="K180" s="6">
        <f t="shared" si="41"/>
        <v>0</v>
      </c>
      <c r="L180" s="12">
        <f t="shared" si="39"/>
        <v>0</v>
      </c>
      <c r="M180">
        <f t="shared" si="42"/>
        <v>2025</v>
      </c>
    </row>
    <row r="181" spans="2:13" x14ac:dyDescent="0.25">
      <c r="B181" s="8">
        <f t="shared" si="45"/>
        <v>45809</v>
      </c>
      <c r="C181" s="10">
        <f t="shared" si="40"/>
        <v>0</v>
      </c>
      <c r="D181" s="3">
        <v>0</v>
      </c>
      <c r="E181" s="3">
        <f t="shared" si="43"/>
        <v>0</v>
      </c>
      <c r="F181" s="1">
        <f t="shared" si="47"/>
        <v>0</v>
      </c>
      <c r="G181" s="6">
        <f t="shared" si="44"/>
        <v>0</v>
      </c>
      <c r="H181" s="6">
        <v>0</v>
      </c>
      <c r="I181" s="6">
        <f t="shared" si="46"/>
        <v>0</v>
      </c>
      <c r="J181" s="11">
        <v>0</v>
      </c>
      <c r="K181" s="6">
        <f t="shared" si="41"/>
        <v>0</v>
      </c>
      <c r="L181" s="12">
        <f t="shared" si="39"/>
        <v>0</v>
      </c>
      <c r="M181">
        <f t="shared" si="42"/>
        <v>2025</v>
      </c>
    </row>
    <row r="182" spans="2:13" x14ac:dyDescent="0.25">
      <c r="B182" s="8">
        <f t="shared" si="45"/>
        <v>45839</v>
      </c>
      <c r="C182" s="10">
        <f t="shared" si="40"/>
        <v>0</v>
      </c>
      <c r="D182" s="3">
        <v>0</v>
      </c>
      <c r="E182" s="3">
        <f t="shared" si="43"/>
        <v>0</v>
      </c>
      <c r="F182" s="1">
        <f t="shared" si="47"/>
        <v>0</v>
      </c>
      <c r="G182" s="6">
        <f t="shared" si="44"/>
        <v>0</v>
      </c>
      <c r="H182" s="6">
        <v>0</v>
      </c>
      <c r="I182" s="6">
        <f t="shared" si="46"/>
        <v>0</v>
      </c>
      <c r="J182" s="11">
        <v>0</v>
      </c>
      <c r="K182" s="6">
        <f t="shared" si="41"/>
        <v>0</v>
      </c>
      <c r="L182" s="12">
        <f t="shared" si="39"/>
        <v>0</v>
      </c>
      <c r="M182">
        <f t="shared" si="42"/>
        <v>2025</v>
      </c>
    </row>
    <row r="183" spans="2:13" x14ac:dyDescent="0.25">
      <c r="B183" s="8">
        <f t="shared" si="45"/>
        <v>45870</v>
      </c>
      <c r="C183" s="10">
        <f t="shared" si="40"/>
        <v>0</v>
      </c>
      <c r="D183" s="3">
        <v>0</v>
      </c>
      <c r="E183" s="3">
        <f t="shared" si="43"/>
        <v>0</v>
      </c>
      <c r="F183" s="1">
        <f t="shared" si="47"/>
        <v>0</v>
      </c>
      <c r="G183" s="6">
        <f t="shared" si="44"/>
        <v>0</v>
      </c>
      <c r="H183" s="6">
        <v>0</v>
      </c>
      <c r="I183" s="6">
        <f t="shared" si="46"/>
        <v>0</v>
      </c>
      <c r="J183" s="11">
        <v>0</v>
      </c>
      <c r="K183" s="6">
        <f t="shared" si="41"/>
        <v>0</v>
      </c>
      <c r="L183" s="12">
        <f t="shared" si="39"/>
        <v>0</v>
      </c>
      <c r="M183">
        <f t="shared" si="42"/>
        <v>2025</v>
      </c>
    </row>
    <row r="184" spans="2:13" x14ac:dyDescent="0.25">
      <c r="B184" s="8">
        <f t="shared" si="45"/>
        <v>45901</v>
      </c>
      <c r="C184" s="10">
        <f t="shared" si="40"/>
        <v>0</v>
      </c>
      <c r="D184" s="3">
        <v>0</v>
      </c>
      <c r="E184" s="3">
        <f t="shared" si="43"/>
        <v>0</v>
      </c>
      <c r="F184" s="1">
        <f t="shared" si="47"/>
        <v>0</v>
      </c>
      <c r="G184" s="6">
        <f t="shared" si="44"/>
        <v>0</v>
      </c>
      <c r="H184" s="6">
        <v>0</v>
      </c>
      <c r="I184" s="6">
        <f t="shared" si="46"/>
        <v>0</v>
      </c>
      <c r="J184" s="11">
        <v>0</v>
      </c>
      <c r="K184" s="6">
        <f t="shared" si="41"/>
        <v>0</v>
      </c>
      <c r="L184" s="12">
        <f t="shared" si="39"/>
        <v>0</v>
      </c>
      <c r="M184">
        <f t="shared" si="42"/>
        <v>2025</v>
      </c>
    </row>
    <row r="185" spans="2:13" x14ac:dyDescent="0.25">
      <c r="B185" s="8">
        <f t="shared" si="45"/>
        <v>45931</v>
      </c>
      <c r="C185" s="10">
        <f t="shared" si="40"/>
        <v>0</v>
      </c>
      <c r="D185" s="3">
        <v>0</v>
      </c>
      <c r="E185" s="3">
        <f t="shared" si="43"/>
        <v>0</v>
      </c>
      <c r="F185" s="1">
        <f t="shared" si="47"/>
        <v>0</v>
      </c>
      <c r="G185" s="6">
        <f t="shared" si="44"/>
        <v>0</v>
      </c>
      <c r="H185" s="6">
        <v>0</v>
      </c>
      <c r="I185" s="6">
        <f t="shared" si="46"/>
        <v>0</v>
      </c>
      <c r="J185" s="11">
        <v>0</v>
      </c>
      <c r="K185" s="6">
        <f t="shared" si="41"/>
        <v>0</v>
      </c>
      <c r="L185" s="12">
        <f t="shared" si="39"/>
        <v>0</v>
      </c>
      <c r="M185">
        <f t="shared" si="42"/>
        <v>2025</v>
      </c>
    </row>
    <row r="186" spans="2:13" x14ac:dyDescent="0.25">
      <c r="B186" s="8">
        <f t="shared" si="45"/>
        <v>45962</v>
      </c>
      <c r="C186" s="10">
        <f t="shared" si="40"/>
        <v>0</v>
      </c>
      <c r="D186" s="3">
        <v>0</v>
      </c>
      <c r="E186" s="3">
        <f t="shared" si="43"/>
        <v>0</v>
      </c>
      <c r="F186" s="1">
        <f t="shared" si="47"/>
        <v>0</v>
      </c>
      <c r="G186" s="6">
        <f t="shared" si="44"/>
        <v>0</v>
      </c>
      <c r="H186" s="6">
        <v>0</v>
      </c>
      <c r="I186" s="6">
        <f t="shared" si="46"/>
        <v>0</v>
      </c>
      <c r="J186" s="11">
        <v>0</v>
      </c>
      <c r="K186" s="6">
        <f t="shared" si="41"/>
        <v>0</v>
      </c>
      <c r="L186" s="12">
        <f t="shared" si="39"/>
        <v>0</v>
      </c>
      <c r="M186">
        <f t="shared" si="42"/>
        <v>2025</v>
      </c>
    </row>
    <row r="187" spans="2:13" x14ac:dyDescent="0.25">
      <c r="B187" s="8">
        <f t="shared" si="45"/>
        <v>45992</v>
      </c>
      <c r="C187" s="10">
        <f t="shared" si="40"/>
        <v>0</v>
      </c>
      <c r="D187" s="3">
        <v>0</v>
      </c>
      <c r="E187" s="3">
        <f t="shared" si="43"/>
        <v>0</v>
      </c>
      <c r="F187" s="1">
        <f t="shared" si="47"/>
        <v>0</v>
      </c>
      <c r="G187" s="6">
        <f t="shared" si="44"/>
        <v>0</v>
      </c>
      <c r="H187" s="6">
        <v>0</v>
      </c>
      <c r="I187" s="6">
        <f t="shared" si="46"/>
        <v>0</v>
      </c>
      <c r="J187" s="11">
        <v>0</v>
      </c>
      <c r="K187" s="6">
        <f t="shared" si="41"/>
        <v>0</v>
      </c>
      <c r="L187" s="12">
        <f t="shared" si="39"/>
        <v>0</v>
      </c>
      <c r="M187">
        <f t="shared" si="42"/>
        <v>2025</v>
      </c>
    </row>
    <row r="188" spans="2:13" x14ac:dyDescent="0.25">
      <c r="B188" s="8">
        <f t="shared" si="45"/>
        <v>46023</v>
      </c>
      <c r="C188" s="10">
        <f t="shared" si="40"/>
        <v>0</v>
      </c>
      <c r="D188" s="3">
        <v>0</v>
      </c>
      <c r="E188" s="3">
        <f t="shared" si="43"/>
        <v>0</v>
      </c>
      <c r="F188" s="1">
        <f t="shared" si="47"/>
        <v>0</v>
      </c>
      <c r="G188" s="6">
        <f t="shared" si="44"/>
        <v>0</v>
      </c>
      <c r="H188" s="6">
        <v>0</v>
      </c>
      <c r="I188" s="6">
        <f t="shared" si="46"/>
        <v>0</v>
      </c>
      <c r="J188" s="11">
        <v>0</v>
      </c>
      <c r="K188" s="6">
        <f t="shared" si="41"/>
        <v>0</v>
      </c>
      <c r="L188" s="12">
        <f t="shared" ref="L188:L251" si="48">IF(L187&gt;Allotment,IF(L187&gt;0,L187-(Allotment-$F188-$G188+J188),0),IF(L187&gt;0,-0.01,0))</f>
        <v>0</v>
      </c>
      <c r="M188">
        <f t="shared" si="42"/>
        <v>2026</v>
      </c>
    </row>
    <row r="189" spans="2:13" x14ac:dyDescent="0.25">
      <c r="B189" s="8">
        <f t="shared" si="45"/>
        <v>46054</v>
      </c>
      <c r="C189" s="10">
        <f t="shared" ref="C189:C252" si="49">IF(C188&gt;Allotment,ROUND(IF(C188&gt;0,C188-(IF(D189&gt;0,D189,Allotment)-$F189-$G189+$H188),0),2),IF(E189&gt;0,-0.01,0))</f>
        <v>0</v>
      </c>
      <c r="D189" s="3">
        <v>0</v>
      </c>
      <c r="E189" s="3">
        <f t="shared" si="43"/>
        <v>0</v>
      </c>
      <c r="F189" s="1">
        <f t="shared" si="47"/>
        <v>0</v>
      </c>
      <c r="G189" s="6">
        <f t="shared" si="44"/>
        <v>0</v>
      </c>
      <c r="H189" s="6">
        <v>0</v>
      </c>
      <c r="I189" s="6">
        <f t="shared" si="46"/>
        <v>0</v>
      </c>
      <c r="J189" s="11">
        <v>0</v>
      </c>
      <c r="K189" s="6">
        <f t="shared" si="41"/>
        <v>0</v>
      </c>
      <c r="L189" s="12">
        <f t="shared" si="48"/>
        <v>0</v>
      </c>
      <c r="M189">
        <f t="shared" si="42"/>
        <v>2026</v>
      </c>
    </row>
    <row r="190" spans="2:13" x14ac:dyDescent="0.25">
      <c r="B190" s="8">
        <f t="shared" si="45"/>
        <v>46082</v>
      </c>
      <c r="C190" s="10">
        <f t="shared" si="49"/>
        <v>0</v>
      </c>
      <c r="D190" s="3">
        <v>0</v>
      </c>
      <c r="E190" s="3">
        <f t="shared" si="43"/>
        <v>0</v>
      </c>
      <c r="F190" s="1">
        <f t="shared" si="47"/>
        <v>0</v>
      </c>
      <c r="G190" s="6">
        <f t="shared" si="44"/>
        <v>0</v>
      </c>
      <c r="H190" s="6">
        <v>0</v>
      </c>
      <c r="I190" s="6">
        <f t="shared" si="46"/>
        <v>0</v>
      </c>
      <c r="J190" s="11">
        <v>0</v>
      </c>
      <c r="K190" s="6">
        <f t="shared" si="41"/>
        <v>0</v>
      </c>
      <c r="L190" s="12">
        <f t="shared" si="48"/>
        <v>0</v>
      </c>
      <c r="M190">
        <f t="shared" si="42"/>
        <v>2026</v>
      </c>
    </row>
    <row r="191" spans="2:13" x14ac:dyDescent="0.25">
      <c r="B191" s="8">
        <f t="shared" si="45"/>
        <v>46113</v>
      </c>
      <c r="C191" s="10">
        <f t="shared" si="49"/>
        <v>0</v>
      </c>
      <c r="D191" s="3">
        <v>0</v>
      </c>
      <c r="E191" s="3">
        <f t="shared" si="43"/>
        <v>0</v>
      </c>
      <c r="F191" s="1">
        <f t="shared" si="47"/>
        <v>0</v>
      </c>
      <c r="G191" s="6">
        <f t="shared" si="44"/>
        <v>0</v>
      </c>
      <c r="H191" s="6">
        <v>0</v>
      </c>
      <c r="I191" s="6">
        <f t="shared" si="46"/>
        <v>0</v>
      </c>
      <c r="J191" s="11">
        <v>0</v>
      </c>
      <c r="K191" s="6">
        <f t="shared" ref="K191:K254" si="50">IF(J191-H191&lt;0,0,J191-H191)</f>
        <v>0</v>
      </c>
      <c r="L191" s="12">
        <f t="shared" si="48"/>
        <v>0</v>
      </c>
      <c r="M191">
        <f t="shared" si="42"/>
        <v>2026</v>
      </c>
    </row>
    <row r="192" spans="2:13" x14ac:dyDescent="0.25">
      <c r="B192" s="8">
        <f t="shared" si="45"/>
        <v>46143</v>
      </c>
      <c r="C192" s="10">
        <f t="shared" si="49"/>
        <v>0</v>
      </c>
      <c r="D192" s="3">
        <v>0</v>
      </c>
      <c r="E192" s="3">
        <f t="shared" si="43"/>
        <v>0</v>
      </c>
      <c r="F192" s="1">
        <f t="shared" si="47"/>
        <v>0</v>
      </c>
      <c r="G192" s="6">
        <f t="shared" si="44"/>
        <v>0</v>
      </c>
      <c r="H192" s="6">
        <v>0</v>
      </c>
      <c r="I192" s="6">
        <f t="shared" si="46"/>
        <v>0</v>
      </c>
      <c r="J192" s="11">
        <v>0</v>
      </c>
      <c r="K192" s="6">
        <f t="shared" si="50"/>
        <v>0</v>
      </c>
      <c r="L192" s="12">
        <f t="shared" si="48"/>
        <v>0</v>
      </c>
      <c r="M192">
        <f t="shared" si="42"/>
        <v>2026</v>
      </c>
    </row>
    <row r="193" spans="2:13" x14ac:dyDescent="0.25">
      <c r="B193" s="8">
        <f t="shared" si="45"/>
        <v>46174</v>
      </c>
      <c r="C193" s="10">
        <f t="shared" si="49"/>
        <v>0</v>
      </c>
      <c r="D193" s="3">
        <v>0</v>
      </c>
      <c r="E193" s="3">
        <f t="shared" si="43"/>
        <v>0</v>
      </c>
      <c r="F193" s="1">
        <f t="shared" si="47"/>
        <v>0</v>
      </c>
      <c r="G193" s="6">
        <f t="shared" si="44"/>
        <v>0</v>
      </c>
      <c r="H193" s="6">
        <v>0</v>
      </c>
      <c r="I193" s="6">
        <f t="shared" si="46"/>
        <v>0</v>
      </c>
      <c r="J193" s="11">
        <v>0</v>
      </c>
      <c r="K193" s="6">
        <f t="shared" si="50"/>
        <v>0</v>
      </c>
      <c r="L193" s="12">
        <f t="shared" si="48"/>
        <v>0</v>
      </c>
      <c r="M193">
        <f t="shared" si="42"/>
        <v>2026</v>
      </c>
    </row>
    <row r="194" spans="2:13" x14ac:dyDescent="0.25">
      <c r="B194" s="8">
        <f t="shared" si="45"/>
        <v>46204</v>
      </c>
      <c r="C194" s="10">
        <f t="shared" si="49"/>
        <v>0</v>
      </c>
      <c r="D194" s="3">
        <v>0</v>
      </c>
      <c r="E194" s="3">
        <f t="shared" si="43"/>
        <v>0</v>
      </c>
      <c r="F194" s="1">
        <f t="shared" si="47"/>
        <v>0</v>
      </c>
      <c r="G194" s="6">
        <f t="shared" si="44"/>
        <v>0</v>
      </c>
      <c r="H194" s="6">
        <v>0</v>
      </c>
      <c r="I194" s="6">
        <f t="shared" si="46"/>
        <v>0</v>
      </c>
      <c r="J194" s="11">
        <v>0</v>
      </c>
      <c r="K194" s="6">
        <f t="shared" si="50"/>
        <v>0</v>
      </c>
      <c r="L194" s="12">
        <f t="shared" si="48"/>
        <v>0</v>
      </c>
      <c r="M194">
        <f t="shared" si="42"/>
        <v>2026</v>
      </c>
    </row>
    <row r="195" spans="2:13" x14ac:dyDescent="0.25">
      <c r="B195" s="8">
        <f t="shared" si="45"/>
        <v>46235</v>
      </c>
      <c r="C195" s="10">
        <f t="shared" si="49"/>
        <v>0</v>
      </c>
      <c r="D195" s="3">
        <v>0</v>
      </c>
      <c r="E195" s="3">
        <f t="shared" si="43"/>
        <v>0</v>
      </c>
      <c r="F195" s="1">
        <f t="shared" si="47"/>
        <v>0</v>
      </c>
      <c r="G195" s="6">
        <f t="shared" si="44"/>
        <v>0</v>
      </c>
      <c r="H195" s="6">
        <v>0</v>
      </c>
      <c r="I195" s="6">
        <f t="shared" si="46"/>
        <v>0</v>
      </c>
      <c r="J195" s="11">
        <v>0</v>
      </c>
      <c r="K195" s="6">
        <f t="shared" si="50"/>
        <v>0</v>
      </c>
      <c r="L195" s="12">
        <f t="shared" si="48"/>
        <v>0</v>
      </c>
      <c r="M195">
        <f t="shared" ref="M195:M258" si="51">YEAR(B195)</f>
        <v>2026</v>
      </c>
    </row>
    <row r="196" spans="2:13" x14ac:dyDescent="0.25">
      <c r="B196" s="8">
        <f t="shared" si="45"/>
        <v>46266</v>
      </c>
      <c r="C196" s="10">
        <f t="shared" si="49"/>
        <v>0</v>
      </c>
      <c r="D196" s="3">
        <v>0</v>
      </c>
      <c r="E196" s="3">
        <f t="shared" si="43"/>
        <v>0</v>
      </c>
      <c r="F196" s="1">
        <f t="shared" si="47"/>
        <v>0</v>
      </c>
      <c r="G196" s="6">
        <f t="shared" si="44"/>
        <v>0</v>
      </c>
      <c r="H196" s="6">
        <v>0</v>
      </c>
      <c r="I196" s="6">
        <f t="shared" si="46"/>
        <v>0</v>
      </c>
      <c r="J196" s="11">
        <v>0</v>
      </c>
      <c r="K196" s="6">
        <f t="shared" si="50"/>
        <v>0</v>
      </c>
      <c r="L196" s="12">
        <f t="shared" si="48"/>
        <v>0</v>
      </c>
      <c r="M196">
        <f t="shared" si="51"/>
        <v>2026</v>
      </c>
    </row>
    <row r="197" spans="2:13" x14ac:dyDescent="0.25">
      <c r="B197" s="8">
        <f t="shared" si="45"/>
        <v>46296</v>
      </c>
      <c r="C197" s="10">
        <f t="shared" si="49"/>
        <v>0</v>
      </c>
      <c r="D197" s="3">
        <v>0</v>
      </c>
      <c r="E197" s="3">
        <f t="shared" si="43"/>
        <v>0</v>
      </c>
      <c r="F197" s="1">
        <f t="shared" si="47"/>
        <v>0</v>
      </c>
      <c r="G197" s="6">
        <f t="shared" si="44"/>
        <v>0</v>
      </c>
      <c r="H197" s="6">
        <v>0</v>
      </c>
      <c r="I197" s="6">
        <f t="shared" si="46"/>
        <v>0</v>
      </c>
      <c r="J197" s="11">
        <v>0</v>
      </c>
      <c r="K197" s="6">
        <f t="shared" si="50"/>
        <v>0</v>
      </c>
      <c r="L197" s="12">
        <f t="shared" si="48"/>
        <v>0</v>
      </c>
      <c r="M197">
        <f t="shared" si="51"/>
        <v>2026</v>
      </c>
    </row>
    <row r="198" spans="2:13" x14ac:dyDescent="0.25">
      <c r="B198" s="8">
        <f t="shared" si="45"/>
        <v>46327</v>
      </c>
      <c r="C198" s="10">
        <f t="shared" si="49"/>
        <v>0</v>
      </c>
      <c r="D198" s="3">
        <v>0</v>
      </c>
      <c r="E198" s="3">
        <f t="shared" si="43"/>
        <v>0</v>
      </c>
      <c r="F198" s="1">
        <f t="shared" si="47"/>
        <v>0</v>
      </c>
      <c r="G198" s="6">
        <f t="shared" si="44"/>
        <v>0</v>
      </c>
      <c r="H198" s="6">
        <v>0</v>
      </c>
      <c r="I198" s="6">
        <f t="shared" si="46"/>
        <v>0</v>
      </c>
      <c r="J198" s="11">
        <v>0</v>
      </c>
      <c r="K198" s="6">
        <f t="shared" si="50"/>
        <v>0</v>
      </c>
      <c r="L198" s="12">
        <f t="shared" si="48"/>
        <v>0</v>
      </c>
      <c r="M198">
        <f t="shared" si="51"/>
        <v>2026</v>
      </c>
    </row>
    <row r="199" spans="2:13" x14ac:dyDescent="0.25">
      <c r="B199" s="8">
        <f t="shared" si="45"/>
        <v>46357</v>
      </c>
      <c r="C199" s="10">
        <f t="shared" si="49"/>
        <v>0</v>
      </c>
      <c r="D199" s="3">
        <v>0</v>
      </c>
      <c r="E199" s="3">
        <f t="shared" ref="E199:E262" si="52">IF(F199&gt;0,LOOKUP(YEAR($B199-90),O:O,P:P)-G199-F199,0)</f>
        <v>0</v>
      </c>
      <c r="F199" s="1">
        <f t="shared" si="47"/>
        <v>0</v>
      </c>
      <c r="G199" s="6">
        <f t="shared" ref="G199:G262" si="53">IF(C198&gt;0,LOOKUP(YEAR($B199-90),O:O,Q:Q),0)</f>
        <v>0</v>
      </c>
      <c r="H199" s="6">
        <v>0</v>
      </c>
      <c r="I199" s="6">
        <f t="shared" si="46"/>
        <v>0</v>
      </c>
      <c r="J199" s="11">
        <v>0</v>
      </c>
      <c r="K199" s="6">
        <f t="shared" si="50"/>
        <v>0</v>
      </c>
      <c r="L199" s="12">
        <f t="shared" si="48"/>
        <v>0</v>
      </c>
      <c r="M199">
        <f t="shared" si="51"/>
        <v>2026</v>
      </c>
    </row>
    <row r="200" spans="2:13" x14ac:dyDescent="0.25">
      <c r="B200" s="8">
        <f t="shared" si="45"/>
        <v>46388</v>
      </c>
      <c r="C200" s="10">
        <f t="shared" si="49"/>
        <v>0</v>
      </c>
      <c r="D200" s="3">
        <v>0</v>
      </c>
      <c r="E200" s="3">
        <f t="shared" si="52"/>
        <v>0</v>
      </c>
      <c r="F200" s="1">
        <f t="shared" si="47"/>
        <v>0</v>
      </c>
      <c r="G200" s="6">
        <f t="shared" si="53"/>
        <v>0</v>
      </c>
      <c r="H200" s="6">
        <v>0</v>
      </c>
      <c r="I200" s="6">
        <f t="shared" si="46"/>
        <v>0</v>
      </c>
      <c r="J200" s="11">
        <v>0</v>
      </c>
      <c r="K200" s="6">
        <f t="shared" si="50"/>
        <v>0</v>
      </c>
      <c r="L200" s="12">
        <f t="shared" si="48"/>
        <v>0</v>
      </c>
      <c r="M200">
        <f t="shared" si="51"/>
        <v>2027</v>
      </c>
    </row>
    <row r="201" spans="2:13" x14ac:dyDescent="0.25">
      <c r="B201" s="8">
        <f t="shared" si="45"/>
        <v>46419</v>
      </c>
      <c r="C201" s="10">
        <f t="shared" si="49"/>
        <v>0</v>
      </c>
      <c r="D201" s="3">
        <v>0</v>
      </c>
      <c r="E201" s="3">
        <f t="shared" si="52"/>
        <v>0</v>
      </c>
      <c r="F201" s="1">
        <f t="shared" si="47"/>
        <v>0</v>
      </c>
      <c r="G201" s="6">
        <f t="shared" si="53"/>
        <v>0</v>
      </c>
      <c r="H201" s="6">
        <v>0</v>
      </c>
      <c r="I201" s="6">
        <f t="shared" si="46"/>
        <v>0</v>
      </c>
      <c r="J201" s="11">
        <v>0</v>
      </c>
      <c r="K201" s="6">
        <f t="shared" si="50"/>
        <v>0</v>
      </c>
      <c r="L201" s="12">
        <f t="shared" si="48"/>
        <v>0</v>
      </c>
      <c r="M201">
        <f t="shared" si="51"/>
        <v>2027</v>
      </c>
    </row>
    <row r="202" spans="2:13" x14ac:dyDescent="0.25">
      <c r="B202" s="8">
        <f t="shared" si="45"/>
        <v>46447</v>
      </c>
      <c r="C202" s="10">
        <f t="shared" si="49"/>
        <v>0</v>
      </c>
      <c r="D202" s="3">
        <v>0</v>
      </c>
      <c r="E202" s="3">
        <f t="shared" si="52"/>
        <v>0</v>
      </c>
      <c r="F202" s="1">
        <f t="shared" si="47"/>
        <v>0</v>
      </c>
      <c r="G202" s="6">
        <f t="shared" si="53"/>
        <v>0</v>
      </c>
      <c r="H202" s="6">
        <v>0</v>
      </c>
      <c r="I202" s="6">
        <f t="shared" si="46"/>
        <v>0</v>
      </c>
      <c r="J202" s="11">
        <v>0</v>
      </c>
      <c r="K202" s="6">
        <f t="shared" si="50"/>
        <v>0</v>
      </c>
      <c r="L202" s="12">
        <f t="shared" si="48"/>
        <v>0</v>
      </c>
      <c r="M202">
        <f t="shared" si="51"/>
        <v>2027</v>
      </c>
    </row>
    <row r="203" spans="2:13" x14ac:dyDescent="0.25">
      <c r="B203" s="8">
        <f t="shared" si="45"/>
        <v>46478</v>
      </c>
      <c r="C203" s="10">
        <f t="shared" si="49"/>
        <v>0</v>
      </c>
      <c r="D203" s="3">
        <v>0</v>
      </c>
      <c r="E203" s="3">
        <f t="shared" si="52"/>
        <v>0</v>
      </c>
      <c r="F203" s="1">
        <f t="shared" si="47"/>
        <v>0</v>
      </c>
      <c r="G203" s="6">
        <f t="shared" si="53"/>
        <v>0</v>
      </c>
      <c r="H203" s="6">
        <v>0</v>
      </c>
      <c r="I203" s="6">
        <f t="shared" si="46"/>
        <v>0</v>
      </c>
      <c r="J203" s="11">
        <v>0</v>
      </c>
      <c r="K203" s="6">
        <f t="shared" si="50"/>
        <v>0</v>
      </c>
      <c r="L203" s="12">
        <f t="shared" si="48"/>
        <v>0</v>
      </c>
      <c r="M203">
        <f t="shared" si="51"/>
        <v>2027</v>
      </c>
    </row>
    <row r="204" spans="2:13" x14ac:dyDescent="0.25">
      <c r="B204" s="8">
        <f t="shared" si="45"/>
        <v>46508</v>
      </c>
      <c r="C204" s="10">
        <f t="shared" si="49"/>
        <v>0</v>
      </c>
      <c r="D204" s="3">
        <v>0</v>
      </c>
      <c r="E204" s="3">
        <f t="shared" si="52"/>
        <v>0</v>
      </c>
      <c r="F204" s="1">
        <f t="shared" si="47"/>
        <v>0</v>
      </c>
      <c r="G204" s="6">
        <f t="shared" si="53"/>
        <v>0</v>
      </c>
      <c r="H204" s="6">
        <v>0</v>
      </c>
      <c r="I204" s="6">
        <f t="shared" si="46"/>
        <v>0</v>
      </c>
      <c r="J204" s="11">
        <v>0</v>
      </c>
      <c r="K204" s="6">
        <f t="shared" si="50"/>
        <v>0</v>
      </c>
      <c r="L204" s="12">
        <f t="shared" si="48"/>
        <v>0</v>
      </c>
      <c r="M204">
        <f t="shared" si="51"/>
        <v>2027</v>
      </c>
    </row>
    <row r="205" spans="2:13" x14ac:dyDescent="0.25">
      <c r="B205" s="8">
        <f t="shared" si="45"/>
        <v>46539</v>
      </c>
      <c r="C205" s="10">
        <f t="shared" si="49"/>
        <v>0</v>
      </c>
      <c r="D205" s="3">
        <v>0</v>
      </c>
      <c r="E205" s="3">
        <f t="shared" si="52"/>
        <v>0</v>
      </c>
      <c r="F205" s="1">
        <f t="shared" si="47"/>
        <v>0</v>
      </c>
      <c r="G205" s="6">
        <f t="shared" si="53"/>
        <v>0</v>
      </c>
      <c r="H205" s="6">
        <v>0</v>
      </c>
      <c r="I205" s="6">
        <f t="shared" si="46"/>
        <v>0</v>
      </c>
      <c r="J205" s="11">
        <v>0</v>
      </c>
      <c r="K205" s="6">
        <f t="shared" si="50"/>
        <v>0</v>
      </c>
      <c r="L205" s="12">
        <f t="shared" si="48"/>
        <v>0</v>
      </c>
      <c r="M205">
        <f t="shared" si="51"/>
        <v>2027</v>
      </c>
    </row>
    <row r="206" spans="2:13" x14ac:dyDescent="0.25">
      <c r="B206" s="8">
        <f t="shared" si="45"/>
        <v>46569</v>
      </c>
      <c r="C206" s="10">
        <f t="shared" si="49"/>
        <v>0</v>
      </c>
      <c r="D206" s="3">
        <v>0</v>
      </c>
      <c r="E206" s="3">
        <f t="shared" si="52"/>
        <v>0</v>
      </c>
      <c r="F206" s="1">
        <f t="shared" si="47"/>
        <v>0</v>
      </c>
      <c r="G206" s="6">
        <f t="shared" si="53"/>
        <v>0</v>
      </c>
      <c r="H206" s="6">
        <v>0</v>
      </c>
      <c r="I206" s="6">
        <f t="shared" si="46"/>
        <v>0</v>
      </c>
      <c r="J206" s="11">
        <v>0</v>
      </c>
      <c r="K206" s="6">
        <f t="shared" si="50"/>
        <v>0</v>
      </c>
      <c r="L206" s="12">
        <f t="shared" si="48"/>
        <v>0</v>
      </c>
      <c r="M206">
        <f t="shared" si="51"/>
        <v>2027</v>
      </c>
    </row>
    <row r="207" spans="2:13" x14ac:dyDescent="0.25">
      <c r="B207" s="8">
        <f t="shared" si="45"/>
        <v>46600</v>
      </c>
      <c r="C207" s="10">
        <f t="shared" si="49"/>
        <v>0</v>
      </c>
      <c r="D207" s="3">
        <v>0</v>
      </c>
      <c r="E207" s="3">
        <f t="shared" si="52"/>
        <v>0</v>
      </c>
      <c r="F207" s="1">
        <f t="shared" si="47"/>
        <v>0</v>
      </c>
      <c r="G207" s="6">
        <f t="shared" si="53"/>
        <v>0</v>
      </c>
      <c r="H207" s="6">
        <v>0</v>
      </c>
      <c r="I207" s="6">
        <f t="shared" si="46"/>
        <v>0</v>
      </c>
      <c r="J207" s="11">
        <v>0</v>
      </c>
      <c r="K207" s="6">
        <f t="shared" si="50"/>
        <v>0</v>
      </c>
      <c r="L207" s="12">
        <f t="shared" si="48"/>
        <v>0</v>
      </c>
      <c r="M207">
        <f t="shared" si="51"/>
        <v>2027</v>
      </c>
    </row>
    <row r="208" spans="2:13" x14ac:dyDescent="0.25">
      <c r="B208" s="8">
        <f t="shared" si="45"/>
        <v>46631</v>
      </c>
      <c r="C208" s="10">
        <f t="shared" si="49"/>
        <v>0</v>
      </c>
      <c r="D208" s="3">
        <v>0</v>
      </c>
      <c r="E208" s="3">
        <f t="shared" si="52"/>
        <v>0</v>
      </c>
      <c r="F208" s="1">
        <f t="shared" si="47"/>
        <v>0</v>
      </c>
      <c r="G208" s="6">
        <f t="shared" si="53"/>
        <v>0</v>
      </c>
      <c r="H208" s="6">
        <v>0</v>
      </c>
      <c r="I208" s="6">
        <f t="shared" si="46"/>
        <v>0</v>
      </c>
      <c r="J208" s="11">
        <v>0</v>
      </c>
      <c r="K208" s="6">
        <f t="shared" si="50"/>
        <v>0</v>
      </c>
      <c r="L208" s="12">
        <f t="shared" si="48"/>
        <v>0</v>
      </c>
      <c r="M208">
        <f t="shared" si="51"/>
        <v>2027</v>
      </c>
    </row>
    <row r="209" spans="2:13" x14ac:dyDescent="0.25">
      <c r="B209" s="8">
        <f t="shared" si="45"/>
        <v>46661</v>
      </c>
      <c r="C209" s="10">
        <f t="shared" si="49"/>
        <v>0</v>
      </c>
      <c r="D209" s="3">
        <v>0</v>
      </c>
      <c r="E209" s="3">
        <f t="shared" si="52"/>
        <v>0</v>
      </c>
      <c r="F209" s="1">
        <f t="shared" si="47"/>
        <v>0</v>
      </c>
      <c r="G209" s="6">
        <f t="shared" si="53"/>
        <v>0</v>
      </c>
      <c r="H209" s="6">
        <v>0</v>
      </c>
      <c r="I209" s="6">
        <f t="shared" si="46"/>
        <v>0</v>
      </c>
      <c r="J209" s="11">
        <v>0</v>
      </c>
      <c r="K209" s="6">
        <f t="shared" si="50"/>
        <v>0</v>
      </c>
      <c r="L209" s="12">
        <f t="shared" si="48"/>
        <v>0</v>
      </c>
      <c r="M209">
        <f t="shared" si="51"/>
        <v>2027</v>
      </c>
    </row>
    <row r="210" spans="2:13" x14ac:dyDescent="0.25">
      <c r="B210" s="8">
        <f t="shared" si="45"/>
        <v>46692</v>
      </c>
      <c r="C210" s="10">
        <f t="shared" si="49"/>
        <v>0</v>
      </c>
      <c r="D210" s="3">
        <v>0</v>
      </c>
      <c r="E210" s="3">
        <f t="shared" si="52"/>
        <v>0</v>
      </c>
      <c r="F210" s="1">
        <f t="shared" si="47"/>
        <v>0</v>
      </c>
      <c r="G210" s="6">
        <f t="shared" si="53"/>
        <v>0</v>
      </c>
      <c r="H210" s="6">
        <v>0</v>
      </c>
      <c r="I210" s="6">
        <f t="shared" si="46"/>
        <v>0</v>
      </c>
      <c r="J210" s="11">
        <v>0</v>
      </c>
      <c r="K210" s="6">
        <f t="shared" si="50"/>
        <v>0</v>
      </c>
      <c r="L210" s="12">
        <f t="shared" si="48"/>
        <v>0</v>
      </c>
      <c r="M210">
        <f t="shared" si="51"/>
        <v>2027</v>
      </c>
    </row>
    <row r="211" spans="2:13" x14ac:dyDescent="0.25">
      <c r="B211" s="8">
        <f t="shared" si="45"/>
        <v>46722</v>
      </c>
      <c r="C211" s="10">
        <f t="shared" si="49"/>
        <v>0</v>
      </c>
      <c r="D211" s="3">
        <v>0</v>
      </c>
      <c r="E211" s="3">
        <f t="shared" si="52"/>
        <v>0</v>
      </c>
      <c r="F211" s="1">
        <f t="shared" si="47"/>
        <v>0</v>
      </c>
      <c r="G211" s="6">
        <f t="shared" si="53"/>
        <v>0</v>
      </c>
      <c r="H211" s="6">
        <v>0</v>
      </c>
      <c r="I211" s="6">
        <f t="shared" si="46"/>
        <v>0</v>
      </c>
      <c r="J211" s="11">
        <v>0</v>
      </c>
      <c r="K211" s="6">
        <f t="shared" si="50"/>
        <v>0</v>
      </c>
      <c r="L211" s="12">
        <f t="shared" si="48"/>
        <v>0</v>
      </c>
      <c r="M211">
        <f t="shared" si="51"/>
        <v>2027</v>
      </c>
    </row>
    <row r="212" spans="2:13" x14ac:dyDescent="0.25">
      <c r="B212" s="8">
        <f t="shared" si="45"/>
        <v>46753</v>
      </c>
      <c r="C212" s="10">
        <f t="shared" si="49"/>
        <v>0</v>
      </c>
      <c r="D212" s="3">
        <v>0</v>
      </c>
      <c r="E212" s="3">
        <f t="shared" si="52"/>
        <v>0</v>
      </c>
      <c r="F212" s="1">
        <f t="shared" si="47"/>
        <v>0</v>
      </c>
      <c r="G212" s="6">
        <f t="shared" si="53"/>
        <v>0</v>
      </c>
      <c r="H212" s="6">
        <v>0</v>
      </c>
      <c r="I212" s="6">
        <f t="shared" si="46"/>
        <v>0</v>
      </c>
      <c r="J212" s="11">
        <v>0</v>
      </c>
      <c r="K212" s="6">
        <f t="shared" si="50"/>
        <v>0</v>
      </c>
      <c r="L212" s="12">
        <f t="shared" si="48"/>
        <v>0</v>
      </c>
      <c r="M212">
        <f t="shared" si="51"/>
        <v>2028</v>
      </c>
    </row>
    <row r="213" spans="2:13" x14ac:dyDescent="0.25">
      <c r="B213" s="8">
        <f t="shared" si="45"/>
        <v>46784</v>
      </c>
      <c r="C213" s="10">
        <f t="shared" si="49"/>
        <v>0</v>
      </c>
      <c r="D213" s="3">
        <v>0</v>
      </c>
      <c r="E213" s="3">
        <f t="shared" si="52"/>
        <v>0</v>
      </c>
      <c r="F213" s="1">
        <f t="shared" si="47"/>
        <v>0</v>
      </c>
      <c r="G213" s="6">
        <f t="shared" si="53"/>
        <v>0</v>
      </c>
      <c r="H213" s="6">
        <v>0</v>
      </c>
      <c r="I213" s="6">
        <f t="shared" si="46"/>
        <v>0</v>
      </c>
      <c r="J213" s="11">
        <v>0</v>
      </c>
      <c r="K213" s="6">
        <f t="shared" si="50"/>
        <v>0</v>
      </c>
      <c r="L213" s="12">
        <f t="shared" si="48"/>
        <v>0</v>
      </c>
      <c r="M213">
        <f t="shared" si="51"/>
        <v>2028</v>
      </c>
    </row>
    <row r="214" spans="2:13" x14ac:dyDescent="0.25">
      <c r="B214" s="8">
        <f t="shared" si="45"/>
        <v>46813</v>
      </c>
      <c r="C214" s="10">
        <f t="shared" si="49"/>
        <v>0</v>
      </c>
      <c r="D214" s="3">
        <v>0</v>
      </c>
      <c r="E214" s="3">
        <f t="shared" si="52"/>
        <v>0</v>
      </c>
      <c r="F214" s="1">
        <f t="shared" si="47"/>
        <v>0</v>
      </c>
      <c r="G214" s="6">
        <f t="shared" si="53"/>
        <v>0</v>
      </c>
      <c r="H214" s="6">
        <v>0</v>
      </c>
      <c r="I214" s="6">
        <f t="shared" si="46"/>
        <v>0</v>
      </c>
      <c r="J214" s="11">
        <v>0</v>
      </c>
      <c r="K214" s="6">
        <f t="shared" si="50"/>
        <v>0</v>
      </c>
      <c r="L214" s="12">
        <f t="shared" si="48"/>
        <v>0</v>
      </c>
      <c r="M214">
        <f t="shared" si="51"/>
        <v>2028</v>
      </c>
    </row>
    <row r="215" spans="2:13" x14ac:dyDescent="0.25">
      <c r="B215" s="8">
        <f t="shared" si="45"/>
        <v>46844</v>
      </c>
      <c r="C215" s="10">
        <f t="shared" si="49"/>
        <v>0</v>
      </c>
      <c r="D215" s="3">
        <v>0</v>
      </c>
      <c r="E215" s="3">
        <f t="shared" si="52"/>
        <v>0</v>
      </c>
      <c r="F215" s="1">
        <f t="shared" si="47"/>
        <v>0</v>
      </c>
      <c r="G215" s="6">
        <f t="shared" si="53"/>
        <v>0</v>
      </c>
      <c r="H215" s="6">
        <v>0</v>
      </c>
      <c r="I215" s="6">
        <f t="shared" si="46"/>
        <v>0</v>
      </c>
      <c r="J215" s="11">
        <v>0</v>
      </c>
      <c r="K215" s="6">
        <f t="shared" si="50"/>
        <v>0</v>
      </c>
      <c r="L215" s="12">
        <f t="shared" si="48"/>
        <v>0</v>
      </c>
      <c r="M215">
        <f t="shared" si="51"/>
        <v>2028</v>
      </c>
    </row>
    <row r="216" spans="2:13" x14ac:dyDescent="0.25">
      <c r="B216" s="8">
        <f t="shared" si="45"/>
        <v>46874</v>
      </c>
      <c r="C216" s="10">
        <f t="shared" si="49"/>
        <v>0</v>
      </c>
      <c r="D216" s="3">
        <v>0</v>
      </c>
      <c r="E216" s="3">
        <f t="shared" si="52"/>
        <v>0</v>
      </c>
      <c r="F216" s="1">
        <f t="shared" si="47"/>
        <v>0</v>
      </c>
      <c r="G216" s="6">
        <f t="shared" si="53"/>
        <v>0</v>
      </c>
      <c r="H216" s="6">
        <v>0</v>
      </c>
      <c r="I216" s="6">
        <f t="shared" si="46"/>
        <v>0</v>
      </c>
      <c r="J216" s="11">
        <v>0</v>
      </c>
      <c r="K216" s="6">
        <f t="shared" si="50"/>
        <v>0</v>
      </c>
      <c r="L216" s="12">
        <f t="shared" si="48"/>
        <v>0</v>
      </c>
      <c r="M216">
        <f t="shared" si="51"/>
        <v>2028</v>
      </c>
    </row>
    <row r="217" spans="2:13" x14ac:dyDescent="0.25">
      <c r="B217" s="8">
        <f t="shared" si="45"/>
        <v>46905</v>
      </c>
      <c r="C217" s="10">
        <f t="shared" si="49"/>
        <v>0</v>
      </c>
      <c r="D217" s="3">
        <v>0</v>
      </c>
      <c r="E217" s="3">
        <f t="shared" si="52"/>
        <v>0</v>
      </c>
      <c r="F217" s="1">
        <f t="shared" si="47"/>
        <v>0</v>
      </c>
      <c r="G217" s="6">
        <f t="shared" si="53"/>
        <v>0</v>
      </c>
      <c r="H217" s="6">
        <v>0</v>
      </c>
      <c r="I217" s="6">
        <f t="shared" si="46"/>
        <v>0</v>
      </c>
      <c r="J217" s="11">
        <v>0</v>
      </c>
      <c r="K217" s="6">
        <f t="shared" si="50"/>
        <v>0</v>
      </c>
      <c r="L217" s="12">
        <f t="shared" si="48"/>
        <v>0</v>
      </c>
      <c r="M217">
        <f t="shared" si="51"/>
        <v>2028</v>
      </c>
    </row>
    <row r="218" spans="2:13" x14ac:dyDescent="0.25">
      <c r="B218" s="8">
        <f t="shared" si="45"/>
        <v>46935</v>
      </c>
      <c r="C218" s="10">
        <f t="shared" si="49"/>
        <v>0</v>
      </c>
      <c r="D218" s="3">
        <v>0</v>
      </c>
      <c r="E218" s="3">
        <f t="shared" si="52"/>
        <v>0</v>
      </c>
      <c r="F218" s="1">
        <f t="shared" si="47"/>
        <v>0</v>
      </c>
      <c r="G218" s="6">
        <f t="shared" si="53"/>
        <v>0</v>
      </c>
      <c r="H218" s="6">
        <v>0</v>
      </c>
      <c r="I218" s="6">
        <f t="shared" si="46"/>
        <v>0</v>
      </c>
      <c r="J218" s="11">
        <v>0</v>
      </c>
      <c r="K218" s="6">
        <f t="shared" si="50"/>
        <v>0</v>
      </c>
      <c r="L218" s="12">
        <f t="shared" si="48"/>
        <v>0</v>
      </c>
      <c r="M218">
        <f t="shared" si="51"/>
        <v>2028</v>
      </c>
    </row>
    <row r="219" spans="2:13" x14ac:dyDescent="0.25">
      <c r="B219" s="8">
        <f t="shared" si="45"/>
        <v>46966</v>
      </c>
      <c r="C219" s="10">
        <f t="shared" si="49"/>
        <v>0</v>
      </c>
      <c r="D219" s="3">
        <v>0</v>
      </c>
      <c r="E219" s="3">
        <f t="shared" si="52"/>
        <v>0</v>
      </c>
      <c r="F219" s="1">
        <f t="shared" si="47"/>
        <v>0</v>
      </c>
      <c r="G219" s="6">
        <f t="shared" si="53"/>
        <v>0</v>
      </c>
      <c r="H219" s="6">
        <v>0</v>
      </c>
      <c r="I219" s="6">
        <f t="shared" si="46"/>
        <v>0</v>
      </c>
      <c r="J219" s="11">
        <v>0</v>
      </c>
      <c r="K219" s="6">
        <f t="shared" si="50"/>
        <v>0</v>
      </c>
      <c r="L219" s="12">
        <f t="shared" si="48"/>
        <v>0</v>
      </c>
      <c r="M219">
        <f t="shared" si="51"/>
        <v>2028</v>
      </c>
    </row>
    <row r="220" spans="2:13" x14ac:dyDescent="0.25">
      <c r="B220" s="8">
        <f t="shared" si="45"/>
        <v>46997</v>
      </c>
      <c r="C220" s="10">
        <f t="shared" si="49"/>
        <v>0</v>
      </c>
      <c r="D220" s="3">
        <v>0</v>
      </c>
      <c r="E220" s="3">
        <f t="shared" si="52"/>
        <v>0</v>
      </c>
      <c r="F220" s="1">
        <f t="shared" si="47"/>
        <v>0</v>
      </c>
      <c r="G220" s="6">
        <f t="shared" si="53"/>
        <v>0</v>
      </c>
      <c r="H220" s="6">
        <v>0</v>
      </c>
      <c r="I220" s="6">
        <f t="shared" si="46"/>
        <v>0</v>
      </c>
      <c r="J220" s="11">
        <v>0</v>
      </c>
      <c r="K220" s="6">
        <f t="shared" si="50"/>
        <v>0</v>
      </c>
      <c r="L220" s="12">
        <f t="shared" si="48"/>
        <v>0</v>
      </c>
      <c r="M220">
        <f t="shared" si="51"/>
        <v>2028</v>
      </c>
    </row>
    <row r="221" spans="2:13" x14ac:dyDescent="0.25">
      <c r="B221" s="8">
        <f t="shared" si="45"/>
        <v>47027</v>
      </c>
      <c r="C221" s="10">
        <f t="shared" si="49"/>
        <v>0</v>
      </c>
      <c r="D221" s="3">
        <v>0</v>
      </c>
      <c r="E221" s="3">
        <f t="shared" si="52"/>
        <v>0</v>
      </c>
      <c r="F221" s="1">
        <f t="shared" si="47"/>
        <v>0</v>
      </c>
      <c r="G221" s="6">
        <f t="shared" si="53"/>
        <v>0</v>
      </c>
      <c r="H221" s="6">
        <v>0</v>
      </c>
      <c r="I221" s="6">
        <f t="shared" si="46"/>
        <v>0</v>
      </c>
      <c r="J221" s="11">
        <v>0</v>
      </c>
      <c r="K221" s="6">
        <f t="shared" si="50"/>
        <v>0</v>
      </c>
      <c r="L221" s="12">
        <f t="shared" si="48"/>
        <v>0</v>
      </c>
      <c r="M221">
        <f t="shared" si="51"/>
        <v>2028</v>
      </c>
    </row>
    <row r="222" spans="2:13" x14ac:dyDescent="0.25">
      <c r="B222" s="8">
        <f t="shared" ref="B222:B285" si="54">EDATE(B221,1)</f>
        <v>47058</v>
      </c>
      <c r="C222" s="10">
        <f t="shared" si="49"/>
        <v>0</v>
      </c>
      <c r="D222" s="3">
        <v>0</v>
      </c>
      <c r="E222" s="3">
        <f t="shared" si="52"/>
        <v>0</v>
      </c>
      <c r="F222" s="1">
        <f t="shared" si="47"/>
        <v>0</v>
      </c>
      <c r="G222" s="6">
        <f t="shared" si="53"/>
        <v>0</v>
      </c>
      <c r="H222" s="6">
        <v>0</v>
      </c>
      <c r="I222" s="6">
        <f t="shared" si="46"/>
        <v>0</v>
      </c>
      <c r="J222" s="11">
        <v>0</v>
      </c>
      <c r="K222" s="6">
        <f t="shared" si="50"/>
        <v>0</v>
      </c>
      <c r="L222" s="12">
        <f t="shared" si="48"/>
        <v>0</v>
      </c>
      <c r="M222">
        <f t="shared" si="51"/>
        <v>2028</v>
      </c>
    </row>
    <row r="223" spans="2:13" x14ac:dyDescent="0.25">
      <c r="B223" s="8">
        <f t="shared" si="54"/>
        <v>47088</v>
      </c>
      <c r="C223" s="10">
        <f t="shared" si="49"/>
        <v>0</v>
      </c>
      <c r="D223" s="3">
        <v>0</v>
      </c>
      <c r="E223" s="3">
        <f t="shared" si="52"/>
        <v>0</v>
      </c>
      <c r="F223" s="1">
        <f t="shared" si="47"/>
        <v>0</v>
      </c>
      <c r="G223" s="6">
        <f t="shared" si="53"/>
        <v>0</v>
      </c>
      <c r="H223" s="6">
        <v>0</v>
      </c>
      <c r="I223" s="6">
        <f t="shared" si="46"/>
        <v>0</v>
      </c>
      <c r="J223" s="11">
        <v>0</v>
      </c>
      <c r="K223" s="6">
        <f t="shared" si="50"/>
        <v>0</v>
      </c>
      <c r="L223" s="12">
        <f t="shared" si="48"/>
        <v>0</v>
      </c>
      <c r="M223">
        <f t="shared" si="51"/>
        <v>2028</v>
      </c>
    </row>
    <row r="224" spans="2:13" x14ac:dyDescent="0.25">
      <c r="B224" s="8">
        <f t="shared" si="54"/>
        <v>47119</v>
      </c>
      <c r="C224" s="10">
        <f t="shared" si="49"/>
        <v>0</v>
      </c>
      <c r="D224" s="3">
        <v>0</v>
      </c>
      <c r="E224" s="3">
        <f t="shared" si="52"/>
        <v>0</v>
      </c>
      <c r="F224" s="1">
        <f t="shared" si="47"/>
        <v>0</v>
      </c>
      <c r="G224" s="6">
        <f t="shared" si="53"/>
        <v>0</v>
      </c>
      <c r="H224" s="6">
        <v>0</v>
      </c>
      <c r="I224" s="6">
        <f t="shared" si="46"/>
        <v>0</v>
      </c>
      <c r="J224" s="11">
        <v>0</v>
      </c>
      <c r="K224" s="6">
        <f t="shared" si="50"/>
        <v>0</v>
      </c>
      <c r="L224" s="12">
        <f t="shared" si="48"/>
        <v>0</v>
      </c>
      <c r="M224">
        <f t="shared" si="51"/>
        <v>2029</v>
      </c>
    </row>
    <row r="225" spans="2:13" x14ac:dyDescent="0.25">
      <c r="B225" s="8">
        <f t="shared" si="54"/>
        <v>47150</v>
      </c>
      <c r="C225" s="10">
        <f t="shared" si="49"/>
        <v>0</v>
      </c>
      <c r="D225" s="3">
        <v>0</v>
      </c>
      <c r="E225" s="3">
        <f t="shared" si="52"/>
        <v>0</v>
      </c>
      <c r="F225" s="1">
        <f t="shared" si="47"/>
        <v>0</v>
      </c>
      <c r="G225" s="6">
        <f t="shared" si="53"/>
        <v>0</v>
      </c>
      <c r="H225" s="6">
        <v>0</v>
      </c>
      <c r="I225" s="6">
        <f t="shared" si="46"/>
        <v>0</v>
      </c>
      <c r="J225" s="11">
        <v>0</v>
      </c>
      <c r="K225" s="6">
        <f t="shared" si="50"/>
        <v>0</v>
      </c>
      <c r="L225" s="12">
        <f t="shared" si="48"/>
        <v>0</v>
      </c>
      <c r="M225">
        <f t="shared" si="51"/>
        <v>2029</v>
      </c>
    </row>
    <row r="226" spans="2:13" x14ac:dyDescent="0.25">
      <c r="B226" s="8">
        <f t="shared" si="54"/>
        <v>47178</v>
      </c>
      <c r="C226" s="10">
        <f t="shared" si="49"/>
        <v>0</v>
      </c>
      <c r="D226" s="3">
        <v>0</v>
      </c>
      <c r="E226" s="3">
        <f t="shared" si="52"/>
        <v>0</v>
      </c>
      <c r="F226" s="1">
        <f t="shared" si="47"/>
        <v>0</v>
      </c>
      <c r="G226" s="6">
        <f t="shared" si="53"/>
        <v>0</v>
      </c>
      <c r="H226" s="6">
        <v>0</v>
      </c>
      <c r="I226" s="6">
        <f t="shared" si="46"/>
        <v>0</v>
      </c>
      <c r="J226" s="11">
        <v>0</v>
      </c>
      <c r="K226" s="6">
        <f t="shared" si="50"/>
        <v>0</v>
      </c>
      <c r="L226" s="12">
        <f t="shared" si="48"/>
        <v>0</v>
      </c>
      <c r="M226">
        <f t="shared" si="51"/>
        <v>2029</v>
      </c>
    </row>
    <row r="227" spans="2:13" x14ac:dyDescent="0.25">
      <c r="B227" s="8">
        <f t="shared" si="54"/>
        <v>47209</v>
      </c>
      <c r="C227" s="10">
        <f t="shared" si="49"/>
        <v>0</v>
      </c>
      <c r="D227" s="3">
        <v>0</v>
      </c>
      <c r="E227" s="3">
        <f t="shared" si="52"/>
        <v>0</v>
      </c>
      <c r="F227" s="1">
        <f t="shared" si="47"/>
        <v>0</v>
      </c>
      <c r="G227" s="6">
        <f t="shared" si="53"/>
        <v>0</v>
      </c>
      <c r="H227" s="6">
        <v>0</v>
      </c>
      <c r="I227" s="6">
        <f t="shared" si="46"/>
        <v>0</v>
      </c>
      <c r="J227" s="11">
        <v>0</v>
      </c>
      <c r="K227" s="6">
        <f t="shared" si="50"/>
        <v>0</v>
      </c>
      <c r="L227" s="12">
        <f t="shared" si="48"/>
        <v>0</v>
      </c>
      <c r="M227">
        <f t="shared" si="51"/>
        <v>2029</v>
      </c>
    </row>
    <row r="228" spans="2:13" x14ac:dyDescent="0.25">
      <c r="B228" s="8">
        <f t="shared" si="54"/>
        <v>47239</v>
      </c>
      <c r="C228" s="10">
        <f t="shared" si="49"/>
        <v>0</v>
      </c>
      <c r="D228" s="3">
        <v>0</v>
      </c>
      <c r="E228" s="3">
        <f t="shared" si="52"/>
        <v>0</v>
      </c>
      <c r="F228" s="1">
        <f t="shared" si="47"/>
        <v>0</v>
      </c>
      <c r="G228" s="6">
        <f t="shared" si="53"/>
        <v>0</v>
      </c>
      <c r="H228" s="6">
        <v>0</v>
      </c>
      <c r="I228" s="6">
        <f t="shared" si="46"/>
        <v>0</v>
      </c>
      <c r="J228" s="11">
        <v>0</v>
      </c>
      <c r="K228" s="6">
        <f t="shared" si="50"/>
        <v>0</v>
      </c>
      <c r="L228" s="12">
        <f t="shared" si="48"/>
        <v>0</v>
      </c>
      <c r="M228">
        <f t="shared" si="51"/>
        <v>2029</v>
      </c>
    </row>
    <row r="229" spans="2:13" x14ac:dyDescent="0.25">
      <c r="B229" s="8">
        <f t="shared" si="54"/>
        <v>47270</v>
      </c>
      <c r="C229" s="10">
        <f t="shared" si="49"/>
        <v>0</v>
      </c>
      <c r="D229" s="3">
        <v>0</v>
      </c>
      <c r="E229" s="3">
        <f t="shared" si="52"/>
        <v>0</v>
      </c>
      <c r="F229" s="1">
        <f t="shared" si="47"/>
        <v>0</v>
      </c>
      <c r="G229" s="6">
        <f t="shared" si="53"/>
        <v>0</v>
      </c>
      <c r="H229" s="6">
        <v>0</v>
      </c>
      <c r="I229" s="6">
        <f t="shared" si="46"/>
        <v>0</v>
      </c>
      <c r="J229" s="11">
        <v>0</v>
      </c>
      <c r="K229" s="6">
        <f t="shared" si="50"/>
        <v>0</v>
      </c>
      <c r="L229" s="12">
        <f t="shared" si="48"/>
        <v>0</v>
      </c>
      <c r="M229">
        <f t="shared" si="51"/>
        <v>2029</v>
      </c>
    </row>
    <row r="230" spans="2:13" x14ac:dyDescent="0.25">
      <c r="B230" s="8">
        <f t="shared" si="54"/>
        <v>47300</v>
      </c>
      <c r="C230" s="10">
        <f t="shared" si="49"/>
        <v>0</v>
      </c>
      <c r="D230" s="3">
        <v>0</v>
      </c>
      <c r="E230" s="3">
        <f t="shared" si="52"/>
        <v>0</v>
      </c>
      <c r="F230" s="1">
        <f t="shared" si="47"/>
        <v>0</v>
      </c>
      <c r="G230" s="6">
        <f t="shared" si="53"/>
        <v>0</v>
      </c>
      <c r="H230" s="6">
        <v>0</v>
      </c>
      <c r="I230" s="6">
        <f t="shared" si="46"/>
        <v>0</v>
      </c>
      <c r="J230" s="11">
        <v>0</v>
      </c>
      <c r="K230" s="6">
        <f t="shared" si="50"/>
        <v>0</v>
      </c>
      <c r="L230" s="12">
        <f t="shared" si="48"/>
        <v>0</v>
      </c>
      <c r="M230">
        <f t="shared" si="51"/>
        <v>2029</v>
      </c>
    </row>
    <row r="231" spans="2:13" x14ac:dyDescent="0.25">
      <c r="B231" s="8">
        <f t="shared" si="54"/>
        <v>47331</v>
      </c>
      <c r="C231" s="10">
        <f t="shared" si="49"/>
        <v>0</v>
      </c>
      <c r="D231" s="3">
        <v>0</v>
      </c>
      <c r="E231" s="3">
        <f t="shared" si="52"/>
        <v>0</v>
      </c>
      <c r="F231" s="1">
        <f t="shared" si="47"/>
        <v>0</v>
      </c>
      <c r="G231" s="6">
        <f t="shared" si="53"/>
        <v>0</v>
      </c>
      <c r="H231" s="6">
        <v>0</v>
      </c>
      <c r="I231" s="6">
        <f t="shared" si="46"/>
        <v>0</v>
      </c>
      <c r="J231" s="11">
        <v>0</v>
      </c>
      <c r="K231" s="6">
        <f t="shared" si="50"/>
        <v>0</v>
      </c>
      <c r="L231" s="12">
        <f t="shared" si="48"/>
        <v>0</v>
      </c>
      <c r="M231">
        <f t="shared" si="51"/>
        <v>2029</v>
      </c>
    </row>
    <row r="232" spans="2:13" x14ac:dyDescent="0.25">
      <c r="B232" s="8">
        <f t="shared" si="54"/>
        <v>47362</v>
      </c>
      <c r="C232" s="10">
        <f t="shared" si="49"/>
        <v>0</v>
      </c>
      <c r="D232" s="3">
        <v>0</v>
      </c>
      <c r="E232" s="3">
        <f t="shared" si="52"/>
        <v>0</v>
      </c>
      <c r="F232" s="1">
        <f t="shared" si="47"/>
        <v>0</v>
      </c>
      <c r="G232" s="6">
        <f t="shared" si="53"/>
        <v>0</v>
      </c>
      <c r="H232" s="6">
        <v>0</v>
      </c>
      <c r="I232" s="6">
        <f t="shared" si="46"/>
        <v>0</v>
      </c>
      <c r="J232" s="11">
        <v>0</v>
      </c>
      <c r="K232" s="6">
        <f t="shared" si="50"/>
        <v>0</v>
      </c>
      <c r="L232" s="12">
        <f t="shared" si="48"/>
        <v>0</v>
      </c>
      <c r="M232">
        <f t="shared" si="51"/>
        <v>2029</v>
      </c>
    </row>
    <row r="233" spans="2:13" x14ac:dyDescent="0.25">
      <c r="B233" s="8">
        <f t="shared" si="54"/>
        <v>47392</v>
      </c>
      <c r="C233" s="10">
        <f t="shared" si="49"/>
        <v>0</v>
      </c>
      <c r="D233" s="3">
        <v>0</v>
      </c>
      <c r="E233" s="3">
        <f t="shared" si="52"/>
        <v>0</v>
      </c>
      <c r="F233" s="1">
        <f t="shared" si="47"/>
        <v>0</v>
      </c>
      <c r="G233" s="6">
        <f t="shared" si="53"/>
        <v>0</v>
      </c>
      <c r="H233" s="6">
        <v>0</v>
      </c>
      <c r="I233" s="6">
        <f t="shared" si="46"/>
        <v>0</v>
      </c>
      <c r="J233" s="11">
        <v>0</v>
      </c>
      <c r="K233" s="6">
        <f t="shared" si="50"/>
        <v>0</v>
      </c>
      <c r="L233" s="12">
        <f t="shared" si="48"/>
        <v>0</v>
      </c>
      <c r="M233">
        <f t="shared" si="51"/>
        <v>2029</v>
      </c>
    </row>
    <row r="234" spans="2:13" x14ac:dyDescent="0.25">
      <c r="B234" s="8">
        <f t="shared" si="54"/>
        <v>47423</v>
      </c>
      <c r="C234" s="10">
        <f t="shared" si="49"/>
        <v>0</v>
      </c>
      <c r="D234" s="3">
        <v>0</v>
      </c>
      <c r="E234" s="3">
        <f t="shared" si="52"/>
        <v>0</v>
      </c>
      <c r="F234" s="1">
        <f t="shared" si="47"/>
        <v>0</v>
      </c>
      <c r="G234" s="6">
        <f t="shared" si="53"/>
        <v>0</v>
      </c>
      <c r="H234" s="6">
        <v>0</v>
      </c>
      <c r="I234" s="6">
        <f t="shared" si="46"/>
        <v>0</v>
      </c>
      <c r="J234" s="11">
        <v>0</v>
      </c>
      <c r="K234" s="6">
        <f t="shared" si="50"/>
        <v>0</v>
      </c>
      <c r="L234" s="12">
        <f t="shared" si="48"/>
        <v>0</v>
      </c>
      <c r="M234">
        <f t="shared" si="51"/>
        <v>2029</v>
      </c>
    </row>
    <row r="235" spans="2:13" x14ac:dyDescent="0.25">
      <c r="B235" s="8">
        <f t="shared" si="54"/>
        <v>47453</v>
      </c>
      <c r="C235" s="10">
        <f t="shared" si="49"/>
        <v>0</v>
      </c>
      <c r="D235" s="3">
        <v>0</v>
      </c>
      <c r="E235" s="3">
        <f t="shared" si="52"/>
        <v>0</v>
      </c>
      <c r="F235" s="1">
        <f t="shared" si="47"/>
        <v>0</v>
      </c>
      <c r="G235" s="6">
        <f t="shared" si="53"/>
        <v>0</v>
      </c>
      <c r="H235" s="6">
        <v>0</v>
      </c>
      <c r="I235" s="6">
        <f t="shared" si="46"/>
        <v>0</v>
      </c>
      <c r="J235" s="11">
        <v>0</v>
      </c>
      <c r="K235" s="6">
        <f t="shared" si="50"/>
        <v>0</v>
      </c>
      <c r="L235" s="12">
        <f t="shared" si="48"/>
        <v>0</v>
      </c>
      <c r="M235">
        <f t="shared" si="51"/>
        <v>2029</v>
      </c>
    </row>
    <row r="236" spans="2:13" x14ac:dyDescent="0.25">
      <c r="B236" s="8">
        <f t="shared" si="54"/>
        <v>47484</v>
      </c>
      <c r="C236" s="10">
        <f t="shared" si="49"/>
        <v>0</v>
      </c>
      <c r="D236" s="3">
        <v>0</v>
      </c>
      <c r="E236" s="3">
        <f t="shared" si="52"/>
        <v>0</v>
      </c>
      <c r="F236" s="1">
        <f t="shared" si="47"/>
        <v>0</v>
      </c>
      <c r="G236" s="6">
        <f t="shared" si="53"/>
        <v>0</v>
      </c>
      <c r="H236" s="6">
        <v>0</v>
      </c>
      <c r="I236" s="6">
        <f t="shared" si="46"/>
        <v>0</v>
      </c>
      <c r="J236" s="11">
        <v>0</v>
      </c>
      <c r="K236" s="6">
        <f t="shared" si="50"/>
        <v>0</v>
      </c>
      <c r="L236" s="12">
        <f t="shared" si="48"/>
        <v>0</v>
      </c>
      <c r="M236">
        <f t="shared" si="51"/>
        <v>2030</v>
      </c>
    </row>
    <row r="237" spans="2:13" x14ac:dyDescent="0.25">
      <c r="B237" s="8">
        <f t="shared" si="54"/>
        <v>47515</v>
      </c>
      <c r="C237" s="10">
        <f t="shared" si="49"/>
        <v>0</v>
      </c>
      <c r="D237" s="3">
        <v>0</v>
      </c>
      <c r="E237" s="3">
        <f t="shared" si="52"/>
        <v>0</v>
      </c>
      <c r="F237" s="1">
        <f t="shared" si="47"/>
        <v>0</v>
      </c>
      <c r="G237" s="6">
        <f t="shared" si="53"/>
        <v>0</v>
      </c>
      <c r="H237" s="6">
        <v>0</v>
      </c>
      <c r="I237" s="6">
        <f t="shared" si="46"/>
        <v>0</v>
      </c>
      <c r="J237" s="11">
        <v>0</v>
      </c>
      <c r="K237" s="6">
        <f t="shared" si="50"/>
        <v>0</v>
      </c>
      <c r="L237" s="12">
        <f t="shared" si="48"/>
        <v>0</v>
      </c>
      <c r="M237">
        <f t="shared" si="51"/>
        <v>2030</v>
      </c>
    </row>
    <row r="238" spans="2:13" x14ac:dyDescent="0.25">
      <c r="B238" s="8">
        <f t="shared" si="54"/>
        <v>47543</v>
      </c>
      <c r="C238" s="10">
        <f t="shared" si="49"/>
        <v>0</v>
      </c>
      <c r="D238" s="3">
        <v>0</v>
      </c>
      <c r="E238" s="3">
        <f t="shared" si="52"/>
        <v>0</v>
      </c>
      <c r="F238" s="1">
        <f t="shared" si="47"/>
        <v>0</v>
      </c>
      <c r="G238" s="6">
        <f t="shared" si="53"/>
        <v>0</v>
      </c>
      <c r="H238" s="6">
        <v>0</v>
      </c>
      <c r="I238" s="6">
        <f t="shared" si="46"/>
        <v>0</v>
      </c>
      <c r="J238" s="11">
        <v>0</v>
      </c>
      <c r="K238" s="6">
        <f t="shared" si="50"/>
        <v>0</v>
      </c>
      <c r="L238" s="12">
        <f t="shared" si="48"/>
        <v>0</v>
      </c>
      <c r="M238">
        <f t="shared" si="51"/>
        <v>2030</v>
      </c>
    </row>
    <row r="239" spans="2:13" x14ac:dyDescent="0.25">
      <c r="B239" s="8">
        <f t="shared" si="54"/>
        <v>47574</v>
      </c>
      <c r="C239" s="10">
        <f t="shared" si="49"/>
        <v>0</v>
      </c>
      <c r="D239" s="3">
        <v>0</v>
      </c>
      <c r="E239" s="3">
        <f t="shared" si="52"/>
        <v>0</v>
      </c>
      <c r="F239" s="1">
        <f t="shared" si="47"/>
        <v>0</v>
      </c>
      <c r="G239" s="6">
        <f t="shared" si="53"/>
        <v>0</v>
      </c>
      <c r="H239" s="6">
        <v>0</v>
      </c>
      <c r="I239" s="6">
        <f t="shared" si="46"/>
        <v>0</v>
      </c>
      <c r="J239" s="11">
        <v>0</v>
      </c>
      <c r="K239" s="6">
        <f t="shared" si="50"/>
        <v>0</v>
      </c>
      <c r="L239" s="12">
        <f t="shared" si="48"/>
        <v>0</v>
      </c>
      <c r="M239">
        <f t="shared" si="51"/>
        <v>2030</v>
      </c>
    </row>
    <row r="240" spans="2:13" x14ac:dyDescent="0.25">
      <c r="B240" s="8">
        <f t="shared" si="54"/>
        <v>47604</v>
      </c>
      <c r="C240" s="10">
        <f t="shared" si="49"/>
        <v>0</v>
      </c>
      <c r="D240" s="3">
        <v>0</v>
      </c>
      <c r="E240" s="3">
        <f t="shared" si="52"/>
        <v>0</v>
      </c>
      <c r="F240" s="1">
        <f t="shared" si="47"/>
        <v>0</v>
      </c>
      <c r="G240" s="6">
        <f t="shared" si="53"/>
        <v>0</v>
      </c>
      <c r="H240" s="6">
        <v>0</v>
      </c>
      <c r="I240" s="6">
        <f t="shared" si="46"/>
        <v>0</v>
      </c>
      <c r="J240" s="11">
        <v>0</v>
      </c>
      <c r="K240" s="6">
        <f t="shared" si="50"/>
        <v>0</v>
      </c>
      <c r="L240" s="12">
        <f t="shared" si="48"/>
        <v>0</v>
      </c>
      <c r="M240">
        <f t="shared" si="51"/>
        <v>2030</v>
      </c>
    </row>
    <row r="241" spans="2:13" x14ac:dyDescent="0.25">
      <c r="B241" s="8">
        <f t="shared" si="54"/>
        <v>47635</v>
      </c>
      <c r="C241" s="10">
        <f t="shared" si="49"/>
        <v>0</v>
      </c>
      <c r="D241" s="3">
        <v>0</v>
      </c>
      <c r="E241" s="3">
        <f t="shared" si="52"/>
        <v>0</v>
      </c>
      <c r="F241" s="1">
        <f t="shared" si="47"/>
        <v>0</v>
      </c>
      <c r="G241" s="6">
        <f t="shared" si="53"/>
        <v>0</v>
      </c>
      <c r="H241" s="6">
        <v>0</v>
      </c>
      <c r="I241" s="6">
        <f t="shared" si="46"/>
        <v>0</v>
      </c>
      <c r="J241" s="11">
        <v>0</v>
      </c>
      <c r="K241" s="6">
        <f t="shared" si="50"/>
        <v>0</v>
      </c>
      <c r="L241" s="12">
        <f t="shared" si="48"/>
        <v>0</v>
      </c>
      <c r="M241">
        <f t="shared" si="51"/>
        <v>2030</v>
      </c>
    </row>
    <row r="242" spans="2:13" x14ac:dyDescent="0.25">
      <c r="B242" s="8">
        <f t="shared" si="54"/>
        <v>47665</v>
      </c>
      <c r="C242" s="10">
        <f t="shared" si="49"/>
        <v>0</v>
      </c>
      <c r="D242" s="3">
        <v>0</v>
      </c>
      <c r="E242" s="3">
        <f t="shared" si="52"/>
        <v>0</v>
      </c>
      <c r="F242" s="1">
        <f t="shared" si="47"/>
        <v>0</v>
      </c>
      <c r="G242" s="6">
        <f t="shared" si="53"/>
        <v>0</v>
      </c>
      <c r="H242" s="6">
        <v>0</v>
      </c>
      <c r="I242" s="6">
        <f t="shared" ref="I242:I305" si="55">C242-H242</f>
        <v>0</v>
      </c>
      <c r="J242" s="11">
        <v>0</v>
      </c>
      <c r="K242" s="6">
        <f t="shared" si="50"/>
        <v>0</v>
      </c>
      <c r="L242" s="12">
        <f t="shared" si="48"/>
        <v>0</v>
      </c>
      <c r="M242">
        <f t="shared" si="51"/>
        <v>2030</v>
      </c>
    </row>
    <row r="243" spans="2:13" x14ac:dyDescent="0.25">
      <c r="B243" s="8">
        <f t="shared" si="54"/>
        <v>47696</v>
      </c>
      <c r="C243" s="10">
        <f t="shared" si="49"/>
        <v>0</v>
      </c>
      <c r="D243" s="3">
        <v>0</v>
      </c>
      <c r="E243" s="3">
        <f t="shared" si="52"/>
        <v>0</v>
      </c>
      <c r="F243" s="1">
        <f t="shared" ref="F243:F306" si="56">IF(C242&gt;0,C242*Interest_Rate/12,0)</f>
        <v>0</v>
      </c>
      <c r="G243" s="6">
        <f t="shared" si="53"/>
        <v>0</v>
      </c>
      <c r="H243" s="6">
        <v>0</v>
      </c>
      <c r="I243" s="6">
        <f t="shared" si="55"/>
        <v>0</v>
      </c>
      <c r="J243" s="11">
        <v>0</v>
      </c>
      <c r="K243" s="6">
        <f t="shared" si="50"/>
        <v>0</v>
      </c>
      <c r="L243" s="12">
        <f t="shared" si="48"/>
        <v>0</v>
      </c>
      <c r="M243">
        <f t="shared" si="51"/>
        <v>2030</v>
      </c>
    </row>
    <row r="244" spans="2:13" x14ac:dyDescent="0.25">
      <c r="B244" s="8">
        <f t="shared" si="54"/>
        <v>47727</v>
      </c>
      <c r="C244" s="10">
        <f t="shared" si="49"/>
        <v>0</v>
      </c>
      <c r="D244" s="3">
        <v>0</v>
      </c>
      <c r="E244" s="3">
        <f t="shared" si="52"/>
        <v>0</v>
      </c>
      <c r="F244" s="1">
        <f t="shared" si="56"/>
        <v>0</v>
      </c>
      <c r="G244" s="6">
        <f t="shared" si="53"/>
        <v>0</v>
      </c>
      <c r="H244" s="6">
        <v>0</v>
      </c>
      <c r="I244" s="6">
        <f t="shared" si="55"/>
        <v>0</v>
      </c>
      <c r="J244" s="11">
        <v>0</v>
      </c>
      <c r="K244" s="6">
        <f t="shared" si="50"/>
        <v>0</v>
      </c>
      <c r="L244" s="12">
        <f t="shared" si="48"/>
        <v>0</v>
      </c>
      <c r="M244">
        <f t="shared" si="51"/>
        <v>2030</v>
      </c>
    </row>
    <row r="245" spans="2:13" x14ac:dyDescent="0.25">
      <c r="B245" s="8">
        <f t="shared" si="54"/>
        <v>47757</v>
      </c>
      <c r="C245" s="10">
        <f t="shared" si="49"/>
        <v>0</v>
      </c>
      <c r="D245" s="3">
        <v>0</v>
      </c>
      <c r="E245" s="3">
        <f t="shared" si="52"/>
        <v>0</v>
      </c>
      <c r="F245" s="1">
        <f t="shared" si="56"/>
        <v>0</v>
      </c>
      <c r="G245" s="6">
        <f t="shared" si="53"/>
        <v>0</v>
      </c>
      <c r="H245" s="6">
        <v>0</v>
      </c>
      <c r="I245" s="6">
        <f t="shared" si="55"/>
        <v>0</v>
      </c>
      <c r="J245" s="11">
        <v>0</v>
      </c>
      <c r="K245" s="6">
        <f t="shared" si="50"/>
        <v>0</v>
      </c>
      <c r="L245" s="12">
        <f t="shared" si="48"/>
        <v>0</v>
      </c>
      <c r="M245">
        <f t="shared" si="51"/>
        <v>2030</v>
      </c>
    </row>
    <row r="246" spans="2:13" x14ac:dyDescent="0.25">
      <c r="B246" s="8">
        <f t="shared" si="54"/>
        <v>47788</v>
      </c>
      <c r="C246" s="10">
        <f t="shared" si="49"/>
        <v>0</v>
      </c>
      <c r="D246" s="3">
        <v>0</v>
      </c>
      <c r="E246" s="3">
        <f t="shared" si="52"/>
        <v>0</v>
      </c>
      <c r="F246" s="1">
        <f t="shared" si="56"/>
        <v>0</v>
      </c>
      <c r="G246" s="6">
        <f t="shared" si="53"/>
        <v>0</v>
      </c>
      <c r="H246" s="6">
        <v>0</v>
      </c>
      <c r="I246" s="6">
        <f t="shared" si="55"/>
        <v>0</v>
      </c>
      <c r="J246" s="11">
        <v>0</v>
      </c>
      <c r="K246" s="6">
        <f t="shared" si="50"/>
        <v>0</v>
      </c>
      <c r="L246" s="12">
        <f t="shared" si="48"/>
        <v>0</v>
      </c>
      <c r="M246">
        <f t="shared" si="51"/>
        <v>2030</v>
      </c>
    </row>
    <row r="247" spans="2:13" x14ac:dyDescent="0.25">
      <c r="B247" s="8">
        <f t="shared" si="54"/>
        <v>47818</v>
      </c>
      <c r="C247" s="10">
        <f t="shared" si="49"/>
        <v>0</v>
      </c>
      <c r="D247" s="3">
        <v>0</v>
      </c>
      <c r="E247" s="3">
        <f t="shared" si="52"/>
        <v>0</v>
      </c>
      <c r="F247" s="1">
        <f t="shared" si="56"/>
        <v>0</v>
      </c>
      <c r="G247" s="6">
        <f t="shared" si="53"/>
        <v>0</v>
      </c>
      <c r="H247" s="6">
        <v>0</v>
      </c>
      <c r="I247" s="6">
        <f t="shared" si="55"/>
        <v>0</v>
      </c>
      <c r="J247" s="11">
        <v>0</v>
      </c>
      <c r="K247" s="6">
        <f t="shared" si="50"/>
        <v>0</v>
      </c>
      <c r="L247" s="12">
        <f t="shared" si="48"/>
        <v>0</v>
      </c>
      <c r="M247">
        <f t="shared" si="51"/>
        <v>2030</v>
      </c>
    </row>
    <row r="248" spans="2:13" x14ac:dyDescent="0.25">
      <c r="B248" s="8">
        <f t="shared" si="54"/>
        <v>47849</v>
      </c>
      <c r="C248" s="10">
        <f t="shared" si="49"/>
        <v>0</v>
      </c>
      <c r="D248" s="3">
        <v>0</v>
      </c>
      <c r="E248" s="3">
        <f t="shared" si="52"/>
        <v>0</v>
      </c>
      <c r="F248" s="1">
        <f t="shared" si="56"/>
        <v>0</v>
      </c>
      <c r="G248" s="6">
        <f t="shared" si="53"/>
        <v>0</v>
      </c>
      <c r="H248" s="6">
        <v>0</v>
      </c>
      <c r="I248" s="6">
        <f t="shared" si="55"/>
        <v>0</v>
      </c>
      <c r="J248" s="11">
        <v>0</v>
      </c>
      <c r="K248" s="6">
        <f t="shared" si="50"/>
        <v>0</v>
      </c>
      <c r="L248" s="12">
        <f t="shared" si="48"/>
        <v>0</v>
      </c>
      <c r="M248">
        <f t="shared" si="51"/>
        <v>2031</v>
      </c>
    </row>
    <row r="249" spans="2:13" x14ac:dyDescent="0.25">
      <c r="B249" s="8">
        <f t="shared" si="54"/>
        <v>47880</v>
      </c>
      <c r="C249" s="10">
        <f t="shared" si="49"/>
        <v>0</v>
      </c>
      <c r="D249" s="3">
        <v>0</v>
      </c>
      <c r="E249" s="3">
        <f t="shared" si="52"/>
        <v>0</v>
      </c>
      <c r="F249" s="1">
        <f t="shared" si="56"/>
        <v>0</v>
      </c>
      <c r="G249" s="6">
        <f t="shared" si="53"/>
        <v>0</v>
      </c>
      <c r="H249" s="6">
        <v>0</v>
      </c>
      <c r="I249" s="6">
        <f t="shared" si="55"/>
        <v>0</v>
      </c>
      <c r="J249" s="11">
        <v>0</v>
      </c>
      <c r="K249" s="6">
        <f t="shared" si="50"/>
        <v>0</v>
      </c>
      <c r="L249" s="12">
        <f t="shared" si="48"/>
        <v>0</v>
      </c>
      <c r="M249">
        <f t="shared" si="51"/>
        <v>2031</v>
      </c>
    </row>
    <row r="250" spans="2:13" x14ac:dyDescent="0.25">
      <c r="B250" s="8">
        <f t="shared" si="54"/>
        <v>47908</v>
      </c>
      <c r="C250" s="10">
        <f t="shared" si="49"/>
        <v>0</v>
      </c>
      <c r="D250" s="3">
        <v>0</v>
      </c>
      <c r="E250" s="3">
        <f t="shared" si="52"/>
        <v>0</v>
      </c>
      <c r="F250" s="1">
        <f t="shared" si="56"/>
        <v>0</v>
      </c>
      <c r="G250" s="6">
        <f t="shared" si="53"/>
        <v>0</v>
      </c>
      <c r="H250" s="6">
        <v>0</v>
      </c>
      <c r="I250" s="6">
        <f t="shared" si="55"/>
        <v>0</v>
      </c>
      <c r="J250" s="11">
        <v>0</v>
      </c>
      <c r="K250" s="6">
        <f t="shared" si="50"/>
        <v>0</v>
      </c>
      <c r="L250" s="12">
        <f t="shared" si="48"/>
        <v>0</v>
      </c>
      <c r="M250">
        <f t="shared" si="51"/>
        <v>2031</v>
      </c>
    </row>
    <row r="251" spans="2:13" x14ac:dyDescent="0.25">
      <c r="B251" s="8">
        <f t="shared" si="54"/>
        <v>47939</v>
      </c>
      <c r="C251" s="10">
        <f t="shared" si="49"/>
        <v>0</v>
      </c>
      <c r="D251" s="3">
        <v>0</v>
      </c>
      <c r="E251" s="3">
        <f t="shared" si="52"/>
        <v>0</v>
      </c>
      <c r="F251" s="1">
        <f t="shared" si="56"/>
        <v>0</v>
      </c>
      <c r="G251" s="6">
        <f t="shared" si="53"/>
        <v>0</v>
      </c>
      <c r="H251" s="6">
        <v>0</v>
      </c>
      <c r="I251" s="6">
        <f t="shared" si="55"/>
        <v>0</v>
      </c>
      <c r="J251" s="11">
        <v>0</v>
      </c>
      <c r="K251" s="6">
        <f t="shared" si="50"/>
        <v>0</v>
      </c>
      <c r="L251" s="12">
        <f t="shared" si="48"/>
        <v>0</v>
      </c>
      <c r="M251">
        <f t="shared" si="51"/>
        <v>2031</v>
      </c>
    </row>
    <row r="252" spans="2:13" x14ac:dyDescent="0.25">
      <c r="B252" s="8">
        <f t="shared" si="54"/>
        <v>47969</v>
      </c>
      <c r="C252" s="10">
        <f t="shared" si="49"/>
        <v>0</v>
      </c>
      <c r="D252" s="3">
        <v>0</v>
      </c>
      <c r="E252" s="3">
        <f t="shared" si="52"/>
        <v>0</v>
      </c>
      <c r="F252" s="1">
        <f t="shared" si="56"/>
        <v>0</v>
      </c>
      <c r="G252" s="6">
        <f t="shared" si="53"/>
        <v>0</v>
      </c>
      <c r="H252" s="6">
        <v>0</v>
      </c>
      <c r="I252" s="6">
        <f t="shared" si="55"/>
        <v>0</v>
      </c>
      <c r="J252" s="11">
        <v>0</v>
      </c>
      <c r="K252" s="6">
        <f t="shared" si="50"/>
        <v>0</v>
      </c>
      <c r="L252" s="12">
        <f t="shared" ref="L252:L315" si="57">IF(L251&gt;Allotment,IF(L251&gt;0,L251-(Allotment-$F252-$G252+J252),0),IF(L251&gt;0,-0.01,0))</f>
        <v>0</v>
      </c>
      <c r="M252">
        <f t="shared" si="51"/>
        <v>2031</v>
      </c>
    </row>
    <row r="253" spans="2:13" x14ac:dyDescent="0.25">
      <c r="B253" s="8">
        <f t="shared" si="54"/>
        <v>48000</v>
      </c>
      <c r="C253" s="10">
        <f t="shared" ref="C253:C316" si="58">IF(C252&gt;Allotment,ROUND(IF(C252&gt;0,C252-(IF(D253&gt;0,D253,Allotment)-$F253-$G253+$H252),0),2),IF(E253&gt;0,-0.01,0))</f>
        <v>0</v>
      </c>
      <c r="D253" s="3">
        <v>0</v>
      </c>
      <c r="E253" s="3">
        <f t="shared" si="52"/>
        <v>0</v>
      </c>
      <c r="F253" s="1">
        <f t="shared" si="56"/>
        <v>0</v>
      </c>
      <c r="G253" s="6">
        <f t="shared" si="53"/>
        <v>0</v>
      </c>
      <c r="H253" s="6">
        <v>0</v>
      </c>
      <c r="I253" s="6">
        <f t="shared" si="55"/>
        <v>0</v>
      </c>
      <c r="J253" s="11">
        <v>0</v>
      </c>
      <c r="K253" s="6">
        <f t="shared" si="50"/>
        <v>0</v>
      </c>
      <c r="L253" s="12">
        <f t="shared" si="57"/>
        <v>0</v>
      </c>
      <c r="M253">
        <f t="shared" si="51"/>
        <v>2031</v>
      </c>
    </row>
    <row r="254" spans="2:13" x14ac:dyDescent="0.25">
      <c r="B254" s="8">
        <f t="shared" si="54"/>
        <v>48030</v>
      </c>
      <c r="C254" s="10">
        <f t="shared" si="58"/>
        <v>0</v>
      </c>
      <c r="D254" s="3">
        <v>0</v>
      </c>
      <c r="E254" s="3">
        <f t="shared" si="52"/>
        <v>0</v>
      </c>
      <c r="F254" s="1">
        <f t="shared" si="56"/>
        <v>0</v>
      </c>
      <c r="G254" s="6">
        <f t="shared" si="53"/>
        <v>0</v>
      </c>
      <c r="H254" s="6">
        <v>0</v>
      </c>
      <c r="I254" s="6">
        <f t="shared" si="55"/>
        <v>0</v>
      </c>
      <c r="J254" s="11">
        <v>0</v>
      </c>
      <c r="K254" s="6">
        <f t="shared" si="50"/>
        <v>0</v>
      </c>
      <c r="L254" s="12">
        <f t="shared" si="57"/>
        <v>0</v>
      </c>
      <c r="M254">
        <f t="shared" si="51"/>
        <v>2031</v>
      </c>
    </row>
    <row r="255" spans="2:13" x14ac:dyDescent="0.25">
      <c r="B255" s="8">
        <f t="shared" si="54"/>
        <v>48061</v>
      </c>
      <c r="C255" s="10">
        <f t="shared" si="58"/>
        <v>0</v>
      </c>
      <c r="D255" s="3">
        <v>0</v>
      </c>
      <c r="E255" s="3">
        <f t="shared" si="52"/>
        <v>0</v>
      </c>
      <c r="F255" s="1">
        <f t="shared" si="56"/>
        <v>0</v>
      </c>
      <c r="G255" s="6">
        <f t="shared" si="53"/>
        <v>0</v>
      </c>
      <c r="H255" s="6">
        <v>0</v>
      </c>
      <c r="I255" s="6">
        <f t="shared" si="55"/>
        <v>0</v>
      </c>
      <c r="J255" s="11">
        <v>0</v>
      </c>
      <c r="K255" s="6">
        <f t="shared" ref="K255:K318" si="59">IF(J255-H255&lt;0,0,J255-H255)</f>
        <v>0</v>
      </c>
      <c r="L255" s="12">
        <f t="shared" si="57"/>
        <v>0</v>
      </c>
      <c r="M255">
        <f t="shared" si="51"/>
        <v>2031</v>
      </c>
    </row>
    <row r="256" spans="2:13" x14ac:dyDescent="0.25">
      <c r="B256" s="8">
        <f t="shared" si="54"/>
        <v>48092</v>
      </c>
      <c r="C256" s="10">
        <f t="shared" si="58"/>
        <v>0</v>
      </c>
      <c r="D256" s="3">
        <v>0</v>
      </c>
      <c r="E256" s="3">
        <f t="shared" si="52"/>
        <v>0</v>
      </c>
      <c r="F256" s="1">
        <f t="shared" si="56"/>
        <v>0</v>
      </c>
      <c r="G256" s="6">
        <f t="shared" si="53"/>
        <v>0</v>
      </c>
      <c r="H256" s="6">
        <v>0</v>
      </c>
      <c r="I256" s="6">
        <f t="shared" si="55"/>
        <v>0</v>
      </c>
      <c r="J256" s="11">
        <v>0</v>
      </c>
      <c r="K256" s="6">
        <f t="shared" si="59"/>
        <v>0</v>
      </c>
      <c r="L256" s="12">
        <f t="shared" si="57"/>
        <v>0</v>
      </c>
      <c r="M256">
        <f t="shared" si="51"/>
        <v>2031</v>
      </c>
    </row>
    <row r="257" spans="2:13" x14ac:dyDescent="0.25">
      <c r="B257" s="8">
        <f t="shared" si="54"/>
        <v>48122</v>
      </c>
      <c r="C257" s="10">
        <f t="shared" si="58"/>
        <v>0</v>
      </c>
      <c r="D257" s="3">
        <v>0</v>
      </c>
      <c r="E257" s="3">
        <f t="shared" si="52"/>
        <v>0</v>
      </c>
      <c r="F257" s="1">
        <f t="shared" si="56"/>
        <v>0</v>
      </c>
      <c r="G257" s="6">
        <f t="shared" si="53"/>
        <v>0</v>
      </c>
      <c r="H257" s="6">
        <v>0</v>
      </c>
      <c r="I257" s="6">
        <f t="shared" si="55"/>
        <v>0</v>
      </c>
      <c r="J257" s="11">
        <v>0</v>
      </c>
      <c r="K257" s="6">
        <f t="shared" si="59"/>
        <v>0</v>
      </c>
      <c r="L257" s="12">
        <f t="shared" si="57"/>
        <v>0</v>
      </c>
      <c r="M257">
        <f t="shared" si="51"/>
        <v>2031</v>
      </c>
    </row>
    <row r="258" spans="2:13" x14ac:dyDescent="0.25">
      <c r="B258" s="8">
        <f t="shared" si="54"/>
        <v>48153</v>
      </c>
      <c r="C258" s="10">
        <f t="shared" si="58"/>
        <v>0</v>
      </c>
      <c r="D258" s="3">
        <v>0</v>
      </c>
      <c r="E258" s="3">
        <f t="shared" si="52"/>
        <v>0</v>
      </c>
      <c r="F258" s="1">
        <f t="shared" si="56"/>
        <v>0</v>
      </c>
      <c r="G258" s="6">
        <f t="shared" si="53"/>
        <v>0</v>
      </c>
      <c r="H258" s="6">
        <v>0</v>
      </c>
      <c r="I258" s="6">
        <f t="shared" si="55"/>
        <v>0</v>
      </c>
      <c r="J258" s="11">
        <v>0</v>
      </c>
      <c r="K258" s="6">
        <f t="shared" si="59"/>
        <v>0</v>
      </c>
      <c r="L258" s="12">
        <f t="shared" si="57"/>
        <v>0</v>
      </c>
      <c r="M258">
        <f t="shared" si="51"/>
        <v>2031</v>
      </c>
    </row>
    <row r="259" spans="2:13" x14ac:dyDescent="0.25">
      <c r="B259" s="8">
        <f t="shared" si="54"/>
        <v>48183</v>
      </c>
      <c r="C259" s="10">
        <f t="shared" si="58"/>
        <v>0</v>
      </c>
      <c r="D259" s="3">
        <v>0</v>
      </c>
      <c r="E259" s="3">
        <f t="shared" si="52"/>
        <v>0</v>
      </c>
      <c r="F259" s="1">
        <f t="shared" si="56"/>
        <v>0</v>
      </c>
      <c r="G259" s="6">
        <f t="shared" si="53"/>
        <v>0</v>
      </c>
      <c r="H259" s="6">
        <v>0</v>
      </c>
      <c r="I259" s="6">
        <f t="shared" si="55"/>
        <v>0</v>
      </c>
      <c r="J259" s="11">
        <v>0</v>
      </c>
      <c r="K259" s="6">
        <f t="shared" si="59"/>
        <v>0</v>
      </c>
      <c r="L259" s="12">
        <f t="shared" si="57"/>
        <v>0</v>
      </c>
      <c r="M259">
        <f t="shared" ref="M259:M322" si="60">YEAR(B259)</f>
        <v>2031</v>
      </c>
    </row>
    <row r="260" spans="2:13" x14ac:dyDescent="0.25">
      <c r="B260" s="8">
        <f t="shared" si="54"/>
        <v>48214</v>
      </c>
      <c r="C260" s="10">
        <f t="shared" si="58"/>
        <v>0</v>
      </c>
      <c r="D260" s="3">
        <v>0</v>
      </c>
      <c r="E260" s="3">
        <f t="shared" si="52"/>
        <v>0</v>
      </c>
      <c r="F260" s="1">
        <f t="shared" si="56"/>
        <v>0</v>
      </c>
      <c r="G260" s="6">
        <f t="shared" si="53"/>
        <v>0</v>
      </c>
      <c r="H260" s="6">
        <v>0</v>
      </c>
      <c r="I260" s="6">
        <f t="shared" si="55"/>
        <v>0</v>
      </c>
      <c r="J260" s="11">
        <v>0</v>
      </c>
      <c r="K260" s="6">
        <f t="shared" si="59"/>
        <v>0</v>
      </c>
      <c r="L260" s="12">
        <f t="shared" si="57"/>
        <v>0</v>
      </c>
      <c r="M260">
        <f t="shared" si="60"/>
        <v>2032</v>
      </c>
    </row>
    <row r="261" spans="2:13" x14ac:dyDescent="0.25">
      <c r="B261" s="8">
        <f t="shared" si="54"/>
        <v>48245</v>
      </c>
      <c r="C261" s="10">
        <f t="shared" si="58"/>
        <v>0</v>
      </c>
      <c r="D261" s="3">
        <v>0</v>
      </c>
      <c r="E261" s="3">
        <f t="shared" si="52"/>
        <v>0</v>
      </c>
      <c r="F261" s="1">
        <f t="shared" si="56"/>
        <v>0</v>
      </c>
      <c r="G261" s="6">
        <f t="shared" si="53"/>
        <v>0</v>
      </c>
      <c r="H261" s="6">
        <v>0</v>
      </c>
      <c r="I261" s="6">
        <f t="shared" si="55"/>
        <v>0</v>
      </c>
      <c r="J261" s="11">
        <v>0</v>
      </c>
      <c r="K261" s="6">
        <f t="shared" si="59"/>
        <v>0</v>
      </c>
      <c r="L261" s="12">
        <f t="shared" si="57"/>
        <v>0</v>
      </c>
      <c r="M261">
        <f t="shared" si="60"/>
        <v>2032</v>
      </c>
    </row>
    <row r="262" spans="2:13" x14ac:dyDescent="0.25">
      <c r="B262" s="8">
        <f t="shared" si="54"/>
        <v>48274</v>
      </c>
      <c r="C262" s="10">
        <f t="shared" si="58"/>
        <v>0</v>
      </c>
      <c r="D262" s="3">
        <v>0</v>
      </c>
      <c r="E262" s="3">
        <f t="shared" si="52"/>
        <v>0</v>
      </c>
      <c r="F262" s="1">
        <f t="shared" si="56"/>
        <v>0</v>
      </c>
      <c r="G262" s="6">
        <f t="shared" si="53"/>
        <v>0</v>
      </c>
      <c r="H262" s="6">
        <v>0</v>
      </c>
      <c r="I262" s="6">
        <f t="shared" si="55"/>
        <v>0</v>
      </c>
      <c r="J262" s="11">
        <v>0</v>
      </c>
      <c r="K262" s="6">
        <f t="shared" si="59"/>
        <v>0</v>
      </c>
      <c r="L262" s="12">
        <f t="shared" si="57"/>
        <v>0</v>
      </c>
      <c r="M262">
        <f t="shared" si="60"/>
        <v>2032</v>
      </c>
    </row>
    <row r="263" spans="2:13" x14ac:dyDescent="0.25">
      <c r="B263" s="8">
        <f t="shared" si="54"/>
        <v>48305</v>
      </c>
      <c r="C263" s="10">
        <f t="shared" si="58"/>
        <v>0</v>
      </c>
      <c r="D263" s="3">
        <v>0</v>
      </c>
      <c r="E263" s="3">
        <f t="shared" ref="E263:E326" si="61">IF(F263&gt;0,LOOKUP(YEAR($B263-90),O:O,P:P)-G263-F263,0)</f>
        <v>0</v>
      </c>
      <c r="F263" s="1">
        <f t="shared" si="56"/>
        <v>0</v>
      </c>
      <c r="G263" s="6">
        <f t="shared" ref="G263:G326" si="62">IF(C262&gt;0,LOOKUP(YEAR($B263-90),O:O,Q:Q),0)</f>
        <v>0</v>
      </c>
      <c r="H263" s="6">
        <v>0</v>
      </c>
      <c r="I263" s="6">
        <f t="shared" si="55"/>
        <v>0</v>
      </c>
      <c r="J263" s="11">
        <v>0</v>
      </c>
      <c r="K263" s="6">
        <f t="shared" si="59"/>
        <v>0</v>
      </c>
      <c r="L263" s="12">
        <f t="shared" si="57"/>
        <v>0</v>
      </c>
      <c r="M263">
        <f t="shared" si="60"/>
        <v>2032</v>
      </c>
    </row>
    <row r="264" spans="2:13" x14ac:dyDescent="0.25">
      <c r="B264" s="8">
        <f t="shared" si="54"/>
        <v>48335</v>
      </c>
      <c r="C264" s="10">
        <f t="shared" si="58"/>
        <v>0</v>
      </c>
      <c r="D264" s="3">
        <v>0</v>
      </c>
      <c r="E264" s="3">
        <f t="shared" si="61"/>
        <v>0</v>
      </c>
      <c r="F264" s="1">
        <f t="shared" si="56"/>
        <v>0</v>
      </c>
      <c r="G264" s="6">
        <f t="shared" si="62"/>
        <v>0</v>
      </c>
      <c r="H264" s="6">
        <v>0</v>
      </c>
      <c r="I264" s="6">
        <f t="shared" si="55"/>
        <v>0</v>
      </c>
      <c r="J264" s="11">
        <v>0</v>
      </c>
      <c r="K264" s="6">
        <f t="shared" si="59"/>
        <v>0</v>
      </c>
      <c r="L264" s="12">
        <f t="shared" si="57"/>
        <v>0</v>
      </c>
      <c r="M264">
        <f t="shared" si="60"/>
        <v>2032</v>
      </c>
    </row>
    <row r="265" spans="2:13" x14ac:dyDescent="0.25">
      <c r="B265" s="8">
        <f t="shared" si="54"/>
        <v>48366</v>
      </c>
      <c r="C265" s="10">
        <f t="shared" si="58"/>
        <v>0</v>
      </c>
      <c r="D265" s="3">
        <v>0</v>
      </c>
      <c r="E265" s="3">
        <f t="shared" si="61"/>
        <v>0</v>
      </c>
      <c r="F265" s="1">
        <f t="shared" si="56"/>
        <v>0</v>
      </c>
      <c r="G265" s="6">
        <f t="shared" si="62"/>
        <v>0</v>
      </c>
      <c r="H265" s="6">
        <v>0</v>
      </c>
      <c r="I265" s="6">
        <f t="shared" si="55"/>
        <v>0</v>
      </c>
      <c r="J265" s="11">
        <v>0</v>
      </c>
      <c r="K265" s="6">
        <f t="shared" si="59"/>
        <v>0</v>
      </c>
      <c r="L265" s="12">
        <f t="shared" si="57"/>
        <v>0</v>
      </c>
      <c r="M265">
        <f t="shared" si="60"/>
        <v>2032</v>
      </c>
    </row>
    <row r="266" spans="2:13" x14ac:dyDescent="0.25">
      <c r="B266" s="8">
        <f t="shared" si="54"/>
        <v>48396</v>
      </c>
      <c r="C266" s="10">
        <f t="shared" si="58"/>
        <v>0</v>
      </c>
      <c r="D266" s="3">
        <v>0</v>
      </c>
      <c r="E266" s="3">
        <f t="shared" si="61"/>
        <v>0</v>
      </c>
      <c r="F266" s="1">
        <f t="shared" si="56"/>
        <v>0</v>
      </c>
      <c r="G266" s="6">
        <f t="shared" si="62"/>
        <v>0</v>
      </c>
      <c r="H266" s="6">
        <v>0</v>
      </c>
      <c r="I266" s="6">
        <f t="shared" si="55"/>
        <v>0</v>
      </c>
      <c r="J266" s="11">
        <v>0</v>
      </c>
      <c r="K266" s="6">
        <f t="shared" si="59"/>
        <v>0</v>
      </c>
      <c r="L266" s="12">
        <f t="shared" si="57"/>
        <v>0</v>
      </c>
      <c r="M266">
        <f t="shared" si="60"/>
        <v>2032</v>
      </c>
    </row>
    <row r="267" spans="2:13" x14ac:dyDescent="0.25">
      <c r="B267" s="8">
        <f t="shared" si="54"/>
        <v>48427</v>
      </c>
      <c r="C267" s="10">
        <f t="shared" si="58"/>
        <v>0</v>
      </c>
      <c r="D267" s="3">
        <v>0</v>
      </c>
      <c r="E267" s="3">
        <f t="shared" si="61"/>
        <v>0</v>
      </c>
      <c r="F267" s="1">
        <f t="shared" si="56"/>
        <v>0</v>
      </c>
      <c r="G267" s="6">
        <f t="shared" si="62"/>
        <v>0</v>
      </c>
      <c r="H267" s="6">
        <v>0</v>
      </c>
      <c r="I267" s="6">
        <f t="shared" si="55"/>
        <v>0</v>
      </c>
      <c r="J267" s="11">
        <v>0</v>
      </c>
      <c r="K267" s="6">
        <f t="shared" si="59"/>
        <v>0</v>
      </c>
      <c r="L267" s="12">
        <f t="shared" si="57"/>
        <v>0</v>
      </c>
      <c r="M267">
        <f t="shared" si="60"/>
        <v>2032</v>
      </c>
    </row>
    <row r="268" spans="2:13" x14ac:dyDescent="0.25">
      <c r="B268" s="8">
        <f t="shared" si="54"/>
        <v>48458</v>
      </c>
      <c r="C268" s="10">
        <f t="shared" si="58"/>
        <v>0</v>
      </c>
      <c r="D268" s="3">
        <v>0</v>
      </c>
      <c r="E268" s="3">
        <f t="shared" si="61"/>
        <v>0</v>
      </c>
      <c r="F268" s="1">
        <f t="shared" si="56"/>
        <v>0</v>
      </c>
      <c r="G268" s="6">
        <f t="shared" si="62"/>
        <v>0</v>
      </c>
      <c r="H268" s="6">
        <v>0</v>
      </c>
      <c r="I268" s="6">
        <f t="shared" si="55"/>
        <v>0</v>
      </c>
      <c r="J268" s="11">
        <v>0</v>
      </c>
      <c r="K268" s="6">
        <f t="shared" si="59"/>
        <v>0</v>
      </c>
      <c r="L268" s="12">
        <f t="shared" si="57"/>
        <v>0</v>
      </c>
      <c r="M268">
        <f t="shared" si="60"/>
        <v>2032</v>
      </c>
    </row>
    <row r="269" spans="2:13" x14ac:dyDescent="0.25">
      <c r="B269" s="8">
        <f t="shared" si="54"/>
        <v>48488</v>
      </c>
      <c r="C269" s="10">
        <f t="shared" si="58"/>
        <v>0</v>
      </c>
      <c r="D269" s="3">
        <v>0</v>
      </c>
      <c r="E269" s="3">
        <f t="shared" si="61"/>
        <v>0</v>
      </c>
      <c r="F269" s="1">
        <f t="shared" si="56"/>
        <v>0</v>
      </c>
      <c r="G269" s="6">
        <f t="shared" si="62"/>
        <v>0</v>
      </c>
      <c r="H269" s="6">
        <v>0</v>
      </c>
      <c r="I269" s="6">
        <f t="shared" si="55"/>
        <v>0</v>
      </c>
      <c r="J269" s="11">
        <v>0</v>
      </c>
      <c r="K269" s="6">
        <f t="shared" si="59"/>
        <v>0</v>
      </c>
      <c r="L269" s="12">
        <f t="shared" si="57"/>
        <v>0</v>
      </c>
      <c r="M269">
        <f t="shared" si="60"/>
        <v>2032</v>
      </c>
    </row>
    <row r="270" spans="2:13" x14ac:dyDescent="0.25">
      <c r="B270" s="8">
        <f t="shared" si="54"/>
        <v>48519</v>
      </c>
      <c r="C270" s="10">
        <f t="shared" si="58"/>
        <v>0</v>
      </c>
      <c r="D270" s="3">
        <v>0</v>
      </c>
      <c r="E270" s="3">
        <f t="shared" si="61"/>
        <v>0</v>
      </c>
      <c r="F270" s="1">
        <f t="shared" si="56"/>
        <v>0</v>
      </c>
      <c r="G270" s="6">
        <f t="shared" si="62"/>
        <v>0</v>
      </c>
      <c r="H270" s="6">
        <v>0</v>
      </c>
      <c r="I270" s="6">
        <f t="shared" si="55"/>
        <v>0</v>
      </c>
      <c r="J270" s="11">
        <v>0</v>
      </c>
      <c r="K270" s="6">
        <f t="shared" si="59"/>
        <v>0</v>
      </c>
      <c r="L270" s="12">
        <f t="shared" si="57"/>
        <v>0</v>
      </c>
      <c r="M270">
        <f t="shared" si="60"/>
        <v>2032</v>
      </c>
    </row>
    <row r="271" spans="2:13" x14ac:dyDescent="0.25">
      <c r="B271" s="8">
        <f t="shared" si="54"/>
        <v>48549</v>
      </c>
      <c r="C271" s="10">
        <f t="shared" si="58"/>
        <v>0</v>
      </c>
      <c r="D271" s="3">
        <v>0</v>
      </c>
      <c r="E271" s="3">
        <f t="shared" si="61"/>
        <v>0</v>
      </c>
      <c r="F271" s="1">
        <f t="shared" si="56"/>
        <v>0</v>
      </c>
      <c r="G271" s="6">
        <f t="shared" si="62"/>
        <v>0</v>
      </c>
      <c r="H271" s="6">
        <v>0</v>
      </c>
      <c r="I271" s="6">
        <f t="shared" si="55"/>
        <v>0</v>
      </c>
      <c r="J271" s="11">
        <v>0</v>
      </c>
      <c r="K271" s="6">
        <f t="shared" si="59"/>
        <v>0</v>
      </c>
      <c r="L271" s="12">
        <f t="shared" si="57"/>
        <v>0</v>
      </c>
      <c r="M271">
        <f t="shared" si="60"/>
        <v>2032</v>
      </c>
    </row>
    <row r="272" spans="2:13" x14ac:dyDescent="0.25">
      <c r="B272" s="8">
        <f t="shared" si="54"/>
        <v>48580</v>
      </c>
      <c r="C272" s="10">
        <f t="shared" si="58"/>
        <v>0</v>
      </c>
      <c r="D272" s="3">
        <v>0</v>
      </c>
      <c r="E272" s="3">
        <f t="shared" si="61"/>
        <v>0</v>
      </c>
      <c r="F272" s="1">
        <f t="shared" si="56"/>
        <v>0</v>
      </c>
      <c r="G272" s="6">
        <f t="shared" si="62"/>
        <v>0</v>
      </c>
      <c r="H272" s="6">
        <v>0</v>
      </c>
      <c r="I272" s="6">
        <f t="shared" si="55"/>
        <v>0</v>
      </c>
      <c r="J272" s="11">
        <v>0</v>
      </c>
      <c r="K272" s="6">
        <f t="shared" si="59"/>
        <v>0</v>
      </c>
      <c r="L272" s="12">
        <f t="shared" si="57"/>
        <v>0</v>
      </c>
      <c r="M272">
        <f t="shared" si="60"/>
        <v>2033</v>
      </c>
    </row>
    <row r="273" spans="2:13" x14ac:dyDescent="0.25">
      <c r="B273" s="8">
        <f t="shared" si="54"/>
        <v>48611</v>
      </c>
      <c r="C273" s="10">
        <f t="shared" si="58"/>
        <v>0</v>
      </c>
      <c r="D273" s="3">
        <v>0</v>
      </c>
      <c r="E273" s="3">
        <f t="shared" si="61"/>
        <v>0</v>
      </c>
      <c r="F273" s="1">
        <f t="shared" si="56"/>
        <v>0</v>
      </c>
      <c r="G273" s="6">
        <f t="shared" si="62"/>
        <v>0</v>
      </c>
      <c r="H273" s="6">
        <v>0</v>
      </c>
      <c r="I273" s="6">
        <f t="shared" si="55"/>
        <v>0</v>
      </c>
      <c r="J273" s="11">
        <v>0</v>
      </c>
      <c r="K273" s="6">
        <f t="shared" si="59"/>
        <v>0</v>
      </c>
      <c r="L273" s="12">
        <f t="shared" si="57"/>
        <v>0</v>
      </c>
      <c r="M273">
        <f t="shared" si="60"/>
        <v>2033</v>
      </c>
    </row>
    <row r="274" spans="2:13" x14ac:dyDescent="0.25">
      <c r="B274" s="8">
        <f t="shared" si="54"/>
        <v>48639</v>
      </c>
      <c r="C274" s="10">
        <f t="shared" si="58"/>
        <v>0</v>
      </c>
      <c r="D274" s="3">
        <v>0</v>
      </c>
      <c r="E274" s="3">
        <f t="shared" si="61"/>
        <v>0</v>
      </c>
      <c r="F274" s="1">
        <f t="shared" si="56"/>
        <v>0</v>
      </c>
      <c r="G274" s="6">
        <f t="shared" si="62"/>
        <v>0</v>
      </c>
      <c r="H274" s="6">
        <v>0</v>
      </c>
      <c r="I274" s="6">
        <f t="shared" si="55"/>
        <v>0</v>
      </c>
      <c r="J274" s="11">
        <v>0</v>
      </c>
      <c r="K274" s="6">
        <f t="shared" si="59"/>
        <v>0</v>
      </c>
      <c r="L274" s="12">
        <f t="shared" si="57"/>
        <v>0</v>
      </c>
      <c r="M274">
        <f t="shared" si="60"/>
        <v>2033</v>
      </c>
    </row>
    <row r="275" spans="2:13" x14ac:dyDescent="0.25">
      <c r="B275" s="8">
        <f t="shared" si="54"/>
        <v>48670</v>
      </c>
      <c r="C275" s="10">
        <f t="shared" si="58"/>
        <v>0</v>
      </c>
      <c r="D275" s="3">
        <v>0</v>
      </c>
      <c r="E275" s="3">
        <f t="shared" si="61"/>
        <v>0</v>
      </c>
      <c r="F275" s="1">
        <f t="shared" si="56"/>
        <v>0</v>
      </c>
      <c r="G275" s="6">
        <f t="shared" si="62"/>
        <v>0</v>
      </c>
      <c r="H275" s="6">
        <v>0</v>
      </c>
      <c r="I275" s="6">
        <f t="shared" si="55"/>
        <v>0</v>
      </c>
      <c r="J275" s="11">
        <v>0</v>
      </c>
      <c r="K275" s="6">
        <f t="shared" si="59"/>
        <v>0</v>
      </c>
      <c r="L275" s="12">
        <f t="shared" si="57"/>
        <v>0</v>
      </c>
      <c r="M275">
        <f t="shared" si="60"/>
        <v>2033</v>
      </c>
    </row>
    <row r="276" spans="2:13" x14ac:dyDescent="0.25">
      <c r="B276" s="8">
        <f t="shared" si="54"/>
        <v>48700</v>
      </c>
      <c r="C276" s="10">
        <f t="shared" si="58"/>
        <v>0</v>
      </c>
      <c r="D276" s="3">
        <v>0</v>
      </c>
      <c r="E276" s="3">
        <f t="shared" si="61"/>
        <v>0</v>
      </c>
      <c r="F276" s="1">
        <f t="shared" si="56"/>
        <v>0</v>
      </c>
      <c r="G276" s="6">
        <f t="shared" si="62"/>
        <v>0</v>
      </c>
      <c r="H276" s="6">
        <v>0</v>
      </c>
      <c r="I276" s="6">
        <f t="shared" si="55"/>
        <v>0</v>
      </c>
      <c r="J276" s="11">
        <v>0</v>
      </c>
      <c r="K276" s="6">
        <f t="shared" si="59"/>
        <v>0</v>
      </c>
      <c r="L276" s="12">
        <f t="shared" si="57"/>
        <v>0</v>
      </c>
      <c r="M276">
        <f t="shared" si="60"/>
        <v>2033</v>
      </c>
    </row>
    <row r="277" spans="2:13" x14ac:dyDescent="0.25">
      <c r="B277" s="8">
        <f t="shared" si="54"/>
        <v>48731</v>
      </c>
      <c r="C277" s="10">
        <f t="shared" si="58"/>
        <v>0</v>
      </c>
      <c r="D277" s="3">
        <v>0</v>
      </c>
      <c r="E277" s="3">
        <f t="shared" si="61"/>
        <v>0</v>
      </c>
      <c r="F277" s="1">
        <f t="shared" si="56"/>
        <v>0</v>
      </c>
      <c r="G277" s="6">
        <f t="shared" si="62"/>
        <v>0</v>
      </c>
      <c r="H277" s="6">
        <v>0</v>
      </c>
      <c r="I277" s="6">
        <f t="shared" si="55"/>
        <v>0</v>
      </c>
      <c r="J277" s="11">
        <v>0</v>
      </c>
      <c r="K277" s="6">
        <f t="shared" si="59"/>
        <v>0</v>
      </c>
      <c r="L277" s="12">
        <f t="shared" si="57"/>
        <v>0</v>
      </c>
      <c r="M277">
        <f t="shared" si="60"/>
        <v>2033</v>
      </c>
    </row>
    <row r="278" spans="2:13" x14ac:dyDescent="0.25">
      <c r="B278" s="8">
        <f t="shared" si="54"/>
        <v>48761</v>
      </c>
      <c r="C278" s="10">
        <f t="shared" si="58"/>
        <v>0</v>
      </c>
      <c r="D278" s="3">
        <v>0</v>
      </c>
      <c r="E278" s="3">
        <f t="shared" si="61"/>
        <v>0</v>
      </c>
      <c r="F278" s="1">
        <f t="shared" si="56"/>
        <v>0</v>
      </c>
      <c r="G278" s="6">
        <f t="shared" si="62"/>
        <v>0</v>
      </c>
      <c r="H278" s="6">
        <v>0</v>
      </c>
      <c r="I278" s="6">
        <f t="shared" si="55"/>
        <v>0</v>
      </c>
      <c r="J278" s="11">
        <v>0</v>
      </c>
      <c r="K278" s="6">
        <f t="shared" si="59"/>
        <v>0</v>
      </c>
      <c r="L278" s="12">
        <f t="shared" si="57"/>
        <v>0</v>
      </c>
      <c r="M278">
        <f t="shared" si="60"/>
        <v>2033</v>
      </c>
    </row>
    <row r="279" spans="2:13" x14ac:dyDescent="0.25">
      <c r="B279" s="8">
        <f t="shared" si="54"/>
        <v>48792</v>
      </c>
      <c r="C279" s="10">
        <f t="shared" si="58"/>
        <v>0</v>
      </c>
      <c r="D279" s="3">
        <v>0</v>
      </c>
      <c r="E279" s="3">
        <f t="shared" si="61"/>
        <v>0</v>
      </c>
      <c r="F279" s="1">
        <f t="shared" si="56"/>
        <v>0</v>
      </c>
      <c r="G279" s="6">
        <f t="shared" si="62"/>
        <v>0</v>
      </c>
      <c r="H279" s="6">
        <v>0</v>
      </c>
      <c r="I279" s="6">
        <f t="shared" si="55"/>
        <v>0</v>
      </c>
      <c r="J279" s="11">
        <v>0</v>
      </c>
      <c r="K279" s="6">
        <f t="shared" si="59"/>
        <v>0</v>
      </c>
      <c r="L279" s="12">
        <f t="shared" si="57"/>
        <v>0</v>
      </c>
      <c r="M279">
        <f t="shared" si="60"/>
        <v>2033</v>
      </c>
    </row>
    <row r="280" spans="2:13" x14ac:dyDescent="0.25">
      <c r="B280" s="8">
        <f t="shared" si="54"/>
        <v>48823</v>
      </c>
      <c r="C280" s="10">
        <f t="shared" si="58"/>
        <v>0</v>
      </c>
      <c r="D280" s="3">
        <v>0</v>
      </c>
      <c r="E280" s="3">
        <f t="shared" si="61"/>
        <v>0</v>
      </c>
      <c r="F280" s="1">
        <f t="shared" si="56"/>
        <v>0</v>
      </c>
      <c r="G280" s="6">
        <f t="shared" si="62"/>
        <v>0</v>
      </c>
      <c r="H280" s="6">
        <v>0</v>
      </c>
      <c r="I280" s="6">
        <f t="shared" si="55"/>
        <v>0</v>
      </c>
      <c r="J280" s="11">
        <v>0</v>
      </c>
      <c r="K280" s="6">
        <f t="shared" si="59"/>
        <v>0</v>
      </c>
      <c r="L280" s="12">
        <f t="shared" si="57"/>
        <v>0</v>
      </c>
      <c r="M280">
        <f t="shared" si="60"/>
        <v>2033</v>
      </c>
    </row>
    <row r="281" spans="2:13" x14ac:dyDescent="0.25">
      <c r="B281" s="8">
        <f t="shared" si="54"/>
        <v>48853</v>
      </c>
      <c r="C281" s="10">
        <f t="shared" si="58"/>
        <v>0</v>
      </c>
      <c r="D281" s="3">
        <v>0</v>
      </c>
      <c r="E281" s="3">
        <f t="shared" si="61"/>
        <v>0</v>
      </c>
      <c r="F281" s="1">
        <f t="shared" si="56"/>
        <v>0</v>
      </c>
      <c r="G281" s="6">
        <f t="shared" si="62"/>
        <v>0</v>
      </c>
      <c r="H281" s="6">
        <v>0</v>
      </c>
      <c r="I281" s="6">
        <f t="shared" si="55"/>
        <v>0</v>
      </c>
      <c r="J281" s="11">
        <v>0</v>
      </c>
      <c r="K281" s="6">
        <f t="shared" si="59"/>
        <v>0</v>
      </c>
      <c r="L281" s="12">
        <f t="shared" si="57"/>
        <v>0</v>
      </c>
      <c r="M281">
        <f t="shared" si="60"/>
        <v>2033</v>
      </c>
    </row>
    <row r="282" spans="2:13" x14ac:dyDescent="0.25">
      <c r="B282" s="8">
        <f t="shared" si="54"/>
        <v>48884</v>
      </c>
      <c r="C282" s="10">
        <f t="shared" si="58"/>
        <v>0</v>
      </c>
      <c r="D282" s="3">
        <v>0</v>
      </c>
      <c r="E282" s="3">
        <f t="shared" si="61"/>
        <v>0</v>
      </c>
      <c r="F282" s="1">
        <f t="shared" si="56"/>
        <v>0</v>
      </c>
      <c r="G282" s="6">
        <f t="shared" si="62"/>
        <v>0</v>
      </c>
      <c r="H282" s="6">
        <v>0</v>
      </c>
      <c r="I282" s="6">
        <f t="shared" si="55"/>
        <v>0</v>
      </c>
      <c r="J282" s="11">
        <v>0</v>
      </c>
      <c r="K282" s="6">
        <f t="shared" si="59"/>
        <v>0</v>
      </c>
      <c r="L282" s="12">
        <f t="shared" si="57"/>
        <v>0</v>
      </c>
      <c r="M282">
        <f t="shared" si="60"/>
        <v>2033</v>
      </c>
    </row>
    <row r="283" spans="2:13" x14ac:dyDescent="0.25">
      <c r="B283" s="8">
        <f t="shared" si="54"/>
        <v>48914</v>
      </c>
      <c r="C283" s="10">
        <f t="shared" si="58"/>
        <v>0</v>
      </c>
      <c r="D283" s="3">
        <v>0</v>
      </c>
      <c r="E283" s="3">
        <f t="shared" si="61"/>
        <v>0</v>
      </c>
      <c r="F283" s="1">
        <f t="shared" si="56"/>
        <v>0</v>
      </c>
      <c r="G283" s="6">
        <f t="shared" si="62"/>
        <v>0</v>
      </c>
      <c r="H283" s="6">
        <v>0</v>
      </c>
      <c r="I283" s="6">
        <f t="shared" si="55"/>
        <v>0</v>
      </c>
      <c r="J283" s="11">
        <v>0</v>
      </c>
      <c r="K283" s="6">
        <f t="shared" si="59"/>
        <v>0</v>
      </c>
      <c r="L283" s="12">
        <f t="shared" si="57"/>
        <v>0</v>
      </c>
      <c r="M283">
        <f t="shared" si="60"/>
        <v>2033</v>
      </c>
    </row>
    <row r="284" spans="2:13" x14ac:dyDescent="0.25">
      <c r="B284" s="8">
        <f t="shared" si="54"/>
        <v>48945</v>
      </c>
      <c r="C284" s="10">
        <f t="shared" si="58"/>
        <v>0</v>
      </c>
      <c r="D284" s="3">
        <v>0</v>
      </c>
      <c r="E284" s="3">
        <f t="shared" si="61"/>
        <v>0</v>
      </c>
      <c r="F284" s="1">
        <f t="shared" si="56"/>
        <v>0</v>
      </c>
      <c r="G284" s="6">
        <f t="shared" si="62"/>
        <v>0</v>
      </c>
      <c r="H284" s="6">
        <v>0</v>
      </c>
      <c r="I284" s="6">
        <f t="shared" si="55"/>
        <v>0</v>
      </c>
      <c r="J284" s="11">
        <v>0</v>
      </c>
      <c r="K284" s="6">
        <f t="shared" si="59"/>
        <v>0</v>
      </c>
      <c r="L284" s="12">
        <f t="shared" si="57"/>
        <v>0</v>
      </c>
      <c r="M284">
        <f t="shared" si="60"/>
        <v>2034</v>
      </c>
    </row>
    <row r="285" spans="2:13" x14ac:dyDescent="0.25">
      <c r="B285" s="8">
        <f t="shared" si="54"/>
        <v>48976</v>
      </c>
      <c r="C285" s="10">
        <f t="shared" si="58"/>
        <v>0</v>
      </c>
      <c r="D285" s="3">
        <v>0</v>
      </c>
      <c r="E285" s="3">
        <f t="shared" si="61"/>
        <v>0</v>
      </c>
      <c r="F285" s="1">
        <f t="shared" si="56"/>
        <v>0</v>
      </c>
      <c r="G285" s="6">
        <f t="shared" si="62"/>
        <v>0</v>
      </c>
      <c r="H285" s="6">
        <v>0</v>
      </c>
      <c r="I285" s="6">
        <f t="shared" si="55"/>
        <v>0</v>
      </c>
      <c r="J285" s="11">
        <v>0</v>
      </c>
      <c r="K285" s="6">
        <f t="shared" si="59"/>
        <v>0</v>
      </c>
      <c r="L285" s="12">
        <f t="shared" si="57"/>
        <v>0</v>
      </c>
      <c r="M285">
        <f t="shared" si="60"/>
        <v>2034</v>
      </c>
    </row>
    <row r="286" spans="2:13" x14ac:dyDescent="0.25">
      <c r="B286" s="8">
        <f t="shared" ref="B286:B349" si="63">EDATE(B285,1)</f>
        <v>49004</v>
      </c>
      <c r="C286" s="10">
        <f t="shared" si="58"/>
        <v>0</v>
      </c>
      <c r="D286" s="3">
        <v>0</v>
      </c>
      <c r="E286" s="3">
        <f t="shared" si="61"/>
        <v>0</v>
      </c>
      <c r="F286" s="1">
        <f t="shared" si="56"/>
        <v>0</v>
      </c>
      <c r="G286" s="6">
        <f t="shared" si="62"/>
        <v>0</v>
      </c>
      <c r="H286" s="6">
        <v>0</v>
      </c>
      <c r="I286" s="6">
        <f t="shared" si="55"/>
        <v>0</v>
      </c>
      <c r="J286" s="11">
        <v>0</v>
      </c>
      <c r="K286" s="6">
        <f t="shared" si="59"/>
        <v>0</v>
      </c>
      <c r="L286" s="12">
        <f t="shared" si="57"/>
        <v>0</v>
      </c>
      <c r="M286">
        <f t="shared" si="60"/>
        <v>2034</v>
      </c>
    </row>
    <row r="287" spans="2:13" x14ac:dyDescent="0.25">
      <c r="B287" s="8">
        <f t="shared" si="63"/>
        <v>49035</v>
      </c>
      <c r="C287" s="10">
        <f t="shared" si="58"/>
        <v>0</v>
      </c>
      <c r="D287" s="3">
        <v>0</v>
      </c>
      <c r="E287" s="3">
        <f t="shared" si="61"/>
        <v>0</v>
      </c>
      <c r="F287" s="1">
        <f t="shared" si="56"/>
        <v>0</v>
      </c>
      <c r="G287" s="6">
        <f t="shared" si="62"/>
        <v>0</v>
      </c>
      <c r="H287" s="6">
        <v>0</v>
      </c>
      <c r="I287" s="6">
        <f t="shared" si="55"/>
        <v>0</v>
      </c>
      <c r="J287" s="11">
        <v>0</v>
      </c>
      <c r="K287" s="6">
        <f t="shared" si="59"/>
        <v>0</v>
      </c>
      <c r="L287" s="12">
        <f t="shared" si="57"/>
        <v>0</v>
      </c>
      <c r="M287">
        <f t="shared" si="60"/>
        <v>2034</v>
      </c>
    </row>
    <row r="288" spans="2:13" x14ac:dyDescent="0.25">
      <c r="B288" s="8">
        <f t="shared" si="63"/>
        <v>49065</v>
      </c>
      <c r="C288" s="10">
        <f t="shared" si="58"/>
        <v>0</v>
      </c>
      <c r="D288" s="3">
        <v>0</v>
      </c>
      <c r="E288" s="3">
        <f t="shared" si="61"/>
        <v>0</v>
      </c>
      <c r="F288" s="1">
        <f t="shared" si="56"/>
        <v>0</v>
      </c>
      <c r="G288" s="6">
        <f t="shared" si="62"/>
        <v>0</v>
      </c>
      <c r="H288" s="6">
        <v>0</v>
      </c>
      <c r="I288" s="6">
        <f t="shared" si="55"/>
        <v>0</v>
      </c>
      <c r="J288" s="11">
        <v>0</v>
      </c>
      <c r="K288" s="6">
        <f t="shared" si="59"/>
        <v>0</v>
      </c>
      <c r="L288" s="12">
        <f t="shared" si="57"/>
        <v>0</v>
      </c>
      <c r="M288">
        <f t="shared" si="60"/>
        <v>2034</v>
      </c>
    </row>
    <row r="289" spans="2:13" x14ac:dyDescent="0.25">
      <c r="B289" s="8">
        <f t="shared" si="63"/>
        <v>49096</v>
      </c>
      <c r="C289" s="10">
        <f t="shared" si="58"/>
        <v>0</v>
      </c>
      <c r="D289" s="3">
        <v>0</v>
      </c>
      <c r="E289" s="3">
        <f t="shared" si="61"/>
        <v>0</v>
      </c>
      <c r="F289" s="1">
        <f t="shared" si="56"/>
        <v>0</v>
      </c>
      <c r="G289" s="6">
        <f t="shared" si="62"/>
        <v>0</v>
      </c>
      <c r="H289" s="6">
        <v>0</v>
      </c>
      <c r="I289" s="6">
        <f t="shared" si="55"/>
        <v>0</v>
      </c>
      <c r="J289" s="11">
        <v>0</v>
      </c>
      <c r="K289" s="6">
        <f t="shared" si="59"/>
        <v>0</v>
      </c>
      <c r="L289" s="12">
        <f t="shared" si="57"/>
        <v>0</v>
      </c>
      <c r="M289">
        <f t="shared" si="60"/>
        <v>2034</v>
      </c>
    </row>
    <row r="290" spans="2:13" x14ac:dyDescent="0.25">
      <c r="B290" s="8">
        <f t="shared" si="63"/>
        <v>49126</v>
      </c>
      <c r="C290" s="10">
        <f t="shared" si="58"/>
        <v>0</v>
      </c>
      <c r="D290" s="3">
        <v>0</v>
      </c>
      <c r="E290" s="3">
        <f t="shared" si="61"/>
        <v>0</v>
      </c>
      <c r="F290" s="1">
        <f t="shared" si="56"/>
        <v>0</v>
      </c>
      <c r="G290" s="6">
        <f t="shared" si="62"/>
        <v>0</v>
      </c>
      <c r="H290" s="6">
        <v>0</v>
      </c>
      <c r="I290" s="6">
        <f t="shared" si="55"/>
        <v>0</v>
      </c>
      <c r="J290" s="11">
        <v>0</v>
      </c>
      <c r="K290" s="6">
        <f t="shared" si="59"/>
        <v>0</v>
      </c>
      <c r="L290" s="12">
        <f t="shared" si="57"/>
        <v>0</v>
      </c>
      <c r="M290">
        <f t="shared" si="60"/>
        <v>2034</v>
      </c>
    </row>
    <row r="291" spans="2:13" x14ac:dyDescent="0.25">
      <c r="B291" s="8">
        <f t="shared" si="63"/>
        <v>49157</v>
      </c>
      <c r="C291" s="10">
        <f t="shared" si="58"/>
        <v>0</v>
      </c>
      <c r="D291" s="3">
        <v>0</v>
      </c>
      <c r="E291" s="3">
        <f t="shared" si="61"/>
        <v>0</v>
      </c>
      <c r="F291" s="1">
        <f t="shared" si="56"/>
        <v>0</v>
      </c>
      <c r="G291" s="6">
        <f t="shared" si="62"/>
        <v>0</v>
      </c>
      <c r="H291" s="6">
        <v>0</v>
      </c>
      <c r="I291" s="6">
        <f t="shared" si="55"/>
        <v>0</v>
      </c>
      <c r="J291" s="11">
        <v>0</v>
      </c>
      <c r="K291" s="6">
        <f t="shared" si="59"/>
        <v>0</v>
      </c>
      <c r="L291" s="12">
        <f t="shared" si="57"/>
        <v>0</v>
      </c>
      <c r="M291">
        <f t="shared" si="60"/>
        <v>2034</v>
      </c>
    </row>
    <row r="292" spans="2:13" x14ac:dyDescent="0.25">
      <c r="B292" s="8">
        <f t="shared" si="63"/>
        <v>49188</v>
      </c>
      <c r="C292" s="10">
        <f t="shared" si="58"/>
        <v>0</v>
      </c>
      <c r="D292" s="3">
        <v>0</v>
      </c>
      <c r="E292" s="3">
        <f t="shared" si="61"/>
        <v>0</v>
      </c>
      <c r="F292" s="1">
        <f t="shared" si="56"/>
        <v>0</v>
      </c>
      <c r="G292" s="6">
        <f t="shared" si="62"/>
        <v>0</v>
      </c>
      <c r="H292" s="6">
        <v>0</v>
      </c>
      <c r="I292" s="6">
        <f t="shared" si="55"/>
        <v>0</v>
      </c>
      <c r="J292" s="11">
        <v>0</v>
      </c>
      <c r="K292" s="6">
        <f t="shared" si="59"/>
        <v>0</v>
      </c>
      <c r="L292" s="12">
        <f t="shared" si="57"/>
        <v>0</v>
      </c>
      <c r="M292">
        <f t="shared" si="60"/>
        <v>2034</v>
      </c>
    </row>
    <row r="293" spans="2:13" x14ac:dyDescent="0.25">
      <c r="B293" s="8">
        <f t="shared" si="63"/>
        <v>49218</v>
      </c>
      <c r="C293" s="10">
        <f t="shared" si="58"/>
        <v>0</v>
      </c>
      <c r="D293" s="3">
        <v>0</v>
      </c>
      <c r="E293" s="3">
        <f t="shared" si="61"/>
        <v>0</v>
      </c>
      <c r="F293" s="1">
        <f t="shared" si="56"/>
        <v>0</v>
      </c>
      <c r="G293" s="6">
        <f t="shared" si="62"/>
        <v>0</v>
      </c>
      <c r="H293" s="6">
        <v>0</v>
      </c>
      <c r="I293" s="6">
        <f t="shared" si="55"/>
        <v>0</v>
      </c>
      <c r="J293" s="11">
        <v>0</v>
      </c>
      <c r="K293" s="6">
        <f t="shared" si="59"/>
        <v>0</v>
      </c>
      <c r="L293" s="12">
        <f t="shared" si="57"/>
        <v>0</v>
      </c>
      <c r="M293">
        <f t="shared" si="60"/>
        <v>2034</v>
      </c>
    </row>
    <row r="294" spans="2:13" x14ac:dyDescent="0.25">
      <c r="B294" s="8">
        <f t="shared" si="63"/>
        <v>49249</v>
      </c>
      <c r="C294" s="10">
        <f t="shared" si="58"/>
        <v>0</v>
      </c>
      <c r="D294" s="3">
        <v>0</v>
      </c>
      <c r="E294" s="3">
        <f t="shared" si="61"/>
        <v>0</v>
      </c>
      <c r="F294" s="1">
        <f t="shared" si="56"/>
        <v>0</v>
      </c>
      <c r="G294" s="6">
        <f t="shared" si="62"/>
        <v>0</v>
      </c>
      <c r="H294" s="6">
        <v>0</v>
      </c>
      <c r="I294" s="6">
        <f t="shared" si="55"/>
        <v>0</v>
      </c>
      <c r="J294" s="11">
        <v>0</v>
      </c>
      <c r="K294" s="6">
        <f t="shared" si="59"/>
        <v>0</v>
      </c>
      <c r="L294" s="12">
        <f t="shared" si="57"/>
        <v>0</v>
      </c>
      <c r="M294">
        <f t="shared" si="60"/>
        <v>2034</v>
      </c>
    </row>
    <row r="295" spans="2:13" x14ac:dyDescent="0.25">
      <c r="B295" s="8">
        <f t="shared" si="63"/>
        <v>49279</v>
      </c>
      <c r="C295" s="10">
        <f t="shared" si="58"/>
        <v>0</v>
      </c>
      <c r="D295" s="3">
        <v>0</v>
      </c>
      <c r="E295" s="3">
        <f t="shared" si="61"/>
        <v>0</v>
      </c>
      <c r="F295" s="1">
        <f t="shared" si="56"/>
        <v>0</v>
      </c>
      <c r="G295" s="6">
        <f t="shared" si="62"/>
        <v>0</v>
      </c>
      <c r="H295" s="6">
        <v>0</v>
      </c>
      <c r="I295" s="6">
        <f t="shared" si="55"/>
        <v>0</v>
      </c>
      <c r="J295" s="11">
        <v>0</v>
      </c>
      <c r="K295" s="6">
        <f t="shared" si="59"/>
        <v>0</v>
      </c>
      <c r="L295" s="12">
        <f t="shared" si="57"/>
        <v>0</v>
      </c>
      <c r="M295">
        <f t="shared" si="60"/>
        <v>2034</v>
      </c>
    </row>
    <row r="296" spans="2:13" x14ac:dyDescent="0.25">
      <c r="B296" s="8">
        <f t="shared" si="63"/>
        <v>49310</v>
      </c>
      <c r="C296" s="10">
        <f t="shared" si="58"/>
        <v>0</v>
      </c>
      <c r="D296" s="3">
        <v>0</v>
      </c>
      <c r="E296" s="3">
        <f t="shared" si="61"/>
        <v>0</v>
      </c>
      <c r="F296" s="1">
        <f t="shared" si="56"/>
        <v>0</v>
      </c>
      <c r="G296" s="6">
        <f t="shared" si="62"/>
        <v>0</v>
      </c>
      <c r="H296" s="6">
        <v>0</v>
      </c>
      <c r="I296" s="6">
        <f t="shared" si="55"/>
        <v>0</v>
      </c>
      <c r="J296" s="11">
        <v>0</v>
      </c>
      <c r="K296" s="6">
        <f t="shared" si="59"/>
        <v>0</v>
      </c>
      <c r="L296" s="12">
        <f t="shared" si="57"/>
        <v>0</v>
      </c>
      <c r="M296">
        <f t="shared" si="60"/>
        <v>2035</v>
      </c>
    </row>
    <row r="297" spans="2:13" x14ac:dyDescent="0.25">
      <c r="B297" s="8">
        <f t="shared" si="63"/>
        <v>49341</v>
      </c>
      <c r="C297" s="10">
        <f t="shared" si="58"/>
        <v>0</v>
      </c>
      <c r="D297" s="3">
        <v>0</v>
      </c>
      <c r="E297" s="3">
        <f t="shared" si="61"/>
        <v>0</v>
      </c>
      <c r="F297" s="1">
        <f t="shared" si="56"/>
        <v>0</v>
      </c>
      <c r="G297" s="6">
        <f t="shared" si="62"/>
        <v>0</v>
      </c>
      <c r="H297" s="6">
        <v>0</v>
      </c>
      <c r="I297" s="6">
        <f t="shared" si="55"/>
        <v>0</v>
      </c>
      <c r="J297" s="11">
        <v>0</v>
      </c>
      <c r="K297" s="6">
        <f t="shared" si="59"/>
        <v>0</v>
      </c>
      <c r="L297" s="12">
        <f t="shared" si="57"/>
        <v>0</v>
      </c>
      <c r="M297">
        <f t="shared" si="60"/>
        <v>2035</v>
      </c>
    </row>
    <row r="298" spans="2:13" x14ac:dyDescent="0.25">
      <c r="B298" s="8">
        <f t="shared" si="63"/>
        <v>49369</v>
      </c>
      <c r="C298" s="10">
        <f t="shared" si="58"/>
        <v>0</v>
      </c>
      <c r="D298" s="3">
        <v>0</v>
      </c>
      <c r="E298" s="3">
        <f t="shared" si="61"/>
        <v>0</v>
      </c>
      <c r="F298" s="1">
        <f t="shared" si="56"/>
        <v>0</v>
      </c>
      <c r="G298" s="6">
        <f t="shared" si="62"/>
        <v>0</v>
      </c>
      <c r="H298" s="6">
        <v>0</v>
      </c>
      <c r="I298" s="6">
        <f t="shared" si="55"/>
        <v>0</v>
      </c>
      <c r="J298" s="11">
        <v>0</v>
      </c>
      <c r="K298" s="6">
        <f t="shared" si="59"/>
        <v>0</v>
      </c>
      <c r="L298" s="12">
        <f t="shared" si="57"/>
        <v>0</v>
      </c>
      <c r="M298">
        <f t="shared" si="60"/>
        <v>2035</v>
      </c>
    </row>
    <row r="299" spans="2:13" x14ac:dyDescent="0.25">
      <c r="B299" s="8">
        <f t="shared" si="63"/>
        <v>49400</v>
      </c>
      <c r="C299" s="10">
        <f t="shared" si="58"/>
        <v>0</v>
      </c>
      <c r="D299" s="3">
        <v>0</v>
      </c>
      <c r="E299" s="3">
        <f t="shared" si="61"/>
        <v>0</v>
      </c>
      <c r="F299" s="1">
        <f t="shared" si="56"/>
        <v>0</v>
      </c>
      <c r="G299" s="6">
        <f t="shared" si="62"/>
        <v>0</v>
      </c>
      <c r="H299" s="6">
        <v>0</v>
      </c>
      <c r="I299" s="6">
        <f t="shared" si="55"/>
        <v>0</v>
      </c>
      <c r="J299" s="11">
        <v>0</v>
      </c>
      <c r="K299" s="6">
        <f t="shared" si="59"/>
        <v>0</v>
      </c>
      <c r="L299" s="12">
        <f t="shared" si="57"/>
        <v>0</v>
      </c>
      <c r="M299">
        <f t="shared" si="60"/>
        <v>2035</v>
      </c>
    </row>
    <row r="300" spans="2:13" x14ac:dyDescent="0.25">
      <c r="B300" s="8">
        <f t="shared" si="63"/>
        <v>49430</v>
      </c>
      <c r="C300" s="10">
        <f t="shared" si="58"/>
        <v>0</v>
      </c>
      <c r="D300" s="3">
        <v>0</v>
      </c>
      <c r="E300" s="3">
        <f t="shared" si="61"/>
        <v>0</v>
      </c>
      <c r="F300" s="1">
        <f t="shared" si="56"/>
        <v>0</v>
      </c>
      <c r="G300" s="6">
        <f t="shared" si="62"/>
        <v>0</v>
      </c>
      <c r="H300" s="6">
        <v>0</v>
      </c>
      <c r="I300" s="6">
        <f t="shared" si="55"/>
        <v>0</v>
      </c>
      <c r="J300" s="11">
        <v>0</v>
      </c>
      <c r="K300" s="6">
        <f t="shared" si="59"/>
        <v>0</v>
      </c>
      <c r="L300" s="12">
        <f t="shared" si="57"/>
        <v>0</v>
      </c>
      <c r="M300">
        <f t="shared" si="60"/>
        <v>2035</v>
      </c>
    </row>
    <row r="301" spans="2:13" x14ac:dyDescent="0.25">
      <c r="B301" s="8">
        <f t="shared" si="63"/>
        <v>49461</v>
      </c>
      <c r="C301" s="10">
        <f t="shared" si="58"/>
        <v>0</v>
      </c>
      <c r="D301" s="3">
        <v>0</v>
      </c>
      <c r="E301" s="3">
        <f t="shared" si="61"/>
        <v>0</v>
      </c>
      <c r="F301" s="1">
        <f t="shared" si="56"/>
        <v>0</v>
      </c>
      <c r="G301" s="6">
        <f t="shared" si="62"/>
        <v>0</v>
      </c>
      <c r="H301" s="6">
        <v>0</v>
      </c>
      <c r="I301" s="6">
        <f t="shared" si="55"/>
        <v>0</v>
      </c>
      <c r="J301" s="11">
        <v>0</v>
      </c>
      <c r="K301" s="6">
        <f t="shared" si="59"/>
        <v>0</v>
      </c>
      <c r="L301" s="12">
        <f t="shared" si="57"/>
        <v>0</v>
      </c>
      <c r="M301">
        <f t="shared" si="60"/>
        <v>2035</v>
      </c>
    </row>
    <row r="302" spans="2:13" x14ac:dyDescent="0.25">
      <c r="B302" s="8">
        <f t="shared" si="63"/>
        <v>49491</v>
      </c>
      <c r="C302" s="10">
        <f t="shared" si="58"/>
        <v>0</v>
      </c>
      <c r="D302" s="3">
        <v>0</v>
      </c>
      <c r="E302" s="3">
        <f t="shared" si="61"/>
        <v>0</v>
      </c>
      <c r="F302" s="1">
        <f t="shared" si="56"/>
        <v>0</v>
      </c>
      <c r="G302" s="6">
        <f t="shared" si="62"/>
        <v>0</v>
      </c>
      <c r="H302" s="6">
        <v>0</v>
      </c>
      <c r="I302" s="6">
        <f t="shared" si="55"/>
        <v>0</v>
      </c>
      <c r="J302" s="11">
        <v>0</v>
      </c>
      <c r="K302" s="6">
        <f t="shared" si="59"/>
        <v>0</v>
      </c>
      <c r="L302" s="12">
        <f t="shared" si="57"/>
        <v>0</v>
      </c>
      <c r="M302">
        <f t="shared" si="60"/>
        <v>2035</v>
      </c>
    </row>
    <row r="303" spans="2:13" x14ac:dyDescent="0.25">
      <c r="B303" s="8">
        <f t="shared" si="63"/>
        <v>49522</v>
      </c>
      <c r="C303" s="10">
        <f t="shared" si="58"/>
        <v>0</v>
      </c>
      <c r="D303" s="3">
        <v>0</v>
      </c>
      <c r="E303" s="3">
        <f t="shared" si="61"/>
        <v>0</v>
      </c>
      <c r="F303" s="1">
        <f t="shared" si="56"/>
        <v>0</v>
      </c>
      <c r="G303" s="6">
        <f t="shared" si="62"/>
        <v>0</v>
      </c>
      <c r="H303" s="6">
        <v>0</v>
      </c>
      <c r="I303" s="6">
        <f t="shared" si="55"/>
        <v>0</v>
      </c>
      <c r="J303" s="11">
        <v>0</v>
      </c>
      <c r="K303" s="6">
        <f t="shared" si="59"/>
        <v>0</v>
      </c>
      <c r="L303" s="12">
        <f t="shared" si="57"/>
        <v>0</v>
      </c>
      <c r="M303">
        <f t="shared" si="60"/>
        <v>2035</v>
      </c>
    </row>
    <row r="304" spans="2:13" x14ac:dyDescent="0.25">
      <c r="B304" s="8">
        <f t="shared" si="63"/>
        <v>49553</v>
      </c>
      <c r="C304" s="10">
        <f t="shared" si="58"/>
        <v>0</v>
      </c>
      <c r="D304" s="3">
        <v>0</v>
      </c>
      <c r="E304" s="3">
        <f t="shared" si="61"/>
        <v>0</v>
      </c>
      <c r="F304" s="1">
        <f t="shared" si="56"/>
        <v>0</v>
      </c>
      <c r="G304" s="6">
        <f t="shared" si="62"/>
        <v>0</v>
      </c>
      <c r="H304" s="6">
        <v>0</v>
      </c>
      <c r="I304" s="6">
        <f t="shared" si="55"/>
        <v>0</v>
      </c>
      <c r="J304" s="11">
        <v>0</v>
      </c>
      <c r="K304" s="6">
        <f t="shared" si="59"/>
        <v>0</v>
      </c>
      <c r="L304" s="12">
        <f t="shared" si="57"/>
        <v>0</v>
      </c>
      <c r="M304">
        <f t="shared" si="60"/>
        <v>2035</v>
      </c>
    </row>
    <row r="305" spans="2:13" x14ac:dyDescent="0.25">
      <c r="B305" s="8">
        <f t="shared" si="63"/>
        <v>49583</v>
      </c>
      <c r="C305" s="10">
        <f t="shared" si="58"/>
        <v>0</v>
      </c>
      <c r="D305" s="3">
        <v>0</v>
      </c>
      <c r="E305" s="3">
        <f t="shared" si="61"/>
        <v>0</v>
      </c>
      <c r="F305" s="1">
        <f t="shared" si="56"/>
        <v>0</v>
      </c>
      <c r="G305" s="6">
        <f t="shared" si="62"/>
        <v>0</v>
      </c>
      <c r="H305" s="6">
        <v>0</v>
      </c>
      <c r="I305" s="6">
        <f t="shared" si="55"/>
        <v>0</v>
      </c>
      <c r="J305" s="11">
        <v>0</v>
      </c>
      <c r="K305" s="6">
        <f t="shared" si="59"/>
        <v>0</v>
      </c>
      <c r="L305" s="12">
        <f t="shared" si="57"/>
        <v>0</v>
      </c>
      <c r="M305">
        <f t="shared" si="60"/>
        <v>2035</v>
      </c>
    </row>
    <row r="306" spans="2:13" x14ac:dyDescent="0.25">
      <c r="B306" s="8">
        <f t="shared" si="63"/>
        <v>49614</v>
      </c>
      <c r="C306" s="10">
        <f t="shared" si="58"/>
        <v>0</v>
      </c>
      <c r="D306" s="3">
        <v>0</v>
      </c>
      <c r="E306" s="3">
        <f t="shared" si="61"/>
        <v>0</v>
      </c>
      <c r="F306" s="1">
        <f t="shared" si="56"/>
        <v>0</v>
      </c>
      <c r="G306" s="6">
        <f t="shared" si="62"/>
        <v>0</v>
      </c>
      <c r="H306" s="6">
        <v>0</v>
      </c>
      <c r="I306" s="6">
        <f t="shared" ref="I306:I337" si="64">C306-H306</f>
        <v>0</v>
      </c>
      <c r="J306" s="11">
        <v>0</v>
      </c>
      <c r="K306" s="6">
        <f t="shared" si="59"/>
        <v>0</v>
      </c>
      <c r="L306" s="12">
        <f t="shared" si="57"/>
        <v>0</v>
      </c>
      <c r="M306">
        <f t="shared" si="60"/>
        <v>2035</v>
      </c>
    </row>
    <row r="307" spans="2:13" x14ac:dyDescent="0.25">
      <c r="B307" s="8">
        <f t="shared" si="63"/>
        <v>49644</v>
      </c>
      <c r="C307" s="10">
        <f t="shared" si="58"/>
        <v>0</v>
      </c>
      <c r="D307" s="3">
        <v>0</v>
      </c>
      <c r="E307" s="3">
        <f t="shared" si="61"/>
        <v>0</v>
      </c>
      <c r="F307" s="1">
        <f t="shared" ref="F307:F338" si="65">IF(C306&gt;0,C306*Interest_Rate/12,0)</f>
        <v>0</v>
      </c>
      <c r="G307" s="6">
        <f t="shared" si="62"/>
        <v>0</v>
      </c>
      <c r="H307" s="6">
        <v>0</v>
      </c>
      <c r="I307" s="6">
        <f t="shared" si="64"/>
        <v>0</v>
      </c>
      <c r="J307" s="11">
        <v>0</v>
      </c>
      <c r="K307" s="6">
        <f t="shared" si="59"/>
        <v>0</v>
      </c>
      <c r="L307" s="12">
        <f t="shared" si="57"/>
        <v>0</v>
      </c>
      <c r="M307">
        <f t="shared" si="60"/>
        <v>2035</v>
      </c>
    </row>
    <row r="308" spans="2:13" x14ac:dyDescent="0.25">
      <c r="B308" s="8">
        <f t="shared" si="63"/>
        <v>49675</v>
      </c>
      <c r="C308" s="10">
        <f t="shared" si="58"/>
        <v>0</v>
      </c>
      <c r="D308" s="3">
        <v>0</v>
      </c>
      <c r="E308" s="3">
        <f t="shared" si="61"/>
        <v>0</v>
      </c>
      <c r="F308" s="1">
        <f t="shared" si="65"/>
        <v>0</v>
      </c>
      <c r="G308" s="6">
        <f t="shared" si="62"/>
        <v>0</v>
      </c>
      <c r="H308" s="6">
        <v>0</v>
      </c>
      <c r="I308" s="6">
        <f t="shared" si="64"/>
        <v>0</v>
      </c>
      <c r="J308" s="11">
        <v>0</v>
      </c>
      <c r="K308" s="6">
        <f t="shared" si="59"/>
        <v>0</v>
      </c>
      <c r="L308" s="12">
        <f t="shared" si="57"/>
        <v>0</v>
      </c>
      <c r="M308">
        <f t="shared" si="60"/>
        <v>2036</v>
      </c>
    </row>
    <row r="309" spans="2:13" x14ac:dyDescent="0.25">
      <c r="B309" s="8">
        <f t="shared" si="63"/>
        <v>49706</v>
      </c>
      <c r="C309" s="10">
        <f t="shared" si="58"/>
        <v>0</v>
      </c>
      <c r="D309" s="3">
        <v>0</v>
      </c>
      <c r="E309" s="3">
        <f t="shared" si="61"/>
        <v>0</v>
      </c>
      <c r="F309" s="1">
        <f t="shared" si="65"/>
        <v>0</v>
      </c>
      <c r="G309" s="6">
        <f t="shared" si="62"/>
        <v>0</v>
      </c>
      <c r="H309" s="6">
        <v>0</v>
      </c>
      <c r="I309" s="6">
        <f t="shared" si="64"/>
        <v>0</v>
      </c>
      <c r="J309" s="11">
        <v>0</v>
      </c>
      <c r="K309" s="6">
        <f t="shared" si="59"/>
        <v>0</v>
      </c>
      <c r="L309" s="12">
        <f t="shared" si="57"/>
        <v>0</v>
      </c>
      <c r="M309">
        <f t="shared" si="60"/>
        <v>2036</v>
      </c>
    </row>
    <row r="310" spans="2:13" x14ac:dyDescent="0.25">
      <c r="B310" s="8">
        <f t="shared" si="63"/>
        <v>49735</v>
      </c>
      <c r="C310" s="10">
        <f t="shared" si="58"/>
        <v>0</v>
      </c>
      <c r="D310" s="3">
        <v>0</v>
      </c>
      <c r="E310" s="3">
        <f t="shared" si="61"/>
        <v>0</v>
      </c>
      <c r="F310" s="1">
        <f t="shared" si="65"/>
        <v>0</v>
      </c>
      <c r="G310" s="6">
        <f t="shared" si="62"/>
        <v>0</v>
      </c>
      <c r="H310" s="6">
        <v>0</v>
      </c>
      <c r="I310" s="6">
        <f t="shared" si="64"/>
        <v>0</v>
      </c>
      <c r="J310" s="11">
        <v>0</v>
      </c>
      <c r="K310" s="6">
        <f t="shared" si="59"/>
        <v>0</v>
      </c>
      <c r="L310" s="12">
        <f t="shared" si="57"/>
        <v>0</v>
      </c>
      <c r="M310">
        <f t="shared" si="60"/>
        <v>2036</v>
      </c>
    </row>
    <row r="311" spans="2:13" x14ac:dyDescent="0.25">
      <c r="B311" s="8">
        <f t="shared" si="63"/>
        <v>49766</v>
      </c>
      <c r="C311" s="10">
        <f t="shared" si="58"/>
        <v>0</v>
      </c>
      <c r="D311" s="3">
        <v>0</v>
      </c>
      <c r="E311" s="3">
        <f t="shared" si="61"/>
        <v>0</v>
      </c>
      <c r="F311" s="1">
        <f t="shared" si="65"/>
        <v>0</v>
      </c>
      <c r="G311" s="6">
        <f t="shared" si="62"/>
        <v>0</v>
      </c>
      <c r="H311" s="6">
        <v>0</v>
      </c>
      <c r="I311" s="6">
        <f t="shared" si="64"/>
        <v>0</v>
      </c>
      <c r="J311" s="11">
        <v>0</v>
      </c>
      <c r="K311" s="6">
        <f t="shared" si="59"/>
        <v>0</v>
      </c>
      <c r="L311" s="12">
        <f t="shared" si="57"/>
        <v>0</v>
      </c>
      <c r="M311">
        <f t="shared" si="60"/>
        <v>2036</v>
      </c>
    </row>
    <row r="312" spans="2:13" x14ac:dyDescent="0.25">
      <c r="B312" s="8">
        <f t="shared" si="63"/>
        <v>49796</v>
      </c>
      <c r="C312" s="10">
        <f t="shared" si="58"/>
        <v>0</v>
      </c>
      <c r="D312" s="3">
        <v>0</v>
      </c>
      <c r="E312" s="3">
        <f t="shared" si="61"/>
        <v>0</v>
      </c>
      <c r="F312" s="1">
        <f t="shared" si="65"/>
        <v>0</v>
      </c>
      <c r="G312" s="6">
        <f t="shared" si="62"/>
        <v>0</v>
      </c>
      <c r="H312" s="6">
        <v>0</v>
      </c>
      <c r="I312" s="6">
        <f t="shared" si="64"/>
        <v>0</v>
      </c>
      <c r="J312" s="11">
        <v>0</v>
      </c>
      <c r="K312" s="6">
        <f t="shared" si="59"/>
        <v>0</v>
      </c>
      <c r="L312" s="12">
        <f t="shared" si="57"/>
        <v>0</v>
      </c>
      <c r="M312">
        <f t="shared" si="60"/>
        <v>2036</v>
      </c>
    </row>
    <row r="313" spans="2:13" x14ac:dyDescent="0.25">
      <c r="B313" s="8">
        <f t="shared" si="63"/>
        <v>49827</v>
      </c>
      <c r="C313" s="10">
        <f t="shared" si="58"/>
        <v>0</v>
      </c>
      <c r="D313" s="3">
        <v>0</v>
      </c>
      <c r="E313" s="3">
        <f t="shared" si="61"/>
        <v>0</v>
      </c>
      <c r="F313" s="1">
        <f t="shared" si="65"/>
        <v>0</v>
      </c>
      <c r="G313" s="6">
        <f t="shared" si="62"/>
        <v>0</v>
      </c>
      <c r="H313" s="6">
        <v>0</v>
      </c>
      <c r="I313" s="6">
        <f t="shared" si="64"/>
        <v>0</v>
      </c>
      <c r="J313" s="11">
        <v>0</v>
      </c>
      <c r="K313" s="6">
        <f t="shared" si="59"/>
        <v>0</v>
      </c>
      <c r="L313" s="12">
        <f t="shared" si="57"/>
        <v>0</v>
      </c>
      <c r="M313">
        <f t="shared" si="60"/>
        <v>2036</v>
      </c>
    </row>
    <row r="314" spans="2:13" x14ac:dyDescent="0.25">
      <c r="B314" s="8">
        <f t="shared" si="63"/>
        <v>49857</v>
      </c>
      <c r="C314" s="10">
        <f t="shared" si="58"/>
        <v>0</v>
      </c>
      <c r="D314" s="3">
        <v>0</v>
      </c>
      <c r="E314" s="3">
        <f t="shared" si="61"/>
        <v>0</v>
      </c>
      <c r="F314" s="1">
        <f t="shared" si="65"/>
        <v>0</v>
      </c>
      <c r="G314" s="6">
        <f t="shared" si="62"/>
        <v>0</v>
      </c>
      <c r="H314" s="6">
        <v>0</v>
      </c>
      <c r="I314" s="6">
        <f t="shared" si="64"/>
        <v>0</v>
      </c>
      <c r="J314" s="11">
        <v>0</v>
      </c>
      <c r="K314" s="6">
        <f t="shared" si="59"/>
        <v>0</v>
      </c>
      <c r="L314" s="12">
        <f t="shared" si="57"/>
        <v>0</v>
      </c>
      <c r="M314">
        <f t="shared" si="60"/>
        <v>2036</v>
      </c>
    </row>
    <row r="315" spans="2:13" x14ac:dyDescent="0.25">
      <c r="B315" s="8">
        <f t="shared" si="63"/>
        <v>49888</v>
      </c>
      <c r="C315" s="10">
        <f t="shared" si="58"/>
        <v>0</v>
      </c>
      <c r="D315" s="3">
        <v>0</v>
      </c>
      <c r="E315" s="3">
        <f t="shared" si="61"/>
        <v>0</v>
      </c>
      <c r="F315" s="1">
        <f t="shared" si="65"/>
        <v>0</v>
      </c>
      <c r="G315" s="6">
        <f t="shared" si="62"/>
        <v>0</v>
      </c>
      <c r="H315" s="6">
        <v>0</v>
      </c>
      <c r="I315" s="6">
        <f t="shared" si="64"/>
        <v>0</v>
      </c>
      <c r="J315" s="11">
        <v>0</v>
      </c>
      <c r="K315" s="6">
        <f t="shared" si="59"/>
        <v>0</v>
      </c>
      <c r="L315" s="12">
        <f t="shared" si="57"/>
        <v>0</v>
      </c>
      <c r="M315">
        <f t="shared" si="60"/>
        <v>2036</v>
      </c>
    </row>
    <row r="316" spans="2:13" x14ac:dyDescent="0.25">
      <c r="B316" s="8">
        <f t="shared" si="63"/>
        <v>49919</v>
      </c>
      <c r="C316" s="10">
        <f t="shared" si="58"/>
        <v>0</v>
      </c>
      <c r="D316" s="3">
        <v>0</v>
      </c>
      <c r="E316" s="3">
        <f t="shared" si="61"/>
        <v>0</v>
      </c>
      <c r="F316" s="1">
        <f t="shared" si="65"/>
        <v>0</v>
      </c>
      <c r="G316" s="6">
        <f t="shared" si="62"/>
        <v>0</v>
      </c>
      <c r="H316" s="6">
        <v>0</v>
      </c>
      <c r="I316" s="6">
        <f t="shared" si="64"/>
        <v>0</v>
      </c>
      <c r="J316" s="11">
        <v>0</v>
      </c>
      <c r="K316" s="6">
        <f t="shared" si="59"/>
        <v>0</v>
      </c>
      <c r="L316" s="12">
        <f t="shared" ref="L316:L360" si="66">IF(L315&gt;Allotment,IF(L315&gt;0,L315-(Allotment-$F316-$G316+J316),0),IF(L315&gt;0,-0.01,0))</f>
        <v>0</v>
      </c>
      <c r="M316">
        <f t="shared" si="60"/>
        <v>2036</v>
      </c>
    </row>
    <row r="317" spans="2:13" x14ac:dyDescent="0.25">
      <c r="B317" s="8">
        <f t="shared" si="63"/>
        <v>49949</v>
      </c>
      <c r="C317" s="10">
        <f t="shared" ref="C317:C362" si="67">IF(C316&gt;Allotment,ROUND(IF(C316&gt;0,C316-(IF(D317&gt;0,D317,Allotment)-$F317-$G317+$H316),0),2),IF(E317&gt;0,-0.01,0))</f>
        <v>0</v>
      </c>
      <c r="D317" s="3">
        <v>0</v>
      </c>
      <c r="E317" s="3">
        <f t="shared" si="61"/>
        <v>0</v>
      </c>
      <c r="F317" s="1">
        <f t="shared" si="65"/>
        <v>0</v>
      </c>
      <c r="G317" s="6">
        <f t="shared" si="62"/>
        <v>0</v>
      </c>
      <c r="H317" s="6">
        <v>0</v>
      </c>
      <c r="I317" s="6">
        <f t="shared" si="64"/>
        <v>0</v>
      </c>
      <c r="J317" s="11">
        <v>0</v>
      </c>
      <c r="K317" s="6">
        <f t="shared" si="59"/>
        <v>0</v>
      </c>
      <c r="L317" s="12">
        <f t="shared" si="66"/>
        <v>0</v>
      </c>
      <c r="M317">
        <f t="shared" si="60"/>
        <v>2036</v>
      </c>
    </row>
    <row r="318" spans="2:13" x14ac:dyDescent="0.25">
      <c r="B318" s="8">
        <f t="shared" si="63"/>
        <v>49980</v>
      </c>
      <c r="C318" s="10">
        <f t="shared" si="67"/>
        <v>0</v>
      </c>
      <c r="D318" s="3">
        <v>0</v>
      </c>
      <c r="E318" s="3">
        <f t="shared" si="61"/>
        <v>0</v>
      </c>
      <c r="F318" s="1">
        <f t="shared" si="65"/>
        <v>0</v>
      </c>
      <c r="G318" s="6">
        <f t="shared" si="62"/>
        <v>0</v>
      </c>
      <c r="H318" s="6">
        <v>0</v>
      </c>
      <c r="I318" s="6">
        <f t="shared" si="64"/>
        <v>0</v>
      </c>
      <c r="J318" s="11">
        <v>0</v>
      </c>
      <c r="K318" s="6">
        <f t="shared" si="59"/>
        <v>0</v>
      </c>
      <c r="L318" s="12">
        <f t="shared" si="66"/>
        <v>0</v>
      </c>
      <c r="M318">
        <f t="shared" si="60"/>
        <v>2036</v>
      </c>
    </row>
    <row r="319" spans="2:13" x14ac:dyDescent="0.25">
      <c r="B319" s="8">
        <f t="shared" si="63"/>
        <v>50010</v>
      </c>
      <c r="C319" s="10">
        <f t="shared" si="67"/>
        <v>0</v>
      </c>
      <c r="D319" s="3">
        <v>0</v>
      </c>
      <c r="E319" s="3">
        <f t="shared" si="61"/>
        <v>0</v>
      </c>
      <c r="F319" s="1">
        <f t="shared" si="65"/>
        <v>0</v>
      </c>
      <c r="G319" s="6">
        <f t="shared" si="62"/>
        <v>0</v>
      </c>
      <c r="H319" s="6">
        <v>0</v>
      </c>
      <c r="I319" s="6">
        <f t="shared" si="64"/>
        <v>0</v>
      </c>
      <c r="J319" s="11">
        <v>0</v>
      </c>
      <c r="K319" s="6">
        <f t="shared" ref="K319:K360" si="68">IF(J319-H319&lt;0,0,J319-H319)</f>
        <v>0</v>
      </c>
      <c r="L319" s="12">
        <f t="shared" si="66"/>
        <v>0</v>
      </c>
      <c r="M319">
        <f t="shared" si="60"/>
        <v>2036</v>
      </c>
    </row>
    <row r="320" spans="2:13" x14ac:dyDescent="0.25">
      <c r="B320" s="8">
        <f t="shared" si="63"/>
        <v>50041</v>
      </c>
      <c r="C320" s="10">
        <f t="shared" si="67"/>
        <v>0</v>
      </c>
      <c r="D320" s="3">
        <v>0</v>
      </c>
      <c r="E320" s="3">
        <f t="shared" si="61"/>
        <v>0</v>
      </c>
      <c r="F320" s="1">
        <f t="shared" si="65"/>
        <v>0</v>
      </c>
      <c r="G320" s="6">
        <f t="shared" si="62"/>
        <v>0</v>
      </c>
      <c r="H320" s="6">
        <v>0</v>
      </c>
      <c r="I320" s="6">
        <f t="shared" si="64"/>
        <v>0</v>
      </c>
      <c r="J320" s="11">
        <v>0</v>
      </c>
      <c r="K320" s="6">
        <f t="shared" si="68"/>
        <v>0</v>
      </c>
      <c r="L320" s="12">
        <f t="shared" si="66"/>
        <v>0</v>
      </c>
      <c r="M320">
        <f t="shared" si="60"/>
        <v>2037</v>
      </c>
    </row>
    <row r="321" spans="2:13" x14ac:dyDescent="0.25">
      <c r="B321" s="8">
        <f t="shared" si="63"/>
        <v>50072</v>
      </c>
      <c r="C321" s="10">
        <f t="shared" si="67"/>
        <v>0</v>
      </c>
      <c r="D321" s="3">
        <v>0</v>
      </c>
      <c r="E321" s="3">
        <f t="shared" si="61"/>
        <v>0</v>
      </c>
      <c r="F321" s="1">
        <f t="shared" si="65"/>
        <v>0</v>
      </c>
      <c r="G321" s="6">
        <f t="shared" si="62"/>
        <v>0</v>
      </c>
      <c r="H321" s="6">
        <v>0</v>
      </c>
      <c r="I321" s="6">
        <f t="shared" si="64"/>
        <v>0</v>
      </c>
      <c r="J321" s="11">
        <v>0</v>
      </c>
      <c r="K321" s="6">
        <f t="shared" si="68"/>
        <v>0</v>
      </c>
      <c r="L321" s="12">
        <f t="shared" si="66"/>
        <v>0</v>
      </c>
      <c r="M321">
        <f t="shared" si="60"/>
        <v>2037</v>
      </c>
    </row>
    <row r="322" spans="2:13" x14ac:dyDescent="0.25">
      <c r="B322" s="8">
        <f t="shared" si="63"/>
        <v>50100</v>
      </c>
      <c r="C322" s="10">
        <f t="shared" si="67"/>
        <v>0</v>
      </c>
      <c r="D322" s="3">
        <v>0</v>
      </c>
      <c r="E322" s="3">
        <f t="shared" si="61"/>
        <v>0</v>
      </c>
      <c r="F322" s="1">
        <f t="shared" si="65"/>
        <v>0</v>
      </c>
      <c r="G322" s="6">
        <f t="shared" si="62"/>
        <v>0</v>
      </c>
      <c r="H322" s="6">
        <v>0</v>
      </c>
      <c r="I322" s="6">
        <f t="shared" si="64"/>
        <v>0</v>
      </c>
      <c r="J322" s="11">
        <v>0</v>
      </c>
      <c r="K322" s="6">
        <f t="shared" si="68"/>
        <v>0</v>
      </c>
      <c r="L322" s="12">
        <f t="shared" si="66"/>
        <v>0</v>
      </c>
      <c r="M322">
        <f t="shared" si="60"/>
        <v>2037</v>
      </c>
    </row>
    <row r="323" spans="2:13" x14ac:dyDescent="0.25">
      <c r="B323" s="8">
        <f t="shared" si="63"/>
        <v>50131</v>
      </c>
      <c r="C323" s="10">
        <f t="shared" si="67"/>
        <v>0</v>
      </c>
      <c r="D323" s="3">
        <v>0</v>
      </c>
      <c r="E323" s="3">
        <f t="shared" si="61"/>
        <v>0</v>
      </c>
      <c r="F323" s="1">
        <f t="shared" si="65"/>
        <v>0</v>
      </c>
      <c r="G323" s="6">
        <f t="shared" si="62"/>
        <v>0</v>
      </c>
      <c r="H323" s="6">
        <v>0</v>
      </c>
      <c r="I323" s="6">
        <f t="shared" si="64"/>
        <v>0</v>
      </c>
      <c r="J323" s="11">
        <v>0</v>
      </c>
      <c r="K323" s="6">
        <f t="shared" si="68"/>
        <v>0</v>
      </c>
      <c r="L323" s="12">
        <f t="shared" si="66"/>
        <v>0</v>
      </c>
      <c r="M323">
        <f t="shared" ref="M323:M362" si="69">YEAR(B323)</f>
        <v>2037</v>
      </c>
    </row>
    <row r="324" spans="2:13" x14ac:dyDescent="0.25">
      <c r="B324" s="8">
        <f t="shared" si="63"/>
        <v>50161</v>
      </c>
      <c r="C324" s="10">
        <f t="shared" si="67"/>
        <v>0</v>
      </c>
      <c r="D324" s="3">
        <v>0</v>
      </c>
      <c r="E324" s="3">
        <f t="shared" si="61"/>
        <v>0</v>
      </c>
      <c r="F324" s="1">
        <f t="shared" si="65"/>
        <v>0</v>
      </c>
      <c r="G324" s="6">
        <f t="shared" si="62"/>
        <v>0</v>
      </c>
      <c r="H324" s="6">
        <v>0</v>
      </c>
      <c r="I324" s="6">
        <f t="shared" si="64"/>
        <v>0</v>
      </c>
      <c r="J324" s="11">
        <v>0</v>
      </c>
      <c r="K324" s="6">
        <f t="shared" si="68"/>
        <v>0</v>
      </c>
      <c r="L324" s="12">
        <f t="shared" si="66"/>
        <v>0</v>
      </c>
      <c r="M324">
        <f t="shared" si="69"/>
        <v>2037</v>
      </c>
    </row>
    <row r="325" spans="2:13" x14ac:dyDescent="0.25">
      <c r="B325" s="8">
        <f t="shared" si="63"/>
        <v>50192</v>
      </c>
      <c r="C325" s="10">
        <f t="shared" si="67"/>
        <v>0</v>
      </c>
      <c r="D325" s="3">
        <v>0</v>
      </c>
      <c r="E325" s="3">
        <f t="shared" si="61"/>
        <v>0</v>
      </c>
      <c r="F325" s="1">
        <f t="shared" si="65"/>
        <v>0</v>
      </c>
      <c r="G325" s="6">
        <f t="shared" si="62"/>
        <v>0</v>
      </c>
      <c r="H325" s="6">
        <v>0</v>
      </c>
      <c r="I325" s="6">
        <f t="shared" si="64"/>
        <v>0</v>
      </c>
      <c r="J325" s="11">
        <v>0</v>
      </c>
      <c r="K325" s="6">
        <f t="shared" si="68"/>
        <v>0</v>
      </c>
      <c r="L325" s="12">
        <f t="shared" si="66"/>
        <v>0</v>
      </c>
      <c r="M325">
        <f t="shared" si="69"/>
        <v>2037</v>
      </c>
    </row>
    <row r="326" spans="2:13" x14ac:dyDescent="0.25">
      <c r="B326" s="8">
        <f t="shared" si="63"/>
        <v>50222</v>
      </c>
      <c r="C326" s="10">
        <f t="shared" si="67"/>
        <v>0</v>
      </c>
      <c r="D326" s="3">
        <v>0</v>
      </c>
      <c r="E326" s="3">
        <f t="shared" si="61"/>
        <v>0</v>
      </c>
      <c r="F326" s="1">
        <f t="shared" si="65"/>
        <v>0</v>
      </c>
      <c r="G326" s="6">
        <f t="shared" si="62"/>
        <v>0</v>
      </c>
      <c r="H326" s="6">
        <v>0</v>
      </c>
      <c r="I326" s="6">
        <f t="shared" si="64"/>
        <v>0</v>
      </c>
      <c r="J326" s="11">
        <v>0</v>
      </c>
      <c r="K326" s="6">
        <f t="shared" si="68"/>
        <v>0</v>
      </c>
      <c r="L326" s="12">
        <f t="shared" si="66"/>
        <v>0</v>
      </c>
      <c r="M326">
        <f t="shared" si="69"/>
        <v>2037</v>
      </c>
    </row>
    <row r="327" spans="2:13" x14ac:dyDescent="0.25">
      <c r="B327" s="8">
        <f t="shared" si="63"/>
        <v>50253</v>
      </c>
      <c r="C327" s="10">
        <f t="shared" si="67"/>
        <v>0</v>
      </c>
      <c r="D327" s="3">
        <v>0</v>
      </c>
      <c r="E327" s="3">
        <f t="shared" ref="E327:E362" si="70">IF(F327&gt;0,LOOKUP(YEAR($B327-90),O:O,P:P)-G327-F327,0)</f>
        <v>0</v>
      </c>
      <c r="F327" s="1">
        <f t="shared" si="65"/>
        <v>0</v>
      </c>
      <c r="G327" s="6">
        <f t="shared" ref="G327:G362" si="71">IF(C326&gt;0,LOOKUP(YEAR($B327-90),O:O,Q:Q),0)</f>
        <v>0</v>
      </c>
      <c r="H327" s="6">
        <v>0</v>
      </c>
      <c r="I327" s="6">
        <f t="shared" si="64"/>
        <v>0</v>
      </c>
      <c r="J327" s="11">
        <v>0</v>
      </c>
      <c r="K327" s="6">
        <f t="shared" si="68"/>
        <v>0</v>
      </c>
      <c r="L327" s="12">
        <f t="shared" si="66"/>
        <v>0</v>
      </c>
      <c r="M327">
        <f t="shared" si="69"/>
        <v>2037</v>
      </c>
    </row>
    <row r="328" spans="2:13" x14ac:dyDescent="0.25">
      <c r="B328" s="8">
        <f t="shared" si="63"/>
        <v>50284</v>
      </c>
      <c r="C328" s="10">
        <f t="shared" si="67"/>
        <v>0</v>
      </c>
      <c r="D328" s="3">
        <v>0</v>
      </c>
      <c r="E328" s="3">
        <f t="shared" si="70"/>
        <v>0</v>
      </c>
      <c r="F328" s="1">
        <f t="shared" si="65"/>
        <v>0</v>
      </c>
      <c r="G328" s="6">
        <f t="shared" si="71"/>
        <v>0</v>
      </c>
      <c r="H328" s="6">
        <v>0</v>
      </c>
      <c r="I328" s="6">
        <f t="shared" si="64"/>
        <v>0</v>
      </c>
      <c r="J328" s="11">
        <v>0</v>
      </c>
      <c r="K328" s="6">
        <f t="shared" si="68"/>
        <v>0</v>
      </c>
      <c r="L328" s="12">
        <f t="shared" si="66"/>
        <v>0</v>
      </c>
      <c r="M328">
        <f t="shared" si="69"/>
        <v>2037</v>
      </c>
    </row>
    <row r="329" spans="2:13" x14ac:dyDescent="0.25">
      <c r="B329" s="8">
        <f t="shared" si="63"/>
        <v>50314</v>
      </c>
      <c r="C329" s="10">
        <f t="shared" si="67"/>
        <v>0</v>
      </c>
      <c r="D329" s="3">
        <v>0</v>
      </c>
      <c r="E329" s="3">
        <f t="shared" si="70"/>
        <v>0</v>
      </c>
      <c r="F329" s="1">
        <f t="shared" si="65"/>
        <v>0</v>
      </c>
      <c r="G329" s="6">
        <f t="shared" si="71"/>
        <v>0</v>
      </c>
      <c r="H329" s="6">
        <v>0</v>
      </c>
      <c r="I329" s="6">
        <f t="shared" si="64"/>
        <v>0</v>
      </c>
      <c r="J329" s="11">
        <v>0</v>
      </c>
      <c r="K329" s="6">
        <f t="shared" si="68"/>
        <v>0</v>
      </c>
      <c r="L329" s="12">
        <f t="shared" si="66"/>
        <v>0</v>
      </c>
      <c r="M329">
        <f t="shared" si="69"/>
        <v>2037</v>
      </c>
    </row>
    <row r="330" spans="2:13" x14ac:dyDescent="0.25">
      <c r="B330" s="8">
        <f t="shared" si="63"/>
        <v>50345</v>
      </c>
      <c r="C330" s="10">
        <f t="shared" si="67"/>
        <v>0</v>
      </c>
      <c r="D330" s="3">
        <v>0</v>
      </c>
      <c r="E330" s="3">
        <f t="shared" si="70"/>
        <v>0</v>
      </c>
      <c r="F330" s="1">
        <f t="shared" si="65"/>
        <v>0</v>
      </c>
      <c r="G330" s="6">
        <f t="shared" si="71"/>
        <v>0</v>
      </c>
      <c r="H330" s="6">
        <v>0</v>
      </c>
      <c r="I330" s="6">
        <f t="shared" si="64"/>
        <v>0</v>
      </c>
      <c r="J330" s="11">
        <v>0</v>
      </c>
      <c r="K330" s="6">
        <f t="shared" si="68"/>
        <v>0</v>
      </c>
      <c r="L330" s="12">
        <f t="shared" si="66"/>
        <v>0</v>
      </c>
      <c r="M330">
        <f t="shared" si="69"/>
        <v>2037</v>
      </c>
    </row>
    <row r="331" spans="2:13" x14ac:dyDescent="0.25">
      <c r="B331" s="8">
        <f t="shared" si="63"/>
        <v>50375</v>
      </c>
      <c r="C331" s="10">
        <f t="shared" si="67"/>
        <v>0</v>
      </c>
      <c r="D331" s="3">
        <v>0</v>
      </c>
      <c r="E331" s="3">
        <f t="shared" si="70"/>
        <v>0</v>
      </c>
      <c r="F331" s="1">
        <f t="shared" si="65"/>
        <v>0</v>
      </c>
      <c r="G331" s="6">
        <f t="shared" si="71"/>
        <v>0</v>
      </c>
      <c r="H331" s="6">
        <v>0</v>
      </c>
      <c r="I331" s="6">
        <f t="shared" si="64"/>
        <v>0</v>
      </c>
      <c r="J331" s="11">
        <v>0</v>
      </c>
      <c r="K331" s="6">
        <f t="shared" si="68"/>
        <v>0</v>
      </c>
      <c r="L331" s="12">
        <f t="shared" si="66"/>
        <v>0</v>
      </c>
      <c r="M331">
        <f t="shared" si="69"/>
        <v>2037</v>
      </c>
    </row>
    <row r="332" spans="2:13" x14ac:dyDescent="0.25">
      <c r="B332" s="8">
        <f t="shared" si="63"/>
        <v>50406</v>
      </c>
      <c r="C332" s="10">
        <f t="shared" si="67"/>
        <v>0</v>
      </c>
      <c r="D332" s="3">
        <v>0</v>
      </c>
      <c r="E332" s="3">
        <f t="shared" si="70"/>
        <v>0</v>
      </c>
      <c r="F332" s="1">
        <f t="shared" si="65"/>
        <v>0</v>
      </c>
      <c r="G332" s="6">
        <f t="shared" si="71"/>
        <v>0</v>
      </c>
      <c r="H332" s="6">
        <v>0</v>
      </c>
      <c r="I332" s="6">
        <f t="shared" si="64"/>
        <v>0</v>
      </c>
      <c r="J332" s="11">
        <v>0</v>
      </c>
      <c r="K332" s="6">
        <f t="shared" si="68"/>
        <v>0</v>
      </c>
      <c r="L332" s="12">
        <f t="shared" si="66"/>
        <v>0</v>
      </c>
      <c r="M332">
        <f t="shared" si="69"/>
        <v>2038</v>
      </c>
    </row>
    <row r="333" spans="2:13" x14ac:dyDescent="0.25">
      <c r="B333" s="8">
        <f t="shared" si="63"/>
        <v>50437</v>
      </c>
      <c r="C333" s="10">
        <f t="shared" si="67"/>
        <v>0</v>
      </c>
      <c r="D333" s="3">
        <v>0</v>
      </c>
      <c r="E333" s="3">
        <f t="shared" si="70"/>
        <v>0</v>
      </c>
      <c r="F333" s="1">
        <f t="shared" si="65"/>
        <v>0</v>
      </c>
      <c r="G333" s="6">
        <f t="shared" si="71"/>
        <v>0</v>
      </c>
      <c r="H333" s="6">
        <v>0</v>
      </c>
      <c r="I333" s="6">
        <f t="shared" si="64"/>
        <v>0</v>
      </c>
      <c r="J333" s="11">
        <v>0</v>
      </c>
      <c r="K333" s="6">
        <f t="shared" si="68"/>
        <v>0</v>
      </c>
      <c r="L333" s="12">
        <f t="shared" si="66"/>
        <v>0</v>
      </c>
      <c r="M333">
        <f t="shared" si="69"/>
        <v>2038</v>
      </c>
    </row>
    <row r="334" spans="2:13" x14ac:dyDescent="0.25">
      <c r="B334" s="8">
        <f t="shared" si="63"/>
        <v>50465</v>
      </c>
      <c r="C334" s="10">
        <f t="shared" si="67"/>
        <v>0</v>
      </c>
      <c r="D334" s="3">
        <v>0</v>
      </c>
      <c r="E334" s="3">
        <f t="shared" si="70"/>
        <v>0</v>
      </c>
      <c r="F334" s="1">
        <f t="shared" si="65"/>
        <v>0</v>
      </c>
      <c r="G334" s="6">
        <f t="shared" si="71"/>
        <v>0</v>
      </c>
      <c r="H334" s="6">
        <v>0</v>
      </c>
      <c r="I334" s="6">
        <f t="shared" si="64"/>
        <v>0</v>
      </c>
      <c r="J334" s="11">
        <v>0</v>
      </c>
      <c r="K334" s="6">
        <f t="shared" si="68"/>
        <v>0</v>
      </c>
      <c r="L334" s="12">
        <f t="shared" si="66"/>
        <v>0</v>
      </c>
      <c r="M334">
        <f t="shared" si="69"/>
        <v>2038</v>
      </c>
    </row>
    <row r="335" spans="2:13" x14ac:dyDescent="0.25">
      <c r="B335" s="8">
        <f t="shared" si="63"/>
        <v>50496</v>
      </c>
      <c r="C335" s="10">
        <f t="shared" si="67"/>
        <v>0</v>
      </c>
      <c r="D335" s="3">
        <v>0</v>
      </c>
      <c r="E335" s="3">
        <f t="shared" si="70"/>
        <v>0</v>
      </c>
      <c r="F335" s="1">
        <f t="shared" si="65"/>
        <v>0</v>
      </c>
      <c r="G335" s="6">
        <f t="shared" si="71"/>
        <v>0</v>
      </c>
      <c r="H335" s="6">
        <v>0</v>
      </c>
      <c r="I335" s="6">
        <f t="shared" si="64"/>
        <v>0</v>
      </c>
      <c r="J335" s="11">
        <v>0</v>
      </c>
      <c r="K335" s="6">
        <f t="shared" si="68"/>
        <v>0</v>
      </c>
      <c r="L335" s="12">
        <f t="shared" si="66"/>
        <v>0</v>
      </c>
      <c r="M335">
        <f t="shared" si="69"/>
        <v>2038</v>
      </c>
    </row>
    <row r="336" spans="2:13" x14ac:dyDescent="0.25">
      <c r="B336" s="8">
        <f t="shared" si="63"/>
        <v>50526</v>
      </c>
      <c r="C336" s="10">
        <f t="shared" si="67"/>
        <v>0</v>
      </c>
      <c r="D336" s="3">
        <v>0</v>
      </c>
      <c r="E336" s="3">
        <f t="shared" si="70"/>
        <v>0</v>
      </c>
      <c r="F336" s="1">
        <f t="shared" si="65"/>
        <v>0</v>
      </c>
      <c r="G336" s="6">
        <f t="shared" si="71"/>
        <v>0</v>
      </c>
      <c r="H336" s="6">
        <v>0</v>
      </c>
      <c r="I336" s="6">
        <f t="shared" si="64"/>
        <v>0</v>
      </c>
      <c r="J336" s="11">
        <v>0</v>
      </c>
      <c r="K336" s="6">
        <f t="shared" si="68"/>
        <v>0</v>
      </c>
      <c r="L336" s="12">
        <f t="shared" si="66"/>
        <v>0</v>
      </c>
      <c r="M336">
        <f t="shared" si="69"/>
        <v>2038</v>
      </c>
    </row>
    <row r="337" spans="2:13" x14ac:dyDescent="0.25">
      <c r="B337" s="8">
        <f t="shared" si="63"/>
        <v>50557</v>
      </c>
      <c r="C337" s="10">
        <f t="shared" si="67"/>
        <v>0</v>
      </c>
      <c r="D337" s="3">
        <v>0</v>
      </c>
      <c r="E337" s="3">
        <f t="shared" si="70"/>
        <v>0</v>
      </c>
      <c r="F337" s="1">
        <f t="shared" si="65"/>
        <v>0</v>
      </c>
      <c r="G337" s="6">
        <f t="shared" si="71"/>
        <v>0</v>
      </c>
      <c r="H337" s="6">
        <v>0</v>
      </c>
      <c r="I337" s="6">
        <f t="shared" si="64"/>
        <v>0</v>
      </c>
      <c r="J337" s="11">
        <v>0</v>
      </c>
      <c r="K337" s="6">
        <f t="shared" si="68"/>
        <v>0</v>
      </c>
      <c r="L337" s="12">
        <f t="shared" si="66"/>
        <v>0</v>
      </c>
      <c r="M337">
        <f t="shared" si="69"/>
        <v>2038</v>
      </c>
    </row>
    <row r="338" spans="2:13" x14ac:dyDescent="0.25">
      <c r="B338" s="8">
        <f t="shared" si="63"/>
        <v>50587</v>
      </c>
      <c r="C338" s="10">
        <f t="shared" si="67"/>
        <v>0</v>
      </c>
      <c r="D338" s="3">
        <v>0</v>
      </c>
      <c r="E338" s="3">
        <f t="shared" si="70"/>
        <v>0</v>
      </c>
      <c r="F338" s="1">
        <f t="shared" si="65"/>
        <v>0</v>
      </c>
      <c r="G338" s="6">
        <f t="shared" si="71"/>
        <v>0</v>
      </c>
      <c r="H338" s="6">
        <v>0</v>
      </c>
      <c r="I338" s="6">
        <f t="shared" ref="I338:I360" si="72">C338-H338</f>
        <v>0</v>
      </c>
      <c r="J338" s="11">
        <v>0</v>
      </c>
      <c r="K338" s="6">
        <f t="shared" si="68"/>
        <v>0</v>
      </c>
      <c r="L338" s="12">
        <f t="shared" si="66"/>
        <v>0</v>
      </c>
      <c r="M338">
        <f t="shared" si="69"/>
        <v>2038</v>
      </c>
    </row>
    <row r="339" spans="2:13" x14ac:dyDescent="0.25">
      <c r="B339" s="8">
        <f t="shared" si="63"/>
        <v>50618</v>
      </c>
      <c r="C339" s="10">
        <f t="shared" si="67"/>
        <v>0</v>
      </c>
      <c r="D339" s="3">
        <v>0</v>
      </c>
      <c r="E339" s="3">
        <f t="shared" si="70"/>
        <v>0</v>
      </c>
      <c r="F339" s="1">
        <f t="shared" ref="F339:F360" si="73">IF(C338&gt;0,C338*Interest_Rate/12,0)</f>
        <v>0</v>
      </c>
      <c r="G339" s="6">
        <f t="shared" si="71"/>
        <v>0</v>
      </c>
      <c r="H339" s="6">
        <v>0</v>
      </c>
      <c r="I339" s="6">
        <f t="shared" si="72"/>
        <v>0</v>
      </c>
      <c r="J339" s="11">
        <v>0</v>
      </c>
      <c r="K339" s="6">
        <f t="shared" si="68"/>
        <v>0</v>
      </c>
      <c r="L339" s="12">
        <f t="shared" si="66"/>
        <v>0</v>
      </c>
      <c r="M339">
        <f t="shared" si="69"/>
        <v>2038</v>
      </c>
    </row>
    <row r="340" spans="2:13" x14ac:dyDescent="0.25">
      <c r="B340" s="8">
        <f t="shared" si="63"/>
        <v>50649</v>
      </c>
      <c r="C340" s="10">
        <f t="shared" si="67"/>
        <v>0</v>
      </c>
      <c r="D340" s="3">
        <v>0</v>
      </c>
      <c r="E340" s="3">
        <f t="shared" si="70"/>
        <v>0</v>
      </c>
      <c r="F340" s="1">
        <f t="shared" si="73"/>
        <v>0</v>
      </c>
      <c r="G340" s="6">
        <f t="shared" si="71"/>
        <v>0</v>
      </c>
      <c r="H340" s="6">
        <v>0</v>
      </c>
      <c r="I340" s="6">
        <f t="shared" si="72"/>
        <v>0</v>
      </c>
      <c r="J340" s="11">
        <v>0</v>
      </c>
      <c r="K340" s="6">
        <f t="shared" si="68"/>
        <v>0</v>
      </c>
      <c r="L340" s="12">
        <f t="shared" si="66"/>
        <v>0</v>
      </c>
      <c r="M340">
        <f t="shared" si="69"/>
        <v>2038</v>
      </c>
    </row>
    <row r="341" spans="2:13" x14ac:dyDescent="0.25">
      <c r="B341" s="8">
        <f t="shared" si="63"/>
        <v>50679</v>
      </c>
      <c r="C341" s="10">
        <f t="shared" si="67"/>
        <v>0</v>
      </c>
      <c r="D341" s="3">
        <v>0</v>
      </c>
      <c r="E341" s="3">
        <f t="shared" si="70"/>
        <v>0</v>
      </c>
      <c r="F341" s="1">
        <f t="shared" si="73"/>
        <v>0</v>
      </c>
      <c r="G341" s="6">
        <f t="shared" si="71"/>
        <v>0</v>
      </c>
      <c r="H341" s="6">
        <v>0</v>
      </c>
      <c r="I341" s="6">
        <f t="shared" si="72"/>
        <v>0</v>
      </c>
      <c r="J341" s="11">
        <v>0</v>
      </c>
      <c r="K341" s="6">
        <f t="shared" si="68"/>
        <v>0</v>
      </c>
      <c r="L341" s="12">
        <f t="shared" si="66"/>
        <v>0</v>
      </c>
      <c r="M341">
        <f t="shared" si="69"/>
        <v>2038</v>
      </c>
    </row>
    <row r="342" spans="2:13" x14ac:dyDescent="0.25">
      <c r="B342" s="8">
        <f t="shared" si="63"/>
        <v>50710</v>
      </c>
      <c r="C342" s="10">
        <f t="shared" si="67"/>
        <v>0</v>
      </c>
      <c r="D342" s="3">
        <v>0</v>
      </c>
      <c r="E342" s="3">
        <f t="shared" si="70"/>
        <v>0</v>
      </c>
      <c r="F342" s="1">
        <f t="shared" si="73"/>
        <v>0</v>
      </c>
      <c r="G342" s="6">
        <f t="shared" si="71"/>
        <v>0</v>
      </c>
      <c r="H342" s="6">
        <v>0</v>
      </c>
      <c r="I342" s="6">
        <f t="shared" si="72"/>
        <v>0</v>
      </c>
      <c r="J342" s="11">
        <v>0</v>
      </c>
      <c r="K342" s="6">
        <f t="shared" si="68"/>
        <v>0</v>
      </c>
      <c r="L342" s="12">
        <f t="shared" si="66"/>
        <v>0</v>
      </c>
      <c r="M342">
        <f t="shared" si="69"/>
        <v>2038</v>
      </c>
    </row>
    <row r="343" spans="2:13" x14ac:dyDescent="0.25">
      <c r="B343" s="8">
        <f t="shared" si="63"/>
        <v>50740</v>
      </c>
      <c r="C343" s="10">
        <f t="shared" si="67"/>
        <v>0</v>
      </c>
      <c r="D343" s="3">
        <v>0</v>
      </c>
      <c r="E343" s="3">
        <f t="shared" si="70"/>
        <v>0</v>
      </c>
      <c r="F343" s="1">
        <f t="shared" si="73"/>
        <v>0</v>
      </c>
      <c r="G343" s="6">
        <f t="shared" si="71"/>
        <v>0</v>
      </c>
      <c r="H343" s="6">
        <v>0</v>
      </c>
      <c r="I343" s="6">
        <f t="shared" si="72"/>
        <v>0</v>
      </c>
      <c r="J343" s="11">
        <v>0</v>
      </c>
      <c r="K343" s="6">
        <f t="shared" si="68"/>
        <v>0</v>
      </c>
      <c r="L343" s="12">
        <f t="shared" si="66"/>
        <v>0</v>
      </c>
      <c r="M343">
        <f t="shared" si="69"/>
        <v>2038</v>
      </c>
    </row>
    <row r="344" spans="2:13" x14ac:dyDescent="0.25">
      <c r="B344" s="8">
        <f t="shared" si="63"/>
        <v>50771</v>
      </c>
      <c r="C344" s="10">
        <f t="shared" si="67"/>
        <v>0</v>
      </c>
      <c r="D344" s="3">
        <v>0</v>
      </c>
      <c r="E344" s="3">
        <f t="shared" si="70"/>
        <v>0</v>
      </c>
      <c r="F344" s="1">
        <f t="shared" si="73"/>
        <v>0</v>
      </c>
      <c r="G344" s="6">
        <f t="shared" si="71"/>
        <v>0</v>
      </c>
      <c r="H344" s="6">
        <v>0</v>
      </c>
      <c r="I344" s="6">
        <f t="shared" si="72"/>
        <v>0</v>
      </c>
      <c r="J344" s="11">
        <v>0</v>
      </c>
      <c r="K344" s="6">
        <f t="shared" si="68"/>
        <v>0</v>
      </c>
      <c r="L344" s="12">
        <f t="shared" si="66"/>
        <v>0</v>
      </c>
      <c r="M344">
        <f t="shared" si="69"/>
        <v>2039</v>
      </c>
    </row>
    <row r="345" spans="2:13" x14ac:dyDescent="0.25">
      <c r="B345" s="8">
        <f t="shared" si="63"/>
        <v>50802</v>
      </c>
      <c r="C345" s="10">
        <f t="shared" si="67"/>
        <v>0</v>
      </c>
      <c r="D345" s="3">
        <v>0</v>
      </c>
      <c r="E345" s="3">
        <f t="shared" si="70"/>
        <v>0</v>
      </c>
      <c r="F345" s="1">
        <f t="shared" si="73"/>
        <v>0</v>
      </c>
      <c r="G345" s="6">
        <f t="shared" si="71"/>
        <v>0</v>
      </c>
      <c r="H345" s="6">
        <v>0</v>
      </c>
      <c r="I345" s="6">
        <f t="shared" si="72"/>
        <v>0</v>
      </c>
      <c r="J345" s="11">
        <v>0</v>
      </c>
      <c r="K345" s="6">
        <f t="shared" si="68"/>
        <v>0</v>
      </c>
      <c r="L345" s="12">
        <f t="shared" si="66"/>
        <v>0</v>
      </c>
      <c r="M345">
        <f t="shared" si="69"/>
        <v>2039</v>
      </c>
    </row>
    <row r="346" spans="2:13" x14ac:dyDescent="0.25">
      <c r="B346" s="8">
        <f t="shared" si="63"/>
        <v>50830</v>
      </c>
      <c r="C346" s="10">
        <f t="shared" si="67"/>
        <v>0</v>
      </c>
      <c r="D346" s="3">
        <v>0</v>
      </c>
      <c r="E346" s="3">
        <f t="shared" si="70"/>
        <v>0</v>
      </c>
      <c r="F346" s="1">
        <f t="shared" si="73"/>
        <v>0</v>
      </c>
      <c r="G346" s="6">
        <f t="shared" si="71"/>
        <v>0</v>
      </c>
      <c r="H346" s="6">
        <v>0</v>
      </c>
      <c r="I346" s="6">
        <f t="shared" si="72"/>
        <v>0</v>
      </c>
      <c r="J346" s="11">
        <v>0</v>
      </c>
      <c r="K346" s="6">
        <f t="shared" si="68"/>
        <v>0</v>
      </c>
      <c r="L346" s="12">
        <f t="shared" si="66"/>
        <v>0</v>
      </c>
      <c r="M346">
        <f t="shared" si="69"/>
        <v>2039</v>
      </c>
    </row>
    <row r="347" spans="2:13" x14ac:dyDescent="0.25">
      <c r="B347" s="8">
        <f t="shared" si="63"/>
        <v>50861</v>
      </c>
      <c r="C347" s="10">
        <f t="shared" si="67"/>
        <v>0</v>
      </c>
      <c r="D347" s="3">
        <v>0</v>
      </c>
      <c r="E347" s="3">
        <f t="shared" si="70"/>
        <v>0</v>
      </c>
      <c r="F347" s="1">
        <f t="shared" si="73"/>
        <v>0</v>
      </c>
      <c r="G347" s="6">
        <f t="shared" si="71"/>
        <v>0</v>
      </c>
      <c r="H347" s="6">
        <v>0</v>
      </c>
      <c r="I347" s="6">
        <f t="shared" si="72"/>
        <v>0</v>
      </c>
      <c r="J347" s="11">
        <v>0</v>
      </c>
      <c r="K347" s="6">
        <f t="shared" si="68"/>
        <v>0</v>
      </c>
      <c r="L347" s="12">
        <f t="shared" si="66"/>
        <v>0</v>
      </c>
      <c r="M347">
        <f t="shared" si="69"/>
        <v>2039</v>
      </c>
    </row>
    <row r="348" spans="2:13" x14ac:dyDescent="0.25">
      <c r="B348" s="8">
        <f t="shared" si="63"/>
        <v>50891</v>
      </c>
      <c r="C348" s="10">
        <f t="shared" si="67"/>
        <v>0</v>
      </c>
      <c r="D348" s="3">
        <v>0</v>
      </c>
      <c r="E348" s="3">
        <f t="shared" si="70"/>
        <v>0</v>
      </c>
      <c r="F348" s="1">
        <f t="shared" si="73"/>
        <v>0</v>
      </c>
      <c r="G348" s="6">
        <f t="shared" si="71"/>
        <v>0</v>
      </c>
      <c r="H348" s="6">
        <v>0</v>
      </c>
      <c r="I348" s="6">
        <f t="shared" si="72"/>
        <v>0</v>
      </c>
      <c r="J348" s="11">
        <v>0</v>
      </c>
      <c r="K348" s="6">
        <f t="shared" si="68"/>
        <v>0</v>
      </c>
      <c r="L348" s="12">
        <f t="shared" si="66"/>
        <v>0</v>
      </c>
      <c r="M348">
        <f t="shared" si="69"/>
        <v>2039</v>
      </c>
    </row>
    <row r="349" spans="2:13" x14ac:dyDescent="0.25">
      <c r="B349" s="8">
        <f t="shared" si="63"/>
        <v>50922</v>
      </c>
      <c r="C349" s="10">
        <f t="shared" si="67"/>
        <v>0</v>
      </c>
      <c r="D349" s="3">
        <v>0</v>
      </c>
      <c r="E349" s="3">
        <f t="shared" si="70"/>
        <v>0</v>
      </c>
      <c r="F349" s="1">
        <f t="shared" si="73"/>
        <v>0</v>
      </c>
      <c r="G349" s="6">
        <f t="shared" si="71"/>
        <v>0</v>
      </c>
      <c r="H349" s="6">
        <v>0</v>
      </c>
      <c r="I349" s="6">
        <f t="shared" si="72"/>
        <v>0</v>
      </c>
      <c r="J349" s="11">
        <v>0</v>
      </c>
      <c r="K349" s="6">
        <f t="shared" si="68"/>
        <v>0</v>
      </c>
      <c r="L349" s="12">
        <f t="shared" si="66"/>
        <v>0</v>
      </c>
      <c r="M349">
        <f t="shared" si="69"/>
        <v>2039</v>
      </c>
    </row>
    <row r="350" spans="2:13" x14ac:dyDescent="0.25">
      <c r="B350" s="8">
        <f t="shared" ref="B350:B362" si="74">EDATE(B349,1)</f>
        <v>50952</v>
      </c>
      <c r="C350" s="10">
        <f t="shared" si="67"/>
        <v>0</v>
      </c>
      <c r="D350" s="3">
        <v>0</v>
      </c>
      <c r="E350" s="3">
        <f t="shared" si="70"/>
        <v>0</v>
      </c>
      <c r="F350" s="1">
        <f t="shared" si="73"/>
        <v>0</v>
      </c>
      <c r="G350" s="6">
        <f t="shared" si="71"/>
        <v>0</v>
      </c>
      <c r="H350" s="6">
        <v>0</v>
      </c>
      <c r="I350" s="6">
        <f t="shared" si="72"/>
        <v>0</v>
      </c>
      <c r="J350" s="11">
        <v>0</v>
      </c>
      <c r="K350" s="6">
        <f t="shared" si="68"/>
        <v>0</v>
      </c>
      <c r="L350" s="12">
        <f t="shared" si="66"/>
        <v>0</v>
      </c>
      <c r="M350">
        <f t="shared" si="69"/>
        <v>2039</v>
      </c>
    </row>
    <row r="351" spans="2:13" x14ac:dyDescent="0.25">
      <c r="B351" s="8">
        <f t="shared" si="74"/>
        <v>50983</v>
      </c>
      <c r="C351" s="10">
        <f t="shared" si="67"/>
        <v>0</v>
      </c>
      <c r="D351" s="3">
        <v>0</v>
      </c>
      <c r="E351" s="3">
        <f t="shared" si="70"/>
        <v>0</v>
      </c>
      <c r="F351" s="1">
        <f t="shared" si="73"/>
        <v>0</v>
      </c>
      <c r="G351" s="6">
        <f t="shared" si="71"/>
        <v>0</v>
      </c>
      <c r="H351" s="6">
        <v>0</v>
      </c>
      <c r="I351" s="6">
        <f t="shared" si="72"/>
        <v>0</v>
      </c>
      <c r="J351" s="11">
        <v>0</v>
      </c>
      <c r="K351" s="6">
        <f t="shared" si="68"/>
        <v>0</v>
      </c>
      <c r="L351" s="12">
        <f t="shared" si="66"/>
        <v>0</v>
      </c>
      <c r="M351">
        <f t="shared" si="69"/>
        <v>2039</v>
      </c>
    </row>
    <row r="352" spans="2:13" x14ac:dyDescent="0.25">
      <c r="B352" s="8">
        <f t="shared" si="74"/>
        <v>51014</v>
      </c>
      <c r="C352" s="10">
        <f t="shared" si="67"/>
        <v>0</v>
      </c>
      <c r="D352" s="3">
        <v>0</v>
      </c>
      <c r="E352" s="3">
        <f t="shared" si="70"/>
        <v>0</v>
      </c>
      <c r="F352" s="1">
        <f t="shared" si="73"/>
        <v>0</v>
      </c>
      <c r="G352" s="6">
        <f t="shared" si="71"/>
        <v>0</v>
      </c>
      <c r="H352" s="6">
        <v>0</v>
      </c>
      <c r="I352" s="6">
        <f t="shared" si="72"/>
        <v>0</v>
      </c>
      <c r="J352" s="11">
        <v>0</v>
      </c>
      <c r="K352" s="6">
        <f t="shared" si="68"/>
        <v>0</v>
      </c>
      <c r="L352" s="12">
        <f t="shared" si="66"/>
        <v>0</v>
      </c>
      <c r="M352">
        <f t="shared" si="69"/>
        <v>2039</v>
      </c>
    </row>
    <row r="353" spans="1:23" x14ac:dyDescent="0.25">
      <c r="B353" s="8">
        <f t="shared" si="74"/>
        <v>51044</v>
      </c>
      <c r="C353" s="10">
        <f t="shared" si="67"/>
        <v>0</v>
      </c>
      <c r="D353" s="3">
        <v>0</v>
      </c>
      <c r="E353" s="3">
        <f t="shared" si="70"/>
        <v>0</v>
      </c>
      <c r="F353" s="1">
        <f t="shared" si="73"/>
        <v>0</v>
      </c>
      <c r="G353" s="6">
        <f t="shared" si="71"/>
        <v>0</v>
      </c>
      <c r="H353" s="6">
        <v>0</v>
      </c>
      <c r="I353" s="6">
        <f t="shared" si="72"/>
        <v>0</v>
      </c>
      <c r="J353" s="11">
        <v>0</v>
      </c>
      <c r="K353" s="6">
        <f t="shared" si="68"/>
        <v>0</v>
      </c>
      <c r="L353" s="12">
        <f t="shared" si="66"/>
        <v>0</v>
      </c>
      <c r="M353">
        <f t="shared" si="69"/>
        <v>2039</v>
      </c>
    </row>
    <row r="354" spans="1:23" x14ac:dyDescent="0.25">
      <c r="B354" s="8">
        <f t="shared" si="74"/>
        <v>51075</v>
      </c>
      <c r="C354" s="10">
        <f t="shared" si="67"/>
        <v>0</v>
      </c>
      <c r="D354" s="3">
        <v>0</v>
      </c>
      <c r="E354" s="3">
        <f t="shared" si="70"/>
        <v>0</v>
      </c>
      <c r="F354" s="1">
        <f t="shared" si="73"/>
        <v>0</v>
      </c>
      <c r="G354" s="6">
        <f t="shared" si="71"/>
        <v>0</v>
      </c>
      <c r="H354" s="6">
        <v>0</v>
      </c>
      <c r="I354" s="6">
        <f t="shared" si="72"/>
        <v>0</v>
      </c>
      <c r="J354" s="11">
        <v>0</v>
      </c>
      <c r="K354" s="6">
        <f t="shared" si="68"/>
        <v>0</v>
      </c>
      <c r="L354" s="12">
        <f t="shared" si="66"/>
        <v>0</v>
      </c>
      <c r="M354">
        <f t="shared" si="69"/>
        <v>2039</v>
      </c>
    </row>
    <row r="355" spans="1:23" x14ac:dyDescent="0.25">
      <c r="B355" s="8">
        <f t="shared" si="74"/>
        <v>51105</v>
      </c>
      <c r="C355" s="10">
        <f t="shared" si="67"/>
        <v>0</v>
      </c>
      <c r="D355" s="3">
        <v>0</v>
      </c>
      <c r="E355" s="3">
        <f t="shared" si="70"/>
        <v>0</v>
      </c>
      <c r="F355" s="1">
        <f t="shared" si="73"/>
        <v>0</v>
      </c>
      <c r="G355" s="6">
        <f t="shared" si="71"/>
        <v>0</v>
      </c>
      <c r="H355" s="6">
        <v>0</v>
      </c>
      <c r="I355" s="6">
        <f t="shared" si="72"/>
        <v>0</v>
      </c>
      <c r="J355" s="11">
        <v>0</v>
      </c>
      <c r="K355" s="6">
        <f t="shared" si="68"/>
        <v>0</v>
      </c>
      <c r="L355" s="12">
        <f t="shared" si="66"/>
        <v>0</v>
      </c>
      <c r="M355">
        <f t="shared" si="69"/>
        <v>2039</v>
      </c>
    </row>
    <row r="356" spans="1:23" x14ac:dyDescent="0.25">
      <c r="B356" s="8">
        <f t="shared" si="74"/>
        <v>51136</v>
      </c>
      <c r="C356" s="10">
        <f t="shared" si="67"/>
        <v>0</v>
      </c>
      <c r="D356" s="3">
        <v>0</v>
      </c>
      <c r="E356" s="3">
        <f t="shared" si="70"/>
        <v>0</v>
      </c>
      <c r="F356" s="1">
        <f t="shared" si="73"/>
        <v>0</v>
      </c>
      <c r="G356" s="6">
        <f t="shared" si="71"/>
        <v>0</v>
      </c>
      <c r="H356" s="6">
        <v>0</v>
      </c>
      <c r="I356" s="6">
        <f t="shared" si="72"/>
        <v>0</v>
      </c>
      <c r="J356" s="11">
        <v>0</v>
      </c>
      <c r="K356" s="6">
        <f t="shared" si="68"/>
        <v>0</v>
      </c>
      <c r="L356" s="12">
        <f t="shared" si="66"/>
        <v>0</v>
      </c>
      <c r="M356">
        <f t="shared" si="69"/>
        <v>2040</v>
      </c>
    </row>
    <row r="357" spans="1:23" x14ac:dyDescent="0.25">
      <c r="B357" s="8">
        <f t="shared" si="74"/>
        <v>51167</v>
      </c>
      <c r="C357" s="10">
        <f t="shared" si="67"/>
        <v>0</v>
      </c>
      <c r="D357" s="3">
        <v>0</v>
      </c>
      <c r="E357" s="3">
        <f t="shared" si="70"/>
        <v>0</v>
      </c>
      <c r="F357" s="1">
        <f t="shared" si="73"/>
        <v>0</v>
      </c>
      <c r="G357" s="6">
        <f t="shared" si="71"/>
        <v>0</v>
      </c>
      <c r="H357" s="6">
        <v>0</v>
      </c>
      <c r="I357" s="6">
        <f t="shared" si="72"/>
        <v>0</v>
      </c>
      <c r="J357" s="11">
        <v>0</v>
      </c>
      <c r="K357" s="6">
        <f t="shared" si="68"/>
        <v>0</v>
      </c>
      <c r="L357" s="12">
        <f t="shared" si="66"/>
        <v>0</v>
      </c>
      <c r="M357">
        <f t="shared" si="69"/>
        <v>2040</v>
      </c>
    </row>
    <row r="358" spans="1:23" x14ac:dyDescent="0.25">
      <c r="B358" s="8">
        <f t="shared" si="74"/>
        <v>51196</v>
      </c>
      <c r="C358" s="10">
        <f t="shared" si="67"/>
        <v>0</v>
      </c>
      <c r="D358" s="3">
        <v>0</v>
      </c>
      <c r="E358" s="3">
        <f t="shared" si="70"/>
        <v>0</v>
      </c>
      <c r="F358" s="1">
        <f t="shared" si="73"/>
        <v>0</v>
      </c>
      <c r="G358" s="6">
        <f t="shared" si="71"/>
        <v>0</v>
      </c>
      <c r="H358" s="6">
        <v>0</v>
      </c>
      <c r="I358" s="6">
        <f t="shared" si="72"/>
        <v>0</v>
      </c>
      <c r="J358" s="11">
        <v>0</v>
      </c>
      <c r="K358" s="6">
        <f t="shared" si="68"/>
        <v>0</v>
      </c>
      <c r="L358" s="12">
        <f t="shared" si="66"/>
        <v>0</v>
      </c>
      <c r="M358">
        <f t="shared" si="69"/>
        <v>2040</v>
      </c>
    </row>
    <row r="359" spans="1:23" x14ac:dyDescent="0.25">
      <c r="B359" s="8">
        <f t="shared" si="74"/>
        <v>51227</v>
      </c>
      <c r="C359" s="10">
        <f t="shared" si="67"/>
        <v>0</v>
      </c>
      <c r="D359" s="3">
        <v>0</v>
      </c>
      <c r="E359" s="3">
        <f t="shared" si="70"/>
        <v>0</v>
      </c>
      <c r="F359" s="1">
        <f t="shared" si="73"/>
        <v>0</v>
      </c>
      <c r="G359" s="6">
        <f t="shared" si="71"/>
        <v>0</v>
      </c>
      <c r="H359" s="6">
        <v>0</v>
      </c>
      <c r="I359" s="6">
        <f t="shared" si="72"/>
        <v>0</v>
      </c>
      <c r="J359" s="11">
        <v>0</v>
      </c>
      <c r="K359" s="6">
        <f t="shared" si="68"/>
        <v>0</v>
      </c>
      <c r="L359" s="12">
        <f t="shared" si="66"/>
        <v>0</v>
      </c>
      <c r="M359">
        <f t="shared" si="69"/>
        <v>2040</v>
      </c>
    </row>
    <row r="360" spans="1:23" x14ac:dyDescent="0.25">
      <c r="A360" s="27"/>
      <c r="B360" s="8">
        <f t="shared" si="74"/>
        <v>51257</v>
      </c>
      <c r="C360" s="10">
        <f t="shared" si="67"/>
        <v>0</v>
      </c>
      <c r="D360" s="3">
        <v>0</v>
      </c>
      <c r="E360" s="3">
        <f t="shared" si="70"/>
        <v>0</v>
      </c>
      <c r="F360" s="1">
        <f t="shared" si="73"/>
        <v>0</v>
      </c>
      <c r="G360" s="6">
        <f t="shared" si="71"/>
        <v>0</v>
      </c>
      <c r="H360" s="6">
        <v>0</v>
      </c>
      <c r="I360" s="6">
        <f t="shared" si="72"/>
        <v>0</v>
      </c>
      <c r="J360" s="11">
        <v>0</v>
      </c>
      <c r="K360" s="6">
        <f t="shared" si="68"/>
        <v>0</v>
      </c>
      <c r="L360" s="12">
        <f t="shared" si="66"/>
        <v>0</v>
      </c>
      <c r="M360">
        <f t="shared" si="69"/>
        <v>2040</v>
      </c>
    </row>
    <row r="361" spans="1:23" x14ac:dyDescent="0.25">
      <c r="B361" s="8">
        <f t="shared" si="74"/>
        <v>51288</v>
      </c>
      <c r="C361" s="10">
        <f t="shared" si="67"/>
        <v>0</v>
      </c>
      <c r="D361" s="3">
        <v>0</v>
      </c>
      <c r="E361" s="3">
        <f t="shared" si="70"/>
        <v>0</v>
      </c>
      <c r="F361" s="1">
        <f t="shared" ref="F361:F362" si="75">IF(C360&gt;0,C360*Interest_Rate/12,0)</f>
        <v>0</v>
      </c>
      <c r="G361" s="6">
        <f t="shared" si="71"/>
        <v>0</v>
      </c>
      <c r="H361" s="6">
        <v>0</v>
      </c>
      <c r="I361" s="6">
        <f t="shared" ref="I361:I362" si="76">C361-H361</f>
        <v>0</v>
      </c>
      <c r="J361" s="11">
        <v>0</v>
      </c>
      <c r="K361" s="6">
        <f t="shared" ref="K361:K362" si="77">IF(J361-H361&lt;0,0,J361-H361)</f>
        <v>0</v>
      </c>
      <c r="L361" s="12">
        <f t="shared" ref="L361:L362" si="78">IF(L360&gt;Allotment,IF(L360&gt;0,L360-(Allotment-$F361-$G361+J361),0),IF(L360&gt;0,-0.01,0))</f>
        <v>0</v>
      </c>
      <c r="M361">
        <f t="shared" si="69"/>
        <v>2040</v>
      </c>
    </row>
    <row r="362" spans="1:23" s="19" customFormat="1" x14ac:dyDescent="0.25">
      <c r="A362" s="41"/>
      <c r="B362" s="25">
        <f t="shared" si="74"/>
        <v>51318</v>
      </c>
      <c r="C362" s="18">
        <f t="shared" si="67"/>
        <v>0</v>
      </c>
      <c r="D362" s="16">
        <v>0</v>
      </c>
      <c r="E362" s="16">
        <f t="shared" si="70"/>
        <v>0</v>
      </c>
      <c r="F362" s="20">
        <f t="shared" si="75"/>
        <v>0</v>
      </c>
      <c r="G362" s="14">
        <f t="shared" si="71"/>
        <v>0</v>
      </c>
      <c r="H362" s="14">
        <v>0</v>
      </c>
      <c r="I362" s="14">
        <f t="shared" si="76"/>
        <v>0</v>
      </c>
      <c r="J362" s="13">
        <v>0</v>
      </c>
      <c r="K362" s="14">
        <f t="shared" si="77"/>
        <v>0</v>
      </c>
      <c r="L362" s="15">
        <f t="shared" si="78"/>
        <v>0</v>
      </c>
      <c r="M362" s="7">
        <f t="shared" si="69"/>
        <v>2040</v>
      </c>
      <c r="R362" s="20"/>
      <c r="T362" s="16"/>
      <c r="W362" s="45"/>
    </row>
  </sheetData>
  <mergeCells count="9">
    <mergeCell ref="V1:V2"/>
    <mergeCell ref="U1:U2"/>
    <mergeCell ref="W1:W2"/>
    <mergeCell ref="A1:A2"/>
    <mergeCell ref="E1:H1"/>
    <mergeCell ref="O1:O2"/>
    <mergeCell ref="Q1:Q2"/>
    <mergeCell ref="J1:L1"/>
    <mergeCell ref="P1:P2"/>
  </mergeCells>
  <hyperlinks>
    <hyperlink ref="A31" r:id="rId1" xr:uid="{00000000-0004-0000-0000-000000000000}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36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U9" sqref="U9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9" style="103" bestFit="1" customWidth="1"/>
    <col min="9" max="10" width="9" style="103" hidden="1" customWidth="1"/>
    <col min="11" max="11" width="11.140625" style="103" bestFit="1" customWidth="1"/>
    <col min="12" max="12" width="15.42578125" style="50" bestFit="1" customWidth="1"/>
    <col min="13" max="13" width="11.5703125" style="50" hidden="1" customWidth="1"/>
    <col min="14" max="14" width="15.7109375" style="50" bestFit="1" customWidth="1"/>
    <col min="15" max="15" width="11.5703125" style="49" bestFit="1" customWidth="1"/>
    <col min="16" max="16" width="13.5703125" style="124" bestFit="1" customWidth="1"/>
    <col min="17" max="17" width="13.85546875" style="104" bestFit="1" customWidth="1"/>
    <col min="18" max="18" width="20.42578125" style="49" hidden="1" customWidth="1"/>
    <col min="19" max="19" width="24.28515625" style="50" hidden="1" customWidth="1"/>
    <col min="20" max="20" width="5" style="50" bestFit="1" customWidth="1"/>
    <col min="21" max="21" width="16.5703125" style="50" bestFit="1" customWidth="1"/>
    <col min="22" max="22" width="12.42578125" style="85" bestFit="1" customWidth="1"/>
    <col min="23" max="23" width="3.7109375" style="50" customWidth="1"/>
    <col min="24" max="24" width="11.7109375" style="100" customWidth="1"/>
    <col min="25" max="26" width="13.7109375" style="50" customWidth="1"/>
    <col min="27" max="27" width="13.7109375" style="101" customWidth="1"/>
    <col min="28" max="16384" width="8.85546875" style="50"/>
  </cols>
  <sheetData>
    <row r="1" spans="1:27" x14ac:dyDescent="0.25">
      <c r="C1" s="142" t="s">
        <v>70</v>
      </c>
      <c r="D1" s="97">
        <f>(4416.66*0.9235-300)</f>
        <v>3778.7855099999997</v>
      </c>
      <c r="E1" s="98">
        <v>43435</v>
      </c>
      <c r="P1" s="143"/>
    </row>
    <row r="2" spans="1:27" x14ac:dyDescent="0.25">
      <c r="A2" s="169" t="s">
        <v>1</v>
      </c>
      <c r="B2" s="133"/>
      <c r="C2" s="134" t="str">
        <f ca="1">CONCATENATE("(",ROUND((OFFSET($C$2,MATCH(DATE(YEAR(TODAY()),MONTH(TODAY()),1),B:B,0)-1,0)/Original_Amount),2)*100,"% remains)")</f>
        <v>(0% remains)</v>
      </c>
      <c r="D2" s="178" t="s">
        <v>65</v>
      </c>
      <c r="E2" s="178" t="s">
        <v>63</v>
      </c>
      <c r="F2" s="171" t="s">
        <v>2</v>
      </c>
      <c r="G2" s="172"/>
      <c r="H2" s="172"/>
      <c r="I2" s="172"/>
      <c r="J2" s="172"/>
      <c r="K2" s="172"/>
      <c r="L2" s="135"/>
      <c r="M2" s="135"/>
      <c r="N2" s="135"/>
      <c r="O2" s="171" t="s">
        <v>3</v>
      </c>
      <c r="P2" s="172"/>
      <c r="Q2" s="177"/>
      <c r="R2" s="136" t="s">
        <v>4</v>
      </c>
      <c r="S2" s="137" t="str">
        <f>Q3</f>
        <v>EOM Balance</v>
      </c>
      <c r="T2" s="173" t="s">
        <v>6</v>
      </c>
      <c r="U2" s="175" t="s">
        <v>8</v>
      </c>
      <c r="V2" s="138" t="s">
        <v>9</v>
      </c>
      <c r="W2" s="139"/>
      <c r="X2" s="140"/>
      <c r="Y2" s="165" t="s">
        <v>40</v>
      </c>
      <c r="Z2" s="165" t="s">
        <v>39</v>
      </c>
      <c r="AA2" s="167" t="s">
        <v>41</v>
      </c>
    </row>
    <row r="3" spans="1:27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8</v>
      </c>
      <c r="I3" s="110" t="s">
        <v>68</v>
      </c>
      <c r="J3" s="110" t="s">
        <v>67</v>
      </c>
      <c r="K3" s="57" t="s">
        <v>12</v>
      </c>
      <c r="L3" s="14" t="s">
        <v>13</v>
      </c>
      <c r="M3" s="14" t="s">
        <v>62</v>
      </c>
      <c r="N3" s="14" t="s">
        <v>74</v>
      </c>
      <c r="O3" s="58" t="s">
        <v>14</v>
      </c>
      <c r="P3" s="144" t="s">
        <v>69</v>
      </c>
      <c r="Q3" s="105" t="s">
        <v>61</v>
      </c>
      <c r="R3" s="59" t="s">
        <v>16</v>
      </c>
      <c r="S3" s="60" t="s">
        <v>16</v>
      </c>
      <c r="T3" s="174"/>
      <c r="U3" s="176"/>
      <c r="V3" s="61" t="s">
        <v>17</v>
      </c>
      <c r="W3" s="141"/>
      <c r="X3" s="132" t="s">
        <v>38</v>
      </c>
      <c r="Y3" s="166" t="s">
        <v>40</v>
      </c>
      <c r="Z3" s="166"/>
      <c r="AA3" s="168"/>
    </row>
    <row r="4" spans="1:27" ht="15" customHeight="1" x14ac:dyDescent="0.25">
      <c r="A4" s="62" t="s">
        <v>34</v>
      </c>
      <c r="B4" s="63">
        <f>DATE(YEAR(Start_Date)+IF(MONTH(Start_Date)&gt;10,1,0),MONTH(EDATE(Start_Date+30,1)),1)</f>
        <v>42552</v>
      </c>
      <c r="C4" s="64">
        <f>Loan_Value-F4-0.01</f>
        <v>104346.05</v>
      </c>
      <c r="D4" s="67">
        <v>750.84</v>
      </c>
      <c r="E4" s="67">
        <v>850</v>
      </c>
      <c r="F4" s="56">
        <f>First_Months_Principle</f>
        <v>153.94</v>
      </c>
      <c r="G4" s="65">
        <f>First_Months_Interest</f>
        <v>337.46</v>
      </c>
      <c r="H4" s="107">
        <f>I4+J4</f>
        <v>259.44</v>
      </c>
      <c r="I4" s="120">
        <f t="shared" ref="I4:I67" si="0">IF(N3&gt;0,ROUND(LOOKUP(YEAR($B4-60),T:T,U:U),2),0)</f>
        <v>181.06</v>
      </c>
      <c r="J4" s="119">
        <f>IF($C4&gt;_80_of_Appraisal,PMI,0)</f>
        <v>78.38</v>
      </c>
      <c r="K4" s="107">
        <f t="shared" ref="K4:K67" si="1">IF(N3&gt;0,-F4-G4-H4+IF(E4&gt;0,E4,Allotment),0)</f>
        <v>99.160000000000082</v>
      </c>
      <c r="L4" s="107">
        <f t="shared" ref="L4:L67" si="2">IF(N3&gt;0,C4-K4,0)</f>
        <v>104246.89</v>
      </c>
      <c r="M4" s="107">
        <f>IF($P4,$P4,0)</f>
        <v>0</v>
      </c>
      <c r="N4" s="108">
        <f>L4-M4</f>
        <v>104246.89</v>
      </c>
      <c r="O4" s="127">
        <v>0</v>
      </c>
      <c r="P4" s="128">
        <v>0</v>
      </c>
      <c r="Q4" s="66">
        <f>N4-O4</f>
        <v>104246.89</v>
      </c>
      <c r="R4" s="49">
        <f t="shared" ref="R4:R67" si="3">YEAR(B4)</f>
        <v>2016</v>
      </c>
      <c r="S4" s="50" t="s">
        <v>47</v>
      </c>
      <c r="T4" s="49">
        <f>YEAR(Start_Date)-1</f>
        <v>2015</v>
      </c>
      <c r="U4" s="125">
        <f>INDEX($Y$4:$Y$33,MATCH(0,$Y$4:$Y$33,0)-1)+Monthly_Insurance</f>
        <v>181.06166666666667</v>
      </c>
      <c r="V4" s="68">
        <f t="shared" ref="V4:V33" si="4">SUMIFS(G:G,R:R,T4)</f>
        <v>0</v>
      </c>
      <c r="X4" s="51">
        <f>1326.13</f>
        <v>1326.13</v>
      </c>
      <c r="Y4" s="69">
        <f>IF(X4&gt;0,X4/12,0)</f>
        <v>110.51083333333334</v>
      </c>
      <c r="Z4" s="69">
        <f>X4-1987.44</f>
        <v>-661.31</v>
      </c>
      <c r="AA4" s="70">
        <v>0</v>
      </c>
    </row>
    <row r="5" spans="1:27" x14ac:dyDescent="0.25">
      <c r="A5" s="71">
        <v>110000</v>
      </c>
      <c r="B5" s="48">
        <f t="shared" ref="B5:B68" si="5">EDATE(B4,1)</f>
        <v>42583</v>
      </c>
      <c r="C5" s="72">
        <f t="shared" ref="C5:C35" si="6">IF(N4&gt;0,N4-F5,IF(AND(N5=0,N4&lt;0),-0.01,0))</f>
        <v>104092.12</v>
      </c>
      <c r="D5" s="125">
        <v>750.84</v>
      </c>
      <c r="E5" s="125">
        <v>850</v>
      </c>
      <c r="F5" s="73">
        <f t="shared" ref="F5:F68" si="7">IF(N4&gt;0,IF(D5,D5,New_Payment)-G5-H5,0)</f>
        <v>154.77000000000004</v>
      </c>
      <c r="G5" s="77">
        <f t="shared" ref="G5:G68" si="8">IF(N4&gt;0,ROUND(N4*Period_Interest,2),0)</f>
        <v>336.63</v>
      </c>
      <c r="H5" s="74">
        <f>I5+J5</f>
        <v>259.44</v>
      </c>
      <c r="I5" s="112">
        <f t="shared" si="0"/>
        <v>181.06</v>
      </c>
      <c r="J5" s="74">
        <f t="shared" ref="J5:J68" si="9">IF($C4&gt;_80_of_Appraisal,PMI,0)</f>
        <v>78.38</v>
      </c>
      <c r="K5" s="74">
        <f t="shared" si="1"/>
        <v>99.159999999999968</v>
      </c>
      <c r="L5" s="74">
        <f t="shared" si="2"/>
        <v>103992.95999999999</v>
      </c>
      <c r="M5" s="74">
        <f>IF($P5,$P5,0)</f>
        <v>11250</v>
      </c>
      <c r="N5" s="60">
        <f>L5-M5</f>
        <v>92742.959999999992</v>
      </c>
      <c r="O5" s="75">
        <f t="shared" ref="O5:O68" si="10">IF(Q4&gt;0,(IF(AND(MONTH($B5)=MONTH(Renew_3208),MONTH($B5)=MONTH(Renew_2924)),Goal_From_3208*0.6+Goal_From_2924*0.6,IF(MONTH($B5)=MONTH(Renew_3208),Goal_From_3208*0.6+Goal_From_2924*0.9,IF(MONTH($B5)=MONTH(Renew_2924),Goal_From_3208*0.9+Goal_From_2924*0.6,Goal_From_3208*0.9+Goal_From_2924*0.9)))+IF(B5&gt;=Temp_Start,IF(Temp,Temp_Goal,0),0)+IF(Bought_3rd_Rental,IF(MONTH($B5)=MONTH(Renew_NEW),Goal_From_NEW*0.6,Goal_From_NEW))),0)</f>
        <v>1867.5</v>
      </c>
      <c r="P5" s="121">
        <f>6150+5072+28</f>
        <v>11250</v>
      </c>
      <c r="Q5" s="76">
        <f t="shared" ref="Q5:Q68" si="11">IF(OR(Q4&lt;-0.01,Q4=0),0,IF(Q4&gt;0,Q4-F5-K5-IF(P5&lt;&gt;"",P5,O5),Q4-F5-K5))</f>
        <v>92742.959999999992</v>
      </c>
      <c r="R5" s="49">
        <f t="shared" si="3"/>
        <v>2016</v>
      </c>
      <c r="S5" s="50">
        <f>Original_Amount-Down_Payment</f>
        <v>104500</v>
      </c>
      <c r="T5" s="49">
        <f>T4+1</f>
        <v>2016</v>
      </c>
      <c r="U5" s="125">
        <f>INDEX($Y$4:$Y$33,MATCH(0,$Y$4:$Y$33,0)-1)+Monthly_Insurance</f>
        <v>181.06166666666667</v>
      </c>
      <c r="V5" s="68">
        <f t="shared" si="4"/>
        <v>1820.74</v>
      </c>
      <c r="X5" s="51">
        <v>1380.18</v>
      </c>
      <c r="Y5" s="69">
        <f t="shared" ref="Y5:Y33" si="12">IF(X5&gt;0,X5/12,0)</f>
        <v>115.015</v>
      </c>
      <c r="Z5" s="69">
        <f>IF(X5=0,0,X5-X4)</f>
        <v>54.049999999999955</v>
      </c>
      <c r="AA5" s="70">
        <f>IF(OR(X4=0,X5=0),0,(X5-X4)/X4)</f>
        <v>4.0757693438803096E-2</v>
      </c>
    </row>
    <row r="6" spans="1:27" x14ac:dyDescent="0.25">
      <c r="B6" s="48">
        <f t="shared" si="5"/>
        <v>42614</v>
      </c>
      <c r="C6" s="72">
        <f t="shared" si="6"/>
        <v>92551.039999999994</v>
      </c>
      <c r="D6" s="125">
        <v>750.84</v>
      </c>
      <c r="E6" s="125">
        <v>850</v>
      </c>
      <c r="F6" s="73">
        <f t="shared" si="7"/>
        <v>191.92000000000002</v>
      </c>
      <c r="G6" s="77">
        <f t="shared" si="8"/>
        <v>299.48</v>
      </c>
      <c r="H6" s="74">
        <f t="shared" ref="H6:H69" si="13">I6+J6</f>
        <v>259.44</v>
      </c>
      <c r="I6" s="112">
        <f t="shared" si="0"/>
        <v>181.06</v>
      </c>
      <c r="J6" s="74">
        <f t="shared" si="9"/>
        <v>78.38</v>
      </c>
      <c r="K6" s="74">
        <f t="shared" si="1"/>
        <v>99.159999999999968</v>
      </c>
      <c r="L6" s="74">
        <f t="shared" si="2"/>
        <v>92451.87999999999</v>
      </c>
      <c r="M6" s="74">
        <f t="shared" ref="M6:M69" si="14">IF($P6,$P6,0)</f>
        <v>2250</v>
      </c>
      <c r="N6" s="60">
        <f t="shared" ref="N6:N69" si="15">L6-M6</f>
        <v>90201.87999999999</v>
      </c>
      <c r="O6" s="75">
        <f t="shared" si="10"/>
        <v>1552.5</v>
      </c>
      <c r="P6" s="121">
        <v>2250</v>
      </c>
      <c r="Q6" s="76">
        <f t="shared" si="11"/>
        <v>90201.87999999999</v>
      </c>
      <c r="R6" s="49">
        <f t="shared" si="3"/>
        <v>2016</v>
      </c>
      <c r="S6" s="50" t="s">
        <v>43</v>
      </c>
      <c r="T6" s="49">
        <f t="shared" ref="T6:T33" si="16">T5+1</f>
        <v>2017</v>
      </c>
      <c r="U6" s="51">
        <v>223.99</v>
      </c>
      <c r="V6" s="68">
        <f t="shared" si="4"/>
        <v>2719.3399999999997</v>
      </c>
      <c r="X6" s="51">
        <f>1378.69+10.5</f>
        <v>1389.19</v>
      </c>
      <c r="Y6" s="69">
        <f t="shared" si="12"/>
        <v>115.76583333333333</v>
      </c>
      <c r="Z6" s="69">
        <f t="shared" ref="Z6:Z21" si="17">IF(X6=0,0,X6-X5)</f>
        <v>9.0099999999999909</v>
      </c>
      <c r="AA6" s="70">
        <f t="shared" ref="AA6:AA21" si="18">IF(OR(X5=0,X6=0),0,(X6-X5)/X5)</f>
        <v>6.5281340115057387E-3</v>
      </c>
    </row>
    <row r="7" spans="1:27" x14ac:dyDescent="0.25">
      <c r="A7" s="62" t="s">
        <v>18</v>
      </c>
      <c r="B7" s="48">
        <f t="shared" si="5"/>
        <v>42644</v>
      </c>
      <c r="C7" s="72">
        <f t="shared" si="6"/>
        <v>90001.76</v>
      </c>
      <c r="D7" s="125">
        <v>750.84</v>
      </c>
      <c r="E7" s="125">
        <v>0</v>
      </c>
      <c r="F7" s="73">
        <f t="shared" si="7"/>
        <v>200.12000000000006</v>
      </c>
      <c r="G7" s="77">
        <f t="shared" si="8"/>
        <v>291.27999999999997</v>
      </c>
      <c r="H7" s="74">
        <f t="shared" si="13"/>
        <v>259.44</v>
      </c>
      <c r="I7" s="112">
        <f t="shared" si="0"/>
        <v>181.06</v>
      </c>
      <c r="J7" s="74">
        <f t="shared" si="9"/>
        <v>78.38</v>
      </c>
      <c r="K7" s="74">
        <f t="shared" si="1"/>
        <v>649.16</v>
      </c>
      <c r="L7" s="74">
        <f t="shared" si="2"/>
        <v>89352.599999999991</v>
      </c>
      <c r="M7" s="74">
        <f t="shared" si="14"/>
        <v>1800</v>
      </c>
      <c r="N7" s="60">
        <f t="shared" si="15"/>
        <v>87552.599999999991</v>
      </c>
      <c r="O7" s="75">
        <f t="shared" si="10"/>
        <v>1867.5</v>
      </c>
      <c r="P7" s="121">
        <v>1800</v>
      </c>
      <c r="Q7" s="76">
        <f t="shared" si="11"/>
        <v>87552.599999999991</v>
      </c>
      <c r="R7" s="49">
        <f t="shared" si="3"/>
        <v>2016</v>
      </c>
      <c r="S7" s="50">
        <f>12*30</f>
        <v>360</v>
      </c>
      <c r="T7" s="49">
        <f t="shared" si="16"/>
        <v>2018</v>
      </c>
      <c r="U7" s="81">
        <v>241.27</v>
      </c>
      <c r="V7" s="68">
        <f t="shared" si="4"/>
        <v>1564.6799999999998</v>
      </c>
      <c r="X7" s="51">
        <v>0</v>
      </c>
      <c r="Y7" s="69">
        <f t="shared" si="12"/>
        <v>0</v>
      </c>
      <c r="Z7" s="69">
        <f t="shared" si="17"/>
        <v>0</v>
      </c>
      <c r="AA7" s="70">
        <f t="shared" si="18"/>
        <v>0</v>
      </c>
    </row>
    <row r="8" spans="1:27" x14ac:dyDescent="0.25">
      <c r="A8" s="71">
        <f>Original_Amount*0.05</f>
        <v>5500</v>
      </c>
      <c r="B8" s="48">
        <f t="shared" si="5"/>
        <v>42675</v>
      </c>
      <c r="C8" s="72">
        <f t="shared" si="6"/>
        <v>87343.92</v>
      </c>
      <c r="D8" s="125">
        <v>750.84</v>
      </c>
      <c r="E8" s="125">
        <v>0</v>
      </c>
      <c r="F8" s="73">
        <f t="shared" si="7"/>
        <v>208.68</v>
      </c>
      <c r="G8" s="77">
        <f t="shared" si="8"/>
        <v>282.72000000000003</v>
      </c>
      <c r="H8" s="74">
        <f t="shared" si="13"/>
        <v>259.44</v>
      </c>
      <c r="I8" s="112">
        <f t="shared" si="0"/>
        <v>181.06</v>
      </c>
      <c r="J8" s="74">
        <f t="shared" si="9"/>
        <v>78.38</v>
      </c>
      <c r="K8" s="74">
        <f t="shared" si="1"/>
        <v>649.16</v>
      </c>
      <c r="L8" s="74">
        <f t="shared" si="2"/>
        <v>86694.76</v>
      </c>
      <c r="M8" s="74">
        <f t="shared" si="14"/>
        <v>2100</v>
      </c>
      <c r="N8" s="60">
        <f t="shared" si="15"/>
        <v>84594.76</v>
      </c>
      <c r="O8" s="75">
        <f t="shared" si="10"/>
        <v>1867.5</v>
      </c>
      <c r="P8" s="121">
        <f>1800+300</f>
        <v>2100</v>
      </c>
      <c r="Q8" s="76">
        <f t="shared" si="11"/>
        <v>84594.76</v>
      </c>
      <c r="R8" s="49">
        <f t="shared" si="3"/>
        <v>2016</v>
      </c>
      <c r="S8" s="50" t="s">
        <v>44</v>
      </c>
      <c r="T8" s="49">
        <f t="shared" si="16"/>
        <v>2019</v>
      </c>
      <c r="U8" s="51">
        <v>0</v>
      </c>
      <c r="V8" s="68">
        <f t="shared" si="4"/>
        <v>0</v>
      </c>
      <c r="X8" s="51">
        <v>0</v>
      </c>
      <c r="Y8" s="69">
        <f t="shared" si="12"/>
        <v>0</v>
      </c>
      <c r="Z8" s="69">
        <f t="shared" si="17"/>
        <v>0</v>
      </c>
      <c r="AA8" s="70">
        <f t="shared" si="18"/>
        <v>0</v>
      </c>
    </row>
    <row r="9" spans="1:27" x14ac:dyDescent="0.25">
      <c r="B9" s="48">
        <f t="shared" si="5"/>
        <v>42705</v>
      </c>
      <c r="C9" s="72">
        <f t="shared" si="6"/>
        <v>84376.53</v>
      </c>
      <c r="D9" s="125">
        <v>750.84</v>
      </c>
      <c r="E9" s="125">
        <v>0</v>
      </c>
      <c r="F9" s="73">
        <f t="shared" si="7"/>
        <v>218.23000000000002</v>
      </c>
      <c r="G9" s="77">
        <f t="shared" si="8"/>
        <v>273.17</v>
      </c>
      <c r="H9" s="74">
        <f t="shared" si="13"/>
        <v>259.44</v>
      </c>
      <c r="I9" s="112">
        <f t="shared" si="0"/>
        <v>181.06</v>
      </c>
      <c r="J9" s="74">
        <f t="shared" si="9"/>
        <v>78.38</v>
      </c>
      <c r="K9" s="74">
        <f t="shared" si="1"/>
        <v>649.16</v>
      </c>
      <c r="L9" s="74">
        <f t="shared" si="2"/>
        <v>83727.37</v>
      </c>
      <c r="M9" s="74">
        <f t="shared" si="14"/>
        <v>1800</v>
      </c>
      <c r="N9" s="60">
        <f t="shared" si="15"/>
        <v>81927.37</v>
      </c>
      <c r="O9" s="75">
        <f t="shared" si="10"/>
        <v>1867.5</v>
      </c>
      <c r="P9" s="121">
        <v>1800</v>
      </c>
      <c r="Q9" s="76">
        <f t="shared" si="11"/>
        <v>81927.37</v>
      </c>
      <c r="R9" s="49">
        <f t="shared" si="3"/>
        <v>2016</v>
      </c>
      <c r="S9" s="50">
        <f>Interest_Rate/12</f>
        <v>3.2291666666666666E-3</v>
      </c>
      <c r="T9" s="78">
        <f t="shared" si="16"/>
        <v>2020</v>
      </c>
      <c r="U9" s="51">
        <f t="shared" ref="U8:U10" ca="1" si="19">U8*(1+Inflation)</f>
        <v>0</v>
      </c>
      <c r="V9" s="68">
        <f t="shared" si="4"/>
        <v>0</v>
      </c>
      <c r="X9" s="51">
        <v>0</v>
      </c>
      <c r="Y9" s="69">
        <f t="shared" si="12"/>
        <v>0</v>
      </c>
      <c r="Z9" s="69">
        <f t="shared" si="17"/>
        <v>0</v>
      </c>
      <c r="AA9" s="70">
        <f t="shared" si="18"/>
        <v>0</v>
      </c>
    </row>
    <row r="10" spans="1:27" ht="15" customHeight="1" x14ac:dyDescent="0.25">
      <c r="A10" s="62" t="s">
        <v>19</v>
      </c>
      <c r="B10" s="48">
        <f t="shared" si="5"/>
        <v>42736</v>
      </c>
      <c r="C10" s="72">
        <f t="shared" si="6"/>
        <v>81700.53</v>
      </c>
      <c r="D10" s="125">
        <v>750.84</v>
      </c>
      <c r="E10" s="125">
        <v>0</v>
      </c>
      <c r="F10" s="73">
        <f t="shared" si="7"/>
        <v>226.84000000000003</v>
      </c>
      <c r="G10" s="77">
        <f t="shared" si="8"/>
        <v>264.56</v>
      </c>
      <c r="H10" s="74">
        <f t="shared" si="13"/>
        <v>259.44</v>
      </c>
      <c r="I10" s="112">
        <f t="shared" si="0"/>
        <v>181.06</v>
      </c>
      <c r="J10" s="74">
        <f t="shared" si="9"/>
        <v>78.38</v>
      </c>
      <c r="K10" s="74">
        <f t="shared" si="1"/>
        <v>649.16</v>
      </c>
      <c r="L10" s="74">
        <f t="shared" si="2"/>
        <v>81051.37</v>
      </c>
      <c r="M10" s="74">
        <f t="shared" si="14"/>
        <v>2280</v>
      </c>
      <c r="N10" s="60">
        <f t="shared" si="15"/>
        <v>78771.37</v>
      </c>
      <c r="O10" s="75">
        <f t="shared" si="10"/>
        <v>1867.5</v>
      </c>
      <c r="P10" s="121">
        <f>1800+480</f>
        <v>2280</v>
      </c>
      <c r="Q10" s="76">
        <f t="shared" si="11"/>
        <v>78771.37</v>
      </c>
      <c r="R10" s="49">
        <f t="shared" si="3"/>
        <v>2017</v>
      </c>
      <c r="S10" s="50" t="s">
        <v>45</v>
      </c>
      <c r="T10" s="49">
        <f t="shared" si="16"/>
        <v>2021</v>
      </c>
      <c r="U10" s="51">
        <f t="shared" ca="1" si="19"/>
        <v>0</v>
      </c>
      <c r="V10" s="68">
        <f t="shared" si="4"/>
        <v>0</v>
      </c>
      <c r="X10" s="51">
        <v>0</v>
      </c>
      <c r="Y10" s="69">
        <f t="shared" si="12"/>
        <v>0</v>
      </c>
      <c r="Z10" s="69">
        <f t="shared" si="17"/>
        <v>0</v>
      </c>
      <c r="AA10" s="70">
        <f t="shared" si="18"/>
        <v>0</v>
      </c>
    </row>
    <row r="11" spans="1:27" x14ac:dyDescent="0.25">
      <c r="A11" s="79">
        <v>3.875E-2</v>
      </c>
      <c r="B11" s="48">
        <f t="shared" si="5"/>
        <v>42767</v>
      </c>
      <c r="C11" s="72">
        <f t="shared" si="6"/>
        <v>78534.34</v>
      </c>
      <c r="D11" s="125">
        <v>750.84</v>
      </c>
      <c r="E11" s="125">
        <v>0</v>
      </c>
      <c r="F11" s="73">
        <f t="shared" si="7"/>
        <v>237.03000000000003</v>
      </c>
      <c r="G11" s="77">
        <f t="shared" si="8"/>
        <v>254.37</v>
      </c>
      <c r="H11" s="74">
        <f t="shared" si="13"/>
        <v>259.44</v>
      </c>
      <c r="I11" s="112">
        <f t="shared" si="0"/>
        <v>181.06</v>
      </c>
      <c r="J11" s="74">
        <f t="shared" si="9"/>
        <v>78.38</v>
      </c>
      <c r="K11" s="74">
        <f t="shared" si="1"/>
        <v>649.16</v>
      </c>
      <c r="L11" s="74">
        <f t="shared" si="2"/>
        <v>77885.179999999993</v>
      </c>
      <c r="M11" s="74">
        <f t="shared" si="14"/>
        <v>2700</v>
      </c>
      <c r="N11" s="60">
        <f t="shared" si="15"/>
        <v>75185.179999999993</v>
      </c>
      <c r="O11" s="75">
        <f t="shared" si="10"/>
        <v>1867.5</v>
      </c>
      <c r="P11" s="121">
        <f>1800+630+270</f>
        <v>2700</v>
      </c>
      <c r="Q11" s="76">
        <f t="shared" si="11"/>
        <v>75185.179999999993</v>
      </c>
      <c r="R11" s="49">
        <f t="shared" si="3"/>
        <v>2017</v>
      </c>
      <c r="S11" s="109">
        <f>ROUND(Loan_Value*(Period_Interest*POWER(1+Period_Interest,Number_of_Payments))/(POWER(1+Period_Interest,Number_of_Payments)-1),2)</f>
        <v>491.4</v>
      </c>
      <c r="T11" s="49">
        <f t="shared" si="16"/>
        <v>2022</v>
      </c>
      <c r="U11" s="51">
        <f t="shared" ref="U11:U33" ca="1" si="20">U10*(1+Inflation)</f>
        <v>0</v>
      </c>
      <c r="V11" s="68">
        <f t="shared" si="4"/>
        <v>0</v>
      </c>
      <c r="X11" s="51">
        <v>0</v>
      </c>
      <c r="Y11" s="69">
        <f t="shared" si="12"/>
        <v>0</v>
      </c>
      <c r="Z11" s="69">
        <f t="shared" si="17"/>
        <v>0</v>
      </c>
      <c r="AA11" s="70">
        <f t="shared" si="18"/>
        <v>0</v>
      </c>
    </row>
    <row r="12" spans="1:27" x14ac:dyDescent="0.25">
      <c r="B12" s="48">
        <f t="shared" si="5"/>
        <v>42795</v>
      </c>
      <c r="C12" s="72">
        <f t="shared" si="6"/>
        <v>74936.569999999992</v>
      </c>
      <c r="D12" s="125">
        <v>750.84</v>
      </c>
      <c r="E12" s="125">
        <v>0</v>
      </c>
      <c r="F12" s="73">
        <f t="shared" si="7"/>
        <v>248.61000000000007</v>
      </c>
      <c r="G12" s="77">
        <f t="shared" si="8"/>
        <v>242.79</v>
      </c>
      <c r="H12" s="74">
        <f t="shared" si="13"/>
        <v>259.44</v>
      </c>
      <c r="I12" s="112">
        <f t="shared" si="0"/>
        <v>181.06</v>
      </c>
      <c r="J12" s="74">
        <f t="shared" si="9"/>
        <v>78.38</v>
      </c>
      <c r="K12" s="74">
        <f t="shared" si="1"/>
        <v>649.15999999999985</v>
      </c>
      <c r="L12" s="74">
        <f t="shared" si="2"/>
        <v>74287.409999999989</v>
      </c>
      <c r="M12" s="74">
        <f t="shared" si="14"/>
        <v>0</v>
      </c>
      <c r="N12" s="60">
        <f t="shared" si="15"/>
        <v>74287.409999999989</v>
      </c>
      <c r="O12" s="75">
        <f t="shared" si="10"/>
        <v>1867.5</v>
      </c>
      <c r="P12" s="121">
        <v>0</v>
      </c>
      <c r="Q12" s="76">
        <f t="shared" si="11"/>
        <v>74287.409999999989</v>
      </c>
      <c r="R12" s="49">
        <f t="shared" si="3"/>
        <v>2017</v>
      </c>
      <c r="S12" s="50" t="s">
        <v>46</v>
      </c>
      <c r="T12" s="49">
        <f t="shared" si="16"/>
        <v>2023</v>
      </c>
      <c r="U12" s="51">
        <f t="shared" ca="1" si="20"/>
        <v>0</v>
      </c>
      <c r="V12" s="68">
        <f t="shared" si="4"/>
        <v>0</v>
      </c>
      <c r="X12" s="51">
        <v>0</v>
      </c>
      <c r="Y12" s="69">
        <f t="shared" si="12"/>
        <v>0</v>
      </c>
      <c r="Z12" s="69">
        <f t="shared" si="17"/>
        <v>0</v>
      </c>
      <c r="AA12" s="70">
        <f t="shared" si="18"/>
        <v>0</v>
      </c>
    </row>
    <row r="13" spans="1:27" x14ac:dyDescent="0.25">
      <c r="A13" s="62" t="s">
        <v>20</v>
      </c>
      <c r="B13" s="48">
        <f t="shared" si="5"/>
        <v>42826</v>
      </c>
      <c r="C13" s="72">
        <f t="shared" si="6"/>
        <v>74035.899999999994</v>
      </c>
      <c r="D13" s="125">
        <v>715.39</v>
      </c>
      <c r="E13" s="125">
        <v>0</v>
      </c>
      <c r="F13" s="73">
        <f t="shared" si="7"/>
        <v>251.51</v>
      </c>
      <c r="G13" s="77">
        <f t="shared" si="8"/>
        <v>239.89</v>
      </c>
      <c r="H13" s="74">
        <f t="shared" si="13"/>
        <v>223.99</v>
      </c>
      <c r="I13" s="112">
        <f t="shared" si="0"/>
        <v>223.99</v>
      </c>
      <c r="J13" s="74">
        <f t="shared" si="9"/>
        <v>0</v>
      </c>
      <c r="K13" s="74">
        <f t="shared" si="1"/>
        <v>684.61</v>
      </c>
      <c r="L13" s="74">
        <f t="shared" si="2"/>
        <v>73351.289999999994</v>
      </c>
      <c r="M13" s="74">
        <f t="shared" si="14"/>
        <v>1827</v>
      </c>
      <c r="N13" s="60">
        <f t="shared" si="15"/>
        <v>71524.289999999994</v>
      </c>
      <c r="O13" s="75">
        <f t="shared" si="10"/>
        <v>1867.5</v>
      </c>
      <c r="P13" s="121">
        <f>1800+27</f>
        <v>1827</v>
      </c>
      <c r="Q13" s="76">
        <f t="shared" si="11"/>
        <v>71524.289999999994</v>
      </c>
      <c r="R13" s="49">
        <f t="shared" si="3"/>
        <v>2017</v>
      </c>
      <c r="S13" s="109">
        <f>Calculated_Payment-First_Months_Interest</f>
        <v>153.94</v>
      </c>
      <c r="T13" s="49">
        <f t="shared" si="16"/>
        <v>2024</v>
      </c>
      <c r="U13" s="51">
        <f t="shared" ca="1" si="20"/>
        <v>0</v>
      </c>
      <c r="V13" s="68">
        <f t="shared" si="4"/>
        <v>0</v>
      </c>
      <c r="X13" s="51">
        <v>0</v>
      </c>
      <c r="Y13" s="69">
        <f t="shared" si="12"/>
        <v>0</v>
      </c>
      <c r="Z13" s="69">
        <f t="shared" si="17"/>
        <v>0</v>
      </c>
      <c r="AA13" s="70">
        <f t="shared" si="18"/>
        <v>0</v>
      </c>
    </row>
    <row r="14" spans="1:27" x14ac:dyDescent="0.25">
      <c r="A14" s="80">
        <v>42492</v>
      </c>
      <c r="B14" s="48">
        <f t="shared" si="5"/>
        <v>42856</v>
      </c>
      <c r="C14" s="72">
        <f t="shared" si="6"/>
        <v>71263.849999999991</v>
      </c>
      <c r="D14" s="125">
        <v>715.39</v>
      </c>
      <c r="E14" s="125">
        <v>0</v>
      </c>
      <c r="F14" s="73">
        <f t="shared" si="7"/>
        <v>260.43999999999994</v>
      </c>
      <c r="G14" s="77">
        <f t="shared" si="8"/>
        <v>230.96</v>
      </c>
      <c r="H14" s="74">
        <f t="shared" si="13"/>
        <v>223.99</v>
      </c>
      <c r="I14" s="112">
        <f t="shared" si="0"/>
        <v>223.99</v>
      </c>
      <c r="J14" s="74">
        <f t="shared" si="9"/>
        <v>0</v>
      </c>
      <c r="K14" s="74">
        <f t="shared" si="1"/>
        <v>684.61</v>
      </c>
      <c r="L14" s="74">
        <f t="shared" si="2"/>
        <v>70579.239999999991</v>
      </c>
      <c r="M14" s="74">
        <f t="shared" si="14"/>
        <v>1000</v>
      </c>
      <c r="N14" s="60">
        <f t="shared" si="15"/>
        <v>69579.239999999991</v>
      </c>
      <c r="O14" s="75">
        <f t="shared" si="10"/>
        <v>1867.5</v>
      </c>
      <c r="P14" s="121">
        <v>1000</v>
      </c>
      <c r="Q14" s="76">
        <f t="shared" si="11"/>
        <v>69579.239999999991</v>
      </c>
      <c r="R14" s="49">
        <f t="shared" si="3"/>
        <v>2017</v>
      </c>
      <c r="S14" s="106" t="s">
        <v>64</v>
      </c>
      <c r="T14" s="49">
        <f t="shared" si="16"/>
        <v>2025</v>
      </c>
      <c r="U14" s="51">
        <f t="shared" ca="1" si="20"/>
        <v>0</v>
      </c>
      <c r="V14" s="68">
        <f t="shared" si="4"/>
        <v>0</v>
      </c>
      <c r="X14" s="51">
        <v>0</v>
      </c>
      <c r="Y14" s="69">
        <f t="shared" si="12"/>
        <v>0</v>
      </c>
      <c r="Z14" s="69">
        <f t="shared" si="17"/>
        <v>0</v>
      </c>
      <c r="AA14" s="70">
        <f t="shared" si="18"/>
        <v>0</v>
      </c>
    </row>
    <row r="15" spans="1:27" x14ac:dyDescent="0.25">
      <c r="B15" s="48">
        <f t="shared" si="5"/>
        <v>42887</v>
      </c>
      <c r="C15" s="72">
        <f t="shared" si="6"/>
        <v>69312.51999999999</v>
      </c>
      <c r="D15" s="125">
        <v>715.39</v>
      </c>
      <c r="E15" s="125">
        <v>0</v>
      </c>
      <c r="F15" s="73">
        <f t="shared" si="7"/>
        <v>266.71999999999997</v>
      </c>
      <c r="G15" s="77">
        <f t="shared" si="8"/>
        <v>224.68</v>
      </c>
      <c r="H15" s="74">
        <f t="shared" si="13"/>
        <v>223.99</v>
      </c>
      <c r="I15" s="112">
        <f t="shared" si="0"/>
        <v>223.99</v>
      </c>
      <c r="J15" s="74">
        <f t="shared" si="9"/>
        <v>0</v>
      </c>
      <c r="K15" s="74">
        <f t="shared" si="1"/>
        <v>684.61</v>
      </c>
      <c r="L15" s="74">
        <f t="shared" si="2"/>
        <v>68627.909999999989</v>
      </c>
      <c r="M15" s="74">
        <f t="shared" si="14"/>
        <v>750</v>
      </c>
      <c r="N15" s="60">
        <f t="shared" si="15"/>
        <v>67877.909999999989</v>
      </c>
      <c r="O15" s="75">
        <f t="shared" si="10"/>
        <v>1867.5</v>
      </c>
      <c r="P15" s="122">
        <v>750</v>
      </c>
      <c r="Q15" s="76">
        <f t="shared" si="11"/>
        <v>67877.909999999989</v>
      </c>
      <c r="R15" s="49">
        <f t="shared" si="3"/>
        <v>2017</v>
      </c>
      <c r="S15" s="109">
        <f>ROUND(Loan_Value*Period_Interest,2)+0.01</f>
        <v>337.46</v>
      </c>
      <c r="T15" s="49">
        <f t="shared" si="16"/>
        <v>2026</v>
      </c>
      <c r="U15" s="51">
        <f t="shared" ca="1" si="20"/>
        <v>0</v>
      </c>
      <c r="V15" s="68">
        <f t="shared" si="4"/>
        <v>0</v>
      </c>
      <c r="X15" s="51">
        <v>0</v>
      </c>
      <c r="Y15" s="69">
        <f t="shared" si="12"/>
        <v>0</v>
      </c>
      <c r="Z15" s="69">
        <f t="shared" si="17"/>
        <v>0</v>
      </c>
      <c r="AA15" s="70">
        <f t="shared" si="18"/>
        <v>0</v>
      </c>
    </row>
    <row r="16" spans="1:27" x14ac:dyDescent="0.25">
      <c r="A16" s="62" t="s">
        <v>56</v>
      </c>
      <c r="B16" s="48">
        <f t="shared" si="5"/>
        <v>42917</v>
      </c>
      <c r="C16" s="72">
        <f t="shared" si="6"/>
        <v>67605.699999999983</v>
      </c>
      <c r="D16" s="125">
        <v>715.39</v>
      </c>
      <c r="E16" s="125">
        <v>0</v>
      </c>
      <c r="F16" s="73">
        <f t="shared" si="7"/>
        <v>272.20999999999998</v>
      </c>
      <c r="G16" s="77">
        <f t="shared" si="8"/>
        <v>219.19</v>
      </c>
      <c r="H16" s="74">
        <f t="shared" si="13"/>
        <v>223.99</v>
      </c>
      <c r="I16" s="112">
        <f t="shared" si="0"/>
        <v>223.99</v>
      </c>
      <c r="J16" s="74">
        <f t="shared" si="9"/>
        <v>0</v>
      </c>
      <c r="K16" s="74">
        <f t="shared" si="1"/>
        <v>684.61</v>
      </c>
      <c r="L16" s="74">
        <f t="shared" si="2"/>
        <v>66921.089999999982</v>
      </c>
      <c r="M16" s="74">
        <f t="shared" si="14"/>
        <v>400</v>
      </c>
      <c r="N16" s="60">
        <f t="shared" si="15"/>
        <v>66521.089999999982</v>
      </c>
      <c r="O16" s="75">
        <f t="shared" si="10"/>
        <v>1560</v>
      </c>
      <c r="P16" s="122">
        <v>400</v>
      </c>
      <c r="Q16" s="76">
        <f t="shared" si="11"/>
        <v>66521.089999999982</v>
      </c>
      <c r="R16" s="49">
        <f t="shared" si="3"/>
        <v>2017</v>
      </c>
      <c r="S16" s="106" t="s">
        <v>0</v>
      </c>
      <c r="T16" s="49">
        <f t="shared" si="16"/>
        <v>2027</v>
      </c>
      <c r="U16" s="51">
        <f t="shared" ca="1" si="20"/>
        <v>0</v>
      </c>
      <c r="V16" s="68">
        <f t="shared" si="4"/>
        <v>0</v>
      </c>
      <c r="X16" s="51">
        <v>0</v>
      </c>
      <c r="Y16" s="69">
        <f t="shared" si="12"/>
        <v>0</v>
      </c>
      <c r="Z16" s="69">
        <f t="shared" si="17"/>
        <v>0</v>
      </c>
      <c r="AA16" s="70">
        <f t="shared" si="18"/>
        <v>0</v>
      </c>
    </row>
    <row r="17" spans="1:27" x14ac:dyDescent="0.25">
      <c r="A17" s="71">
        <v>732.67</v>
      </c>
      <c r="B17" s="48">
        <f t="shared" si="5"/>
        <v>42948</v>
      </c>
      <c r="C17" s="72">
        <f t="shared" si="6"/>
        <v>66244.499999999985</v>
      </c>
      <c r="D17" s="125">
        <v>715.39</v>
      </c>
      <c r="E17" s="125">
        <v>0</v>
      </c>
      <c r="F17" s="73">
        <f t="shared" si="7"/>
        <v>276.58999999999997</v>
      </c>
      <c r="G17" s="77">
        <f t="shared" si="8"/>
        <v>214.81</v>
      </c>
      <c r="H17" s="74">
        <f t="shared" si="13"/>
        <v>223.99</v>
      </c>
      <c r="I17" s="112">
        <f t="shared" si="0"/>
        <v>223.99</v>
      </c>
      <c r="J17" s="74">
        <f t="shared" si="9"/>
        <v>0</v>
      </c>
      <c r="K17" s="74">
        <f t="shared" si="1"/>
        <v>684.61</v>
      </c>
      <c r="L17" s="74">
        <f t="shared" si="2"/>
        <v>65559.889999999985</v>
      </c>
      <c r="M17" s="74">
        <f t="shared" si="14"/>
        <v>0</v>
      </c>
      <c r="N17" s="60">
        <f t="shared" si="15"/>
        <v>65559.889999999985</v>
      </c>
      <c r="O17" s="75">
        <f t="shared" si="10"/>
        <v>1867.5</v>
      </c>
      <c r="P17" s="122">
        <v>0</v>
      </c>
      <c r="Q17" s="76">
        <f t="shared" si="11"/>
        <v>65559.889999999985</v>
      </c>
      <c r="R17" s="49">
        <f t="shared" si="3"/>
        <v>2017</v>
      </c>
      <c r="S17" s="109">
        <f>ROUND(Calculated_Payment+H4,2)</f>
        <v>750.84</v>
      </c>
      <c r="T17" s="49">
        <f t="shared" si="16"/>
        <v>2028</v>
      </c>
      <c r="U17" s="51">
        <f t="shared" ca="1" si="20"/>
        <v>0</v>
      </c>
      <c r="V17" s="68">
        <f t="shared" si="4"/>
        <v>0</v>
      </c>
      <c r="X17" s="51">
        <v>0</v>
      </c>
      <c r="Y17" s="69">
        <f t="shared" si="12"/>
        <v>0</v>
      </c>
      <c r="Z17" s="69">
        <f t="shared" si="17"/>
        <v>0</v>
      </c>
      <c r="AA17" s="70">
        <f t="shared" si="18"/>
        <v>0</v>
      </c>
    </row>
    <row r="18" spans="1:27" x14ac:dyDescent="0.25">
      <c r="A18" s="99"/>
      <c r="B18" s="48">
        <f t="shared" si="5"/>
        <v>42979</v>
      </c>
      <c r="C18" s="72">
        <f t="shared" si="6"/>
        <v>65280.189999999988</v>
      </c>
      <c r="D18" s="125">
        <v>715.39</v>
      </c>
      <c r="E18" s="125">
        <v>0</v>
      </c>
      <c r="F18" s="73">
        <f t="shared" si="7"/>
        <v>279.7</v>
      </c>
      <c r="G18" s="77">
        <f t="shared" si="8"/>
        <v>211.7</v>
      </c>
      <c r="H18" s="74">
        <f t="shared" si="13"/>
        <v>223.99</v>
      </c>
      <c r="I18" s="112">
        <f t="shared" si="0"/>
        <v>223.99</v>
      </c>
      <c r="J18" s="74">
        <f t="shared" si="9"/>
        <v>0</v>
      </c>
      <c r="K18" s="74">
        <f t="shared" si="1"/>
        <v>684.61</v>
      </c>
      <c r="L18" s="74">
        <f t="shared" si="2"/>
        <v>64595.579999999987</v>
      </c>
      <c r="M18" s="74">
        <f t="shared" si="14"/>
        <v>0</v>
      </c>
      <c r="N18" s="60">
        <f t="shared" si="15"/>
        <v>64595.579999999987</v>
      </c>
      <c r="O18" s="75">
        <f t="shared" si="10"/>
        <v>1552.5</v>
      </c>
      <c r="P18" s="122">
        <v>0</v>
      </c>
      <c r="Q18" s="76">
        <f t="shared" si="11"/>
        <v>64595.579999999987</v>
      </c>
      <c r="R18" s="49">
        <f t="shared" si="3"/>
        <v>2017</v>
      </c>
      <c r="T18" s="49">
        <f t="shared" si="16"/>
        <v>2029</v>
      </c>
      <c r="U18" s="51">
        <f t="shared" ca="1" si="20"/>
        <v>0</v>
      </c>
      <c r="V18" s="68">
        <f t="shared" si="4"/>
        <v>0</v>
      </c>
      <c r="X18" s="51">
        <v>0</v>
      </c>
      <c r="Y18" s="69">
        <f t="shared" si="12"/>
        <v>0</v>
      </c>
      <c r="Z18" s="69">
        <f t="shared" si="17"/>
        <v>0</v>
      </c>
      <c r="AA18" s="70">
        <f t="shared" si="18"/>
        <v>0</v>
      </c>
    </row>
    <row r="19" spans="1:27" x14ac:dyDescent="0.25">
      <c r="A19" s="62" t="s">
        <v>48</v>
      </c>
      <c r="B19" s="48">
        <f t="shared" si="5"/>
        <v>43009</v>
      </c>
      <c r="C19" s="72">
        <f t="shared" si="6"/>
        <v>64312.76999999999</v>
      </c>
      <c r="D19" s="125">
        <v>715.39</v>
      </c>
      <c r="E19" s="125">
        <v>0</v>
      </c>
      <c r="F19" s="73">
        <f t="shared" si="7"/>
        <v>282.80999999999995</v>
      </c>
      <c r="G19" s="77">
        <f t="shared" si="8"/>
        <v>208.59</v>
      </c>
      <c r="H19" s="74">
        <f t="shared" si="13"/>
        <v>223.99</v>
      </c>
      <c r="I19" s="112">
        <f t="shared" si="0"/>
        <v>223.99</v>
      </c>
      <c r="J19" s="74">
        <f t="shared" si="9"/>
        <v>0</v>
      </c>
      <c r="K19" s="74">
        <f t="shared" si="1"/>
        <v>684.61</v>
      </c>
      <c r="L19" s="74">
        <f t="shared" si="2"/>
        <v>63628.159999999989</v>
      </c>
      <c r="M19" s="74">
        <f t="shared" si="14"/>
        <v>0</v>
      </c>
      <c r="N19" s="60">
        <f t="shared" si="15"/>
        <v>63628.159999999989</v>
      </c>
      <c r="O19" s="75">
        <f t="shared" si="10"/>
        <v>1867.5</v>
      </c>
      <c r="P19" s="122">
        <v>0</v>
      </c>
      <c r="Q19" s="76">
        <f t="shared" si="11"/>
        <v>63628.159999999989</v>
      </c>
      <c r="R19" s="49">
        <f t="shared" si="3"/>
        <v>2017</v>
      </c>
      <c r="T19" s="49">
        <f>T18+1</f>
        <v>2030</v>
      </c>
      <c r="U19" s="51">
        <f t="shared" ref="U19:U22" ca="1" si="21">U18*(1+Inflation)</f>
        <v>0</v>
      </c>
      <c r="V19" s="68">
        <f t="shared" si="4"/>
        <v>0</v>
      </c>
      <c r="X19" s="51">
        <v>0</v>
      </c>
      <c r="Y19" s="69">
        <f t="shared" si="12"/>
        <v>0</v>
      </c>
      <c r="Z19" s="69">
        <f t="shared" si="17"/>
        <v>0</v>
      </c>
      <c r="AA19" s="70">
        <f t="shared" si="18"/>
        <v>0</v>
      </c>
    </row>
    <row r="20" spans="1:27" x14ac:dyDescent="0.25">
      <c r="A20" s="71">
        <v>1400</v>
      </c>
      <c r="B20" s="48">
        <f t="shared" si="5"/>
        <v>43040</v>
      </c>
      <c r="C20" s="72">
        <f t="shared" si="6"/>
        <v>63342.229999999989</v>
      </c>
      <c r="D20" s="125">
        <v>715.39</v>
      </c>
      <c r="E20" s="125">
        <v>0</v>
      </c>
      <c r="F20" s="73">
        <f t="shared" si="7"/>
        <v>285.92999999999995</v>
      </c>
      <c r="G20" s="77">
        <f t="shared" si="8"/>
        <v>205.47</v>
      </c>
      <c r="H20" s="74">
        <f t="shared" si="13"/>
        <v>223.99</v>
      </c>
      <c r="I20" s="112">
        <f t="shared" si="0"/>
        <v>223.99</v>
      </c>
      <c r="J20" s="74">
        <f t="shared" si="9"/>
        <v>0</v>
      </c>
      <c r="K20" s="74">
        <f t="shared" si="1"/>
        <v>684.61</v>
      </c>
      <c r="L20" s="74">
        <f t="shared" si="2"/>
        <v>62657.619999999988</v>
      </c>
      <c r="M20" s="74">
        <f t="shared" si="14"/>
        <v>0</v>
      </c>
      <c r="N20" s="60">
        <f t="shared" si="15"/>
        <v>62657.619999999988</v>
      </c>
      <c r="O20" s="75">
        <f t="shared" si="10"/>
        <v>1867.5</v>
      </c>
      <c r="P20" s="122">
        <v>0</v>
      </c>
      <c r="Q20" s="76">
        <f t="shared" si="11"/>
        <v>62657.619999999988</v>
      </c>
      <c r="R20" s="49">
        <f t="shared" si="3"/>
        <v>2017</v>
      </c>
      <c r="T20" s="49">
        <f>T19+1</f>
        <v>2031</v>
      </c>
      <c r="U20" s="51">
        <f t="shared" ca="1" si="21"/>
        <v>0</v>
      </c>
      <c r="V20" s="68">
        <f t="shared" si="4"/>
        <v>0</v>
      </c>
      <c r="X20" s="51">
        <v>0</v>
      </c>
      <c r="Y20" s="69">
        <f t="shared" si="12"/>
        <v>0</v>
      </c>
      <c r="Z20" s="69">
        <f t="shared" si="17"/>
        <v>0</v>
      </c>
      <c r="AA20" s="70">
        <f t="shared" si="18"/>
        <v>0</v>
      </c>
    </row>
    <row r="21" spans="1:27" ht="15" customHeight="1" x14ac:dyDescent="0.25">
      <c r="B21" s="48">
        <f t="shared" si="5"/>
        <v>43070</v>
      </c>
      <c r="C21" s="72">
        <f t="shared" si="6"/>
        <v>62368.549999999988</v>
      </c>
      <c r="D21" s="125">
        <v>715.39</v>
      </c>
      <c r="E21" s="125">
        <v>0</v>
      </c>
      <c r="F21" s="73">
        <f t="shared" si="7"/>
        <v>289.06999999999994</v>
      </c>
      <c r="G21" s="77">
        <f t="shared" si="8"/>
        <v>202.33</v>
      </c>
      <c r="H21" s="74">
        <f t="shared" si="13"/>
        <v>223.99</v>
      </c>
      <c r="I21" s="112">
        <f t="shared" si="0"/>
        <v>223.99</v>
      </c>
      <c r="J21" s="74">
        <f t="shared" si="9"/>
        <v>0</v>
      </c>
      <c r="K21" s="74">
        <f t="shared" si="1"/>
        <v>684.61</v>
      </c>
      <c r="L21" s="74">
        <f t="shared" si="2"/>
        <v>61683.939999999988</v>
      </c>
      <c r="M21" s="74">
        <f t="shared" si="14"/>
        <v>2350</v>
      </c>
      <c r="N21" s="60">
        <f t="shared" si="15"/>
        <v>59333.939999999988</v>
      </c>
      <c r="O21" s="75">
        <f t="shared" si="10"/>
        <v>1867.5</v>
      </c>
      <c r="P21" s="122">
        <f>2100+250</f>
        <v>2350</v>
      </c>
      <c r="Q21" s="76">
        <f t="shared" si="11"/>
        <v>59333.939999999988</v>
      </c>
      <c r="R21" s="49">
        <f t="shared" si="3"/>
        <v>2017</v>
      </c>
      <c r="T21" s="49">
        <f>T20+1</f>
        <v>2032</v>
      </c>
      <c r="U21" s="51">
        <f t="shared" ca="1" si="21"/>
        <v>0</v>
      </c>
      <c r="V21" s="68">
        <f t="shared" si="4"/>
        <v>0</v>
      </c>
      <c r="X21" s="51">
        <v>0</v>
      </c>
      <c r="Y21" s="69">
        <f t="shared" si="12"/>
        <v>0</v>
      </c>
      <c r="Z21" s="69">
        <f t="shared" si="17"/>
        <v>0</v>
      </c>
      <c r="AA21" s="70">
        <f t="shared" si="18"/>
        <v>0</v>
      </c>
    </row>
    <row r="22" spans="1:27" x14ac:dyDescent="0.25">
      <c r="A22" s="21" t="s">
        <v>59</v>
      </c>
      <c r="B22" s="48">
        <f t="shared" si="5"/>
        <v>43101</v>
      </c>
      <c r="C22" s="72">
        <f t="shared" si="6"/>
        <v>59034.139999999985</v>
      </c>
      <c r="D22" s="125">
        <v>715.39</v>
      </c>
      <c r="E22" s="125">
        <v>0</v>
      </c>
      <c r="F22" s="73">
        <f t="shared" si="7"/>
        <v>299.79999999999995</v>
      </c>
      <c r="G22" s="77">
        <f t="shared" si="8"/>
        <v>191.6</v>
      </c>
      <c r="H22" s="74">
        <f t="shared" si="13"/>
        <v>223.99</v>
      </c>
      <c r="I22" s="112">
        <f t="shared" si="0"/>
        <v>223.99</v>
      </c>
      <c r="J22" s="74">
        <f t="shared" si="9"/>
        <v>0</v>
      </c>
      <c r="K22" s="74">
        <f t="shared" si="1"/>
        <v>684.61</v>
      </c>
      <c r="L22" s="74">
        <f t="shared" si="2"/>
        <v>58349.529999999984</v>
      </c>
      <c r="M22" s="74">
        <f t="shared" si="14"/>
        <v>3222.5</v>
      </c>
      <c r="N22" s="60">
        <f t="shared" si="15"/>
        <v>55127.029999999984</v>
      </c>
      <c r="O22" s="75">
        <f t="shared" si="10"/>
        <v>1867.5</v>
      </c>
      <c r="P22" s="122">
        <v>3222.5</v>
      </c>
      <c r="Q22" s="76">
        <f t="shared" si="11"/>
        <v>55127.029999999984</v>
      </c>
      <c r="R22" s="49">
        <f t="shared" si="3"/>
        <v>2018</v>
      </c>
      <c r="T22" s="49">
        <f>T21+1</f>
        <v>2033</v>
      </c>
      <c r="U22" s="51">
        <f t="shared" ca="1" si="21"/>
        <v>0</v>
      </c>
      <c r="V22" s="68">
        <f t="shared" si="4"/>
        <v>0</v>
      </c>
      <c r="X22" s="51">
        <v>0</v>
      </c>
      <c r="Y22" s="69">
        <f t="shared" si="12"/>
        <v>0</v>
      </c>
      <c r="Z22" s="69">
        <f t="shared" ref="Z22:Z33" si="22">IF(X22=0,0,X22-X21)</f>
        <v>0</v>
      </c>
      <c r="AA22" s="70">
        <f t="shared" ref="AA22:AA33" si="23">IF(OR(X21=0,X22=0),0,(X22-X21)/X21)</f>
        <v>0</v>
      </c>
    </row>
    <row r="23" spans="1:27" x14ac:dyDescent="0.25">
      <c r="A23" s="82">
        <v>783.55</v>
      </c>
      <c r="B23" s="48">
        <f t="shared" si="5"/>
        <v>43132</v>
      </c>
      <c r="C23" s="72">
        <f t="shared" si="6"/>
        <v>54813.639999999985</v>
      </c>
      <c r="D23" s="125">
        <v>715.39</v>
      </c>
      <c r="E23" s="125">
        <v>0</v>
      </c>
      <c r="F23" s="73">
        <f t="shared" si="7"/>
        <v>313.39</v>
      </c>
      <c r="G23" s="77">
        <f t="shared" si="8"/>
        <v>178.01</v>
      </c>
      <c r="H23" s="74">
        <f t="shared" si="13"/>
        <v>223.99</v>
      </c>
      <c r="I23" s="112">
        <f t="shared" si="0"/>
        <v>223.99</v>
      </c>
      <c r="J23" s="74">
        <f t="shared" si="9"/>
        <v>0</v>
      </c>
      <c r="K23" s="74">
        <f t="shared" si="1"/>
        <v>684.61</v>
      </c>
      <c r="L23" s="74">
        <f t="shared" si="2"/>
        <v>54129.029999999984</v>
      </c>
      <c r="M23" s="74">
        <f t="shared" si="14"/>
        <v>1450</v>
      </c>
      <c r="N23" s="60">
        <f t="shared" si="15"/>
        <v>52679.029999999984</v>
      </c>
      <c r="O23" s="75">
        <f t="shared" si="10"/>
        <v>1867.5</v>
      </c>
      <c r="P23" s="122">
        <v>1450</v>
      </c>
      <c r="Q23" s="76">
        <f t="shared" si="11"/>
        <v>52679.029999999984</v>
      </c>
      <c r="R23" s="49">
        <f t="shared" si="3"/>
        <v>2018</v>
      </c>
      <c r="T23" s="49">
        <f t="shared" si="16"/>
        <v>2034</v>
      </c>
      <c r="U23" s="51">
        <f t="shared" ca="1" si="20"/>
        <v>0</v>
      </c>
      <c r="V23" s="68">
        <f t="shared" si="4"/>
        <v>0</v>
      </c>
      <c r="X23" s="51">
        <v>0</v>
      </c>
      <c r="Y23" s="69">
        <f t="shared" si="12"/>
        <v>0</v>
      </c>
      <c r="Z23" s="69">
        <f t="shared" si="22"/>
        <v>0</v>
      </c>
      <c r="AA23" s="70">
        <f t="shared" si="23"/>
        <v>0</v>
      </c>
    </row>
    <row r="24" spans="1:27" x14ac:dyDescent="0.25">
      <c r="B24" s="48">
        <f t="shared" si="5"/>
        <v>43160</v>
      </c>
      <c r="C24" s="72">
        <f t="shared" si="6"/>
        <v>52357.739999999983</v>
      </c>
      <c r="D24" s="125">
        <v>715.39</v>
      </c>
      <c r="E24" s="125">
        <v>0</v>
      </c>
      <c r="F24" s="73">
        <f t="shared" si="7"/>
        <v>321.28999999999996</v>
      </c>
      <c r="G24" s="77">
        <f t="shared" si="8"/>
        <v>170.11</v>
      </c>
      <c r="H24" s="74">
        <f t="shared" si="13"/>
        <v>223.99</v>
      </c>
      <c r="I24" s="112">
        <f t="shared" si="0"/>
        <v>223.99</v>
      </c>
      <c r="J24" s="74">
        <f t="shared" si="9"/>
        <v>0</v>
      </c>
      <c r="K24" s="74">
        <f t="shared" si="1"/>
        <v>684.61</v>
      </c>
      <c r="L24" s="74">
        <f t="shared" si="2"/>
        <v>51673.129999999983</v>
      </c>
      <c r="M24" s="74">
        <f t="shared" si="14"/>
        <v>6205.01</v>
      </c>
      <c r="N24" s="60">
        <f t="shared" si="15"/>
        <v>45468.119999999981</v>
      </c>
      <c r="O24" s="75">
        <f t="shared" si="10"/>
        <v>1867.5</v>
      </c>
      <c r="P24" s="122">
        <f>1800+3505+900+0.01</f>
        <v>6205.01</v>
      </c>
      <c r="Q24" s="76">
        <f t="shared" si="11"/>
        <v>45468.119999999981</v>
      </c>
      <c r="R24" s="49">
        <f t="shared" si="3"/>
        <v>2018</v>
      </c>
      <c r="T24" s="49">
        <f t="shared" si="16"/>
        <v>2035</v>
      </c>
      <c r="U24" s="51">
        <f t="shared" ca="1" si="20"/>
        <v>0</v>
      </c>
      <c r="V24" s="68">
        <f t="shared" si="4"/>
        <v>0</v>
      </c>
      <c r="X24" s="51">
        <v>0</v>
      </c>
      <c r="Y24" s="69">
        <f t="shared" si="12"/>
        <v>0</v>
      </c>
      <c r="Z24" s="69">
        <f t="shared" si="22"/>
        <v>0</v>
      </c>
      <c r="AA24" s="70">
        <f t="shared" si="23"/>
        <v>0</v>
      </c>
    </row>
    <row r="25" spans="1:27" x14ac:dyDescent="0.25">
      <c r="A25" s="21" t="s">
        <v>60</v>
      </c>
      <c r="B25" s="48">
        <f t="shared" si="5"/>
        <v>43191</v>
      </c>
      <c r="C25" s="72">
        <f t="shared" si="6"/>
        <v>45123.539999999979</v>
      </c>
      <c r="D25" s="125">
        <v>0</v>
      </c>
      <c r="E25" s="125">
        <v>0</v>
      </c>
      <c r="F25" s="73">
        <f t="shared" si="7"/>
        <v>344.57999999999993</v>
      </c>
      <c r="G25" s="77">
        <f t="shared" si="8"/>
        <v>146.82</v>
      </c>
      <c r="H25" s="74">
        <f t="shared" si="13"/>
        <v>241.27</v>
      </c>
      <c r="I25" s="112">
        <f t="shared" si="0"/>
        <v>241.27</v>
      </c>
      <c r="J25" s="74">
        <f t="shared" si="9"/>
        <v>0</v>
      </c>
      <c r="K25" s="74">
        <f t="shared" si="1"/>
        <v>667.33</v>
      </c>
      <c r="L25" s="74">
        <f t="shared" si="2"/>
        <v>44456.209999999977</v>
      </c>
      <c r="M25" s="74">
        <f t="shared" si="14"/>
        <v>3073</v>
      </c>
      <c r="N25" s="60">
        <f t="shared" si="15"/>
        <v>41383.209999999977</v>
      </c>
      <c r="O25" s="75">
        <f t="shared" si="10"/>
        <v>1867.5</v>
      </c>
      <c r="P25" s="122">
        <v>3073</v>
      </c>
      <c r="Q25" s="76">
        <f t="shared" si="11"/>
        <v>41383.209999999977</v>
      </c>
      <c r="R25" s="49">
        <f t="shared" si="3"/>
        <v>2018</v>
      </c>
      <c r="T25" s="49">
        <f>T24+1</f>
        <v>2036</v>
      </c>
      <c r="U25" s="51">
        <f ca="1">U24*(1+Inflation)</f>
        <v>0</v>
      </c>
      <c r="V25" s="68">
        <f t="shared" si="4"/>
        <v>0</v>
      </c>
      <c r="X25" s="51">
        <v>0</v>
      </c>
      <c r="Y25" s="69">
        <f t="shared" si="12"/>
        <v>0</v>
      </c>
      <c r="Z25" s="69">
        <f t="shared" si="22"/>
        <v>0</v>
      </c>
      <c r="AA25" s="70">
        <f t="shared" si="23"/>
        <v>0</v>
      </c>
    </row>
    <row r="26" spans="1:27" x14ac:dyDescent="0.25">
      <c r="A26" s="83">
        <f>A23/12</f>
        <v>65.295833333333334</v>
      </c>
      <c r="B26" s="48">
        <f t="shared" si="5"/>
        <v>43221</v>
      </c>
      <c r="C26" s="72">
        <f t="shared" si="6"/>
        <v>41025.439999999981</v>
      </c>
      <c r="D26" s="125">
        <v>0</v>
      </c>
      <c r="E26" s="125">
        <v>0</v>
      </c>
      <c r="F26" s="73">
        <f t="shared" si="7"/>
        <v>357.77</v>
      </c>
      <c r="G26" s="77">
        <f t="shared" si="8"/>
        <v>133.63</v>
      </c>
      <c r="H26" s="74">
        <f t="shared" si="13"/>
        <v>241.27</v>
      </c>
      <c r="I26" s="112">
        <f t="shared" si="0"/>
        <v>241.27</v>
      </c>
      <c r="J26" s="74">
        <f t="shared" si="9"/>
        <v>0</v>
      </c>
      <c r="K26" s="74">
        <f t="shared" si="1"/>
        <v>667.33</v>
      </c>
      <c r="L26" s="74">
        <f t="shared" si="2"/>
        <v>40358.109999999979</v>
      </c>
      <c r="M26" s="74">
        <f t="shared" si="14"/>
        <v>1658.5</v>
      </c>
      <c r="N26" s="60">
        <f t="shared" si="15"/>
        <v>38699.609999999979</v>
      </c>
      <c r="O26" s="75">
        <f t="shared" si="10"/>
        <v>1867.5</v>
      </c>
      <c r="P26" s="122">
        <f>1822.5-200+36</f>
        <v>1658.5</v>
      </c>
      <c r="Q26" s="76">
        <f t="shared" si="11"/>
        <v>38699.609999999979</v>
      </c>
      <c r="R26" s="49">
        <f t="shared" si="3"/>
        <v>2018</v>
      </c>
      <c r="T26" s="49">
        <f t="shared" si="16"/>
        <v>2037</v>
      </c>
      <c r="U26" s="51">
        <f t="shared" ca="1" si="20"/>
        <v>0</v>
      </c>
      <c r="V26" s="68">
        <f t="shared" si="4"/>
        <v>0</v>
      </c>
      <c r="X26" s="51">
        <v>0</v>
      </c>
      <c r="Y26" s="69">
        <f t="shared" si="12"/>
        <v>0</v>
      </c>
      <c r="Z26" s="69">
        <f t="shared" si="22"/>
        <v>0</v>
      </c>
      <c r="AA26" s="70">
        <f t="shared" si="23"/>
        <v>0</v>
      </c>
    </row>
    <row r="27" spans="1:27" x14ac:dyDescent="0.25">
      <c r="B27" s="48">
        <f t="shared" si="5"/>
        <v>43252</v>
      </c>
      <c r="C27" s="72">
        <f t="shared" si="6"/>
        <v>38333.179999999978</v>
      </c>
      <c r="D27" s="125">
        <v>0</v>
      </c>
      <c r="E27" s="125">
        <v>0</v>
      </c>
      <c r="F27" s="73">
        <f t="shared" si="7"/>
        <v>366.42999999999995</v>
      </c>
      <c r="G27" s="77">
        <f t="shared" si="8"/>
        <v>124.97</v>
      </c>
      <c r="H27" s="74">
        <f t="shared" si="13"/>
        <v>241.27</v>
      </c>
      <c r="I27" s="112">
        <f t="shared" si="0"/>
        <v>241.27</v>
      </c>
      <c r="J27" s="74">
        <f t="shared" si="9"/>
        <v>0</v>
      </c>
      <c r="K27" s="74">
        <f t="shared" si="1"/>
        <v>667.33</v>
      </c>
      <c r="L27" s="74">
        <f t="shared" si="2"/>
        <v>37665.849999999977</v>
      </c>
      <c r="M27" s="74">
        <f t="shared" si="14"/>
        <v>1600</v>
      </c>
      <c r="N27" s="60">
        <f t="shared" si="15"/>
        <v>36065.849999999977</v>
      </c>
      <c r="O27" s="75">
        <f t="shared" si="10"/>
        <v>1867.5</v>
      </c>
      <c r="P27" s="122">
        <f>300+300+1000</f>
        <v>1600</v>
      </c>
      <c r="Q27" s="76">
        <f t="shared" si="11"/>
        <v>36065.849999999977</v>
      </c>
      <c r="R27" s="49">
        <f t="shared" si="3"/>
        <v>2018</v>
      </c>
      <c r="T27" s="49">
        <f t="shared" si="16"/>
        <v>2038</v>
      </c>
      <c r="U27" s="51">
        <f t="shared" ca="1" si="20"/>
        <v>0</v>
      </c>
      <c r="V27" s="68">
        <f t="shared" si="4"/>
        <v>0</v>
      </c>
      <c r="X27" s="51">
        <v>0</v>
      </c>
      <c r="Y27" s="69">
        <f t="shared" si="12"/>
        <v>0</v>
      </c>
      <c r="Z27" s="69">
        <f t="shared" si="22"/>
        <v>0</v>
      </c>
      <c r="AA27" s="70">
        <f t="shared" si="23"/>
        <v>0</v>
      </c>
    </row>
    <row r="28" spans="1:27" x14ac:dyDescent="0.25">
      <c r="A28" s="62" t="s">
        <v>22</v>
      </c>
      <c r="B28" s="48">
        <f t="shared" si="5"/>
        <v>43282</v>
      </c>
      <c r="C28" s="72">
        <f t="shared" si="6"/>
        <v>35690.909999999974</v>
      </c>
      <c r="D28" s="125">
        <v>0</v>
      </c>
      <c r="E28" s="125">
        <v>0</v>
      </c>
      <c r="F28" s="73">
        <f t="shared" si="7"/>
        <v>374.93999999999994</v>
      </c>
      <c r="G28" s="77">
        <f t="shared" si="8"/>
        <v>116.46</v>
      </c>
      <c r="H28" s="74">
        <f t="shared" si="13"/>
        <v>241.27</v>
      </c>
      <c r="I28" s="112">
        <f t="shared" si="0"/>
        <v>241.27</v>
      </c>
      <c r="J28" s="74">
        <f t="shared" si="9"/>
        <v>0</v>
      </c>
      <c r="K28" s="74">
        <f t="shared" si="1"/>
        <v>667.33</v>
      </c>
      <c r="L28" s="74">
        <f t="shared" si="2"/>
        <v>35023.579999999973</v>
      </c>
      <c r="M28" s="74">
        <f t="shared" si="14"/>
        <v>0</v>
      </c>
      <c r="N28" s="60">
        <f t="shared" si="15"/>
        <v>35023.579999999973</v>
      </c>
      <c r="O28" s="75">
        <f t="shared" si="10"/>
        <v>1560</v>
      </c>
      <c r="P28" s="122">
        <v>0</v>
      </c>
      <c r="Q28" s="76">
        <f t="shared" si="11"/>
        <v>35023.579999999973</v>
      </c>
      <c r="R28" s="49">
        <f t="shared" si="3"/>
        <v>2018</v>
      </c>
      <c r="T28" s="49">
        <f t="shared" si="16"/>
        <v>2039</v>
      </c>
      <c r="U28" s="51">
        <f t="shared" ca="1" si="20"/>
        <v>0</v>
      </c>
      <c r="V28" s="68">
        <f t="shared" si="4"/>
        <v>0</v>
      </c>
      <c r="X28" s="51">
        <v>0</v>
      </c>
      <c r="Y28" s="69">
        <f t="shared" si="12"/>
        <v>0</v>
      </c>
      <c r="Z28" s="69">
        <f t="shared" si="22"/>
        <v>0</v>
      </c>
      <c r="AA28" s="70">
        <f t="shared" si="23"/>
        <v>0</v>
      </c>
    </row>
    <row r="29" spans="1:27" x14ac:dyDescent="0.25">
      <c r="A29" s="84">
        <f ca="1">IF(YEAR(NOW())&lt;YEAR(Start_Date),LOOKUP(YEAR(Start_Date),T:T,U:U)/LOOKUP(YEAR(Start_Date)-1,T:T,U:U)-1,LOOKUP(YEAR(NOW()),T:T,U:U)/LOOKUP(YEAR(NOW())-1,T:T,U:U)-1)</f>
        <v>-1</v>
      </c>
      <c r="B29" s="48">
        <f t="shared" si="5"/>
        <v>43313</v>
      </c>
      <c r="C29" s="72">
        <f t="shared" si="6"/>
        <v>34645.27999999997</v>
      </c>
      <c r="D29" s="125">
        <v>0</v>
      </c>
      <c r="E29" s="125">
        <v>0</v>
      </c>
      <c r="F29" s="73">
        <f t="shared" si="7"/>
        <v>378.29999999999995</v>
      </c>
      <c r="G29" s="77">
        <f t="shared" si="8"/>
        <v>113.1</v>
      </c>
      <c r="H29" s="74">
        <f t="shared" si="13"/>
        <v>241.27</v>
      </c>
      <c r="I29" s="112">
        <f t="shared" si="0"/>
        <v>241.27</v>
      </c>
      <c r="J29" s="74">
        <f t="shared" si="9"/>
        <v>0</v>
      </c>
      <c r="K29" s="74">
        <f t="shared" si="1"/>
        <v>667.33</v>
      </c>
      <c r="L29" s="74">
        <f t="shared" si="2"/>
        <v>33977.949999999968</v>
      </c>
      <c r="M29" s="74">
        <f t="shared" si="14"/>
        <v>0</v>
      </c>
      <c r="N29" s="60">
        <f t="shared" si="15"/>
        <v>33977.949999999968</v>
      </c>
      <c r="O29" s="75">
        <f t="shared" si="10"/>
        <v>1867.5</v>
      </c>
      <c r="P29" s="122">
        <v>0</v>
      </c>
      <c r="Q29" s="76">
        <f t="shared" si="11"/>
        <v>33977.949999999968</v>
      </c>
      <c r="R29" s="49">
        <f t="shared" si="3"/>
        <v>2018</v>
      </c>
      <c r="T29" s="49">
        <f t="shared" si="16"/>
        <v>2040</v>
      </c>
      <c r="U29" s="51">
        <f t="shared" ca="1" si="20"/>
        <v>0</v>
      </c>
      <c r="V29" s="68">
        <f t="shared" si="4"/>
        <v>0</v>
      </c>
      <c r="X29" s="51">
        <v>0</v>
      </c>
      <c r="Y29" s="69">
        <f t="shared" si="12"/>
        <v>0</v>
      </c>
      <c r="Z29" s="69">
        <f t="shared" si="22"/>
        <v>0</v>
      </c>
      <c r="AA29" s="70">
        <f t="shared" si="23"/>
        <v>0</v>
      </c>
    </row>
    <row r="30" spans="1:27" x14ac:dyDescent="0.25">
      <c r="B30" s="48">
        <f t="shared" si="5"/>
        <v>43344</v>
      </c>
      <c r="C30" s="72">
        <f t="shared" si="6"/>
        <v>33596.269999999968</v>
      </c>
      <c r="D30" s="125">
        <v>0</v>
      </c>
      <c r="E30" s="125">
        <v>1700</v>
      </c>
      <c r="F30" s="73">
        <f t="shared" si="7"/>
        <v>381.67999999999995</v>
      </c>
      <c r="G30" s="77">
        <f t="shared" si="8"/>
        <v>109.72</v>
      </c>
      <c r="H30" s="74">
        <f t="shared" si="13"/>
        <v>241.27</v>
      </c>
      <c r="I30" s="112">
        <f t="shared" si="0"/>
        <v>241.27</v>
      </c>
      <c r="J30" s="74">
        <f t="shared" si="9"/>
        <v>0</v>
      </c>
      <c r="K30" s="74">
        <f t="shared" si="1"/>
        <v>967.33</v>
      </c>
      <c r="L30" s="74">
        <f t="shared" si="2"/>
        <v>32628.939999999966</v>
      </c>
      <c r="M30" s="74">
        <f t="shared" si="14"/>
        <v>1448</v>
      </c>
      <c r="N30" s="60">
        <f t="shared" si="15"/>
        <v>31180.939999999966</v>
      </c>
      <c r="O30" s="75">
        <f t="shared" si="10"/>
        <v>1552.5</v>
      </c>
      <c r="P30" s="122">
        <f>1448</f>
        <v>1448</v>
      </c>
      <c r="Q30" s="76">
        <f t="shared" si="11"/>
        <v>31180.939999999966</v>
      </c>
      <c r="R30" s="49">
        <f t="shared" si="3"/>
        <v>2018</v>
      </c>
      <c r="T30" s="49">
        <f t="shared" si="16"/>
        <v>2041</v>
      </c>
      <c r="U30" s="51">
        <f t="shared" ca="1" si="20"/>
        <v>0</v>
      </c>
      <c r="V30" s="68">
        <f t="shared" si="4"/>
        <v>0</v>
      </c>
      <c r="X30" s="51">
        <v>0</v>
      </c>
      <c r="Y30" s="69">
        <f t="shared" si="12"/>
        <v>0</v>
      </c>
      <c r="Z30" s="69">
        <f t="shared" si="22"/>
        <v>0</v>
      </c>
      <c r="AA30" s="70">
        <f t="shared" si="23"/>
        <v>0</v>
      </c>
    </row>
    <row r="31" spans="1:27" x14ac:dyDescent="0.25">
      <c r="A31" s="62" t="s">
        <v>23</v>
      </c>
      <c r="B31" s="48">
        <f t="shared" si="5"/>
        <v>43374</v>
      </c>
      <c r="C31" s="72">
        <f t="shared" si="6"/>
        <v>30790.229999999967</v>
      </c>
      <c r="D31" s="125">
        <v>0</v>
      </c>
      <c r="E31" s="125">
        <v>1700</v>
      </c>
      <c r="F31" s="73">
        <f t="shared" si="7"/>
        <v>390.71000000000004</v>
      </c>
      <c r="G31" s="77">
        <f t="shared" si="8"/>
        <v>100.69</v>
      </c>
      <c r="H31" s="74">
        <f t="shared" si="13"/>
        <v>241.27</v>
      </c>
      <c r="I31" s="112">
        <f t="shared" si="0"/>
        <v>241.27</v>
      </c>
      <c r="J31" s="74">
        <f t="shared" si="9"/>
        <v>0</v>
      </c>
      <c r="K31" s="74">
        <f t="shared" si="1"/>
        <v>967.32999999999993</v>
      </c>
      <c r="L31" s="74">
        <f t="shared" si="2"/>
        <v>29822.899999999965</v>
      </c>
      <c r="M31" s="74">
        <f t="shared" si="14"/>
        <v>1335</v>
      </c>
      <c r="N31" s="60">
        <f t="shared" si="15"/>
        <v>28487.899999999965</v>
      </c>
      <c r="O31" s="75">
        <f t="shared" si="10"/>
        <v>1867.5</v>
      </c>
      <c r="P31" s="122">
        <v>1335</v>
      </c>
      <c r="Q31" s="76">
        <f t="shared" si="11"/>
        <v>28487.899999999965</v>
      </c>
      <c r="R31" s="49">
        <f t="shared" si="3"/>
        <v>2018</v>
      </c>
      <c r="T31" s="49">
        <f t="shared" si="16"/>
        <v>2042</v>
      </c>
      <c r="U31" s="51">
        <f t="shared" ca="1" si="20"/>
        <v>0</v>
      </c>
      <c r="V31" s="68">
        <f t="shared" si="4"/>
        <v>0</v>
      </c>
      <c r="X31" s="51">
        <v>0</v>
      </c>
      <c r="Y31" s="69">
        <f t="shared" si="12"/>
        <v>0</v>
      </c>
      <c r="Z31" s="69">
        <f t="shared" si="22"/>
        <v>0</v>
      </c>
      <c r="AA31" s="70">
        <f t="shared" si="23"/>
        <v>0</v>
      </c>
    </row>
    <row r="32" spans="1:27" x14ac:dyDescent="0.25">
      <c r="A32" s="85">
        <f>SUM(V4:V33)</f>
        <v>6104.76</v>
      </c>
      <c r="B32" s="48">
        <f t="shared" si="5"/>
        <v>43405</v>
      </c>
      <c r="C32" s="72">
        <f t="shared" si="6"/>
        <v>28088.489999999965</v>
      </c>
      <c r="D32" s="125">
        <v>0</v>
      </c>
      <c r="E32" s="125">
        <v>1700</v>
      </c>
      <c r="F32" s="73">
        <f t="shared" si="7"/>
        <v>399.40999999999997</v>
      </c>
      <c r="G32" s="77">
        <f t="shared" si="8"/>
        <v>91.99</v>
      </c>
      <c r="H32" s="74">
        <f t="shared" si="13"/>
        <v>241.27</v>
      </c>
      <c r="I32" s="112">
        <f t="shared" si="0"/>
        <v>241.27</v>
      </c>
      <c r="J32" s="74">
        <f t="shared" si="9"/>
        <v>0</v>
      </c>
      <c r="K32" s="74">
        <f t="shared" si="1"/>
        <v>967.33</v>
      </c>
      <c r="L32" s="74">
        <f t="shared" si="2"/>
        <v>27121.159999999963</v>
      </c>
      <c r="M32" s="74">
        <f t="shared" si="14"/>
        <v>0</v>
      </c>
      <c r="N32" s="60">
        <f t="shared" si="15"/>
        <v>27121.159999999963</v>
      </c>
      <c r="O32" s="75">
        <f t="shared" si="10"/>
        <v>1867.5</v>
      </c>
      <c r="P32" s="122">
        <v>0</v>
      </c>
      <c r="Q32" s="76">
        <f t="shared" si="11"/>
        <v>27121.159999999963</v>
      </c>
      <c r="R32" s="49">
        <f t="shared" si="3"/>
        <v>2018</v>
      </c>
      <c r="T32" s="49">
        <f t="shared" si="16"/>
        <v>2043</v>
      </c>
      <c r="U32" s="51">
        <f t="shared" ca="1" si="20"/>
        <v>0</v>
      </c>
      <c r="V32" s="68">
        <f t="shared" si="4"/>
        <v>0</v>
      </c>
      <c r="X32" s="51">
        <v>0</v>
      </c>
      <c r="Y32" s="69">
        <f t="shared" si="12"/>
        <v>0</v>
      </c>
      <c r="Z32" s="69">
        <f t="shared" si="22"/>
        <v>0</v>
      </c>
      <c r="AA32" s="70">
        <f t="shared" si="23"/>
        <v>0</v>
      </c>
    </row>
    <row r="33" spans="1:27" ht="15" customHeight="1" x14ac:dyDescent="0.25">
      <c r="B33" s="48">
        <f t="shared" si="5"/>
        <v>43435</v>
      </c>
      <c r="C33" s="72">
        <f t="shared" si="6"/>
        <v>26717.339999999964</v>
      </c>
      <c r="D33" s="125">
        <v>0</v>
      </c>
      <c r="E33" s="125">
        <v>1700</v>
      </c>
      <c r="F33" s="73">
        <f t="shared" si="7"/>
        <v>403.81999999999994</v>
      </c>
      <c r="G33" s="77">
        <f t="shared" si="8"/>
        <v>87.58</v>
      </c>
      <c r="H33" s="74">
        <f t="shared" si="13"/>
        <v>241.27</v>
      </c>
      <c r="I33" s="112">
        <f t="shared" si="0"/>
        <v>241.27</v>
      </c>
      <c r="J33" s="74">
        <f t="shared" si="9"/>
        <v>0</v>
      </c>
      <c r="K33" s="74">
        <f t="shared" si="1"/>
        <v>967.33</v>
      </c>
      <c r="L33" s="74">
        <f t="shared" si="2"/>
        <v>25750.009999999962</v>
      </c>
      <c r="M33" s="74">
        <f t="shared" si="14"/>
        <v>29627.508265</v>
      </c>
      <c r="N33" s="60">
        <f t="shared" si="15"/>
        <v>-3877.4982650000384</v>
      </c>
      <c r="O33" s="75">
        <f t="shared" si="10"/>
        <v>5646.2855099999997</v>
      </c>
      <c r="P33" s="123">
        <f>945+922.5+30000+720-5282.83+440+(Temp_Goal/2-(203*3))+(Temp_Goal-(203*4))-2364.34</f>
        <v>29627.508265</v>
      </c>
      <c r="Q33" s="76">
        <f t="shared" si="11"/>
        <v>-3877.4982650000384</v>
      </c>
      <c r="R33" s="49">
        <f t="shared" si="3"/>
        <v>2018</v>
      </c>
      <c r="T33" s="55">
        <f t="shared" si="16"/>
        <v>2044</v>
      </c>
      <c r="U33" s="54">
        <f t="shared" ca="1" si="20"/>
        <v>0</v>
      </c>
      <c r="V33" s="87">
        <f t="shared" si="4"/>
        <v>0</v>
      </c>
      <c r="X33" s="54">
        <v>0</v>
      </c>
      <c r="Y33" s="88">
        <f t="shared" si="12"/>
        <v>0</v>
      </c>
      <c r="Z33" s="88">
        <f t="shared" si="22"/>
        <v>0</v>
      </c>
      <c r="AA33" s="89">
        <f t="shared" si="23"/>
        <v>0</v>
      </c>
    </row>
    <row r="34" spans="1:27" x14ac:dyDescent="0.25">
      <c r="A34" s="62" t="s">
        <v>53</v>
      </c>
      <c r="B34" s="48">
        <f t="shared" si="5"/>
        <v>43466</v>
      </c>
      <c r="C34" s="72">
        <f t="shared" si="6"/>
        <v>-0.01</v>
      </c>
      <c r="D34" s="125">
        <v>0</v>
      </c>
      <c r="E34" s="125">
        <v>0</v>
      </c>
      <c r="F34" s="73">
        <f t="shared" si="7"/>
        <v>0</v>
      </c>
      <c r="G34" s="77">
        <f t="shared" si="8"/>
        <v>0</v>
      </c>
      <c r="H34" s="74">
        <f t="shared" si="13"/>
        <v>0</v>
      </c>
      <c r="I34" s="112">
        <f t="shared" si="0"/>
        <v>0</v>
      </c>
      <c r="J34" s="74">
        <f t="shared" si="9"/>
        <v>0</v>
      </c>
      <c r="K34" s="74">
        <f t="shared" si="1"/>
        <v>0</v>
      </c>
      <c r="L34" s="74">
        <f t="shared" si="2"/>
        <v>0</v>
      </c>
      <c r="M34" s="74">
        <f t="shared" si="14"/>
        <v>0</v>
      </c>
      <c r="N34" s="60">
        <f t="shared" si="15"/>
        <v>0</v>
      </c>
      <c r="O34" s="75">
        <f t="shared" si="10"/>
        <v>0</v>
      </c>
      <c r="P34" s="123">
        <f>IF(O34,O34,0)</f>
        <v>0</v>
      </c>
      <c r="Q34" s="76">
        <f t="shared" si="11"/>
        <v>0</v>
      </c>
      <c r="R34" s="49">
        <f t="shared" si="3"/>
        <v>2019</v>
      </c>
    </row>
    <row r="35" spans="1:27" x14ac:dyDescent="0.25">
      <c r="A35" s="86">
        <f>DGET($B$3:$Q363,$B$3,S2:S3)</f>
        <v>43435</v>
      </c>
      <c r="B35" s="48">
        <f t="shared" si="5"/>
        <v>43497</v>
      </c>
      <c r="C35" s="72">
        <f t="shared" si="6"/>
        <v>0</v>
      </c>
      <c r="D35" s="125">
        <v>0</v>
      </c>
      <c r="E35" s="125">
        <v>0</v>
      </c>
      <c r="F35" s="73">
        <f t="shared" si="7"/>
        <v>0</v>
      </c>
      <c r="G35" s="77">
        <f t="shared" si="8"/>
        <v>0</v>
      </c>
      <c r="H35" s="74">
        <f t="shared" si="13"/>
        <v>0</v>
      </c>
      <c r="I35" s="112">
        <f t="shared" si="0"/>
        <v>0</v>
      </c>
      <c r="J35" s="74">
        <f t="shared" si="9"/>
        <v>0</v>
      </c>
      <c r="K35" s="74">
        <f t="shared" si="1"/>
        <v>0</v>
      </c>
      <c r="L35" s="74">
        <f t="shared" si="2"/>
        <v>0</v>
      </c>
      <c r="M35" s="74">
        <f t="shared" si="14"/>
        <v>0</v>
      </c>
      <c r="N35" s="60">
        <f t="shared" si="15"/>
        <v>0</v>
      </c>
      <c r="O35" s="75">
        <f t="shared" si="10"/>
        <v>0</v>
      </c>
      <c r="P35" s="123">
        <f>IF(O35,O35,0)</f>
        <v>0</v>
      </c>
      <c r="Q35" s="76">
        <f t="shared" si="11"/>
        <v>0</v>
      </c>
      <c r="R35" s="49">
        <f t="shared" si="3"/>
        <v>2019</v>
      </c>
      <c r="U35" s="91" t="s">
        <v>51</v>
      </c>
      <c r="V35" s="91" t="s">
        <v>50</v>
      </c>
    </row>
    <row r="36" spans="1:27" x14ac:dyDescent="0.25">
      <c r="B36" s="48">
        <f t="shared" si="5"/>
        <v>43525</v>
      </c>
      <c r="C36" s="72">
        <f t="shared" ref="C36:C97" si="24">IF(N35&gt;0,N35-F36,IF(AND(N36=0,N35&lt;0),-0.01,0))</f>
        <v>0</v>
      </c>
      <c r="D36" s="125">
        <v>0</v>
      </c>
      <c r="E36" s="125">
        <v>0</v>
      </c>
      <c r="F36" s="73">
        <f t="shared" si="7"/>
        <v>0</v>
      </c>
      <c r="G36" s="77">
        <f t="shared" si="8"/>
        <v>0</v>
      </c>
      <c r="H36" s="74">
        <f t="shared" si="13"/>
        <v>0</v>
      </c>
      <c r="I36" s="112">
        <f t="shared" si="0"/>
        <v>0</v>
      </c>
      <c r="J36" s="74">
        <f t="shared" si="9"/>
        <v>0</v>
      </c>
      <c r="K36" s="74">
        <f t="shared" si="1"/>
        <v>0</v>
      </c>
      <c r="L36" s="74">
        <f t="shared" si="2"/>
        <v>0</v>
      </c>
      <c r="M36" s="74">
        <f t="shared" si="14"/>
        <v>0</v>
      </c>
      <c r="N36" s="60">
        <f t="shared" si="15"/>
        <v>0</v>
      </c>
      <c r="O36" s="75">
        <f t="shared" si="10"/>
        <v>0</v>
      </c>
      <c r="P36" s="123">
        <f>IF(O36,O36+800,0)</f>
        <v>0</v>
      </c>
      <c r="Q36" s="76">
        <f t="shared" si="11"/>
        <v>0</v>
      </c>
      <c r="R36" s="49">
        <f t="shared" si="3"/>
        <v>2019</v>
      </c>
      <c r="U36" s="92">
        <v>1050</v>
      </c>
      <c r="V36" s="93">
        <v>43709</v>
      </c>
    </row>
    <row r="37" spans="1:27" x14ac:dyDescent="0.25">
      <c r="A37" s="62" t="s">
        <v>36</v>
      </c>
      <c r="B37" s="48">
        <f>EDATE(B36,1)</f>
        <v>43556</v>
      </c>
      <c r="C37" s="72">
        <f t="shared" si="24"/>
        <v>0</v>
      </c>
      <c r="D37" s="125">
        <v>0</v>
      </c>
      <c r="E37" s="125">
        <v>0</v>
      </c>
      <c r="F37" s="73">
        <f t="shared" si="7"/>
        <v>0</v>
      </c>
      <c r="G37" s="77">
        <f t="shared" si="8"/>
        <v>0</v>
      </c>
      <c r="H37" s="74">
        <f t="shared" si="13"/>
        <v>0</v>
      </c>
      <c r="I37" s="112">
        <f t="shared" si="0"/>
        <v>0</v>
      </c>
      <c r="J37" s="74">
        <f t="shared" si="9"/>
        <v>0</v>
      </c>
      <c r="K37" s="74">
        <f t="shared" si="1"/>
        <v>0</v>
      </c>
      <c r="L37" s="74">
        <f t="shared" si="2"/>
        <v>0</v>
      </c>
      <c r="M37" s="74">
        <f t="shared" si="14"/>
        <v>0</v>
      </c>
      <c r="N37" s="60">
        <f t="shared" si="15"/>
        <v>0</v>
      </c>
      <c r="O37" s="75">
        <f t="shared" si="10"/>
        <v>0</v>
      </c>
      <c r="P37" s="123">
        <f>IF(O37,O37,0)</f>
        <v>0</v>
      </c>
      <c r="Q37" s="76">
        <f t="shared" si="11"/>
        <v>0</v>
      </c>
      <c r="R37" s="49">
        <f t="shared" si="3"/>
        <v>2019</v>
      </c>
      <c r="U37" s="95" t="s">
        <v>52</v>
      </c>
      <c r="V37" s="95" t="s">
        <v>50</v>
      </c>
    </row>
    <row r="38" spans="1:27" x14ac:dyDescent="0.25">
      <c r="A38" s="90" t="s">
        <v>42</v>
      </c>
      <c r="B38" s="48">
        <f t="shared" si="5"/>
        <v>43586</v>
      </c>
      <c r="C38" s="72">
        <f t="shared" si="24"/>
        <v>0</v>
      </c>
      <c r="D38" s="125">
        <v>0</v>
      </c>
      <c r="E38" s="125">
        <v>0</v>
      </c>
      <c r="F38" s="73">
        <f t="shared" si="7"/>
        <v>0</v>
      </c>
      <c r="G38" s="77">
        <f t="shared" si="8"/>
        <v>0</v>
      </c>
      <c r="H38" s="74">
        <f t="shared" si="13"/>
        <v>0</v>
      </c>
      <c r="I38" s="112">
        <f t="shared" si="0"/>
        <v>0</v>
      </c>
      <c r="J38" s="74">
        <f t="shared" si="9"/>
        <v>0</v>
      </c>
      <c r="K38" s="74">
        <f t="shared" si="1"/>
        <v>0</v>
      </c>
      <c r="L38" s="74">
        <f t="shared" si="2"/>
        <v>0</v>
      </c>
      <c r="M38" s="74">
        <f t="shared" si="14"/>
        <v>0</v>
      </c>
      <c r="N38" s="60">
        <f t="shared" si="15"/>
        <v>0</v>
      </c>
      <c r="O38" s="75">
        <f t="shared" si="10"/>
        <v>0</v>
      </c>
      <c r="P38" s="123">
        <f>IF(O38,O38,0)</f>
        <v>0</v>
      </c>
      <c r="Q38" s="76">
        <f t="shared" si="11"/>
        <v>0</v>
      </c>
      <c r="R38" s="49">
        <f t="shared" si="3"/>
        <v>2019</v>
      </c>
      <c r="U38" s="92">
        <v>1025</v>
      </c>
      <c r="V38" s="93">
        <v>43647</v>
      </c>
    </row>
    <row r="39" spans="1:27" x14ac:dyDescent="0.25">
      <c r="B39" s="48">
        <f t="shared" si="5"/>
        <v>43617</v>
      </c>
      <c r="C39" s="72">
        <f t="shared" si="24"/>
        <v>0</v>
      </c>
      <c r="D39" s="125">
        <v>0</v>
      </c>
      <c r="E39" s="125">
        <v>0</v>
      </c>
      <c r="F39" s="73">
        <f t="shared" si="7"/>
        <v>0</v>
      </c>
      <c r="G39" s="77">
        <f t="shared" si="8"/>
        <v>0</v>
      </c>
      <c r="H39" s="74">
        <f t="shared" si="13"/>
        <v>0</v>
      </c>
      <c r="I39" s="112">
        <f t="shared" si="0"/>
        <v>0</v>
      </c>
      <c r="J39" s="74">
        <f t="shared" si="9"/>
        <v>0</v>
      </c>
      <c r="K39" s="74">
        <f t="shared" si="1"/>
        <v>0</v>
      </c>
      <c r="L39" s="74">
        <f t="shared" si="2"/>
        <v>0</v>
      </c>
      <c r="M39" s="74">
        <f t="shared" si="14"/>
        <v>0</v>
      </c>
      <c r="N39" s="60">
        <f t="shared" si="15"/>
        <v>0</v>
      </c>
      <c r="O39" s="75">
        <f t="shared" si="10"/>
        <v>0</v>
      </c>
      <c r="P39" s="123">
        <f>IF(O39,O39,0)</f>
        <v>0</v>
      </c>
      <c r="Q39" s="76">
        <f t="shared" si="11"/>
        <v>0</v>
      </c>
      <c r="R39" s="49">
        <f t="shared" si="3"/>
        <v>2019</v>
      </c>
      <c r="S39" s="50" t="b">
        <v>0</v>
      </c>
      <c r="U39" s="95" t="s">
        <v>57</v>
      </c>
      <c r="V39" s="95" t="s">
        <v>50</v>
      </c>
    </row>
    <row r="40" spans="1:27" x14ac:dyDescent="0.25">
      <c r="A40" s="94" t="s">
        <v>54</v>
      </c>
      <c r="B40" s="48">
        <f t="shared" si="5"/>
        <v>43647</v>
      </c>
      <c r="C40" s="72">
        <f t="shared" si="24"/>
        <v>0</v>
      </c>
      <c r="D40" s="125">
        <v>0</v>
      </c>
      <c r="E40" s="125">
        <v>0</v>
      </c>
      <c r="F40" s="73">
        <f t="shared" si="7"/>
        <v>0</v>
      </c>
      <c r="G40" s="77">
        <f t="shared" si="8"/>
        <v>0</v>
      </c>
      <c r="H40" s="74">
        <f t="shared" si="13"/>
        <v>0</v>
      </c>
      <c r="I40" s="112">
        <f t="shared" si="0"/>
        <v>0</v>
      </c>
      <c r="J40" s="74">
        <f t="shared" si="9"/>
        <v>0</v>
      </c>
      <c r="K40" s="74">
        <f t="shared" si="1"/>
        <v>0</v>
      </c>
      <c r="L40" s="74">
        <f t="shared" si="2"/>
        <v>0</v>
      </c>
      <c r="M40" s="74">
        <f t="shared" si="14"/>
        <v>0</v>
      </c>
      <c r="N40" s="60">
        <f t="shared" si="15"/>
        <v>0</v>
      </c>
      <c r="O40" s="75">
        <f t="shared" si="10"/>
        <v>0</v>
      </c>
      <c r="P40" s="123">
        <f>IF(O40,O40,0)</f>
        <v>0</v>
      </c>
      <c r="Q40" s="76">
        <f t="shared" si="11"/>
        <v>0</v>
      </c>
      <c r="R40" s="49">
        <f t="shared" si="3"/>
        <v>2019</v>
      </c>
      <c r="U40" s="97">
        <v>1000</v>
      </c>
      <c r="V40" s="98">
        <v>42917</v>
      </c>
    </row>
    <row r="41" spans="1:27" x14ac:dyDescent="0.25">
      <c r="A41" s="92">
        <v>94000</v>
      </c>
      <c r="B41" s="48">
        <f t="shared" si="5"/>
        <v>43678</v>
      </c>
      <c r="C41" s="72">
        <f t="shared" si="24"/>
        <v>0</v>
      </c>
      <c r="D41" s="125">
        <v>0</v>
      </c>
      <c r="E41" s="125">
        <v>0</v>
      </c>
      <c r="F41" s="73">
        <f t="shared" si="7"/>
        <v>0</v>
      </c>
      <c r="G41" s="77">
        <f t="shared" si="8"/>
        <v>0</v>
      </c>
      <c r="H41" s="74">
        <f t="shared" si="13"/>
        <v>0</v>
      </c>
      <c r="I41" s="112">
        <f t="shared" si="0"/>
        <v>0</v>
      </c>
      <c r="J41" s="74">
        <f t="shared" si="9"/>
        <v>0</v>
      </c>
      <c r="K41" s="74">
        <f t="shared" si="1"/>
        <v>0</v>
      </c>
      <c r="L41" s="74">
        <f t="shared" si="2"/>
        <v>0</v>
      </c>
      <c r="M41" s="74">
        <f t="shared" si="14"/>
        <v>0</v>
      </c>
      <c r="N41" s="60">
        <f t="shared" si="15"/>
        <v>0</v>
      </c>
      <c r="O41" s="75">
        <f t="shared" si="10"/>
        <v>0</v>
      </c>
      <c r="P41" s="123">
        <f t="shared" ref="P41:P92" si="25">IF(O41,O41,0)</f>
        <v>0</v>
      </c>
      <c r="Q41" s="76">
        <f t="shared" si="11"/>
        <v>0</v>
      </c>
      <c r="R41" s="49">
        <f t="shared" si="3"/>
        <v>2019</v>
      </c>
      <c r="S41" s="50" t="b">
        <v>1</v>
      </c>
      <c r="V41" s="50"/>
    </row>
    <row r="42" spans="1:27" x14ac:dyDescent="0.25">
      <c r="A42" s="96" t="s">
        <v>49</v>
      </c>
      <c r="B42" s="48">
        <f t="shared" si="5"/>
        <v>43709</v>
      </c>
      <c r="C42" s="72">
        <f t="shared" si="24"/>
        <v>0</v>
      </c>
      <c r="D42" s="125">
        <v>0</v>
      </c>
      <c r="E42" s="125">
        <v>0</v>
      </c>
      <c r="F42" s="73">
        <f t="shared" si="7"/>
        <v>0</v>
      </c>
      <c r="G42" s="77">
        <f t="shared" si="8"/>
        <v>0</v>
      </c>
      <c r="H42" s="74">
        <f t="shared" si="13"/>
        <v>0</v>
      </c>
      <c r="I42" s="112">
        <f t="shared" si="0"/>
        <v>0</v>
      </c>
      <c r="J42" s="74">
        <f t="shared" si="9"/>
        <v>0</v>
      </c>
      <c r="K42" s="74">
        <f t="shared" si="1"/>
        <v>0</v>
      </c>
      <c r="L42" s="74">
        <f t="shared" si="2"/>
        <v>0</v>
      </c>
      <c r="M42" s="74">
        <f t="shared" si="14"/>
        <v>0</v>
      </c>
      <c r="N42" s="60">
        <f t="shared" si="15"/>
        <v>0</v>
      </c>
      <c r="O42" s="75">
        <f t="shared" si="10"/>
        <v>0</v>
      </c>
      <c r="P42" s="123">
        <f t="shared" si="25"/>
        <v>0</v>
      </c>
      <c r="Q42" s="76">
        <f t="shared" si="11"/>
        <v>0</v>
      </c>
      <c r="R42" s="49">
        <f t="shared" si="3"/>
        <v>2019</v>
      </c>
      <c r="V42" s="50"/>
    </row>
    <row r="43" spans="1:27" x14ac:dyDescent="0.25">
      <c r="A43" s="72">
        <f>ROUND((Original_Amount-Down_Payment)*0.009/12,2)</f>
        <v>78.38</v>
      </c>
      <c r="B43" s="48">
        <f t="shared" si="5"/>
        <v>43739</v>
      </c>
      <c r="C43" s="72">
        <f t="shared" si="24"/>
        <v>0</v>
      </c>
      <c r="D43" s="125">
        <v>0</v>
      </c>
      <c r="E43" s="125">
        <v>0</v>
      </c>
      <c r="F43" s="73">
        <f t="shared" si="7"/>
        <v>0</v>
      </c>
      <c r="G43" s="77">
        <f t="shared" si="8"/>
        <v>0</v>
      </c>
      <c r="H43" s="74">
        <f t="shared" si="13"/>
        <v>0</v>
      </c>
      <c r="I43" s="112">
        <f t="shared" si="0"/>
        <v>0</v>
      </c>
      <c r="J43" s="74">
        <f t="shared" si="9"/>
        <v>0</v>
      </c>
      <c r="K43" s="74">
        <f t="shared" si="1"/>
        <v>0</v>
      </c>
      <c r="L43" s="74">
        <f t="shared" si="2"/>
        <v>0</v>
      </c>
      <c r="M43" s="74">
        <f t="shared" si="14"/>
        <v>0</v>
      </c>
      <c r="N43" s="60">
        <f t="shared" si="15"/>
        <v>0</v>
      </c>
      <c r="O43" s="75">
        <f t="shared" si="10"/>
        <v>0</v>
      </c>
      <c r="P43" s="123">
        <f t="shared" si="25"/>
        <v>0</v>
      </c>
      <c r="Q43" s="76">
        <f t="shared" si="11"/>
        <v>0</v>
      </c>
      <c r="R43" s="49">
        <f t="shared" si="3"/>
        <v>2019</v>
      </c>
    </row>
    <row r="44" spans="1:27" x14ac:dyDescent="0.25">
      <c r="A44" s="47" t="s">
        <v>58</v>
      </c>
      <c r="B44" s="48">
        <f t="shared" si="5"/>
        <v>43770</v>
      </c>
      <c r="C44" s="72">
        <f t="shared" si="24"/>
        <v>0</v>
      </c>
      <c r="D44" s="125">
        <v>0</v>
      </c>
      <c r="E44" s="125">
        <v>0</v>
      </c>
      <c r="F44" s="73">
        <f t="shared" si="7"/>
        <v>0</v>
      </c>
      <c r="G44" s="77">
        <f t="shared" si="8"/>
        <v>0</v>
      </c>
      <c r="H44" s="74">
        <f t="shared" si="13"/>
        <v>0</v>
      </c>
      <c r="I44" s="112">
        <f t="shared" si="0"/>
        <v>0</v>
      </c>
      <c r="J44" s="74">
        <f t="shared" si="9"/>
        <v>0</v>
      </c>
      <c r="K44" s="74">
        <f t="shared" si="1"/>
        <v>0</v>
      </c>
      <c r="L44" s="74">
        <f t="shared" si="2"/>
        <v>0</v>
      </c>
      <c r="M44" s="74">
        <f t="shared" si="14"/>
        <v>0</v>
      </c>
      <c r="N44" s="60">
        <f t="shared" si="15"/>
        <v>0</v>
      </c>
      <c r="O44" s="75">
        <f t="shared" si="10"/>
        <v>0</v>
      </c>
      <c r="P44" s="123">
        <f t="shared" si="25"/>
        <v>0</v>
      </c>
      <c r="Q44" s="76">
        <f t="shared" si="11"/>
        <v>0</v>
      </c>
      <c r="R44" s="49">
        <f t="shared" si="3"/>
        <v>2019</v>
      </c>
    </row>
    <row r="45" spans="1:27" x14ac:dyDescent="0.25">
      <c r="A45" s="68">
        <f ca="1">IFERROR(LOOKUP(TODAY(),B:B,N:N)-(0.78*Original_Amount),LOOKUP(TODAY()+30,B:B,N:N)-(0.78*Original_Amount))</f>
        <v>-85800</v>
      </c>
      <c r="B45" s="48">
        <f t="shared" si="5"/>
        <v>43800</v>
      </c>
      <c r="C45" s="72">
        <f t="shared" si="24"/>
        <v>0</v>
      </c>
      <c r="D45" s="125">
        <v>0</v>
      </c>
      <c r="E45" s="125">
        <v>0</v>
      </c>
      <c r="F45" s="73">
        <f t="shared" si="7"/>
        <v>0</v>
      </c>
      <c r="G45" s="77">
        <f t="shared" si="8"/>
        <v>0</v>
      </c>
      <c r="H45" s="74">
        <f t="shared" si="13"/>
        <v>0</v>
      </c>
      <c r="I45" s="112">
        <f t="shared" si="0"/>
        <v>0</v>
      </c>
      <c r="J45" s="74">
        <f t="shared" si="9"/>
        <v>0</v>
      </c>
      <c r="K45" s="74">
        <f t="shared" si="1"/>
        <v>0</v>
      </c>
      <c r="L45" s="74">
        <f t="shared" si="2"/>
        <v>0</v>
      </c>
      <c r="M45" s="74">
        <f t="shared" si="14"/>
        <v>0</v>
      </c>
      <c r="N45" s="60">
        <f t="shared" si="15"/>
        <v>0</v>
      </c>
      <c r="O45" s="75">
        <f t="shared" si="10"/>
        <v>0</v>
      </c>
      <c r="P45" s="123">
        <f t="shared" si="25"/>
        <v>0</v>
      </c>
      <c r="Q45" s="76">
        <f t="shared" si="11"/>
        <v>0</v>
      </c>
      <c r="R45" s="49">
        <f t="shared" si="3"/>
        <v>2019</v>
      </c>
      <c r="U45" s="69"/>
    </row>
    <row r="46" spans="1:27" x14ac:dyDescent="0.25">
      <c r="A46" s="96" t="s">
        <v>55</v>
      </c>
      <c r="B46" s="48">
        <f t="shared" si="5"/>
        <v>43831</v>
      </c>
      <c r="C46" s="72">
        <f t="shared" si="24"/>
        <v>0</v>
      </c>
      <c r="D46" s="125">
        <v>0</v>
      </c>
      <c r="E46" s="125">
        <v>0</v>
      </c>
      <c r="F46" s="73">
        <f t="shared" si="7"/>
        <v>0</v>
      </c>
      <c r="G46" s="77">
        <f t="shared" si="8"/>
        <v>0</v>
      </c>
      <c r="H46" s="74">
        <f t="shared" si="13"/>
        <v>0</v>
      </c>
      <c r="I46" s="112">
        <f t="shared" si="0"/>
        <v>0</v>
      </c>
      <c r="J46" s="74">
        <f t="shared" si="9"/>
        <v>0</v>
      </c>
      <c r="K46" s="74">
        <f t="shared" si="1"/>
        <v>0</v>
      </c>
      <c r="L46" s="74">
        <f t="shared" si="2"/>
        <v>0</v>
      </c>
      <c r="M46" s="74">
        <f t="shared" si="14"/>
        <v>0</v>
      </c>
      <c r="N46" s="60">
        <f t="shared" si="15"/>
        <v>0</v>
      </c>
      <c r="O46" s="75">
        <f t="shared" si="10"/>
        <v>0</v>
      </c>
      <c r="P46" s="123">
        <f t="shared" si="25"/>
        <v>0</v>
      </c>
      <c r="Q46" s="76">
        <f t="shared" si="11"/>
        <v>0</v>
      </c>
      <c r="R46" s="49">
        <f t="shared" si="3"/>
        <v>2020</v>
      </c>
    </row>
    <row r="47" spans="1:27" x14ac:dyDescent="0.25">
      <c r="A47" s="87">
        <f>Appraisal*0.8</f>
        <v>75200</v>
      </c>
      <c r="B47" s="48">
        <f t="shared" si="5"/>
        <v>43862</v>
      </c>
      <c r="C47" s="72">
        <f t="shared" si="24"/>
        <v>0</v>
      </c>
      <c r="D47" s="125">
        <v>0</v>
      </c>
      <c r="E47" s="125">
        <v>0</v>
      </c>
      <c r="F47" s="73">
        <f t="shared" si="7"/>
        <v>0</v>
      </c>
      <c r="G47" s="77">
        <f t="shared" si="8"/>
        <v>0</v>
      </c>
      <c r="H47" s="74">
        <f t="shared" si="13"/>
        <v>0</v>
      </c>
      <c r="I47" s="112">
        <f t="shared" si="0"/>
        <v>0</v>
      </c>
      <c r="J47" s="74">
        <f t="shared" si="9"/>
        <v>0</v>
      </c>
      <c r="K47" s="74">
        <f t="shared" si="1"/>
        <v>0</v>
      </c>
      <c r="L47" s="74">
        <f t="shared" si="2"/>
        <v>0</v>
      </c>
      <c r="M47" s="74">
        <f t="shared" si="14"/>
        <v>0</v>
      </c>
      <c r="N47" s="60">
        <f t="shared" si="15"/>
        <v>0</v>
      </c>
      <c r="O47" s="75">
        <f t="shared" si="10"/>
        <v>0</v>
      </c>
      <c r="P47" s="123">
        <f t="shared" si="25"/>
        <v>0</v>
      </c>
      <c r="Q47" s="76">
        <f t="shared" si="11"/>
        <v>0</v>
      </c>
      <c r="R47" s="49">
        <f t="shared" si="3"/>
        <v>2020</v>
      </c>
    </row>
    <row r="48" spans="1:27" x14ac:dyDescent="0.25">
      <c r="B48" s="48">
        <f t="shared" si="5"/>
        <v>43891</v>
      </c>
      <c r="C48" s="72">
        <f t="shared" si="24"/>
        <v>0</v>
      </c>
      <c r="D48" s="125">
        <v>0</v>
      </c>
      <c r="E48" s="125">
        <v>0</v>
      </c>
      <c r="F48" s="73">
        <f t="shared" si="7"/>
        <v>0</v>
      </c>
      <c r="G48" s="77">
        <f t="shared" si="8"/>
        <v>0</v>
      </c>
      <c r="H48" s="74">
        <f t="shared" si="13"/>
        <v>0</v>
      </c>
      <c r="I48" s="112">
        <f t="shared" si="0"/>
        <v>0</v>
      </c>
      <c r="J48" s="74">
        <f t="shared" si="9"/>
        <v>0</v>
      </c>
      <c r="K48" s="74">
        <f t="shared" si="1"/>
        <v>0</v>
      </c>
      <c r="L48" s="74">
        <f t="shared" si="2"/>
        <v>0</v>
      </c>
      <c r="M48" s="74">
        <f t="shared" si="14"/>
        <v>0</v>
      </c>
      <c r="N48" s="60">
        <f t="shared" si="15"/>
        <v>0</v>
      </c>
      <c r="O48" s="75">
        <f t="shared" si="10"/>
        <v>0</v>
      </c>
      <c r="P48" s="123">
        <f t="shared" si="25"/>
        <v>0</v>
      </c>
      <c r="Q48" s="76">
        <f t="shared" si="11"/>
        <v>0</v>
      </c>
      <c r="R48" s="49">
        <f t="shared" si="3"/>
        <v>2020</v>
      </c>
    </row>
    <row r="49" spans="1:21" x14ac:dyDescent="0.25">
      <c r="A49" s="21" t="s">
        <v>71</v>
      </c>
      <c r="B49" s="48">
        <f t="shared" si="5"/>
        <v>43922</v>
      </c>
      <c r="C49" s="72">
        <f t="shared" si="24"/>
        <v>0</v>
      </c>
      <c r="D49" s="125">
        <v>0</v>
      </c>
      <c r="E49" s="125">
        <v>0</v>
      </c>
      <c r="F49" s="73">
        <f t="shared" si="7"/>
        <v>0</v>
      </c>
      <c r="G49" s="77">
        <f t="shared" si="8"/>
        <v>0</v>
      </c>
      <c r="H49" s="74">
        <f t="shared" si="13"/>
        <v>0</v>
      </c>
      <c r="I49" s="112">
        <f t="shared" si="0"/>
        <v>0</v>
      </c>
      <c r="J49" s="74">
        <f t="shared" si="9"/>
        <v>0</v>
      </c>
      <c r="K49" s="74">
        <f t="shared" si="1"/>
        <v>0</v>
      </c>
      <c r="L49" s="74">
        <f t="shared" si="2"/>
        <v>0</v>
      </c>
      <c r="M49" s="74">
        <f t="shared" si="14"/>
        <v>0</v>
      </c>
      <c r="N49" s="60">
        <f t="shared" si="15"/>
        <v>0</v>
      </c>
      <c r="O49" s="75">
        <f t="shared" si="10"/>
        <v>0</v>
      </c>
      <c r="P49" s="123">
        <f t="shared" si="25"/>
        <v>0</v>
      </c>
      <c r="Q49" s="76">
        <f t="shared" si="11"/>
        <v>0</v>
      </c>
      <c r="R49" s="49">
        <f t="shared" si="3"/>
        <v>2020</v>
      </c>
    </row>
    <row r="50" spans="1:21" x14ac:dyDescent="0.25">
      <c r="A50" s="69">
        <f>Original_Amount+Total_Interest+Total_Escrow</f>
        <v>123299.03</v>
      </c>
      <c r="B50" s="48">
        <f t="shared" si="5"/>
        <v>43952</v>
      </c>
      <c r="C50" s="72">
        <f t="shared" si="24"/>
        <v>0</v>
      </c>
      <c r="D50" s="125">
        <v>0</v>
      </c>
      <c r="E50" s="125">
        <v>0</v>
      </c>
      <c r="F50" s="73">
        <f t="shared" si="7"/>
        <v>0</v>
      </c>
      <c r="G50" s="77">
        <f t="shared" si="8"/>
        <v>0</v>
      </c>
      <c r="H50" s="74">
        <f t="shared" si="13"/>
        <v>0</v>
      </c>
      <c r="I50" s="112">
        <f t="shared" si="0"/>
        <v>0</v>
      </c>
      <c r="J50" s="74">
        <f t="shared" si="9"/>
        <v>0</v>
      </c>
      <c r="K50" s="74">
        <f t="shared" si="1"/>
        <v>0</v>
      </c>
      <c r="L50" s="74">
        <f t="shared" si="2"/>
        <v>0</v>
      </c>
      <c r="M50" s="74">
        <f t="shared" si="14"/>
        <v>0</v>
      </c>
      <c r="N50" s="60">
        <f t="shared" si="15"/>
        <v>0</v>
      </c>
      <c r="O50" s="75">
        <f t="shared" si="10"/>
        <v>0</v>
      </c>
      <c r="P50" s="123">
        <f t="shared" si="25"/>
        <v>0</v>
      </c>
      <c r="Q50" s="76">
        <f t="shared" si="11"/>
        <v>0</v>
      </c>
      <c r="R50" s="49">
        <f t="shared" si="3"/>
        <v>2020</v>
      </c>
    </row>
    <row r="51" spans="1:21" x14ac:dyDescent="0.25">
      <c r="B51" s="48">
        <f t="shared" si="5"/>
        <v>43983</v>
      </c>
      <c r="C51" s="72">
        <f t="shared" si="24"/>
        <v>0</v>
      </c>
      <c r="D51" s="125">
        <v>0</v>
      </c>
      <c r="E51" s="125">
        <v>0</v>
      </c>
      <c r="F51" s="73">
        <f t="shared" si="7"/>
        <v>0</v>
      </c>
      <c r="G51" s="77">
        <f t="shared" si="8"/>
        <v>0</v>
      </c>
      <c r="H51" s="74">
        <f t="shared" si="13"/>
        <v>0</v>
      </c>
      <c r="I51" s="112">
        <f t="shared" si="0"/>
        <v>0</v>
      </c>
      <c r="J51" s="74">
        <f t="shared" si="9"/>
        <v>0</v>
      </c>
      <c r="K51" s="74">
        <f t="shared" si="1"/>
        <v>0</v>
      </c>
      <c r="L51" s="74">
        <f t="shared" si="2"/>
        <v>0</v>
      </c>
      <c r="M51" s="74">
        <f t="shared" si="14"/>
        <v>0</v>
      </c>
      <c r="N51" s="60">
        <f t="shared" si="15"/>
        <v>0</v>
      </c>
      <c r="O51" s="75">
        <f t="shared" si="10"/>
        <v>0</v>
      </c>
      <c r="P51" s="123">
        <f t="shared" si="25"/>
        <v>0</v>
      </c>
      <c r="Q51" s="76">
        <f t="shared" si="11"/>
        <v>0</v>
      </c>
      <c r="R51" s="49">
        <f t="shared" si="3"/>
        <v>2020</v>
      </c>
    </row>
    <row r="52" spans="1:21" x14ac:dyDescent="0.25">
      <c r="A52" s="21" t="s">
        <v>72</v>
      </c>
      <c r="B52" s="48">
        <f t="shared" si="5"/>
        <v>44013</v>
      </c>
      <c r="C52" s="72">
        <f t="shared" si="24"/>
        <v>0</v>
      </c>
      <c r="D52" s="125">
        <v>0</v>
      </c>
      <c r="E52" s="125">
        <v>0</v>
      </c>
      <c r="F52" s="73">
        <f t="shared" si="7"/>
        <v>0</v>
      </c>
      <c r="G52" s="77">
        <f t="shared" si="8"/>
        <v>0</v>
      </c>
      <c r="H52" s="74">
        <f t="shared" si="13"/>
        <v>0</v>
      </c>
      <c r="I52" s="112">
        <f t="shared" si="0"/>
        <v>0</v>
      </c>
      <c r="J52" s="74">
        <f t="shared" si="9"/>
        <v>0</v>
      </c>
      <c r="K52" s="74">
        <f t="shared" si="1"/>
        <v>0</v>
      </c>
      <c r="L52" s="74">
        <f t="shared" si="2"/>
        <v>0</v>
      </c>
      <c r="M52" s="74">
        <f t="shared" si="14"/>
        <v>0</v>
      </c>
      <c r="N52" s="60">
        <f t="shared" si="15"/>
        <v>0</v>
      </c>
      <c r="O52" s="75">
        <f t="shared" si="10"/>
        <v>0</v>
      </c>
      <c r="P52" s="123">
        <f t="shared" si="25"/>
        <v>0</v>
      </c>
      <c r="Q52" s="76">
        <f t="shared" si="11"/>
        <v>0</v>
      </c>
      <c r="R52" s="49">
        <f t="shared" si="3"/>
        <v>2020</v>
      </c>
    </row>
    <row r="53" spans="1:21" x14ac:dyDescent="0.25">
      <c r="A53" s="50">
        <f>ROUND(Total_Investment/(900*12-500),1)</f>
        <v>12</v>
      </c>
      <c r="B53" s="48">
        <f t="shared" si="5"/>
        <v>44044</v>
      </c>
      <c r="C53" s="72">
        <f t="shared" si="24"/>
        <v>0</v>
      </c>
      <c r="D53" s="125">
        <v>0</v>
      </c>
      <c r="E53" s="125">
        <v>0</v>
      </c>
      <c r="F53" s="73">
        <f t="shared" si="7"/>
        <v>0</v>
      </c>
      <c r="G53" s="77">
        <f t="shared" si="8"/>
        <v>0</v>
      </c>
      <c r="H53" s="74">
        <f t="shared" si="13"/>
        <v>0</v>
      </c>
      <c r="I53" s="112">
        <f t="shared" si="0"/>
        <v>0</v>
      </c>
      <c r="J53" s="74">
        <f t="shared" si="9"/>
        <v>0</v>
      </c>
      <c r="K53" s="74">
        <f t="shared" si="1"/>
        <v>0</v>
      </c>
      <c r="L53" s="74">
        <f t="shared" si="2"/>
        <v>0</v>
      </c>
      <c r="M53" s="74">
        <f t="shared" si="14"/>
        <v>0</v>
      </c>
      <c r="N53" s="60">
        <f t="shared" si="15"/>
        <v>0</v>
      </c>
      <c r="O53" s="75">
        <f t="shared" si="10"/>
        <v>0</v>
      </c>
      <c r="P53" s="123">
        <f t="shared" si="25"/>
        <v>0</v>
      </c>
      <c r="Q53" s="76">
        <f t="shared" si="11"/>
        <v>0</v>
      </c>
      <c r="R53" s="49">
        <f t="shared" si="3"/>
        <v>2020</v>
      </c>
    </row>
    <row r="54" spans="1:21" x14ac:dyDescent="0.25">
      <c r="B54" s="48">
        <f t="shared" si="5"/>
        <v>44075</v>
      </c>
      <c r="C54" s="72">
        <f t="shared" si="24"/>
        <v>0</v>
      </c>
      <c r="D54" s="125">
        <v>0</v>
      </c>
      <c r="E54" s="125">
        <v>0</v>
      </c>
      <c r="F54" s="73">
        <f t="shared" si="7"/>
        <v>0</v>
      </c>
      <c r="G54" s="77">
        <f t="shared" si="8"/>
        <v>0</v>
      </c>
      <c r="H54" s="74">
        <f t="shared" si="13"/>
        <v>0</v>
      </c>
      <c r="I54" s="112">
        <f t="shared" si="0"/>
        <v>0</v>
      </c>
      <c r="J54" s="74">
        <f t="shared" si="9"/>
        <v>0</v>
      </c>
      <c r="K54" s="74">
        <f t="shared" si="1"/>
        <v>0</v>
      </c>
      <c r="L54" s="74">
        <f t="shared" si="2"/>
        <v>0</v>
      </c>
      <c r="M54" s="74">
        <f t="shared" si="14"/>
        <v>0</v>
      </c>
      <c r="N54" s="60">
        <f t="shared" si="15"/>
        <v>0</v>
      </c>
      <c r="O54" s="75">
        <f t="shared" si="10"/>
        <v>0</v>
      </c>
      <c r="P54" s="123">
        <f t="shared" si="25"/>
        <v>0</v>
      </c>
      <c r="Q54" s="76">
        <f t="shared" si="11"/>
        <v>0</v>
      </c>
      <c r="R54" s="49">
        <f t="shared" si="3"/>
        <v>2020</v>
      </c>
    </row>
    <row r="55" spans="1:21" x14ac:dyDescent="0.25">
      <c r="A55" s="21" t="s">
        <v>73</v>
      </c>
      <c r="B55" s="48">
        <f t="shared" si="5"/>
        <v>44105</v>
      </c>
      <c r="C55" s="72">
        <f t="shared" si="24"/>
        <v>0</v>
      </c>
      <c r="D55" s="125">
        <v>0</v>
      </c>
      <c r="E55" s="125">
        <v>0</v>
      </c>
      <c r="F55" s="73">
        <f t="shared" si="7"/>
        <v>0</v>
      </c>
      <c r="G55" s="77">
        <f t="shared" si="8"/>
        <v>0</v>
      </c>
      <c r="H55" s="74">
        <f t="shared" si="13"/>
        <v>0</v>
      </c>
      <c r="I55" s="112">
        <f t="shared" si="0"/>
        <v>0</v>
      </c>
      <c r="J55" s="74">
        <f t="shared" si="9"/>
        <v>0</v>
      </c>
      <c r="K55" s="74">
        <f t="shared" si="1"/>
        <v>0</v>
      </c>
      <c r="L55" s="74">
        <f t="shared" si="2"/>
        <v>0</v>
      </c>
      <c r="M55" s="74">
        <f t="shared" si="14"/>
        <v>0</v>
      </c>
      <c r="N55" s="60">
        <f t="shared" si="15"/>
        <v>0</v>
      </c>
      <c r="O55" s="75">
        <f t="shared" si="10"/>
        <v>0</v>
      </c>
      <c r="P55" s="123">
        <f t="shared" si="25"/>
        <v>0</v>
      </c>
      <c r="Q55" s="76">
        <f t="shared" si="11"/>
        <v>0</v>
      </c>
      <c r="R55" s="49">
        <f t="shared" si="3"/>
        <v>2020</v>
      </c>
      <c r="U55" s="69"/>
    </row>
    <row r="56" spans="1:21" x14ac:dyDescent="0.25">
      <c r="A56" s="145">
        <f>EDATE(B4,ROUND(Years_Until_Profit*12,0))</f>
        <v>46935</v>
      </c>
      <c r="B56" s="48">
        <f t="shared" si="5"/>
        <v>44136</v>
      </c>
      <c r="C56" s="72">
        <f t="shared" si="24"/>
        <v>0</v>
      </c>
      <c r="D56" s="125">
        <v>0</v>
      </c>
      <c r="E56" s="125">
        <v>0</v>
      </c>
      <c r="F56" s="73">
        <f t="shared" si="7"/>
        <v>0</v>
      </c>
      <c r="G56" s="77">
        <f t="shared" si="8"/>
        <v>0</v>
      </c>
      <c r="H56" s="74">
        <f t="shared" si="13"/>
        <v>0</v>
      </c>
      <c r="I56" s="112">
        <f t="shared" si="0"/>
        <v>0</v>
      </c>
      <c r="J56" s="74">
        <f t="shared" si="9"/>
        <v>0</v>
      </c>
      <c r="K56" s="74">
        <f t="shared" si="1"/>
        <v>0</v>
      </c>
      <c r="L56" s="74">
        <f t="shared" si="2"/>
        <v>0</v>
      </c>
      <c r="M56" s="74">
        <f t="shared" si="14"/>
        <v>0</v>
      </c>
      <c r="N56" s="60">
        <f t="shared" si="15"/>
        <v>0</v>
      </c>
      <c r="O56" s="75">
        <f t="shared" si="10"/>
        <v>0</v>
      </c>
      <c r="P56" s="123">
        <f t="shared" si="25"/>
        <v>0</v>
      </c>
      <c r="Q56" s="76">
        <f t="shared" si="11"/>
        <v>0</v>
      </c>
      <c r="R56" s="49">
        <f t="shared" si="3"/>
        <v>2020</v>
      </c>
    </row>
    <row r="57" spans="1:21" x14ac:dyDescent="0.25">
      <c r="B57" s="48">
        <f t="shared" si="5"/>
        <v>44166</v>
      </c>
      <c r="C57" s="72">
        <f t="shared" si="24"/>
        <v>0</v>
      </c>
      <c r="D57" s="125">
        <v>0</v>
      </c>
      <c r="E57" s="125">
        <v>0</v>
      </c>
      <c r="F57" s="73">
        <f t="shared" si="7"/>
        <v>0</v>
      </c>
      <c r="G57" s="77">
        <f t="shared" si="8"/>
        <v>0</v>
      </c>
      <c r="H57" s="74">
        <f t="shared" si="13"/>
        <v>0</v>
      </c>
      <c r="I57" s="112">
        <f t="shared" si="0"/>
        <v>0</v>
      </c>
      <c r="J57" s="74">
        <f t="shared" si="9"/>
        <v>0</v>
      </c>
      <c r="K57" s="74">
        <f t="shared" si="1"/>
        <v>0</v>
      </c>
      <c r="L57" s="74">
        <f t="shared" si="2"/>
        <v>0</v>
      </c>
      <c r="M57" s="74">
        <f t="shared" si="14"/>
        <v>0</v>
      </c>
      <c r="N57" s="60">
        <f t="shared" si="15"/>
        <v>0</v>
      </c>
      <c r="O57" s="75">
        <f t="shared" si="10"/>
        <v>0</v>
      </c>
      <c r="P57" s="123">
        <f t="shared" si="25"/>
        <v>0</v>
      </c>
      <c r="Q57" s="76">
        <f t="shared" si="11"/>
        <v>0</v>
      </c>
      <c r="R57" s="49">
        <f t="shared" si="3"/>
        <v>2020</v>
      </c>
    </row>
    <row r="58" spans="1:21" x14ac:dyDescent="0.25">
      <c r="B58" s="48">
        <f t="shared" si="5"/>
        <v>44197</v>
      </c>
      <c r="C58" s="72">
        <f t="shared" si="24"/>
        <v>0</v>
      </c>
      <c r="D58" s="125">
        <v>0</v>
      </c>
      <c r="E58" s="125">
        <v>0</v>
      </c>
      <c r="F58" s="73">
        <f t="shared" si="7"/>
        <v>0</v>
      </c>
      <c r="G58" s="77">
        <f t="shared" si="8"/>
        <v>0</v>
      </c>
      <c r="H58" s="74">
        <f t="shared" si="13"/>
        <v>0</v>
      </c>
      <c r="I58" s="112">
        <f t="shared" si="0"/>
        <v>0</v>
      </c>
      <c r="J58" s="74">
        <f t="shared" si="9"/>
        <v>0</v>
      </c>
      <c r="K58" s="74">
        <f t="shared" si="1"/>
        <v>0</v>
      </c>
      <c r="L58" s="74">
        <f t="shared" si="2"/>
        <v>0</v>
      </c>
      <c r="M58" s="74">
        <f t="shared" si="14"/>
        <v>0</v>
      </c>
      <c r="N58" s="60">
        <f t="shared" si="15"/>
        <v>0</v>
      </c>
      <c r="O58" s="75">
        <f t="shared" si="10"/>
        <v>0</v>
      </c>
      <c r="P58" s="123">
        <f t="shared" si="25"/>
        <v>0</v>
      </c>
      <c r="Q58" s="76">
        <f t="shared" si="11"/>
        <v>0</v>
      </c>
      <c r="R58" s="49">
        <f t="shared" si="3"/>
        <v>2021</v>
      </c>
    </row>
    <row r="59" spans="1:21" x14ac:dyDescent="0.25">
      <c r="B59" s="48">
        <f t="shared" si="5"/>
        <v>44228</v>
      </c>
      <c r="C59" s="72">
        <f t="shared" si="24"/>
        <v>0</v>
      </c>
      <c r="D59" s="125">
        <v>0</v>
      </c>
      <c r="E59" s="125">
        <v>0</v>
      </c>
      <c r="F59" s="73">
        <f t="shared" si="7"/>
        <v>0</v>
      </c>
      <c r="G59" s="77">
        <f t="shared" si="8"/>
        <v>0</v>
      </c>
      <c r="H59" s="74">
        <f t="shared" si="13"/>
        <v>0</v>
      </c>
      <c r="I59" s="112">
        <f t="shared" si="0"/>
        <v>0</v>
      </c>
      <c r="J59" s="74">
        <f t="shared" si="9"/>
        <v>0</v>
      </c>
      <c r="K59" s="74">
        <f t="shared" si="1"/>
        <v>0</v>
      </c>
      <c r="L59" s="74">
        <f t="shared" si="2"/>
        <v>0</v>
      </c>
      <c r="M59" s="74">
        <f t="shared" si="14"/>
        <v>0</v>
      </c>
      <c r="N59" s="60">
        <f t="shared" si="15"/>
        <v>0</v>
      </c>
      <c r="O59" s="75">
        <f t="shared" si="10"/>
        <v>0</v>
      </c>
      <c r="P59" s="123">
        <f t="shared" si="25"/>
        <v>0</v>
      </c>
      <c r="Q59" s="76">
        <f t="shared" si="11"/>
        <v>0</v>
      </c>
      <c r="R59" s="49">
        <f t="shared" si="3"/>
        <v>2021</v>
      </c>
    </row>
    <row r="60" spans="1:21" x14ac:dyDescent="0.25">
      <c r="B60" s="48">
        <f t="shared" si="5"/>
        <v>44256</v>
      </c>
      <c r="C60" s="72">
        <f t="shared" si="24"/>
        <v>0</v>
      </c>
      <c r="D60" s="125">
        <v>0</v>
      </c>
      <c r="E60" s="125">
        <v>0</v>
      </c>
      <c r="F60" s="73">
        <f t="shared" si="7"/>
        <v>0</v>
      </c>
      <c r="G60" s="77">
        <f t="shared" si="8"/>
        <v>0</v>
      </c>
      <c r="H60" s="74">
        <f t="shared" si="13"/>
        <v>0</v>
      </c>
      <c r="I60" s="112">
        <f t="shared" si="0"/>
        <v>0</v>
      </c>
      <c r="J60" s="74">
        <f t="shared" si="9"/>
        <v>0</v>
      </c>
      <c r="K60" s="74">
        <f t="shared" si="1"/>
        <v>0</v>
      </c>
      <c r="L60" s="74">
        <f t="shared" si="2"/>
        <v>0</v>
      </c>
      <c r="M60" s="74">
        <f t="shared" si="14"/>
        <v>0</v>
      </c>
      <c r="N60" s="60">
        <f t="shared" si="15"/>
        <v>0</v>
      </c>
      <c r="O60" s="75">
        <f t="shared" si="10"/>
        <v>0</v>
      </c>
      <c r="P60" s="123">
        <f t="shared" si="25"/>
        <v>0</v>
      </c>
      <c r="Q60" s="76">
        <f t="shared" si="11"/>
        <v>0</v>
      </c>
      <c r="R60" s="49">
        <f t="shared" si="3"/>
        <v>2021</v>
      </c>
    </row>
    <row r="61" spans="1:21" x14ac:dyDescent="0.25">
      <c r="B61" s="48">
        <f t="shared" si="5"/>
        <v>44287</v>
      </c>
      <c r="C61" s="72">
        <f t="shared" si="24"/>
        <v>0</v>
      </c>
      <c r="D61" s="125">
        <v>0</v>
      </c>
      <c r="E61" s="125">
        <v>0</v>
      </c>
      <c r="F61" s="73">
        <f t="shared" si="7"/>
        <v>0</v>
      </c>
      <c r="G61" s="77">
        <f t="shared" si="8"/>
        <v>0</v>
      </c>
      <c r="H61" s="74">
        <f t="shared" si="13"/>
        <v>0</v>
      </c>
      <c r="I61" s="112">
        <f t="shared" si="0"/>
        <v>0</v>
      </c>
      <c r="J61" s="74">
        <f t="shared" si="9"/>
        <v>0</v>
      </c>
      <c r="K61" s="74">
        <f t="shared" si="1"/>
        <v>0</v>
      </c>
      <c r="L61" s="74">
        <f t="shared" si="2"/>
        <v>0</v>
      </c>
      <c r="M61" s="74">
        <f t="shared" si="14"/>
        <v>0</v>
      </c>
      <c r="N61" s="60">
        <f t="shared" si="15"/>
        <v>0</v>
      </c>
      <c r="O61" s="75">
        <f t="shared" si="10"/>
        <v>0</v>
      </c>
      <c r="P61" s="123">
        <f t="shared" si="25"/>
        <v>0</v>
      </c>
      <c r="Q61" s="76">
        <f t="shared" si="11"/>
        <v>0</v>
      </c>
      <c r="R61" s="49">
        <f t="shared" si="3"/>
        <v>2021</v>
      </c>
    </row>
    <row r="62" spans="1:21" x14ac:dyDescent="0.25">
      <c r="B62" s="48">
        <f t="shared" si="5"/>
        <v>44317</v>
      </c>
      <c r="C62" s="72">
        <f t="shared" si="24"/>
        <v>0</v>
      </c>
      <c r="D62" s="125">
        <v>0</v>
      </c>
      <c r="E62" s="125">
        <v>0</v>
      </c>
      <c r="F62" s="73">
        <f t="shared" si="7"/>
        <v>0</v>
      </c>
      <c r="G62" s="77">
        <f t="shared" si="8"/>
        <v>0</v>
      </c>
      <c r="H62" s="74">
        <f t="shared" si="13"/>
        <v>0</v>
      </c>
      <c r="I62" s="112">
        <f t="shared" si="0"/>
        <v>0</v>
      </c>
      <c r="J62" s="74">
        <f t="shared" si="9"/>
        <v>0</v>
      </c>
      <c r="K62" s="74">
        <f t="shared" si="1"/>
        <v>0</v>
      </c>
      <c r="L62" s="74">
        <f t="shared" si="2"/>
        <v>0</v>
      </c>
      <c r="M62" s="74">
        <f t="shared" si="14"/>
        <v>0</v>
      </c>
      <c r="N62" s="60">
        <f t="shared" si="15"/>
        <v>0</v>
      </c>
      <c r="O62" s="75">
        <f t="shared" si="10"/>
        <v>0</v>
      </c>
      <c r="P62" s="123">
        <f t="shared" si="25"/>
        <v>0</v>
      </c>
      <c r="Q62" s="76">
        <f t="shared" si="11"/>
        <v>0</v>
      </c>
      <c r="R62" s="49">
        <f t="shared" si="3"/>
        <v>2021</v>
      </c>
    </row>
    <row r="63" spans="1:21" x14ac:dyDescent="0.25">
      <c r="B63" s="48">
        <f t="shared" si="5"/>
        <v>44348</v>
      </c>
      <c r="C63" s="72">
        <f t="shared" si="24"/>
        <v>0</v>
      </c>
      <c r="D63" s="125">
        <v>0</v>
      </c>
      <c r="E63" s="125">
        <v>0</v>
      </c>
      <c r="F63" s="73">
        <f t="shared" si="7"/>
        <v>0</v>
      </c>
      <c r="G63" s="77">
        <f t="shared" si="8"/>
        <v>0</v>
      </c>
      <c r="H63" s="74">
        <f t="shared" si="13"/>
        <v>0</v>
      </c>
      <c r="I63" s="112">
        <f t="shared" si="0"/>
        <v>0</v>
      </c>
      <c r="J63" s="74">
        <f t="shared" si="9"/>
        <v>0</v>
      </c>
      <c r="K63" s="74">
        <f t="shared" si="1"/>
        <v>0</v>
      </c>
      <c r="L63" s="74">
        <f t="shared" si="2"/>
        <v>0</v>
      </c>
      <c r="M63" s="74">
        <f t="shared" si="14"/>
        <v>0</v>
      </c>
      <c r="N63" s="60">
        <f t="shared" si="15"/>
        <v>0</v>
      </c>
      <c r="O63" s="75">
        <f t="shared" si="10"/>
        <v>0</v>
      </c>
      <c r="P63" s="123">
        <f t="shared" si="25"/>
        <v>0</v>
      </c>
      <c r="Q63" s="76">
        <f t="shared" si="11"/>
        <v>0</v>
      </c>
      <c r="R63" s="49">
        <f t="shared" si="3"/>
        <v>2021</v>
      </c>
    </row>
    <row r="64" spans="1:21" x14ac:dyDescent="0.25">
      <c r="B64" s="48">
        <f t="shared" si="5"/>
        <v>44378</v>
      </c>
      <c r="C64" s="72">
        <f t="shared" si="24"/>
        <v>0</v>
      </c>
      <c r="D64" s="125">
        <v>0</v>
      </c>
      <c r="E64" s="125">
        <v>0</v>
      </c>
      <c r="F64" s="73">
        <f t="shared" si="7"/>
        <v>0</v>
      </c>
      <c r="G64" s="77">
        <f t="shared" si="8"/>
        <v>0</v>
      </c>
      <c r="H64" s="74">
        <f t="shared" si="13"/>
        <v>0</v>
      </c>
      <c r="I64" s="112">
        <f t="shared" si="0"/>
        <v>0</v>
      </c>
      <c r="J64" s="74">
        <f t="shared" si="9"/>
        <v>0</v>
      </c>
      <c r="K64" s="74">
        <f t="shared" si="1"/>
        <v>0</v>
      </c>
      <c r="L64" s="74">
        <f t="shared" si="2"/>
        <v>0</v>
      </c>
      <c r="M64" s="74">
        <f t="shared" si="14"/>
        <v>0</v>
      </c>
      <c r="N64" s="60">
        <f t="shared" si="15"/>
        <v>0</v>
      </c>
      <c r="O64" s="75">
        <f t="shared" si="10"/>
        <v>0</v>
      </c>
      <c r="P64" s="123">
        <f t="shared" si="25"/>
        <v>0</v>
      </c>
      <c r="Q64" s="76">
        <f t="shared" si="11"/>
        <v>0</v>
      </c>
      <c r="R64" s="49">
        <f t="shared" si="3"/>
        <v>2021</v>
      </c>
    </row>
    <row r="65" spans="2:18" x14ac:dyDescent="0.25">
      <c r="B65" s="48">
        <f t="shared" si="5"/>
        <v>44409</v>
      </c>
      <c r="C65" s="72">
        <f t="shared" si="24"/>
        <v>0</v>
      </c>
      <c r="D65" s="125">
        <v>0</v>
      </c>
      <c r="E65" s="125">
        <v>0</v>
      </c>
      <c r="F65" s="73">
        <f t="shared" si="7"/>
        <v>0</v>
      </c>
      <c r="G65" s="77">
        <f t="shared" si="8"/>
        <v>0</v>
      </c>
      <c r="H65" s="74">
        <f t="shared" si="13"/>
        <v>0</v>
      </c>
      <c r="I65" s="112">
        <f t="shared" si="0"/>
        <v>0</v>
      </c>
      <c r="J65" s="74">
        <f t="shared" si="9"/>
        <v>0</v>
      </c>
      <c r="K65" s="74">
        <f t="shared" si="1"/>
        <v>0</v>
      </c>
      <c r="L65" s="74">
        <f t="shared" si="2"/>
        <v>0</v>
      </c>
      <c r="M65" s="74">
        <f t="shared" si="14"/>
        <v>0</v>
      </c>
      <c r="N65" s="60">
        <f t="shared" si="15"/>
        <v>0</v>
      </c>
      <c r="O65" s="75">
        <f t="shared" si="10"/>
        <v>0</v>
      </c>
      <c r="P65" s="123">
        <f t="shared" si="25"/>
        <v>0</v>
      </c>
      <c r="Q65" s="76">
        <f t="shared" si="11"/>
        <v>0</v>
      </c>
      <c r="R65" s="49">
        <f t="shared" si="3"/>
        <v>2021</v>
      </c>
    </row>
    <row r="66" spans="2:18" x14ac:dyDescent="0.25">
      <c r="B66" s="48">
        <f t="shared" si="5"/>
        <v>44440</v>
      </c>
      <c r="C66" s="72">
        <f t="shared" si="24"/>
        <v>0</v>
      </c>
      <c r="D66" s="125">
        <v>0</v>
      </c>
      <c r="E66" s="125">
        <v>0</v>
      </c>
      <c r="F66" s="73">
        <f t="shared" si="7"/>
        <v>0</v>
      </c>
      <c r="G66" s="77">
        <f t="shared" si="8"/>
        <v>0</v>
      </c>
      <c r="H66" s="74">
        <f t="shared" si="13"/>
        <v>0</v>
      </c>
      <c r="I66" s="112">
        <f t="shared" si="0"/>
        <v>0</v>
      </c>
      <c r="J66" s="74">
        <f t="shared" si="9"/>
        <v>0</v>
      </c>
      <c r="K66" s="74">
        <f t="shared" si="1"/>
        <v>0</v>
      </c>
      <c r="L66" s="74">
        <f t="shared" si="2"/>
        <v>0</v>
      </c>
      <c r="M66" s="74">
        <f t="shared" si="14"/>
        <v>0</v>
      </c>
      <c r="N66" s="60">
        <f t="shared" si="15"/>
        <v>0</v>
      </c>
      <c r="O66" s="75">
        <f t="shared" si="10"/>
        <v>0</v>
      </c>
      <c r="P66" s="123">
        <f t="shared" si="25"/>
        <v>0</v>
      </c>
      <c r="Q66" s="76">
        <f t="shared" si="11"/>
        <v>0</v>
      </c>
      <c r="R66" s="49">
        <f t="shared" si="3"/>
        <v>2021</v>
      </c>
    </row>
    <row r="67" spans="2:18" x14ac:dyDescent="0.25">
      <c r="B67" s="48">
        <f t="shared" si="5"/>
        <v>44470</v>
      </c>
      <c r="C67" s="72">
        <f t="shared" si="24"/>
        <v>0</v>
      </c>
      <c r="D67" s="125">
        <v>0</v>
      </c>
      <c r="E67" s="125">
        <v>0</v>
      </c>
      <c r="F67" s="73">
        <f t="shared" si="7"/>
        <v>0</v>
      </c>
      <c r="G67" s="77">
        <f t="shared" si="8"/>
        <v>0</v>
      </c>
      <c r="H67" s="74">
        <f t="shared" si="13"/>
        <v>0</v>
      </c>
      <c r="I67" s="112">
        <f t="shared" si="0"/>
        <v>0</v>
      </c>
      <c r="J67" s="74">
        <f t="shared" si="9"/>
        <v>0</v>
      </c>
      <c r="K67" s="74">
        <f t="shared" si="1"/>
        <v>0</v>
      </c>
      <c r="L67" s="74">
        <f t="shared" si="2"/>
        <v>0</v>
      </c>
      <c r="M67" s="74">
        <f t="shared" si="14"/>
        <v>0</v>
      </c>
      <c r="N67" s="60">
        <f t="shared" si="15"/>
        <v>0</v>
      </c>
      <c r="O67" s="75">
        <f t="shared" si="10"/>
        <v>0</v>
      </c>
      <c r="P67" s="123">
        <f t="shared" si="25"/>
        <v>0</v>
      </c>
      <c r="Q67" s="76">
        <f t="shared" si="11"/>
        <v>0</v>
      </c>
      <c r="R67" s="49">
        <f t="shared" si="3"/>
        <v>2021</v>
      </c>
    </row>
    <row r="68" spans="2:18" x14ac:dyDescent="0.25">
      <c r="B68" s="48">
        <f t="shared" si="5"/>
        <v>44501</v>
      </c>
      <c r="C68" s="72">
        <f t="shared" si="24"/>
        <v>0</v>
      </c>
      <c r="D68" s="125">
        <v>0</v>
      </c>
      <c r="E68" s="125">
        <v>0</v>
      </c>
      <c r="F68" s="73">
        <f t="shared" si="7"/>
        <v>0</v>
      </c>
      <c r="G68" s="77">
        <f t="shared" si="8"/>
        <v>0</v>
      </c>
      <c r="H68" s="74">
        <f t="shared" si="13"/>
        <v>0</v>
      </c>
      <c r="I68" s="112">
        <f t="shared" ref="I68:I131" si="26">IF(N67&gt;0,ROUND(LOOKUP(YEAR($B68-60),T:T,U:U),2),0)</f>
        <v>0</v>
      </c>
      <c r="J68" s="74">
        <f t="shared" si="9"/>
        <v>0</v>
      </c>
      <c r="K68" s="74">
        <f t="shared" ref="K68:K131" si="27">IF(N67&gt;0,-F68-G68-H68+IF(E68&gt;0,E68,Allotment),0)</f>
        <v>0</v>
      </c>
      <c r="L68" s="74">
        <f t="shared" ref="L68:L131" si="28">IF(N67&gt;0,C68-K68,0)</f>
        <v>0</v>
      </c>
      <c r="M68" s="74">
        <f t="shared" si="14"/>
        <v>0</v>
      </c>
      <c r="N68" s="60">
        <f t="shared" si="15"/>
        <v>0</v>
      </c>
      <c r="O68" s="75">
        <f t="shared" si="10"/>
        <v>0</v>
      </c>
      <c r="P68" s="123">
        <f t="shared" si="25"/>
        <v>0</v>
      </c>
      <c r="Q68" s="76">
        <f t="shared" si="11"/>
        <v>0</v>
      </c>
      <c r="R68" s="49">
        <f t="shared" ref="R68:R131" si="29">YEAR(B68)</f>
        <v>2021</v>
      </c>
    </row>
    <row r="69" spans="2:18" x14ac:dyDescent="0.25">
      <c r="B69" s="48">
        <f t="shared" ref="B69:B132" si="30">EDATE(B68,1)</f>
        <v>44531</v>
      </c>
      <c r="C69" s="72">
        <f t="shared" si="24"/>
        <v>0</v>
      </c>
      <c r="D69" s="125">
        <v>0</v>
      </c>
      <c r="E69" s="125">
        <v>0</v>
      </c>
      <c r="F69" s="73">
        <f t="shared" ref="F69:F132" si="31">IF(N68&gt;0,IF(D69,D69,New_Payment)-G69-H69,0)</f>
        <v>0</v>
      </c>
      <c r="G69" s="77">
        <f t="shared" ref="G69:G132" si="32">IF(N68&gt;0,ROUND(N68*Period_Interest,2),0)</f>
        <v>0</v>
      </c>
      <c r="H69" s="74">
        <f t="shared" si="13"/>
        <v>0</v>
      </c>
      <c r="I69" s="112">
        <f t="shared" si="26"/>
        <v>0</v>
      </c>
      <c r="J69" s="74">
        <f t="shared" ref="J69:J132" si="33">IF($C68&gt;_80_of_Appraisal,PMI,0)</f>
        <v>0</v>
      </c>
      <c r="K69" s="74">
        <f t="shared" si="27"/>
        <v>0</v>
      </c>
      <c r="L69" s="74">
        <f t="shared" si="28"/>
        <v>0</v>
      </c>
      <c r="M69" s="74">
        <f t="shared" si="14"/>
        <v>0</v>
      </c>
      <c r="N69" s="60">
        <f t="shared" si="15"/>
        <v>0</v>
      </c>
      <c r="O69" s="75">
        <f t="shared" ref="O69:O132" si="34">IF(Q68&gt;0,(IF(AND(MONTH($B69)=MONTH(Renew_3208),MONTH($B69)=MONTH(Renew_2924)),Goal_From_3208*0.6+Goal_From_2924*0.6,IF(MONTH($B69)=MONTH(Renew_3208),Goal_From_3208*0.6+Goal_From_2924*0.9,IF(MONTH($B69)=MONTH(Renew_2924),Goal_From_3208*0.9+Goal_From_2924*0.6,Goal_From_3208*0.9+Goal_From_2924*0.9)))+IF(B69&gt;=Temp_Start,IF(Temp,Temp_Goal,0),0)+IF(Bought_3rd_Rental,IF(MONTH($B69)=MONTH(Renew_NEW),Goal_From_NEW*0.6,Goal_From_NEW))),0)</f>
        <v>0</v>
      </c>
      <c r="P69" s="123">
        <f t="shared" si="25"/>
        <v>0</v>
      </c>
      <c r="Q69" s="76">
        <f t="shared" ref="Q69:Q132" si="35">IF(OR(Q68&lt;-0.01,Q68=0),0,IF(Q68&gt;0,Q68-F69-K69-IF(P69&lt;&gt;"",P69,O69),Q68-F69-K69))</f>
        <v>0</v>
      </c>
      <c r="R69" s="49">
        <f t="shared" si="29"/>
        <v>2021</v>
      </c>
    </row>
    <row r="70" spans="2:18" x14ac:dyDescent="0.25">
      <c r="B70" s="48">
        <f t="shared" si="30"/>
        <v>44562</v>
      </c>
      <c r="C70" s="72">
        <f t="shared" si="24"/>
        <v>0</v>
      </c>
      <c r="D70" s="125">
        <v>0</v>
      </c>
      <c r="E70" s="125">
        <v>0</v>
      </c>
      <c r="F70" s="73">
        <f t="shared" si="31"/>
        <v>0</v>
      </c>
      <c r="G70" s="77">
        <f t="shared" si="32"/>
        <v>0</v>
      </c>
      <c r="H70" s="74">
        <f t="shared" ref="H70:H133" si="36">I70+J70</f>
        <v>0</v>
      </c>
      <c r="I70" s="112">
        <f t="shared" si="26"/>
        <v>0</v>
      </c>
      <c r="J70" s="74">
        <f t="shared" si="33"/>
        <v>0</v>
      </c>
      <c r="K70" s="74">
        <f t="shared" si="27"/>
        <v>0</v>
      </c>
      <c r="L70" s="74">
        <f t="shared" si="28"/>
        <v>0</v>
      </c>
      <c r="M70" s="74">
        <f t="shared" ref="M70:M133" si="37">IF($P70,$P70,0)</f>
        <v>0</v>
      </c>
      <c r="N70" s="60">
        <f t="shared" ref="N70:N133" si="38">L70-M70</f>
        <v>0</v>
      </c>
      <c r="O70" s="75">
        <f t="shared" si="34"/>
        <v>0</v>
      </c>
      <c r="P70" s="123">
        <f t="shared" si="25"/>
        <v>0</v>
      </c>
      <c r="Q70" s="76">
        <f t="shared" si="35"/>
        <v>0</v>
      </c>
      <c r="R70" s="49">
        <f t="shared" si="29"/>
        <v>2022</v>
      </c>
    </row>
    <row r="71" spans="2:18" x14ac:dyDescent="0.25">
      <c r="B71" s="48">
        <f t="shared" si="30"/>
        <v>44593</v>
      </c>
      <c r="C71" s="72">
        <f t="shared" si="24"/>
        <v>0</v>
      </c>
      <c r="D71" s="125">
        <v>0</v>
      </c>
      <c r="E71" s="125">
        <v>0</v>
      </c>
      <c r="F71" s="73">
        <f t="shared" si="31"/>
        <v>0</v>
      </c>
      <c r="G71" s="77">
        <f t="shared" si="32"/>
        <v>0</v>
      </c>
      <c r="H71" s="74">
        <f t="shared" si="36"/>
        <v>0</v>
      </c>
      <c r="I71" s="112">
        <f t="shared" si="26"/>
        <v>0</v>
      </c>
      <c r="J71" s="74">
        <f t="shared" si="33"/>
        <v>0</v>
      </c>
      <c r="K71" s="74">
        <f t="shared" si="27"/>
        <v>0</v>
      </c>
      <c r="L71" s="74">
        <f t="shared" si="28"/>
        <v>0</v>
      </c>
      <c r="M71" s="74">
        <f t="shared" si="37"/>
        <v>0</v>
      </c>
      <c r="N71" s="60">
        <f t="shared" si="38"/>
        <v>0</v>
      </c>
      <c r="O71" s="75">
        <f t="shared" si="34"/>
        <v>0</v>
      </c>
      <c r="P71" s="123">
        <f t="shared" si="25"/>
        <v>0</v>
      </c>
      <c r="Q71" s="76">
        <f t="shared" si="35"/>
        <v>0</v>
      </c>
      <c r="R71" s="49">
        <f t="shared" si="29"/>
        <v>2022</v>
      </c>
    </row>
    <row r="72" spans="2:18" x14ac:dyDescent="0.25">
      <c r="B72" s="48">
        <f t="shared" si="30"/>
        <v>44621</v>
      </c>
      <c r="C72" s="72">
        <f t="shared" si="24"/>
        <v>0</v>
      </c>
      <c r="D72" s="125">
        <v>0</v>
      </c>
      <c r="E72" s="125">
        <v>0</v>
      </c>
      <c r="F72" s="73">
        <f t="shared" si="31"/>
        <v>0</v>
      </c>
      <c r="G72" s="77">
        <f t="shared" si="32"/>
        <v>0</v>
      </c>
      <c r="H72" s="74">
        <f t="shared" si="36"/>
        <v>0</v>
      </c>
      <c r="I72" s="112">
        <f t="shared" si="26"/>
        <v>0</v>
      </c>
      <c r="J72" s="74">
        <f t="shared" si="33"/>
        <v>0</v>
      </c>
      <c r="K72" s="74">
        <f t="shared" si="27"/>
        <v>0</v>
      </c>
      <c r="L72" s="74">
        <f t="shared" si="28"/>
        <v>0</v>
      </c>
      <c r="M72" s="74">
        <f t="shared" si="37"/>
        <v>0</v>
      </c>
      <c r="N72" s="60">
        <f t="shared" si="38"/>
        <v>0</v>
      </c>
      <c r="O72" s="75">
        <f t="shared" si="34"/>
        <v>0</v>
      </c>
      <c r="P72" s="123">
        <f t="shared" si="25"/>
        <v>0</v>
      </c>
      <c r="Q72" s="76">
        <f t="shared" si="35"/>
        <v>0</v>
      </c>
      <c r="R72" s="49">
        <f t="shared" si="29"/>
        <v>2022</v>
      </c>
    </row>
    <row r="73" spans="2:18" x14ac:dyDescent="0.25">
      <c r="B73" s="48">
        <f t="shared" si="30"/>
        <v>44652</v>
      </c>
      <c r="C73" s="72">
        <f t="shared" si="24"/>
        <v>0</v>
      </c>
      <c r="D73" s="125">
        <v>0</v>
      </c>
      <c r="E73" s="125">
        <v>0</v>
      </c>
      <c r="F73" s="73">
        <f t="shared" si="31"/>
        <v>0</v>
      </c>
      <c r="G73" s="77">
        <f t="shared" si="32"/>
        <v>0</v>
      </c>
      <c r="H73" s="74">
        <f t="shared" si="36"/>
        <v>0</v>
      </c>
      <c r="I73" s="112">
        <f t="shared" si="26"/>
        <v>0</v>
      </c>
      <c r="J73" s="74">
        <f t="shared" si="33"/>
        <v>0</v>
      </c>
      <c r="K73" s="74">
        <f t="shared" si="27"/>
        <v>0</v>
      </c>
      <c r="L73" s="74">
        <f t="shared" si="28"/>
        <v>0</v>
      </c>
      <c r="M73" s="74">
        <f t="shared" si="37"/>
        <v>0</v>
      </c>
      <c r="N73" s="60">
        <f t="shared" si="38"/>
        <v>0</v>
      </c>
      <c r="O73" s="75">
        <f t="shared" si="34"/>
        <v>0</v>
      </c>
      <c r="P73" s="123">
        <f t="shared" si="25"/>
        <v>0</v>
      </c>
      <c r="Q73" s="76">
        <f t="shared" si="35"/>
        <v>0</v>
      </c>
      <c r="R73" s="49">
        <f t="shared" si="29"/>
        <v>2022</v>
      </c>
    </row>
    <row r="74" spans="2:18" x14ac:dyDescent="0.25">
      <c r="B74" s="48">
        <f t="shared" si="30"/>
        <v>44682</v>
      </c>
      <c r="C74" s="72">
        <f t="shared" si="24"/>
        <v>0</v>
      </c>
      <c r="D74" s="125">
        <v>0</v>
      </c>
      <c r="E74" s="125">
        <v>0</v>
      </c>
      <c r="F74" s="73">
        <f t="shared" si="31"/>
        <v>0</v>
      </c>
      <c r="G74" s="77">
        <f t="shared" si="32"/>
        <v>0</v>
      </c>
      <c r="H74" s="74">
        <f t="shared" si="36"/>
        <v>0</v>
      </c>
      <c r="I74" s="112">
        <f t="shared" si="26"/>
        <v>0</v>
      </c>
      <c r="J74" s="74">
        <f t="shared" si="33"/>
        <v>0</v>
      </c>
      <c r="K74" s="74">
        <f t="shared" si="27"/>
        <v>0</v>
      </c>
      <c r="L74" s="74">
        <f t="shared" si="28"/>
        <v>0</v>
      </c>
      <c r="M74" s="74">
        <f t="shared" si="37"/>
        <v>0</v>
      </c>
      <c r="N74" s="60">
        <f t="shared" si="38"/>
        <v>0</v>
      </c>
      <c r="O74" s="75">
        <f t="shared" si="34"/>
        <v>0</v>
      </c>
      <c r="P74" s="123">
        <f t="shared" si="25"/>
        <v>0</v>
      </c>
      <c r="Q74" s="76">
        <f t="shared" si="35"/>
        <v>0</v>
      </c>
      <c r="R74" s="49">
        <f t="shared" si="29"/>
        <v>2022</v>
      </c>
    </row>
    <row r="75" spans="2:18" x14ac:dyDescent="0.25">
      <c r="B75" s="48">
        <f t="shared" si="30"/>
        <v>44713</v>
      </c>
      <c r="C75" s="72">
        <f t="shared" si="24"/>
        <v>0</v>
      </c>
      <c r="D75" s="125">
        <v>0</v>
      </c>
      <c r="E75" s="125">
        <v>0</v>
      </c>
      <c r="F75" s="73">
        <f t="shared" si="31"/>
        <v>0</v>
      </c>
      <c r="G75" s="77">
        <f t="shared" si="32"/>
        <v>0</v>
      </c>
      <c r="H75" s="74">
        <f t="shared" si="36"/>
        <v>0</v>
      </c>
      <c r="I75" s="112">
        <f t="shared" si="26"/>
        <v>0</v>
      </c>
      <c r="J75" s="74">
        <f t="shared" si="33"/>
        <v>0</v>
      </c>
      <c r="K75" s="74">
        <f t="shared" si="27"/>
        <v>0</v>
      </c>
      <c r="L75" s="74">
        <f t="shared" si="28"/>
        <v>0</v>
      </c>
      <c r="M75" s="74">
        <f t="shared" si="37"/>
        <v>0</v>
      </c>
      <c r="N75" s="60">
        <f t="shared" si="38"/>
        <v>0</v>
      </c>
      <c r="O75" s="75">
        <f t="shared" si="34"/>
        <v>0</v>
      </c>
      <c r="P75" s="123">
        <f t="shared" si="25"/>
        <v>0</v>
      </c>
      <c r="Q75" s="76">
        <f t="shared" si="35"/>
        <v>0</v>
      </c>
      <c r="R75" s="49">
        <f t="shared" si="29"/>
        <v>2022</v>
      </c>
    </row>
    <row r="76" spans="2:18" x14ac:dyDescent="0.25">
      <c r="B76" s="48">
        <f t="shared" si="30"/>
        <v>44743</v>
      </c>
      <c r="C76" s="72">
        <f t="shared" si="24"/>
        <v>0</v>
      </c>
      <c r="D76" s="125">
        <v>0</v>
      </c>
      <c r="E76" s="125">
        <v>0</v>
      </c>
      <c r="F76" s="73">
        <f t="shared" si="31"/>
        <v>0</v>
      </c>
      <c r="G76" s="77">
        <f t="shared" si="32"/>
        <v>0</v>
      </c>
      <c r="H76" s="74">
        <f t="shared" si="36"/>
        <v>0</v>
      </c>
      <c r="I76" s="112">
        <f t="shared" si="26"/>
        <v>0</v>
      </c>
      <c r="J76" s="74">
        <f t="shared" si="33"/>
        <v>0</v>
      </c>
      <c r="K76" s="74">
        <f t="shared" si="27"/>
        <v>0</v>
      </c>
      <c r="L76" s="74">
        <f t="shared" si="28"/>
        <v>0</v>
      </c>
      <c r="M76" s="74">
        <f t="shared" si="37"/>
        <v>0</v>
      </c>
      <c r="N76" s="60">
        <f t="shared" si="38"/>
        <v>0</v>
      </c>
      <c r="O76" s="75">
        <f t="shared" si="34"/>
        <v>0</v>
      </c>
      <c r="P76" s="123">
        <f t="shared" si="25"/>
        <v>0</v>
      </c>
      <c r="Q76" s="76">
        <f t="shared" si="35"/>
        <v>0</v>
      </c>
      <c r="R76" s="49">
        <f t="shared" si="29"/>
        <v>2022</v>
      </c>
    </row>
    <row r="77" spans="2:18" x14ac:dyDescent="0.25">
      <c r="B77" s="48">
        <f t="shared" si="30"/>
        <v>44774</v>
      </c>
      <c r="C77" s="72">
        <f t="shared" si="24"/>
        <v>0</v>
      </c>
      <c r="D77" s="125">
        <v>0</v>
      </c>
      <c r="E77" s="125">
        <v>0</v>
      </c>
      <c r="F77" s="73">
        <f t="shared" si="31"/>
        <v>0</v>
      </c>
      <c r="G77" s="77">
        <f t="shared" si="32"/>
        <v>0</v>
      </c>
      <c r="H77" s="74">
        <f t="shared" si="36"/>
        <v>0</v>
      </c>
      <c r="I77" s="112">
        <f t="shared" si="26"/>
        <v>0</v>
      </c>
      <c r="J77" s="74">
        <f t="shared" si="33"/>
        <v>0</v>
      </c>
      <c r="K77" s="74">
        <f t="shared" si="27"/>
        <v>0</v>
      </c>
      <c r="L77" s="74">
        <f t="shared" si="28"/>
        <v>0</v>
      </c>
      <c r="M77" s="74">
        <f t="shared" si="37"/>
        <v>0</v>
      </c>
      <c r="N77" s="60">
        <f t="shared" si="38"/>
        <v>0</v>
      </c>
      <c r="O77" s="75">
        <f t="shared" si="34"/>
        <v>0</v>
      </c>
      <c r="P77" s="123">
        <f t="shared" si="25"/>
        <v>0</v>
      </c>
      <c r="Q77" s="76">
        <f t="shared" si="35"/>
        <v>0</v>
      </c>
      <c r="R77" s="49">
        <f t="shared" si="29"/>
        <v>2022</v>
      </c>
    </row>
    <row r="78" spans="2:18" x14ac:dyDescent="0.25">
      <c r="B78" s="48">
        <f t="shared" si="30"/>
        <v>44805</v>
      </c>
      <c r="C78" s="72">
        <f t="shared" si="24"/>
        <v>0</v>
      </c>
      <c r="D78" s="125">
        <v>0</v>
      </c>
      <c r="E78" s="125">
        <v>0</v>
      </c>
      <c r="F78" s="73">
        <f t="shared" si="31"/>
        <v>0</v>
      </c>
      <c r="G78" s="77">
        <f t="shared" si="32"/>
        <v>0</v>
      </c>
      <c r="H78" s="74">
        <f t="shared" si="36"/>
        <v>0</v>
      </c>
      <c r="I78" s="112">
        <f t="shared" si="26"/>
        <v>0</v>
      </c>
      <c r="J78" s="74">
        <f t="shared" si="33"/>
        <v>0</v>
      </c>
      <c r="K78" s="74">
        <f t="shared" si="27"/>
        <v>0</v>
      </c>
      <c r="L78" s="74">
        <f t="shared" si="28"/>
        <v>0</v>
      </c>
      <c r="M78" s="74">
        <f t="shared" si="37"/>
        <v>0</v>
      </c>
      <c r="N78" s="60">
        <f t="shared" si="38"/>
        <v>0</v>
      </c>
      <c r="O78" s="75">
        <f t="shared" si="34"/>
        <v>0</v>
      </c>
      <c r="P78" s="123">
        <f t="shared" si="25"/>
        <v>0</v>
      </c>
      <c r="Q78" s="76">
        <f t="shared" si="35"/>
        <v>0</v>
      </c>
      <c r="R78" s="49">
        <f t="shared" si="29"/>
        <v>2022</v>
      </c>
    </row>
    <row r="79" spans="2:18" x14ac:dyDescent="0.25">
      <c r="B79" s="48">
        <f t="shared" si="30"/>
        <v>44835</v>
      </c>
      <c r="C79" s="72">
        <f t="shared" si="24"/>
        <v>0</v>
      </c>
      <c r="D79" s="125">
        <v>0</v>
      </c>
      <c r="E79" s="125">
        <v>0</v>
      </c>
      <c r="F79" s="73">
        <f t="shared" si="31"/>
        <v>0</v>
      </c>
      <c r="G79" s="77">
        <f t="shared" si="32"/>
        <v>0</v>
      </c>
      <c r="H79" s="74">
        <f t="shared" si="36"/>
        <v>0</v>
      </c>
      <c r="I79" s="112">
        <f t="shared" si="26"/>
        <v>0</v>
      </c>
      <c r="J79" s="74">
        <f t="shared" si="33"/>
        <v>0</v>
      </c>
      <c r="K79" s="74">
        <f t="shared" si="27"/>
        <v>0</v>
      </c>
      <c r="L79" s="74">
        <f t="shared" si="28"/>
        <v>0</v>
      </c>
      <c r="M79" s="74">
        <f t="shared" si="37"/>
        <v>0</v>
      </c>
      <c r="N79" s="60">
        <f t="shared" si="38"/>
        <v>0</v>
      </c>
      <c r="O79" s="75">
        <f t="shared" si="34"/>
        <v>0</v>
      </c>
      <c r="P79" s="123">
        <f t="shared" si="25"/>
        <v>0</v>
      </c>
      <c r="Q79" s="76">
        <f t="shared" si="35"/>
        <v>0</v>
      </c>
      <c r="R79" s="49">
        <f t="shared" si="29"/>
        <v>2022</v>
      </c>
    </row>
    <row r="80" spans="2:18" x14ac:dyDescent="0.25">
      <c r="B80" s="48">
        <f t="shared" si="30"/>
        <v>44866</v>
      </c>
      <c r="C80" s="72">
        <f t="shared" si="24"/>
        <v>0</v>
      </c>
      <c r="D80" s="125">
        <v>0</v>
      </c>
      <c r="E80" s="125">
        <v>0</v>
      </c>
      <c r="F80" s="73">
        <f t="shared" si="31"/>
        <v>0</v>
      </c>
      <c r="G80" s="77">
        <f t="shared" si="32"/>
        <v>0</v>
      </c>
      <c r="H80" s="74">
        <f t="shared" si="36"/>
        <v>0</v>
      </c>
      <c r="I80" s="112">
        <f t="shared" si="26"/>
        <v>0</v>
      </c>
      <c r="J80" s="74">
        <f t="shared" si="33"/>
        <v>0</v>
      </c>
      <c r="K80" s="74">
        <f t="shared" si="27"/>
        <v>0</v>
      </c>
      <c r="L80" s="74">
        <f t="shared" si="28"/>
        <v>0</v>
      </c>
      <c r="M80" s="74">
        <f t="shared" si="37"/>
        <v>0</v>
      </c>
      <c r="N80" s="60">
        <f t="shared" si="38"/>
        <v>0</v>
      </c>
      <c r="O80" s="75">
        <f t="shared" si="34"/>
        <v>0</v>
      </c>
      <c r="P80" s="123">
        <f t="shared" si="25"/>
        <v>0</v>
      </c>
      <c r="Q80" s="76">
        <f t="shared" si="35"/>
        <v>0</v>
      </c>
      <c r="R80" s="49">
        <f t="shared" si="29"/>
        <v>2022</v>
      </c>
    </row>
    <row r="81" spans="2:18" x14ac:dyDescent="0.25">
      <c r="B81" s="48">
        <f t="shared" si="30"/>
        <v>44896</v>
      </c>
      <c r="C81" s="72">
        <f t="shared" si="24"/>
        <v>0</v>
      </c>
      <c r="D81" s="125">
        <v>0</v>
      </c>
      <c r="E81" s="125">
        <v>0</v>
      </c>
      <c r="F81" s="73">
        <f t="shared" si="31"/>
        <v>0</v>
      </c>
      <c r="G81" s="77">
        <f t="shared" si="32"/>
        <v>0</v>
      </c>
      <c r="H81" s="74">
        <f t="shared" si="36"/>
        <v>0</v>
      </c>
      <c r="I81" s="112">
        <f t="shared" si="26"/>
        <v>0</v>
      </c>
      <c r="J81" s="74">
        <f t="shared" si="33"/>
        <v>0</v>
      </c>
      <c r="K81" s="74">
        <f t="shared" si="27"/>
        <v>0</v>
      </c>
      <c r="L81" s="74">
        <f t="shared" si="28"/>
        <v>0</v>
      </c>
      <c r="M81" s="74">
        <f t="shared" si="37"/>
        <v>0</v>
      </c>
      <c r="N81" s="60">
        <f t="shared" si="38"/>
        <v>0</v>
      </c>
      <c r="O81" s="75">
        <f t="shared" si="34"/>
        <v>0</v>
      </c>
      <c r="P81" s="123">
        <f t="shared" si="25"/>
        <v>0</v>
      </c>
      <c r="Q81" s="76">
        <f t="shared" si="35"/>
        <v>0</v>
      </c>
      <c r="R81" s="49">
        <f t="shared" si="29"/>
        <v>2022</v>
      </c>
    </row>
    <row r="82" spans="2:18" x14ac:dyDescent="0.25">
      <c r="B82" s="48">
        <f t="shared" si="30"/>
        <v>44927</v>
      </c>
      <c r="C82" s="72">
        <f t="shared" si="24"/>
        <v>0</v>
      </c>
      <c r="D82" s="125">
        <v>0</v>
      </c>
      <c r="E82" s="125">
        <v>0</v>
      </c>
      <c r="F82" s="73">
        <f t="shared" si="31"/>
        <v>0</v>
      </c>
      <c r="G82" s="77">
        <f t="shared" si="32"/>
        <v>0</v>
      </c>
      <c r="H82" s="74">
        <f t="shared" si="36"/>
        <v>0</v>
      </c>
      <c r="I82" s="112">
        <f t="shared" si="26"/>
        <v>0</v>
      </c>
      <c r="J82" s="74">
        <f t="shared" si="33"/>
        <v>0</v>
      </c>
      <c r="K82" s="74">
        <f t="shared" si="27"/>
        <v>0</v>
      </c>
      <c r="L82" s="74">
        <f t="shared" si="28"/>
        <v>0</v>
      </c>
      <c r="M82" s="74">
        <f t="shared" si="37"/>
        <v>0</v>
      </c>
      <c r="N82" s="60">
        <f t="shared" si="38"/>
        <v>0</v>
      </c>
      <c r="O82" s="75">
        <f t="shared" si="34"/>
        <v>0</v>
      </c>
      <c r="P82" s="123">
        <f t="shared" si="25"/>
        <v>0</v>
      </c>
      <c r="Q82" s="76">
        <f t="shared" si="35"/>
        <v>0</v>
      </c>
      <c r="R82" s="49">
        <f t="shared" si="29"/>
        <v>2023</v>
      </c>
    </row>
    <row r="83" spans="2:18" x14ac:dyDescent="0.25">
      <c r="B83" s="48">
        <f t="shared" si="30"/>
        <v>44958</v>
      </c>
      <c r="C83" s="72">
        <f t="shared" si="24"/>
        <v>0</v>
      </c>
      <c r="D83" s="125">
        <v>0</v>
      </c>
      <c r="E83" s="125">
        <v>0</v>
      </c>
      <c r="F83" s="73">
        <f t="shared" si="31"/>
        <v>0</v>
      </c>
      <c r="G83" s="77">
        <f t="shared" si="32"/>
        <v>0</v>
      </c>
      <c r="H83" s="74">
        <f t="shared" si="36"/>
        <v>0</v>
      </c>
      <c r="I83" s="112">
        <f t="shared" si="26"/>
        <v>0</v>
      </c>
      <c r="J83" s="74">
        <f t="shared" si="33"/>
        <v>0</v>
      </c>
      <c r="K83" s="74">
        <f t="shared" si="27"/>
        <v>0</v>
      </c>
      <c r="L83" s="74">
        <f t="shared" si="28"/>
        <v>0</v>
      </c>
      <c r="M83" s="74">
        <f t="shared" si="37"/>
        <v>0</v>
      </c>
      <c r="N83" s="60">
        <f t="shared" si="38"/>
        <v>0</v>
      </c>
      <c r="O83" s="75">
        <f t="shared" si="34"/>
        <v>0</v>
      </c>
      <c r="P83" s="123">
        <f t="shared" si="25"/>
        <v>0</v>
      </c>
      <c r="Q83" s="76">
        <f t="shared" si="35"/>
        <v>0</v>
      </c>
      <c r="R83" s="49">
        <f t="shared" si="29"/>
        <v>2023</v>
      </c>
    </row>
    <row r="84" spans="2:18" x14ac:dyDescent="0.25">
      <c r="B84" s="48">
        <f t="shared" si="30"/>
        <v>44986</v>
      </c>
      <c r="C84" s="72">
        <f t="shared" si="24"/>
        <v>0</v>
      </c>
      <c r="D84" s="125">
        <v>0</v>
      </c>
      <c r="E84" s="125">
        <v>0</v>
      </c>
      <c r="F84" s="73">
        <f t="shared" si="31"/>
        <v>0</v>
      </c>
      <c r="G84" s="77">
        <f t="shared" si="32"/>
        <v>0</v>
      </c>
      <c r="H84" s="74">
        <f t="shared" si="36"/>
        <v>0</v>
      </c>
      <c r="I84" s="112">
        <f t="shared" si="26"/>
        <v>0</v>
      </c>
      <c r="J84" s="74">
        <f t="shared" si="33"/>
        <v>0</v>
      </c>
      <c r="K84" s="74">
        <f t="shared" si="27"/>
        <v>0</v>
      </c>
      <c r="L84" s="74">
        <f t="shared" si="28"/>
        <v>0</v>
      </c>
      <c r="M84" s="74">
        <f t="shared" si="37"/>
        <v>0</v>
      </c>
      <c r="N84" s="60">
        <f t="shared" si="38"/>
        <v>0</v>
      </c>
      <c r="O84" s="75">
        <f t="shared" si="34"/>
        <v>0</v>
      </c>
      <c r="P84" s="123">
        <f t="shared" si="25"/>
        <v>0</v>
      </c>
      <c r="Q84" s="76">
        <f t="shared" si="35"/>
        <v>0</v>
      </c>
      <c r="R84" s="49">
        <f t="shared" si="29"/>
        <v>2023</v>
      </c>
    </row>
    <row r="85" spans="2:18" x14ac:dyDescent="0.25">
      <c r="B85" s="48">
        <f t="shared" si="30"/>
        <v>45017</v>
      </c>
      <c r="C85" s="72">
        <f t="shared" si="24"/>
        <v>0</v>
      </c>
      <c r="D85" s="125">
        <v>0</v>
      </c>
      <c r="E85" s="125">
        <v>0</v>
      </c>
      <c r="F85" s="73">
        <f t="shared" si="31"/>
        <v>0</v>
      </c>
      <c r="G85" s="77">
        <f t="shared" si="32"/>
        <v>0</v>
      </c>
      <c r="H85" s="74">
        <f t="shared" si="36"/>
        <v>0</v>
      </c>
      <c r="I85" s="112">
        <f t="shared" si="26"/>
        <v>0</v>
      </c>
      <c r="J85" s="74">
        <f t="shared" si="33"/>
        <v>0</v>
      </c>
      <c r="K85" s="74">
        <f t="shared" si="27"/>
        <v>0</v>
      </c>
      <c r="L85" s="74">
        <f t="shared" si="28"/>
        <v>0</v>
      </c>
      <c r="M85" s="74">
        <f t="shared" si="37"/>
        <v>0</v>
      </c>
      <c r="N85" s="60">
        <f t="shared" si="38"/>
        <v>0</v>
      </c>
      <c r="O85" s="75">
        <f t="shared" si="34"/>
        <v>0</v>
      </c>
      <c r="P85" s="123">
        <f t="shared" si="25"/>
        <v>0</v>
      </c>
      <c r="Q85" s="76">
        <f t="shared" si="35"/>
        <v>0</v>
      </c>
      <c r="R85" s="49">
        <f t="shared" si="29"/>
        <v>2023</v>
      </c>
    </row>
    <row r="86" spans="2:18" x14ac:dyDescent="0.25">
      <c r="B86" s="48">
        <f t="shared" si="30"/>
        <v>45047</v>
      </c>
      <c r="C86" s="72">
        <f t="shared" si="24"/>
        <v>0</v>
      </c>
      <c r="D86" s="125">
        <v>0</v>
      </c>
      <c r="E86" s="125">
        <v>0</v>
      </c>
      <c r="F86" s="73">
        <f t="shared" si="31"/>
        <v>0</v>
      </c>
      <c r="G86" s="77">
        <f t="shared" si="32"/>
        <v>0</v>
      </c>
      <c r="H86" s="74">
        <f t="shared" si="36"/>
        <v>0</v>
      </c>
      <c r="I86" s="112">
        <f t="shared" si="26"/>
        <v>0</v>
      </c>
      <c r="J86" s="74">
        <f t="shared" si="33"/>
        <v>0</v>
      </c>
      <c r="K86" s="74">
        <f t="shared" si="27"/>
        <v>0</v>
      </c>
      <c r="L86" s="74">
        <f t="shared" si="28"/>
        <v>0</v>
      </c>
      <c r="M86" s="74">
        <f t="shared" si="37"/>
        <v>0</v>
      </c>
      <c r="N86" s="60">
        <f t="shared" si="38"/>
        <v>0</v>
      </c>
      <c r="O86" s="75">
        <f t="shared" si="34"/>
        <v>0</v>
      </c>
      <c r="P86" s="123">
        <f t="shared" si="25"/>
        <v>0</v>
      </c>
      <c r="Q86" s="76">
        <f t="shared" si="35"/>
        <v>0</v>
      </c>
      <c r="R86" s="49">
        <f t="shared" si="29"/>
        <v>2023</v>
      </c>
    </row>
    <row r="87" spans="2:18" x14ac:dyDescent="0.25">
      <c r="B87" s="48">
        <f t="shared" si="30"/>
        <v>45078</v>
      </c>
      <c r="C87" s="72">
        <f t="shared" si="24"/>
        <v>0</v>
      </c>
      <c r="D87" s="125">
        <v>0</v>
      </c>
      <c r="E87" s="125">
        <v>0</v>
      </c>
      <c r="F87" s="73">
        <f t="shared" si="31"/>
        <v>0</v>
      </c>
      <c r="G87" s="77">
        <f t="shared" si="32"/>
        <v>0</v>
      </c>
      <c r="H87" s="74">
        <f t="shared" si="36"/>
        <v>0</v>
      </c>
      <c r="I87" s="112">
        <f t="shared" si="26"/>
        <v>0</v>
      </c>
      <c r="J87" s="74">
        <f t="shared" si="33"/>
        <v>0</v>
      </c>
      <c r="K87" s="74">
        <f t="shared" si="27"/>
        <v>0</v>
      </c>
      <c r="L87" s="74">
        <f t="shared" si="28"/>
        <v>0</v>
      </c>
      <c r="M87" s="74">
        <f t="shared" si="37"/>
        <v>0</v>
      </c>
      <c r="N87" s="60">
        <f t="shared" si="38"/>
        <v>0</v>
      </c>
      <c r="O87" s="75">
        <f t="shared" si="34"/>
        <v>0</v>
      </c>
      <c r="P87" s="123">
        <f t="shared" si="25"/>
        <v>0</v>
      </c>
      <c r="Q87" s="76">
        <f t="shared" si="35"/>
        <v>0</v>
      </c>
      <c r="R87" s="49">
        <f t="shared" si="29"/>
        <v>2023</v>
      </c>
    </row>
    <row r="88" spans="2:18" x14ac:dyDescent="0.25">
      <c r="B88" s="48">
        <f t="shared" si="30"/>
        <v>45108</v>
      </c>
      <c r="C88" s="72">
        <f t="shared" si="24"/>
        <v>0</v>
      </c>
      <c r="D88" s="125">
        <v>0</v>
      </c>
      <c r="E88" s="125">
        <v>0</v>
      </c>
      <c r="F88" s="73">
        <f t="shared" si="31"/>
        <v>0</v>
      </c>
      <c r="G88" s="77">
        <f t="shared" si="32"/>
        <v>0</v>
      </c>
      <c r="H88" s="74">
        <f t="shared" si="36"/>
        <v>0</v>
      </c>
      <c r="I88" s="112">
        <f t="shared" si="26"/>
        <v>0</v>
      </c>
      <c r="J88" s="74">
        <f t="shared" si="33"/>
        <v>0</v>
      </c>
      <c r="K88" s="74">
        <f t="shared" si="27"/>
        <v>0</v>
      </c>
      <c r="L88" s="74">
        <f t="shared" si="28"/>
        <v>0</v>
      </c>
      <c r="M88" s="74">
        <f t="shared" si="37"/>
        <v>0</v>
      </c>
      <c r="N88" s="60">
        <f t="shared" si="38"/>
        <v>0</v>
      </c>
      <c r="O88" s="75">
        <f t="shared" si="34"/>
        <v>0</v>
      </c>
      <c r="P88" s="123">
        <f t="shared" si="25"/>
        <v>0</v>
      </c>
      <c r="Q88" s="76">
        <f t="shared" si="35"/>
        <v>0</v>
      </c>
      <c r="R88" s="49">
        <f t="shared" si="29"/>
        <v>2023</v>
      </c>
    </row>
    <row r="89" spans="2:18" x14ac:dyDescent="0.25">
      <c r="B89" s="48">
        <f t="shared" si="30"/>
        <v>45139</v>
      </c>
      <c r="C89" s="72">
        <f t="shared" si="24"/>
        <v>0</v>
      </c>
      <c r="D89" s="125">
        <v>0</v>
      </c>
      <c r="E89" s="125">
        <v>0</v>
      </c>
      <c r="F89" s="73">
        <f t="shared" si="31"/>
        <v>0</v>
      </c>
      <c r="G89" s="77">
        <f t="shared" si="32"/>
        <v>0</v>
      </c>
      <c r="H89" s="74">
        <f t="shared" si="36"/>
        <v>0</v>
      </c>
      <c r="I89" s="112">
        <f t="shared" si="26"/>
        <v>0</v>
      </c>
      <c r="J89" s="74">
        <f t="shared" si="33"/>
        <v>0</v>
      </c>
      <c r="K89" s="74">
        <f t="shared" si="27"/>
        <v>0</v>
      </c>
      <c r="L89" s="74">
        <f t="shared" si="28"/>
        <v>0</v>
      </c>
      <c r="M89" s="74">
        <f t="shared" si="37"/>
        <v>0</v>
      </c>
      <c r="N89" s="60">
        <f t="shared" si="38"/>
        <v>0</v>
      </c>
      <c r="O89" s="75">
        <f t="shared" si="34"/>
        <v>0</v>
      </c>
      <c r="P89" s="123">
        <f t="shared" si="25"/>
        <v>0</v>
      </c>
      <c r="Q89" s="76">
        <f t="shared" si="35"/>
        <v>0</v>
      </c>
      <c r="R89" s="49">
        <f t="shared" si="29"/>
        <v>2023</v>
      </c>
    </row>
    <row r="90" spans="2:18" x14ac:dyDescent="0.25">
      <c r="B90" s="48">
        <f t="shared" si="30"/>
        <v>45170</v>
      </c>
      <c r="C90" s="72">
        <f t="shared" si="24"/>
        <v>0</v>
      </c>
      <c r="D90" s="125">
        <v>0</v>
      </c>
      <c r="E90" s="125">
        <v>0</v>
      </c>
      <c r="F90" s="73">
        <f t="shared" si="31"/>
        <v>0</v>
      </c>
      <c r="G90" s="77">
        <f t="shared" si="32"/>
        <v>0</v>
      </c>
      <c r="H90" s="74">
        <f t="shared" si="36"/>
        <v>0</v>
      </c>
      <c r="I90" s="112">
        <f t="shared" si="26"/>
        <v>0</v>
      </c>
      <c r="J90" s="74">
        <f t="shared" si="33"/>
        <v>0</v>
      </c>
      <c r="K90" s="74">
        <f t="shared" si="27"/>
        <v>0</v>
      </c>
      <c r="L90" s="74">
        <f t="shared" si="28"/>
        <v>0</v>
      </c>
      <c r="M90" s="74">
        <f t="shared" si="37"/>
        <v>0</v>
      </c>
      <c r="N90" s="60">
        <f t="shared" si="38"/>
        <v>0</v>
      </c>
      <c r="O90" s="75">
        <f t="shared" si="34"/>
        <v>0</v>
      </c>
      <c r="P90" s="123">
        <f t="shared" si="25"/>
        <v>0</v>
      </c>
      <c r="Q90" s="76">
        <f t="shared" si="35"/>
        <v>0</v>
      </c>
      <c r="R90" s="49">
        <f t="shared" si="29"/>
        <v>2023</v>
      </c>
    </row>
    <row r="91" spans="2:18" x14ac:dyDescent="0.25">
      <c r="B91" s="48">
        <f t="shared" si="30"/>
        <v>45200</v>
      </c>
      <c r="C91" s="72">
        <f t="shared" si="24"/>
        <v>0</v>
      </c>
      <c r="D91" s="125">
        <v>0</v>
      </c>
      <c r="E91" s="125">
        <v>0</v>
      </c>
      <c r="F91" s="73">
        <f t="shared" si="31"/>
        <v>0</v>
      </c>
      <c r="G91" s="77">
        <f t="shared" si="32"/>
        <v>0</v>
      </c>
      <c r="H91" s="74">
        <f t="shared" si="36"/>
        <v>0</v>
      </c>
      <c r="I91" s="112">
        <f t="shared" si="26"/>
        <v>0</v>
      </c>
      <c r="J91" s="74">
        <f t="shared" si="33"/>
        <v>0</v>
      </c>
      <c r="K91" s="74">
        <f t="shared" si="27"/>
        <v>0</v>
      </c>
      <c r="L91" s="74">
        <f t="shared" si="28"/>
        <v>0</v>
      </c>
      <c r="M91" s="74">
        <f t="shared" si="37"/>
        <v>0</v>
      </c>
      <c r="N91" s="60">
        <f t="shared" si="38"/>
        <v>0</v>
      </c>
      <c r="O91" s="75">
        <f t="shared" si="34"/>
        <v>0</v>
      </c>
      <c r="P91" s="123">
        <f t="shared" si="25"/>
        <v>0</v>
      </c>
      <c r="Q91" s="76">
        <f t="shared" si="35"/>
        <v>0</v>
      </c>
      <c r="R91" s="49">
        <f t="shared" si="29"/>
        <v>2023</v>
      </c>
    </row>
    <row r="92" spans="2:18" x14ac:dyDescent="0.25">
      <c r="B92" s="48">
        <f t="shared" si="30"/>
        <v>45231</v>
      </c>
      <c r="C92" s="72">
        <f t="shared" si="24"/>
        <v>0</v>
      </c>
      <c r="D92" s="125">
        <v>0</v>
      </c>
      <c r="E92" s="125">
        <v>0</v>
      </c>
      <c r="F92" s="73">
        <f t="shared" si="31"/>
        <v>0</v>
      </c>
      <c r="G92" s="77">
        <f t="shared" si="32"/>
        <v>0</v>
      </c>
      <c r="H92" s="74">
        <f t="shared" si="36"/>
        <v>0</v>
      </c>
      <c r="I92" s="112">
        <f t="shared" si="26"/>
        <v>0</v>
      </c>
      <c r="J92" s="74">
        <f t="shared" si="33"/>
        <v>0</v>
      </c>
      <c r="K92" s="74">
        <f t="shared" si="27"/>
        <v>0</v>
      </c>
      <c r="L92" s="74">
        <f t="shared" si="28"/>
        <v>0</v>
      </c>
      <c r="M92" s="74">
        <f t="shared" si="37"/>
        <v>0</v>
      </c>
      <c r="N92" s="60">
        <f t="shared" si="38"/>
        <v>0</v>
      </c>
      <c r="O92" s="75">
        <f t="shared" si="34"/>
        <v>0</v>
      </c>
      <c r="P92" s="123">
        <f t="shared" si="25"/>
        <v>0</v>
      </c>
      <c r="Q92" s="76">
        <f t="shared" si="35"/>
        <v>0</v>
      </c>
      <c r="R92" s="49">
        <f t="shared" si="29"/>
        <v>2023</v>
      </c>
    </row>
    <row r="93" spans="2:18" x14ac:dyDescent="0.25">
      <c r="B93" s="48">
        <f t="shared" si="30"/>
        <v>45261</v>
      </c>
      <c r="C93" s="72">
        <f t="shared" si="24"/>
        <v>0</v>
      </c>
      <c r="D93" s="125">
        <v>0</v>
      </c>
      <c r="E93" s="125">
        <v>0</v>
      </c>
      <c r="F93" s="73">
        <f t="shared" si="31"/>
        <v>0</v>
      </c>
      <c r="G93" s="77">
        <f t="shared" si="32"/>
        <v>0</v>
      </c>
      <c r="H93" s="74">
        <f t="shared" si="36"/>
        <v>0</v>
      </c>
      <c r="I93" s="112">
        <f t="shared" si="26"/>
        <v>0</v>
      </c>
      <c r="J93" s="74">
        <f t="shared" si="33"/>
        <v>0</v>
      </c>
      <c r="K93" s="74">
        <f t="shared" si="27"/>
        <v>0</v>
      </c>
      <c r="L93" s="74">
        <f t="shared" si="28"/>
        <v>0</v>
      </c>
      <c r="M93" s="74">
        <f t="shared" si="37"/>
        <v>0</v>
      </c>
      <c r="N93" s="60">
        <f t="shared" si="38"/>
        <v>0</v>
      </c>
      <c r="O93" s="75">
        <f t="shared" si="34"/>
        <v>0</v>
      </c>
      <c r="P93" s="123">
        <f t="shared" ref="P93:P156" si="39">IF(O93,O93,0)</f>
        <v>0</v>
      </c>
      <c r="Q93" s="76">
        <f t="shared" si="35"/>
        <v>0</v>
      </c>
      <c r="R93" s="49">
        <f t="shared" si="29"/>
        <v>2023</v>
      </c>
    </row>
    <row r="94" spans="2:18" x14ac:dyDescent="0.25">
      <c r="B94" s="48">
        <f t="shared" si="30"/>
        <v>45292</v>
      </c>
      <c r="C94" s="72">
        <f t="shared" si="24"/>
        <v>0</v>
      </c>
      <c r="D94" s="125">
        <v>0</v>
      </c>
      <c r="E94" s="125">
        <v>0</v>
      </c>
      <c r="F94" s="73">
        <f t="shared" si="31"/>
        <v>0</v>
      </c>
      <c r="G94" s="77">
        <f t="shared" si="32"/>
        <v>0</v>
      </c>
      <c r="H94" s="74">
        <f t="shared" si="36"/>
        <v>0</v>
      </c>
      <c r="I94" s="112">
        <f t="shared" si="26"/>
        <v>0</v>
      </c>
      <c r="J94" s="74">
        <f t="shared" si="33"/>
        <v>0</v>
      </c>
      <c r="K94" s="74">
        <f t="shared" si="27"/>
        <v>0</v>
      </c>
      <c r="L94" s="74">
        <f t="shared" si="28"/>
        <v>0</v>
      </c>
      <c r="M94" s="74">
        <f t="shared" si="37"/>
        <v>0</v>
      </c>
      <c r="N94" s="60">
        <f t="shared" si="38"/>
        <v>0</v>
      </c>
      <c r="O94" s="75">
        <f t="shared" si="34"/>
        <v>0</v>
      </c>
      <c r="P94" s="123">
        <f t="shared" si="39"/>
        <v>0</v>
      </c>
      <c r="Q94" s="76">
        <f t="shared" si="35"/>
        <v>0</v>
      </c>
      <c r="R94" s="49">
        <f t="shared" si="29"/>
        <v>2024</v>
      </c>
    </row>
    <row r="95" spans="2:18" x14ac:dyDescent="0.25">
      <c r="B95" s="48">
        <f t="shared" si="30"/>
        <v>45323</v>
      </c>
      <c r="C95" s="72">
        <f t="shared" si="24"/>
        <v>0</v>
      </c>
      <c r="D95" s="125">
        <v>0</v>
      </c>
      <c r="E95" s="125">
        <v>0</v>
      </c>
      <c r="F95" s="73">
        <f t="shared" si="31"/>
        <v>0</v>
      </c>
      <c r="G95" s="77">
        <f t="shared" si="32"/>
        <v>0</v>
      </c>
      <c r="H95" s="74">
        <f t="shared" si="36"/>
        <v>0</v>
      </c>
      <c r="I95" s="112">
        <f t="shared" si="26"/>
        <v>0</v>
      </c>
      <c r="J95" s="74">
        <f t="shared" si="33"/>
        <v>0</v>
      </c>
      <c r="K95" s="74">
        <f t="shared" si="27"/>
        <v>0</v>
      </c>
      <c r="L95" s="74">
        <f t="shared" si="28"/>
        <v>0</v>
      </c>
      <c r="M95" s="74">
        <f t="shared" si="37"/>
        <v>0</v>
      </c>
      <c r="N95" s="60">
        <f t="shared" si="38"/>
        <v>0</v>
      </c>
      <c r="O95" s="75">
        <f t="shared" si="34"/>
        <v>0</v>
      </c>
      <c r="P95" s="123">
        <f t="shared" si="39"/>
        <v>0</v>
      </c>
      <c r="Q95" s="76">
        <f t="shared" si="35"/>
        <v>0</v>
      </c>
      <c r="R95" s="49">
        <f t="shared" si="29"/>
        <v>2024</v>
      </c>
    </row>
    <row r="96" spans="2:18" x14ac:dyDescent="0.25">
      <c r="B96" s="48">
        <f t="shared" si="30"/>
        <v>45352</v>
      </c>
      <c r="C96" s="72">
        <f t="shared" si="24"/>
        <v>0</v>
      </c>
      <c r="D96" s="125">
        <v>0</v>
      </c>
      <c r="E96" s="125">
        <v>0</v>
      </c>
      <c r="F96" s="73">
        <f t="shared" si="31"/>
        <v>0</v>
      </c>
      <c r="G96" s="77">
        <f t="shared" si="32"/>
        <v>0</v>
      </c>
      <c r="H96" s="74">
        <f t="shared" si="36"/>
        <v>0</v>
      </c>
      <c r="I96" s="112">
        <f t="shared" si="26"/>
        <v>0</v>
      </c>
      <c r="J96" s="74">
        <f t="shared" si="33"/>
        <v>0</v>
      </c>
      <c r="K96" s="74">
        <f t="shared" si="27"/>
        <v>0</v>
      </c>
      <c r="L96" s="74">
        <f t="shared" si="28"/>
        <v>0</v>
      </c>
      <c r="M96" s="74">
        <f t="shared" si="37"/>
        <v>0</v>
      </c>
      <c r="N96" s="60">
        <f t="shared" si="38"/>
        <v>0</v>
      </c>
      <c r="O96" s="75">
        <f t="shared" si="34"/>
        <v>0</v>
      </c>
      <c r="P96" s="123">
        <f t="shared" si="39"/>
        <v>0</v>
      </c>
      <c r="Q96" s="76">
        <f t="shared" si="35"/>
        <v>0</v>
      </c>
      <c r="R96" s="49">
        <f t="shared" si="29"/>
        <v>2024</v>
      </c>
    </row>
    <row r="97" spans="2:18" x14ac:dyDescent="0.25">
      <c r="B97" s="48">
        <f t="shared" si="30"/>
        <v>45383</v>
      </c>
      <c r="C97" s="72">
        <f t="shared" si="24"/>
        <v>0</v>
      </c>
      <c r="D97" s="125">
        <v>0</v>
      </c>
      <c r="E97" s="125">
        <v>0</v>
      </c>
      <c r="F97" s="73">
        <f t="shared" si="31"/>
        <v>0</v>
      </c>
      <c r="G97" s="77">
        <f t="shared" si="32"/>
        <v>0</v>
      </c>
      <c r="H97" s="74">
        <f t="shared" si="36"/>
        <v>0</v>
      </c>
      <c r="I97" s="112">
        <f t="shared" si="26"/>
        <v>0</v>
      </c>
      <c r="J97" s="74">
        <f t="shared" si="33"/>
        <v>0</v>
      </c>
      <c r="K97" s="74">
        <f t="shared" si="27"/>
        <v>0</v>
      </c>
      <c r="L97" s="74">
        <f t="shared" si="28"/>
        <v>0</v>
      </c>
      <c r="M97" s="74">
        <f t="shared" si="37"/>
        <v>0</v>
      </c>
      <c r="N97" s="60">
        <f t="shared" si="38"/>
        <v>0</v>
      </c>
      <c r="O97" s="75">
        <f t="shared" si="34"/>
        <v>0</v>
      </c>
      <c r="P97" s="123">
        <f t="shared" si="39"/>
        <v>0</v>
      </c>
      <c r="Q97" s="76">
        <f t="shared" si="35"/>
        <v>0</v>
      </c>
      <c r="R97" s="49">
        <f t="shared" si="29"/>
        <v>2024</v>
      </c>
    </row>
    <row r="98" spans="2:18" x14ac:dyDescent="0.25">
      <c r="B98" s="48">
        <f t="shared" si="30"/>
        <v>45413</v>
      </c>
      <c r="C98" s="72">
        <f t="shared" ref="C98:C161" si="40">IF(N97&gt;0,N97-F98,IF(AND(N98=0,N97&lt;0),-0.01,0))</f>
        <v>0</v>
      </c>
      <c r="D98" s="125">
        <v>0</v>
      </c>
      <c r="E98" s="125">
        <v>0</v>
      </c>
      <c r="F98" s="73">
        <f t="shared" si="31"/>
        <v>0</v>
      </c>
      <c r="G98" s="77">
        <f t="shared" si="32"/>
        <v>0</v>
      </c>
      <c r="H98" s="74">
        <f t="shared" si="36"/>
        <v>0</v>
      </c>
      <c r="I98" s="112">
        <f t="shared" si="26"/>
        <v>0</v>
      </c>
      <c r="J98" s="74">
        <f t="shared" si="33"/>
        <v>0</v>
      </c>
      <c r="K98" s="74">
        <f t="shared" si="27"/>
        <v>0</v>
      </c>
      <c r="L98" s="74">
        <f t="shared" si="28"/>
        <v>0</v>
      </c>
      <c r="M98" s="74">
        <f t="shared" si="37"/>
        <v>0</v>
      </c>
      <c r="N98" s="60">
        <f t="shared" si="38"/>
        <v>0</v>
      </c>
      <c r="O98" s="75">
        <f t="shared" si="34"/>
        <v>0</v>
      </c>
      <c r="P98" s="123">
        <f t="shared" si="39"/>
        <v>0</v>
      </c>
      <c r="Q98" s="76">
        <f t="shared" si="35"/>
        <v>0</v>
      </c>
      <c r="R98" s="49">
        <f t="shared" si="29"/>
        <v>2024</v>
      </c>
    </row>
    <row r="99" spans="2:18" x14ac:dyDescent="0.25">
      <c r="B99" s="48">
        <f t="shared" si="30"/>
        <v>45444</v>
      </c>
      <c r="C99" s="72">
        <f t="shared" si="40"/>
        <v>0</v>
      </c>
      <c r="D99" s="125">
        <v>0</v>
      </c>
      <c r="E99" s="125">
        <v>0</v>
      </c>
      <c r="F99" s="73">
        <f t="shared" si="31"/>
        <v>0</v>
      </c>
      <c r="G99" s="77">
        <f t="shared" si="32"/>
        <v>0</v>
      </c>
      <c r="H99" s="74">
        <f t="shared" si="36"/>
        <v>0</v>
      </c>
      <c r="I99" s="112">
        <f t="shared" si="26"/>
        <v>0</v>
      </c>
      <c r="J99" s="74">
        <f t="shared" si="33"/>
        <v>0</v>
      </c>
      <c r="K99" s="74">
        <f t="shared" si="27"/>
        <v>0</v>
      </c>
      <c r="L99" s="74">
        <f t="shared" si="28"/>
        <v>0</v>
      </c>
      <c r="M99" s="74">
        <f t="shared" si="37"/>
        <v>0</v>
      </c>
      <c r="N99" s="60">
        <f t="shared" si="38"/>
        <v>0</v>
      </c>
      <c r="O99" s="75">
        <f t="shared" si="34"/>
        <v>0</v>
      </c>
      <c r="P99" s="123">
        <f t="shared" si="39"/>
        <v>0</v>
      </c>
      <c r="Q99" s="76">
        <f t="shared" si="35"/>
        <v>0</v>
      </c>
      <c r="R99" s="49">
        <f t="shared" si="29"/>
        <v>2024</v>
      </c>
    </row>
    <row r="100" spans="2:18" x14ac:dyDescent="0.25">
      <c r="B100" s="48">
        <f t="shared" si="30"/>
        <v>45474</v>
      </c>
      <c r="C100" s="72">
        <f t="shared" si="40"/>
        <v>0</v>
      </c>
      <c r="D100" s="125">
        <v>0</v>
      </c>
      <c r="E100" s="125">
        <v>0</v>
      </c>
      <c r="F100" s="73">
        <f t="shared" si="31"/>
        <v>0</v>
      </c>
      <c r="G100" s="77">
        <f t="shared" si="32"/>
        <v>0</v>
      </c>
      <c r="H100" s="74">
        <f t="shared" si="36"/>
        <v>0</v>
      </c>
      <c r="I100" s="112">
        <f t="shared" si="26"/>
        <v>0</v>
      </c>
      <c r="J100" s="74">
        <f t="shared" si="33"/>
        <v>0</v>
      </c>
      <c r="K100" s="74">
        <f t="shared" si="27"/>
        <v>0</v>
      </c>
      <c r="L100" s="74">
        <f t="shared" si="28"/>
        <v>0</v>
      </c>
      <c r="M100" s="74">
        <f t="shared" si="37"/>
        <v>0</v>
      </c>
      <c r="N100" s="60">
        <f t="shared" si="38"/>
        <v>0</v>
      </c>
      <c r="O100" s="75">
        <f t="shared" si="34"/>
        <v>0</v>
      </c>
      <c r="P100" s="123">
        <f t="shared" si="39"/>
        <v>0</v>
      </c>
      <c r="Q100" s="76">
        <f t="shared" si="35"/>
        <v>0</v>
      </c>
      <c r="R100" s="49">
        <f t="shared" si="29"/>
        <v>2024</v>
      </c>
    </row>
    <row r="101" spans="2:18" x14ac:dyDescent="0.25">
      <c r="B101" s="48">
        <f t="shared" si="30"/>
        <v>45505</v>
      </c>
      <c r="C101" s="72">
        <f t="shared" si="40"/>
        <v>0</v>
      </c>
      <c r="D101" s="125">
        <v>0</v>
      </c>
      <c r="E101" s="125">
        <v>0</v>
      </c>
      <c r="F101" s="73">
        <f t="shared" si="31"/>
        <v>0</v>
      </c>
      <c r="G101" s="77">
        <f t="shared" si="32"/>
        <v>0</v>
      </c>
      <c r="H101" s="74">
        <f t="shared" si="36"/>
        <v>0</v>
      </c>
      <c r="I101" s="112">
        <f t="shared" si="26"/>
        <v>0</v>
      </c>
      <c r="J101" s="74">
        <f t="shared" si="33"/>
        <v>0</v>
      </c>
      <c r="K101" s="74">
        <f t="shared" si="27"/>
        <v>0</v>
      </c>
      <c r="L101" s="74">
        <f t="shared" si="28"/>
        <v>0</v>
      </c>
      <c r="M101" s="74">
        <f t="shared" si="37"/>
        <v>0</v>
      </c>
      <c r="N101" s="60">
        <f t="shared" si="38"/>
        <v>0</v>
      </c>
      <c r="O101" s="75">
        <f t="shared" si="34"/>
        <v>0</v>
      </c>
      <c r="P101" s="123">
        <f t="shared" si="39"/>
        <v>0</v>
      </c>
      <c r="Q101" s="76">
        <f t="shared" si="35"/>
        <v>0</v>
      </c>
      <c r="R101" s="49">
        <f t="shared" si="29"/>
        <v>2024</v>
      </c>
    </row>
    <row r="102" spans="2:18" x14ac:dyDescent="0.25">
      <c r="B102" s="48">
        <f t="shared" si="30"/>
        <v>45536</v>
      </c>
      <c r="C102" s="72">
        <f t="shared" si="40"/>
        <v>0</v>
      </c>
      <c r="D102" s="125">
        <v>0</v>
      </c>
      <c r="E102" s="125">
        <v>0</v>
      </c>
      <c r="F102" s="73">
        <f t="shared" si="31"/>
        <v>0</v>
      </c>
      <c r="G102" s="77">
        <f t="shared" si="32"/>
        <v>0</v>
      </c>
      <c r="H102" s="74">
        <f t="shared" si="36"/>
        <v>0</v>
      </c>
      <c r="I102" s="112">
        <f t="shared" si="26"/>
        <v>0</v>
      </c>
      <c r="J102" s="74">
        <f t="shared" si="33"/>
        <v>0</v>
      </c>
      <c r="K102" s="74">
        <f t="shared" si="27"/>
        <v>0</v>
      </c>
      <c r="L102" s="74">
        <f t="shared" si="28"/>
        <v>0</v>
      </c>
      <c r="M102" s="74">
        <f t="shared" si="37"/>
        <v>0</v>
      </c>
      <c r="N102" s="60">
        <f t="shared" si="38"/>
        <v>0</v>
      </c>
      <c r="O102" s="75">
        <f t="shared" si="34"/>
        <v>0</v>
      </c>
      <c r="P102" s="123">
        <f t="shared" si="39"/>
        <v>0</v>
      </c>
      <c r="Q102" s="76">
        <f t="shared" si="35"/>
        <v>0</v>
      </c>
      <c r="R102" s="49">
        <f t="shared" si="29"/>
        <v>2024</v>
      </c>
    </row>
    <row r="103" spans="2:18" x14ac:dyDescent="0.25">
      <c r="B103" s="48">
        <f t="shared" si="30"/>
        <v>45566</v>
      </c>
      <c r="C103" s="72">
        <f t="shared" si="40"/>
        <v>0</v>
      </c>
      <c r="D103" s="125">
        <v>0</v>
      </c>
      <c r="E103" s="125">
        <v>0</v>
      </c>
      <c r="F103" s="73">
        <f t="shared" si="31"/>
        <v>0</v>
      </c>
      <c r="G103" s="77">
        <f t="shared" si="32"/>
        <v>0</v>
      </c>
      <c r="H103" s="74">
        <f t="shared" si="36"/>
        <v>0</v>
      </c>
      <c r="I103" s="112">
        <f t="shared" si="26"/>
        <v>0</v>
      </c>
      <c r="J103" s="74">
        <f t="shared" si="33"/>
        <v>0</v>
      </c>
      <c r="K103" s="74">
        <f t="shared" si="27"/>
        <v>0</v>
      </c>
      <c r="L103" s="74">
        <f t="shared" si="28"/>
        <v>0</v>
      </c>
      <c r="M103" s="74">
        <f t="shared" si="37"/>
        <v>0</v>
      </c>
      <c r="N103" s="60">
        <f t="shared" si="38"/>
        <v>0</v>
      </c>
      <c r="O103" s="75">
        <f t="shared" si="34"/>
        <v>0</v>
      </c>
      <c r="P103" s="123">
        <f t="shared" si="39"/>
        <v>0</v>
      </c>
      <c r="Q103" s="76">
        <f t="shared" si="35"/>
        <v>0</v>
      </c>
      <c r="R103" s="49">
        <f t="shared" si="29"/>
        <v>2024</v>
      </c>
    </row>
    <row r="104" spans="2:18" x14ac:dyDescent="0.25">
      <c r="B104" s="48">
        <f t="shared" si="30"/>
        <v>45597</v>
      </c>
      <c r="C104" s="72">
        <f t="shared" si="40"/>
        <v>0</v>
      </c>
      <c r="D104" s="125">
        <v>0</v>
      </c>
      <c r="E104" s="125">
        <v>0</v>
      </c>
      <c r="F104" s="73">
        <f t="shared" si="31"/>
        <v>0</v>
      </c>
      <c r="G104" s="77">
        <f t="shared" si="32"/>
        <v>0</v>
      </c>
      <c r="H104" s="74">
        <f t="shared" si="36"/>
        <v>0</v>
      </c>
      <c r="I104" s="112">
        <f t="shared" si="26"/>
        <v>0</v>
      </c>
      <c r="J104" s="74">
        <f t="shared" si="33"/>
        <v>0</v>
      </c>
      <c r="K104" s="74">
        <f t="shared" si="27"/>
        <v>0</v>
      </c>
      <c r="L104" s="74">
        <f t="shared" si="28"/>
        <v>0</v>
      </c>
      <c r="M104" s="74">
        <f t="shared" si="37"/>
        <v>0</v>
      </c>
      <c r="N104" s="60">
        <f t="shared" si="38"/>
        <v>0</v>
      </c>
      <c r="O104" s="75">
        <f t="shared" si="34"/>
        <v>0</v>
      </c>
      <c r="P104" s="123">
        <f t="shared" si="39"/>
        <v>0</v>
      </c>
      <c r="Q104" s="76">
        <f t="shared" si="35"/>
        <v>0</v>
      </c>
      <c r="R104" s="49">
        <f t="shared" si="29"/>
        <v>2024</v>
      </c>
    </row>
    <row r="105" spans="2:18" x14ac:dyDescent="0.25">
      <c r="B105" s="48">
        <f t="shared" si="30"/>
        <v>45627</v>
      </c>
      <c r="C105" s="72">
        <f t="shared" si="40"/>
        <v>0</v>
      </c>
      <c r="D105" s="125">
        <v>0</v>
      </c>
      <c r="E105" s="125">
        <v>0</v>
      </c>
      <c r="F105" s="73">
        <f t="shared" si="31"/>
        <v>0</v>
      </c>
      <c r="G105" s="77">
        <f t="shared" si="32"/>
        <v>0</v>
      </c>
      <c r="H105" s="74">
        <f t="shared" si="36"/>
        <v>0</v>
      </c>
      <c r="I105" s="112">
        <f t="shared" si="26"/>
        <v>0</v>
      </c>
      <c r="J105" s="74">
        <f t="shared" si="33"/>
        <v>0</v>
      </c>
      <c r="K105" s="74">
        <f t="shared" si="27"/>
        <v>0</v>
      </c>
      <c r="L105" s="74">
        <f t="shared" si="28"/>
        <v>0</v>
      </c>
      <c r="M105" s="74">
        <f t="shared" si="37"/>
        <v>0</v>
      </c>
      <c r="N105" s="60">
        <f t="shared" si="38"/>
        <v>0</v>
      </c>
      <c r="O105" s="75">
        <f t="shared" si="34"/>
        <v>0</v>
      </c>
      <c r="P105" s="123">
        <f t="shared" si="39"/>
        <v>0</v>
      </c>
      <c r="Q105" s="76">
        <f t="shared" si="35"/>
        <v>0</v>
      </c>
      <c r="R105" s="49">
        <f t="shared" si="29"/>
        <v>2024</v>
      </c>
    </row>
    <row r="106" spans="2:18" x14ac:dyDescent="0.25">
      <c r="B106" s="48">
        <f t="shared" si="30"/>
        <v>45658</v>
      </c>
      <c r="C106" s="72">
        <f t="shared" si="40"/>
        <v>0</v>
      </c>
      <c r="D106" s="125">
        <v>0</v>
      </c>
      <c r="E106" s="125">
        <v>0</v>
      </c>
      <c r="F106" s="73">
        <f t="shared" si="31"/>
        <v>0</v>
      </c>
      <c r="G106" s="77">
        <f t="shared" si="32"/>
        <v>0</v>
      </c>
      <c r="H106" s="74">
        <f t="shared" si="36"/>
        <v>0</v>
      </c>
      <c r="I106" s="112">
        <f t="shared" si="26"/>
        <v>0</v>
      </c>
      <c r="J106" s="74">
        <f t="shared" si="33"/>
        <v>0</v>
      </c>
      <c r="K106" s="74">
        <f t="shared" si="27"/>
        <v>0</v>
      </c>
      <c r="L106" s="74">
        <f t="shared" si="28"/>
        <v>0</v>
      </c>
      <c r="M106" s="74">
        <f t="shared" si="37"/>
        <v>0</v>
      </c>
      <c r="N106" s="60">
        <f t="shared" si="38"/>
        <v>0</v>
      </c>
      <c r="O106" s="75">
        <f t="shared" si="34"/>
        <v>0</v>
      </c>
      <c r="P106" s="123">
        <f t="shared" si="39"/>
        <v>0</v>
      </c>
      <c r="Q106" s="76">
        <f t="shared" si="35"/>
        <v>0</v>
      </c>
      <c r="R106" s="49">
        <f t="shared" si="29"/>
        <v>2025</v>
      </c>
    </row>
    <row r="107" spans="2:18" x14ac:dyDescent="0.25">
      <c r="B107" s="48">
        <f t="shared" si="30"/>
        <v>45689</v>
      </c>
      <c r="C107" s="72">
        <f t="shared" si="40"/>
        <v>0</v>
      </c>
      <c r="D107" s="125">
        <v>0</v>
      </c>
      <c r="E107" s="125">
        <v>0</v>
      </c>
      <c r="F107" s="73">
        <f t="shared" si="31"/>
        <v>0</v>
      </c>
      <c r="G107" s="77">
        <f t="shared" si="32"/>
        <v>0</v>
      </c>
      <c r="H107" s="74">
        <f t="shared" si="36"/>
        <v>0</v>
      </c>
      <c r="I107" s="112">
        <f t="shared" si="26"/>
        <v>0</v>
      </c>
      <c r="J107" s="74">
        <f t="shared" si="33"/>
        <v>0</v>
      </c>
      <c r="K107" s="74">
        <f t="shared" si="27"/>
        <v>0</v>
      </c>
      <c r="L107" s="74">
        <f t="shared" si="28"/>
        <v>0</v>
      </c>
      <c r="M107" s="74">
        <f t="shared" si="37"/>
        <v>0</v>
      </c>
      <c r="N107" s="60">
        <f t="shared" si="38"/>
        <v>0</v>
      </c>
      <c r="O107" s="75">
        <f t="shared" si="34"/>
        <v>0</v>
      </c>
      <c r="P107" s="123">
        <f t="shared" si="39"/>
        <v>0</v>
      </c>
      <c r="Q107" s="76">
        <f t="shared" si="35"/>
        <v>0</v>
      </c>
      <c r="R107" s="49">
        <f t="shared" si="29"/>
        <v>2025</v>
      </c>
    </row>
    <row r="108" spans="2:18" x14ac:dyDescent="0.25">
      <c r="B108" s="48">
        <f t="shared" si="30"/>
        <v>45717</v>
      </c>
      <c r="C108" s="72">
        <f t="shared" si="40"/>
        <v>0</v>
      </c>
      <c r="D108" s="125">
        <v>0</v>
      </c>
      <c r="E108" s="125">
        <v>0</v>
      </c>
      <c r="F108" s="73">
        <f t="shared" si="31"/>
        <v>0</v>
      </c>
      <c r="G108" s="77">
        <f t="shared" si="32"/>
        <v>0</v>
      </c>
      <c r="H108" s="74">
        <f t="shared" si="36"/>
        <v>0</v>
      </c>
      <c r="I108" s="112">
        <f t="shared" si="26"/>
        <v>0</v>
      </c>
      <c r="J108" s="74">
        <f t="shared" si="33"/>
        <v>0</v>
      </c>
      <c r="K108" s="74">
        <f t="shared" si="27"/>
        <v>0</v>
      </c>
      <c r="L108" s="74">
        <f t="shared" si="28"/>
        <v>0</v>
      </c>
      <c r="M108" s="74">
        <f t="shared" si="37"/>
        <v>0</v>
      </c>
      <c r="N108" s="60">
        <f t="shared" si="38"/>
        <v>0</v>
      </c>
      <c r="O108" s="75">
        <f t="shared" si="34"/>
        <v>0</v>
      </c>
      <c r="P108" s="123">
        <f t="shared" si="39"/>
        <v>0</v>
      </c>
      <c r="Q108" s="76">
        <f t="shared" si="35"/>
        <v>0</v>
      </c>
      <c r="R108" s="49">
        <f t="shared" si="29"/>
        <v>2025</v>
      </c>
    </row>
    <row r="109" spans="2:18" x14ac:dyDescent="0.25">
      <c r="B109" s="48">
        <f t="shared" si="30"/>
        <v>45748</v>
      </c>
      <c r="C109" s="72">
        <f t="shared" si="40"/>
        <v>0</v>
      </c>
      <c r="D109" s="125">
        <v>0</v>
      </c>
      <c r="E109" s="125">
        <v>0</v>
      </c>
      <c r="F109" s="73">
        <f t="shared" si="31"/>
        <v>0</v>
      </c>
      <c r="G109" s="77">
        <f t="shared" si="32"/>
        <v>0</v>
      </c>
      <c r="H109" s="74">
        <f t="shared" si="36"/>
        <v>0</v>
      </c>
      <c r="I109" s="112">
        <f t="shared" si="26"/>
        <v>0</v>
      </c>
      <c r="J109" s="74">
        <f t="shared" si="33"/>
        <v>0</v>
      </c>
      <c r="K109" s="74">
        <f t="shared" si="27"/>
        <v>0</v>
      </c>
      <c r="L109" s="74">
        <f t="shared" si="28"/>
        <v>0</v>
      </c>
      <c r="M109" s="74">
        <f t="shared" si="37"/>
        <v>0</v>
      </c>
      <c r="N109" s="60">
        <f t="shared" si="38"/>
        <v>0</v>
      </c>
      <c r="O109" s="75">
        <f t="shared" si="34"/>
        <v>0</v>
      </c>
      <c r="P109" s="123">
        <f t="shared" si="39"/>
        <v>0</v>
      </c>
      <c r="Q109" s="76">
        <f t="shared" si="35"/>
        <v>0</v>
      </c>
      <c r="R109" s="49">
        <f t="shared" si="29"/>
        <v>2025</v>
      </c>
    </row>
    <row r="110" spans="2:18" x14ac:dyDescent="0.25">
      <c r="B110" s="48">
        <f t="shared" si="30"/>
        <v>45778</v>
      </c>
      <c r="C110" s="72">
        <f t="shared" si="40"/>
        <v>0</v>
      </c>
      <c r="D110" s="125">
        <v>0</v>
      </c>
      <c r="E110" s="125">
        <v>0</v>
      </c>
      <c r="F110" s="73">
        <f t="shared" si="31"/>
        <v>0</v>
      </c>
      <c r="G110" s="77">
        <f t="shared" si="32"/>
        <v>0</v>
      </c>
      <c r="H110" s="74">
        <f t="shared" si="36"/>
        <v>0</v>
      </c>
      <c r="I110" s="112">
        <f t="shared" si="26"/>
        <v>0</v>
      </c>
      <c r="J110" s="74">
        <f t="shared" si="33"/>
        <v>0</v>
      </c>
      <c r="K110" s="74">
        <f t="shared" si="27"/>
        <v>0</v>
      </c>
      <c r="L110" s="74">
        <f t="shared" si="28"/>
        <v>0</v>
      </c>
      <c r="M110" s="74">
        <f t="shared" si="37"/>
        <v>0</v>
      </c>
      <c r="N110" s="60">
        <f t="shared" si="38"/>
        <v>0</v>
      </c>
      <c r="O110" s="75">
        <f t="shared" si="34"/>
        <v>0</v>
      </c>
      <c r="P110" s="123">
        <f t="shared" si="39"/>
        <v>0</v>
      </c>
      <c r="Q110" s="76">
        <f t="shared" si="35"/>
        <v>0</v>
      </c>
      <c r="R110" s="49">
        <f t="shared" si="29"/>
        <v>2025</v>
      </c>
    </row>
    <row r="111" spans="2:18" x14ac:dyDescent="0.25">
      <c r="B111" s="48">
        <f t="shared" si="30"/>
        <v>45809</v>
      </c>
      <c r="C111" s="72">
        <f t="shared" si="40"/>
        <v>0</v>
      </c>
      <c r="D111" s="125">
        <v>0</v>
      </c>
      <c r="E111" s="125">
        <v>0</v>
      </c>
      <c r="F111" s="73">
        <f t="shared" si="31"/>
        <v>0</v>
      </c>
      <c r="G111" s="77">
        <f t="shared" si="32"/>
        <v>0</v>
      </c>
      <c r="H111" s="74">
        <f t="shared" si="36"/>
        <v>0</v>
      </c>
      <c r="I111" s="112">
        <f t="shared" si="26"/>
        <v>0</v>
      </c>
      <c r="J111" s="74">
        <f t="shared" si="33"/>
        <v>0</v>
      </c>
      <c r="K111" s="74">
        <f t="shared" si="27"/>
        <v>0</v>
      </c>
      <c r="L111" s="74">
        <f t="shared" si="28"/>
        <v>0</v>
      </c>
      <c r="M111" s="74">
        <f t="shared" si="37"/>
        <v>0</v>
      </c>
      <c r="N111" s="60">
        <f t="shared" si="38"/>
        <v>0</v>
      </c>
      <c r="O111" s="75">
        <f t="shared" si="34"/>
        <v>0</v>
      </c>
      <c r="P111" s="123">
        <f t="shared" si="39"/>
        <v>0</v>
      </c>
      <c r="Q111" s="76">
        <f t="shared" si="35"/>
        <v>0</v>
      </c>
      <c r="R111" s="49">
        <f t="shared" si="29"/>
        <v>2025</v>
      </c>
    </row>
    <row r="112" spans="2:18" x14ac:dyDescent="0.25">
      <c r="B112" s="48">
        <f t="shared" si="30"/>
        <v>45839</v>
      </c>
      <c r="C112" s="72">
        <f t="shared" si="40"/>
        <v>0</v>
      </c>
      <c r="D112" s="125">
        <v>0</v>
      </c>
      <c r="E112" s="125">
        <v>0</v>
      </c>
      <c r="F112" s="73">
        <f t="shared" si="31"/>
        <v>0</v>
      </c>
      <c r="G112" s="77">
        <f t="shared" si="32"/>
        <v>0</v>
      </c>
      <c r="H112" s="74">
        <f t="shared" si="36"/>
        <v>0</v>
      </c>
      <c r="I112" s="112">
        <f t="shared" si="26"/>
        <v>0</v>
      </c>
      <c r="J112" s="74">
        <f t="shared" si="33"/>
        <v>0</v>
      </c>
      <c r="K112" s="74">
        <f t="shared" si="27"/>
        <v>0</v>
      </c>
      <c r="L112" s="74">
        <f t="shared" si="28"/>
        <v>0</v>
      </c>
      <c r="M112" s="74">
        <f t="shared" si="37"/>
        <v>0</v>
      </c>
      <c r="N112" s="60">
        <f t="shared" si="38"/>
        <v>0</v>
      </c>
      <c r="O112" s="75">
        <f t="shared" si="34"/>
        <v>0</v>
      </c>
      <c r="P112" s="123">
        <f t="shared" si="39"/>
        <v>0</v>
      </c>
      <c r="Q112" s="76">
        <f t="shared" si="35"/>
        <v>0</v>
      </c>
      <c r="R112" s="49">
        <f t="shared" si="29"/>
        <v>2025</v>
      </c>
    </row>
    <row r="113" spans="2:18" x14ac:dyDescent="0.25">
      <c r="B113" s="48">
        <f t="shared" si="30"/>
        <v>45870</v>
      </c>
      <c r="C113" s="72">
        <f t="shared" si="40"/>
        <v>0</v>
      </c>
      <c r="D113" s="125">
        <v>0</v>
      </c>
      <c r="E113" s="125">
        <v>0</v>
      </c>
      <c r="F113" s="73">
        <f t="shared" si="31"/>
        <v>0</v>
      </c>
      <c r="G113" s="77">
        <f t="shared" si="32"/>
        <v>0</v>
      </c>
      <c r="H113" s="74">
        <f t="shared" si="36"/>
        <v>0</v>
      </c>
      <c r="I113" s="112">
        <f t="shared" si="26"/>
        <v>0</v>
      </c>
      <c r="J113" s="74">
        <f t="shared" si="33"/>
        <v>0</v>
      </c>
      <c r="K113" s="74">
        <f t="shared" si="27"/>
        <v>0</v>
      </c>
      <c r="L113" s="74">
        <f t="shared" si="28"/>
        <v>0</v>
      </c>
      <c r="M113" s="74">
        <f t="shared" si="37"/>
        <v>0</v>
      </c>
      <c r="N113" s="60">
        <f t="shared" si="38"/>
        <v>0</v>
      </c>
      <c r="O113" s="75">
        <f t="shared" si="34"/>
        <v>0</v>
      </c>
      <c r="P113" s="123">
        <f t="shared" si="39"/>
        <v>0</v>
      </c>
      <c r="Q113" s="76">
        <f t="shared" si="35"/>
        <v>0</v>
      </c>
      <c r="R113" s="49">
        <f t="shared" si="29"/>
        <v>2025</v>
      </c>
    </row>
    <row r="114" spans="2:18" x14ac:dyDescent="0.25">
      <c r="B114" s="48">
        <f t="shared" si="30"/>
        <v>45901</v>
      </c>
      <c r="C114" s="72">
        <f t="shared" si="40"/>
        <v>0</v>
      </c>
      <c r="D114" s="125">
        <v>0</v>
      </c>
      <c r="E114" s="125">
        <v>0</v>
      </c>
      <c r="F114" s="73">
        <f t="shared" si="31"/>
        <v>0</v>
      </c>
      <c r="G114" s="77">
        <f t="shared" si="32"/>
        <v>0</v>
      </c>
      <c r="H114" s="74">
        <f t="shared" si="36"/>
        <v>0</v>
      </c>
      <c r="I114" s="112">
        <f t="shared" si="26"/>
        <v>0</v>
      </c>
      <c r="J114" s="74">
        <f t="shared" si="33"/>
        <v>0</v>
      </c>
      <c r="K114" s="74">
        <f t="shared" si="27"/>
        <v>0</v>
      </c>
      <c r="L114" s="74">
        <f t="shared" si="28"/>
        <v>0</v>
      </c>
      <c r="M114" s="74">
        <f t="shared" si="37"/>
        <v>0</v>
      </c>
      <c r="N114" s="60">
        <f t="shared" si="38"/>
        <v>0</v>
      </c>
      <c r="O114" s="75">
        <f t="shared" si="34"/>
        <v>0</v>
      </c>
      <c r="P114" s="123">
        <f t="shared" si="39"/>
        <v>0</v>
      </c>
      <c r="Q114" s="76">
        <f t="shared" si="35"/>
        <v>0</v>
      </c>
      <c r="R114" s="49">
        <f t="shared" si="29"/>
        <v>2025</v>
      </c>
    </row>
    <row r="115" spans="2:18" x14ac:dyDescent="0.25">
      <c r="B115" s="48">
        <f t="shared" si="30"/>
        <v>45931</v>
      </c>
      <c r="C115" s="72">
        <f t="shared" si="40"/>
        <v>0</v>
      </c>
      <c r="D115" s="125">
        <v>0</v>
      </c>
      <c r="E115" s="125">
        <v>0</v>
      </c>
      <c r="F115" s="73">
        <f t="shared" si="31"/>
        <v>0</v>
      </c>
      <c r="G115" s="77">
        <f t="shared" si="32"/>
        <v>0</v>
      </c>
      <c r="H115" s="74">
        <f t="shared" si="36"/>
        <v>0</v>
      </c>
      <c r="I115" s="112">
        <f t="shared" si="26"/>
        <v>0</v>
      </c>
      <c r="J115" s="74">
        <f t="shared" si="33"/>
        <v>0</v>
      </c>
      <c r="K115" s="74">
        <f t="shared" si="27"/>
        <v>0</v>
      </c>
      <c r="L115" s="74">
        <f t="shared" si="28"/>
        <v>0</v>
      </c>
      <c r="M115" s="74">
        <f t="shared" si="37"/>
        <v>0</v>
      </c>
      <c r="N115" s="60">
        <f t="shared" si="38"/>
        <v>0</v>
      </c>
      <c r="O115" s="75">
        <f t="shared" si="34"/>
        <v>0</v>
      </c>
      <c r="P115" s="123">
        <f t="shared" si="39"/>
        <v>0</v>
      </c>
      <c r="Q115" s="76">
        <f t="shared" si="35"/>
        <v>0</v>
      </c>
      <c r="R115" s="49">
        <f t="shared" si="29"/>
        <v>2025</v>
      </c>
    </row>
    <row r="116" spans="2:18" x14ac:dyDescent="0.25">
      <c r="B116" s="48">
        <f t="shared" si="30"/>
        <v>45962</v>
      </c>
      <c r="C116" s="72">
        <f t="shared" si="40"/>
        <v>0</v>
      </c>
      <c r="D116" s="125">
        <v>0</v>
      </c>
      <c r="E116" s="125">
        <v>0</v>
      </c>
      <c r="F116" s="73">
        <f t="shared" si="31"/>
        <v>0</v>
      </c>
      <c r="G116" s="77">
        <f t="shared" si="32"/>
        <v>0</v>
      </c>
      <c r="H116" s="74">
        <f t="shared" si="36"/>
        <v>0</v>
      </c>
      <c r="I116" s="112">
        <f t="shared" si="26"/>
        <v>0</v>
      </c>
      <c r="J116" s="74">
        <f t="shared" si="33"/>
        <v>0</v>
      </c>
      <c r="K116" s="74">
        <f t="shared" si="27"/>
        <v>0</v>
      </c>
      <c r="L116" s="74">
        <f t="shared" si="28"/>
        <v>0</v>
      </c>
      <c r="M116" s="74">
        <f t="shared" si="37"/>
        <v>0</v>
      </c>
      <c r="N116" s="60">
        <f t="shared" si="38"/>
        <v>0</v>
      </c>
      <c r="O116" s="75">
        <f t="shared" si="34"/>
        <v>0</v>
      </c>
      <c r="P116" s="123">
        <f t="shared" si="39"/>
        <v>0</v>
      </c>
      <c r="Q116" s="76">
        <f t="shared" si="35"/>
        <v>0</v>
      </c>
      <c r="R116" s="49">
        <f t="shared" si="29"/>
        <v>2025</v>
      </c>
    </row>
    <row r="117" spans="2:18" x14ac:dyDescent="0.25">
      <c r="B117" s="48">
        <f t="shared" si="30"/>
        <v>45992</v>
      </c>
      <c r="C117" s="72">
        <f t="shared" si="40"/>
        <v>0</v>
      </c>
      <c r="D117" s="125">
        <v>0</v>
      </c>
      <c r="E117" s="125">
        <v>0</v>
      </c>
      <c r="F117" s="73">
        <f t="shared" si="31"/>
        <v>0</v>
      </c>
      <c r="G117" s="77">
        <f t="shared" si="32"/>
        <v>0</v>
      </c>
      <c r="H117" s="74">
        <f t="shared" si="36"/>
        <v>0</v>
      </c>
      <c r="I117" s="112">
        <f t="shared" si="26"/>
        <v>0</v>
      </c>
      <c r="J117" s="74">
        <f t="shared" si="33"/>
        <v>0</v>
      </c>
      <c r="K117" s="74">
        <f t="shared" si="27"/>
        <v>0</v>
      </c>
      <c r="L117" s="74">
        <f t="shared" si="28"/>
        <v>0</v>
      </c>
      <c r="M117" s="74">
        <f t="shared" si="37"/>
        <v>0</v>
      </c>
      <c r="N117" s="60">
        <f t="shared" si="38"/>
        <v>0</v>
      </c>
      <c r="O117" s="75">
        <f t="shared" si="34"/>
        <v>0</v>
      </c>
      <c r="P117" s="123">
        <f t="shared" si="39"/>
        <v>0</v>
      </c>
      <c r="Q117" s="76">
        <f t="shared" si="35"/>
        <v>0</v>
      </c>
      <c r="R117" s="49">
        <f t="shared" si="29"/>
        <v>2025</v>
      </c>
    </row>
    <row r="118" spans="2:18" x14ac:dyDescent="0.25">
      <c r="B118" s="48">
        <f t="shared" si="30"/>
        <v>46023</v>
      </c>
      <c r="C118" s="72">
        <f t="shared" si="40"/>
        <v>0</v>
      </c>
      <c r="D118" s="125">
        <v>0</v>
      </c>
      <c r="E118" s="125">
        <v>0</v>
      </c>
      <c r="F118" s="73">
        <f t="shared" si="31"/>
        <v>0</v>
      </c>
      <c r="G118" s="77">
        <f t="shared" si="32"/>
        <v>0</v>
      </c>
      <c r="H118" s="74">
        <f t="shared" si="36"/>
        <v>0</v>
      </c>
      <c r="I118" s="112">
        <f t="shared" si="26"/>
        <v>0</v>
      </c>
      <c r="J118" s="74">
        <f t="shared" si="33"/>
        <v>0</v>
      </c>
      <c r="K118" s="74">
        <f t="shared" si="27"/>
        <v>0</v>
      </c>
      <c r="L118" s="74">
        <f t="shared" si="28"/>
        <v>0</v>
      </c>
      <c r="M118" s="74">
        <f t="shared" si="37"/>
        <v>0</v>
      </c>
      <c r="N118" s="60">
        <f t="shared" si="38"/>
        <v>0</v>
      </c>
      <c r="O118" s="75">
        <f t="shared" si="34"/>
        <v>0</v>
      </c>
      <c r="P118" s="123">
        <f t="shared" si="39"/>
        <v>0</v>
      </c>
      <c r="Q118" s="76">
        <f t="shared" si="35"/>
        <v>0</v>
      </c>
      <c r="R118" s="49">
        <f t="shared" si="29"/>
        <v>2026</v>
      </c>
    </row>
    <row r="119" spans="2:18" x14ac:dyDescent="0.25">
      <c r="B119" s="48">
        <f t="shared" si="30"/>
        <v>46054</v>
      </c>
      <c r="C119" s="72">
        <f t="shared" si="40"/>
        <v>0</v>
      </c>
      <c r="D119" s="125">
        <v>0</v>
      </c>
      <c r="E119" s="125">
        <v>0</v>
      </c>
      <c r="F119" s="73">
        <f t="shared" si="31"/>
        <v>0</v>
      </c>
      <c r="G119" s="77">
        <f t="shared" si="32"/>
        <v>0</v>
      </c>
      <c r="H119" s="74">
        <f t="shared" si="36"/>
        <v>0</v>
      </c>
      <c r="I119" s="112">
        <f t="shared" si="26"/>
        <v>0</v>
      </c>
      <c r="J119" s="74">
        <f t="shared" si="33"/>
        <v>0</v>
      </c>
      <c r="K119" s="74">
        <f t="shared" si="27"/>
        <v>0</v>
      </c>
      <c r="L119" s="74">
        <f t="shared" si="28"/>
        <v>0</v>
      </c>
      <c r="M119" s="74">
        <f t="shared" si="37"/>
        <v>0</v>
      </c>
      <c r="N119" s="60">
        <f t="shared" si="38"/>
        <v>0</v>
      </c>
      <c r="O119" s="75">
        <f t="shared" si="34"/>
        <v>0</v>
      </c>
      <c r="P119" s="123">
        <f t="shared" si="39"/>
        <v>0</v>
      </c>
      <c r="Q119" s="76">
        <f t="shared" si="35"/>
        <v>0</v>
      </c>
      <c r="R119" s="49">
        <f t="shared" si="29"/>
        <v>2026</v>
      </c>
    </row>
    <row r="120" spans="2:18" x14ac:dyDescent="0.25">
      <c r="B120" s="48">
        <f t="shared" si="30"/>
        <v>46082</v>
      </c>
      <c r="C120" s="72">
        <f t="shared" si="40"/>
        <v>0</v>
      </c>
      <c r="D120" s="125">
        <v>0</v>
      </c>
      <c r="E120" s="125">
        <v>0</v>
      </c>
      <c r="F120" s="73">
        <f t="shared" si="31"/>
        <v>0</v>
      </c>
      <c r="G120" s="77">
        <f t="shared" si="32"/>
        <v>0</v>
      </c>
      <c r="H120" s="74">
        <f t="shared" si="36"/>
        <v>0</v>
      </c>
      <c r="I120" s="112">
        <f t="shared" si="26"/>
        <v>0</v>
      </c>
      <c r="J120" s="74">
        <f t="shared" si="33"/>
        <v>0</v>
      </c>
      <c r="K120" s="74">
        <f t="shared" si="27"/>
        <v>0</v>
      </c>
      <c r="L120" s="74">
        <f t="shared" si="28"/>
        <v>0</v>
      </c>
      <c r="M120" s="74">
        <f t="shared" si="37"/>
        <v>0</v>
      </c>
      <c r="N120" s="60">
        <f t="shared" si="38"/>
        <v>0</v>
      </c>
      <c r="O120" s="75">
        <f t="shared" si="34"/>
        <v>0</v>
      </c>
      <c r="P120" s="123">
        <f t="shared" si="39"/>
        <v>0</v>
      </c>
      <c r="Q120" s="76">
        <f t="shared" si="35"/>
        <v>0</v>
      </c>
      <c r="R120" s="49">
        <f t="shared" si="29"/>
        <v>2026</v>
      </c>
    </row>
    <row r="121" spans="2:18" x14ac:dyDescent="0.25">
      <c r="B121" s="48">
        <f t="shared" si="30"/>
        <v>46113</v>
      </c>
      <c r="C121" s="72">
        <f t="shared" si="40"/>
        <v>0</v>
      </c>
      <c r="D121" s="125">
        <v>0</v>
      </c>
      <c r="E121" s="125">
        <v>0</v>
      </c>
      <c r="F121" s="73">
        <f t="shared" si="31"/>
        <v>0</v>
      </c>
      <c r="G121" s="77">
        <f t="shared" si="32"/>
        <v>0</v>
      </c>
      <c r="H121" s="74">
        <f t="shared" si="36"/>
        <v>0</v>
      </c>
      <c r="I121" s="112">
        <f t="shared" si="26"/>
        <v>0</v>
      </c>
      <c r="J121" s="74">
        <f t="shared" si="33"/>
        <v>0</v>
      </c>
      <c r="K121" s="74">
        <f t="shared" si="27"/>
        <v>0</v>
      </c>
      <c r="L121" s="74">
        <f t="shared" si="28"/>
        <v>0</v>
      </c>
      <c r="M121" s="74">
        <f t="shared" si="37"/>
        <v>0</v>
      </c>
      <c r="N121" s="60">
        <f t="shared" si="38"/>
        <v>0</v>
      </c>
      <c r="O121" s="75">
        <f t="shared" si="34"/>
        <v>0</v>
      </c>
      <c r="P121" s="123">
        <f t="shared" si="39"/>
        <v>0</v>
      </c>
      <c r="Q121" s="76">
        <f t="shared" si="35"/>
        <v>0</v>
      </c>
      <c r="R121" s="49">
        <f t="shared" si="29"/>
        <v>2026</v>
      </c>
    </row>
    <row r="122" spans="2:18" x14ac:dyDescent="0.25">
      <c r="B122" s="48">
        <f t="shared" si="30"/>
        <v>46143</v>
      </c>
      <c r="C122" s="72">
        <f t="shared" si="40"/>
        <v>0</v>
      </c>
      <c r="D122" s="125">
        <v>0</v>
      </c>
      <c r="E122" s="125">
        <v>0</v>
      </c>
      <c r="F122" s="73">
        <f t="shared" si="31"/>
        <v>0</v>
      </c>
      <c r="G122" s="77">
        <f t="shared" si="32"/>
        <v>0</v>
      </c>
      <c r="H122" s="74">
        <f t="shared" si="36"/>
        <v>0</v>
      </c>
      <c r="I122" s="112">
        <f t="shared" si="26"/>
        <v>0</v>
      </c>
      <c r="J122" s="74">
        <f t="shared" si="33"/>
        <v>0</v>
      </c>
      <c r="K122" s="74">
        <f t="shared" si="27"/>
        <v>0</v>
      </c>
      <c r="L122" s="74">
        <f t="shared" si="28"/>
        <v>0</v>
      </c>
      <c r="M122" s="74">
        <f t="shared" si="37"/>
        <v>0</v>
      </c>
      <c r="N122" s="60">
        <f t="shared" si="38"/>
        <v>0</v>
      </c>
      <c r="O122" s="75">
        <f t="shared" si="34"/>
        <v>0</v>
      </c>
      <c r="P122" s="123">
        <f t="shared" si="39"/>
        <v>0</v>
      </c>
      <c r="Q122" s="76">
        <f t="shared" si="35"/>
        <v>0</v>
      </c>
      <c r="R122" s="49">
        <f t="shared" si="29"/>
        <v>2026</v>
      </c>
    </row>
    <row r="123" spans="2:18" x14ac:dyDescent="0.25">
      <c r="B123" s="48">
        <f t="shared" si="30"/>
        <v>46174</v>
      </c>
      <c r="C123" s="72">
        <f t="shared" si="40"/>
        <v>0</v>
      </c>
      <c r="D123" s="125">
        <v>0</v>
      </c>
      <c r="E123" s="125">
        <v>0</v>
      </c>
      <c r="F123" s="73">
        <f t="shared" si="31"/>
        <v>0</v>
      </c>
      <c r="G123" s="77">
        <f t="shared" si="32"/>
        <v>0</v>
      </c>
      <c r="H123" s="74">
        <f t="shared" si="36"/>
        <v>0</v>
      </c>
      <c r="I123" s="112">
        <f t="shared" si="26"/>
        <v>0</v>
      </c>
      <c r="J123" s="74">
        <f t="shared" si="33"/>
        <v>0</v>
      </c>
      <c r="K123" s="74">
        <f t="shared" si="27"/>
        <v>0</v>
      </c>
      <c r="L123" s="74">
        <f t="shared" si="28"/>
        <v>0</v>
      </c>
      <c r="M123" s="74">
        <f t="shared" si="37"/>
        <v>0</v>
      </c>
      <c r="N123" s="60">
        <f t="shared" si="38"/>
        <v>0</v>
      </c>
      <c r="O123" s="75">
        <f t="shared" si="34"/>
        <v>0</v>
      </c>
      <c r="P123" s="123">
        <f t="shared" si="39"/>
        <v>0</v>
      </c>
      <c r="Q123" s="76">
        <f t="shared" si="35"/>
        <v>0</v>
      </c>
      <c r="R123" s="49">
        <f t="shared" si="29"/>
        <v>2026</v>
      </c>
    </row>
    <row r="124" spans="2:18" x14ac:dyDescent="0.25">
      <c r="B124" s="48">
        <f t="shared" si="30"/>
        <v>46204</v>
      </c>
      <c r="C124" s="72">
        <f t="shared" si="40"/>
        <v>0</v>
      </c>
      <c r="D124" s="125">
        <v>0</v>
      </c>
      <c r="E124" s="125">
        <v>0</v>
      </c>
      <c r="F124" s="73">
        <f t="shared" si="31"/>
        <v>0</v>
      </c>
      <c r="G124" s="77">
        <f t="shared" si="32"/>
        <v>0</v>
      </c>
      <c r="H124" s="74">
        <f t="shared" si="36"/>
        <v>0</v>
      </c>
      <c r="I124" s="112">
        <f t="shared" si="26"/>
        <v>0</v>
      </c>
      <c r="J124" s="74">
        <f t="shared" si="33"/>
        <v>0</v>
      </c>
      <c r="K124" s="74">
        <f t="shared" si="27"/>
        <v>0</v>
      </c>
      <c r="L124" s="74">
        <f t="shared" si="28"/>
        <v>0</v>
      </c>
      <c r="M124" s="74">
        <f t="shared" si="37"/>
        <v>0</v>
      </c>
      <c r="N124" s="60">
        <f t="shared" si="38"/>
        <v>0</v>
      </c>
      <c r="O124" s="75">
        <f t="shared" si="34"/>
        <v>0</v>
      </c>
      <c r="P124" s="123">
        <f t="shared" si="39"/>
        <v>0</v>
      </c>
      <c r="Q124" s="76">
        <f t="shared" si="35"/>
        <v>0</v>
      </c>
      <c r="R124" s="49">
        <f t="shared" si="29"/>
        <v>2026</v>
      </c>
    </row>
    <row r="125" spans="2:18" x14ac:dyDescent="0.25">
      <c r="B125" s="48">
        <f t="shared" si="30"/>
        <v>46235</v>
      </c>
      <c r="C125" s="72">
        <f t="shared" si="40"/>
        <v>0</v>
      </c>
      <c r="D125" s="125">
        <v>0</v>
      </c>
      <c r="E125" s="125">
        <v>0</v>
      </c>
      <c r="F125" s="73">
        <f t="shared" si="31"/>
        <v>0</v>
      </c>
      <c r="G125" s="77">
        <f t="shared" si="32"/>
        <v>0</v>
      </c>
      <c r="H125" s="74">
        <f t="shared" si="36"/>
        <v>0</v>
      </c>
      <c r="I125" s="112">
        <f t="shared" si="26"/>
        <v>0</v>
      </c>
      <c r="J125" s="74">
        <f t="shared" si="33"/>
        <v>0</v>
      </c>
      <c r="K125" s="74">
        <f t="shared" si="27"/>
        <v>0</v>
      </c>
      <c r="L125" s="74">
        <f t="shared" si="28"/>
        <v>0</v>
      </c>
      <c r="M125" s="74">
        <f t="shared" si="37"/>
        <v>0</v>
      </c>
      <c r="N125" s="60">
        <f t="shared" si="38"/>
        <v>0</v>
      </c>
      <c r="O125" s="75">
        <f t="shared" si="34"/>
        <v>0</v>
      </c>
      <c r="P125" s="123">
        <f t="shared" si="39"/>
        <v>0</v>
      </c>
      <c r="Q125" s="76">
        <f t="shared" si="35"/>
        <v>0</v>
      </c>
      <c r="R125" s="49">
        <f t="shared" si="29"/>
        <v>2026</v>
      </c>
    </row>
    <row r="126" spans="2:18" x14ac:dyDescent="0.25">
      <c r="B126" s="48">
        <f t="shared" si="30"/>
        <v>46266</v>
      </c>
      <c r="C126" s="72">
        <f t="shared" si="40"/>
        <v>0</v>
      </c>
      <c r="D126" s="125">
        <v>0</v>
      </c>
      <c r="E126" s="125">
        <v>0</v>
      </c>
      <c r="F126" s="73">
        <f t="shared" si="31"/>
        <v>0</v>
      </c>
      <c r="G126" s="77">
        <f t="shared" si="32"/>
        <v>0</v>
      </c>
      <c r="H126" s="74">
        <f t="shared" si="36"/>
        <v>0</v>
      </c>
      <c r="I126" s="112">
        <f t="shared" si="26"/>
        <v>0</v>
      </c>
      <c r="J126" s="74">
        <f t="shared" si="33"/>
        <v>0</v>
      </c>
      <c r="K126" s="74">
        <f t="shared" si="27"/>
        <v>0</v>
      </c>
      <c r="L126" s="74">
        <f t="shared" si="28"/>
        <v>0</v>
      </c>
      <c r="M126" s="74">
        <f t="shared" si="37"/>
        <v>0</v>
      </c>
      <c r="N126" s="60">
        <f t="shared" si="38"/>
        <v>0</v>
      </c>
      <c r="O126" s="75">
        <f t="shared" si="34"/>
        <v>0</v>
      </c>
      <c r="P126" s="123">
        <f t="shared" si="39"/>
        <v>0</v>
      </c>
      <c r="Q126" s="76">
        <f t="shared" si="35"/>
        <v>0</v>
      </c>
      <c r="R126" s="49">
        <f t="shared" si="29"/>
        <v>2026</v>
      </c>
    </row>
    <row r="127" spans="2:18" x14ac:dyDescent="0.25">
      <c r="B127" s="48">
        <f t="shared" si="30"/>
        <v>46296</v>
      </c>
      <c r="C127" s="72">
        <f t="shared" si="40"/>
        <v>0</v>
      </c>
      <c r="D127" s="125">
        <v>0</v>
      </c>
      <c r="E127" s="125">
        <v>0</v>
      </c>
      <c r="F127" s="73">
        <f t="shared" si="31"/>
        <v>0</v>
      </c>
      <c r="G127" s="77">
        <f t="shared" si="32"/>
        <v>0</v>
      </c>
      <c r="H127" s="74">
        <f t="shared" si="36"/>
        <v>0</v>
      </c>
      <c r="I127" s="112">
        <f t="shared" si="26"/>
        <v>0</v>
      </c>
      <c r="J127" s="74">
        <f t="shared" si="33"/>
        <v>0</v>
      </c>
      <c r="K127" s="74">
        <f t="shared" si="27"/>
        <v>0</v>
      </c>
      <c r="L127" s="74">
        <f t="shared" si="28"/>
        <v>0</v>
      </c>
      <c r="M127" s="74">
        <f t="shared" si="37"/>
        <v>0</v>
      </c>
      <c r="N127" s="60">
        <f t="shared" si="38"/>
        <v>0</v>
      </c>
      <c r="O127" s="75">
        <f t="shared" si="34"/>
        <v>0</v>
      </c>
      <c r="P127" s="123">
        <f t="shared" si="39"/>
        <v>0</v>
      </c>
      <c r="Q127" s="76">
        <f t="shared" si="35"/>
        <v>0</v>
      </c>
      <c r="R127" s="49">
        <f t="shared" si="29"/>
        <v>2026</v>
      </c>
    </row>
    <row r="128" spans="2:18" x14ac:dyDescent="0.25">
      <c r="B128" s="48">
        <f t="shared" si="30"/>
        <v>46327</v>
      </c>
      <c r="C128" s="72">
        <f t="shared" si="40"/>
        <v>0</v>
      </c>
      <c r="D128" s="125">
        <v>0</v>
      </c>
      <c r="E128" s="125">
        <v>0</v>
      </c>
      <c r="F128" s="73">
        <f t="shared" si="31"/>
        <v>0</v>
      </c>
      <c r="G128" s="77">
        <f t="shared" si="32"/>
        <v>0</v>
      </c>
      <c r="H128" s="74">
        <f t="shared" si="36"/>
        <v>0</v>
      </c>
      <c r="I128" s="112">
        <f t="shared" si="26"/>
        <v>0</v>
      </c>
      <c r="J128" s="74">
        <f t="shared" si="33"/>
        <v>0</v>
      </c>
      <c r="K128" s="74">
        <f t="shared" si="27"/>
        <v>0</v>
      </c>
      <c r="L128" s="74">
        <f t="shared" si="28"/>
        <v>0</v>
      </c>
      <c r="M128" s="74">
        <f t="shared" si="37"/>
        <v>0</v>
      </c>
      <c r="N128" s="60">
        <f t="shared" si="38"/>
        <v>0</v>
      </c>
      <c r="O128" s="75">
        <f t="shared" si="34"/>
        <v>0</v>
      </c>
      <c r="P128" s="123">
        <f t="shared" si="39"/>
        <v>0</v>
      </c>
      <c r="Q128" s="76">
        <f t="shared" si="35"/>
        <v>0</v>
      </c>
      <c r="R128" s="49">
        <f t="shared" si="29"/>
        <v>2026</v>
      </c>
    </row>
    <row r="129" spans="2:18" x14ac:dyDescent="0.25">
      <c r="B129" s="48">
        <f t="shared" si="30"/>
        <v>46357</v>
      </c>
      <c r="C129" s="72">
        <f t="shared" si="40"/>
        <v>0</v>
      </c>
      <c r="D129" s="125">
        <v>0</v>
      </c>
      <c r="E129" s="125">
        <v>0</v>
      </c>
      <c r="F129" s="73">
        <f t="shared" si="31"/>
        <v>0</v>
      </c>
      <c r="G129" s="77">
        <f t="shared" si="32"/>
        <v>0</v>
      </c>
      <c r="H129" s="74">
        <f t="shared" si="36"/>
        <v>0</v>
      </c>
      <c r="I129" s="112">
        <f t="shared" si="26"/>
        <v>0</v>
      </c>
      <c r="J129" s="74">
        <f t="shared" si="33"/>
        <v>0</v>
      </c>
      <c r="K129" s="74">
        <f t="shared" si="27"/>
        <v>0</v>
      </c>
      <c r="L129" s="74">
        <f t="shared" si="28"/>
        <v>0</v>
      </c>
      <c r="M129" s="74">
        <f t="shared" si="37"/>
        <v>0</v>
      </c>
      <c r="N129" s="60">
        <f t="shared" si="38"/>
        <v>0</v>
      </c>
      <c r="O129" s="75">
        <f t="shared" si="34"/>
        <v>0</v>
      </c>
      <c r="P129" s="123">
        <f t="shared" si="39"/>
        <v>0</v>
      </c>
      <c r="Q129" s="76">
        <f t="shared" si="35"/>
        <v>0</v>
      </c>
      <c r="R129" s="49">
        <f t="shared" si="29"/>
        <v>2026</v>
      </c>
    </row>
    <row r="130" spans="2:18" x14ac:dyDescent="0.25">
      <c r="B130" s="48">
        <f t="shared" si="30"/>
        <v>46388</v>
      </c>
      <c r="C130" s="72">
        <f t="shared" si="40"/>
        <v>0</v>
      </c>
      <c r="D130" s="125">
        <v>0</v>
      </c>
      <c r="E130" s="125">
        <v>0</v>
      </c>
      <c r="F130" s="73">
        <f t="shared" si="31"/>
        <v>0</v>
      </c>
      <c r="G130" s="77">
        <f t="shared" si="32"/>
        <v>0</v>
      </c>
      <c r="H130" s="74">
        <f t="shared" si="36"/>
        <v>0</v>
      </c>
      <c r="I130" s="112">
        <f t="shared" si="26"/>
        <v>0</v>
      </c>
      <c r="J130" s="74">
        <f t="shared" si="33"/>
        <v>0</v>
      </c>
      <c r="K130" s="74">
        <f t="shared" si="27"/>
        <v>0</v>
      </c>
      <c r="L130" s="74">
        <f t="shared" si="28"/>
        <v>0</v>
      </c>
      <c r="M130" s="74">
        <f t="shared" si="37"/>
        <v>0</v>
      </c>
      <c r="N130" s="60">
        <f t="shared" si="38"/>
        <v>0</v>
      </c>
      <c r="O130" s="75">
        <f t="shared" si="34"/>
        <v>0</v>
      </c>
      <c r="P130" s="123">
        <f t="shared" si="39"/>
        <v>0</v>
      </c>
      <c r="Q130" s="76">
        <f t="shared" si="35"/>
        <v>0</v>
      </c>
      <c r="R130" s="49">
        <f t="shared" si="29"/>
        <v>2027</v>
      </c>
    </row>
    <row r="131" spans="2:18" x14ac:dyDescent="0.25">
      <c r="B131" s="48">
        <f t="shared" si="30"/>
        <v>46419</v>
      </c>
      <c r="C131" s="72">
        <f t="shared" si="40"/>
        <v>0</v>
      </c>
      <c r="D131" s="125">
        <v>0</v>
      </c>
      <c r="E131" s="125">
        <v>0</v>
      </c>
      <c r="F131" s="73">
        <f t="shared" si="31"/>
        <v>0</v>
      </c>
      <c r="G131" s="77">
        <f t="shared" si="32"/>
        <v>0</v>
      </c>
      <c r="H131" s="74">
        <f t="shared" si="36"/>
        <v>0</v>
      </c>
      <c r="I131" s="112">
        <f t="shared" si="26"/>
        <v>0</v>
      </c>
      <c r="J131" s="74">
        <f t="shared" si="33"/>
        <v>0</v>
      </c>
      <c r="K131" s="74">
        <f t="shared" si="27"/>
        <v>0</v>
      </c>
      <c r="L131" s="74">
        <f t="shared" si="28"/>
        <v>0</v>
      </c>
      <c r="M131" s="74">
        <f t="shared" si="37"/>
        <v>0</v>
      </c>
      <c r="N131" s="60">
        <f t="shared" si="38"/>
        <v>0</v>
      </c>
      <c r="O131" s="75">
        <f t="shared" si="34"/>
        <v>0</v>
      </c>
      <c r="P131" s="123">
        <f t="shared" si="39"/>
        <v>0</v>
      </c>
      <c r="Q131" s="76">
        <f t="shared" si="35"/>
        <v>0</v>
      </c>
      <c r="R131" s="49">
        <f t="shared" si="29"/>
        <v>2027</v>
      </c>
    </row>
    <row r="132" spans="2:18" x14ac:dyDescent="0.25">
      <c r="B132" s="48">
        <f t="shared" si="30"/>
        <v>46447</v>
      </c>
      <c r="C132" s="72">
        <f t="shared" si="40"/>
        <v>0</v>
      </c>
      <c r="D132" s="125">
        <v>0</v>
      </c>
      <c r="E132" s="125">
        <v>0</v>
      </c>
      <c r="F132" s="73">
        <f t="shared" si="31"/>
        <v>0</v>
      </c>
      <c r="G132" s="77">
        <f t="shared" si="32"/>
        <v>0</v>
      </c>
      <c r="H132" s="74">
        <f t="shared" si="36"/>
        <v>0</v>
      </c>
      <c r="I132" s="112">
        <f t="shared" ref="I132:I195" si="41">IF(N131&gt;0,ROUND(LOOKUP(YEAR($B132-60),T:T,U:U),2),0)</f>
        <v>0</v>
      </c>
      <c r="J132" s="74">
        <f t="shared" si="33"/>
        <v>0</v>
      </c>
      <c r="K132" s="74">
        <f t="shared" ref="K132:K195" si="42">IF(N131&gt;0,-F132-G132-H132+IF(E132&gt;0,E132,Allotment),0)</f>
        <v>0</v>
      </c>
      <c r="L132" s="74">
        <f t="shared" ref="L132:L195" si="43">IF(N131&gt;0,C132-K132,0)</f>
        <v>0</v>
      </c>
      <c r="M132" s="74">
        <f t="shared" si="37"/>
        <v>0</v>
      </c>
      <c r="N132" s="60">
        <f t="shared" si="38"/>
        <v>0</v>
      </c>
      <c r="O132" s="75">
        <f t="shared" si="34"/>
        <v>0</v>
      </c>
      <c r="P132" s="123">
        <f t="shared" si="39"/>
        <v>0</v>
      </c>
      <c r="Q132" s="76">
        <f t="shared" si="35"/>
        <v>0</v>
      </c>
      <c r="R132" s="49">
        <f t="shared" ref="R132:R195" si="44">YEAR(B132)</f>
        <v>2027</v>
      </c>
    </row>
    <row r="133" spans="2:18" x14ac:dyDescent="0.25">
      <c r="B133" s="48">
        <f t="shared" ref="B133:B196" si="45">EDATE(B132,1)</f>
        <v>46478</v>
      </c>
      <c r="C133" s="72">
        <f t="shared" si="40"/>
        <v>0</v>
      </c>
      <c r="D133" s="125">
        <v>0</v>
      </c>
      <c r="E133" s="125">
        <v>0</v>
      </c>
      <c r="F133" s="73">
        <f t="shared" ref="F133:F196" si="46">IF(N132&gt;0,IF(D133,D133,New_Payment)-G133-H133,0)</f>
        <v>0</v>
      </c>
      <c r="G133" s="77">
        <f t="shared" ref="G133:G196" si="47">IF(N132&gt;0,ROUND(N132*Period_Interest,2),0)</f>
        <v>0</v>
      </c>
      <c r="H133" s="74">
        <f t="shared" si="36"/>
        <v>0</v>
      </c>
      <c r="I133" s="112">
        <f t="shared" si="41"/>
        <v>0</v>
      </c>
      <c r="J133" s="74">
        <f t="shared" ref="J133:J196" si="48">IF($C132&gt;_80_of_Appraisal,PMI,0)</f>
        <v>0</v>
      </c>
      <c r="K133" s="74">
        <f t="shared" si="42"/>
        <v>0</v>
      </c>
      <c r="L133" s="74">
        <f t="shared" si="43"/>
        <v>0</v>
      </c>
      <c r="M133" s="74">
        <f t="shared" si="37"/>
        <v>0</v>
      </c>
      <c r="N133" s="60">
        <f t="shared" si="38"/>
        <v>0</v>
      </c>
      <c r="O133" s="75">
        <f t="shared" ref="O133:O196" si="49">IF(Q132&gt;0,(IF(AND(MONTH($B133)=MONTH(Renew_3208),MONTH($B133)=MONTH(Renew_2924)),Goal_From_3208*0.6+Goal_From_2924*0.6,IF(MONTH($B133)=MONTH(Renew_3208),Goal_From_3208*0.6+Goal_From_2924*0.9,IF(MONTH($B133)=MONTH(Renew_2924),Goal_From_3208*0.9+Goal_From_2924*0.6,Goal_From_3208*0.9+Goal_From_2924*0.9)))+IF(B133&gt;=Temp_Start,IF(Temp,Temp_Goal,0),0)+IF(Bought_3rd_Rental,IF(MONTH($B133)=MONTH(Renew_NEW),Goal_From_NEW*0.6,Goal_From_NEW))),0)</f>
        <v>0</v>
      </c>
      <c r="P133" s="123">
        <f t="shared" si="39"/>
        <v>0</v>
      </c>
      <c r="Q133" s="76">
        <f t="shared" ref="Q133:Q196" si="50">IF(OR(Q132&lt;-0.01,Q132=0),0,IF(Q132&gt;0,Q132-F133-K133-IF(P133&lt;&gt;"",P133,O133),Q132-F133-K133))</f>
        <v>0</v>
      </c>
      <c r="R133" s="49">
        <f t="shared" si="44"/>
        <v>2027</v>
      </c>
    </row>
    <row r="134" spans="2:18" x14ac:dyDescent="0.25">
      <c r="B134" s="48">
        <f t="shared" si="45"/>
        <v>46508</v>
      </c>
      <c r="C134" s="72">
        <f t="shared" si="40"/>
        <v>0</v>
      </c>
      <c r="D134" s="125">
        <v>0</v>
      </c>
      <c r="E134" s="125">
        <v>0</v>
      </c>
      <c r="F134" s="73">
        <f t="shared" si="46"/>
        <v>0</v>
      </c>
      <c r="G134" s="77">
        <f t="shared" si="47"/>
        <v>0</v>
      </c>
      <c r="H134" s="74">
        <f t="shared" ref="H134:H197" si="51">I134+J134</f>
        <v>0</v>
      </c>
      <c r="I134" s="112">
        <f t="shared" si="41"/>
        <v>0</v>
      </c>
      <c r="J134" s="74">
        <f t="shared" si="48"/>
        <v>0</v>
      </c>
      <c r="K134" s="74">
        <f t="shared" si="42"/>
        <v>0</v>
      </c>
      <c r="L134" s="74">
        <f t="shared" si="43"/>
        <v>0</v>
      </c>
      <c r="M134" s="74">
        <f t="shared" ref="M134:M197" si="52">IF($P134,$P134,0)</f>
        <v>0</v>
      </c>
      <c r="N134" s="60">
        <f t="shared" ref="N134:N197" si="53">L134-M134</f>
        <v>0</v>
      </c>
      <c r="O134" s="75">
        <f t="shared" si="49"/>
        <v>0</v>
      </c>
      <c r="P134" s="123">
        <f t="shared" si="39"/>
        <v>0</v>
      </c>
      <c r="Q134" s="76">
        <f t="shared" si="50"/>
        <v>0</v>
      </c>
      <c r="R134" s="49">
        <f t="shared" si="44"/>
        <v>2027</v>
      </c>
    </row>
    <row r="135" spans="2:18" x14ac:dyDescent="0.25">
      <c r="B135" s="48">
        <f t="shared" si="45"/>
        <v>46539</v>
      </c>
      <c r="C135" s="72">
        <f t="shared" si="40"/>
        <v>0</v>
      </c>
      <c r="D135" s="125">
        <v>0</v>
      </c>
      <c r="E135" s="125">
        <v>0</v>
      </c>
      <c r="F135" s="73">
        <f t="shared" si="46"/>
        <v>0</v>
      </c>
      <c r="G135" s="77">
        <f t="shared" si="47"/>
        <v>0</v>
      </c>
      <c r="H135" s="74">
        <f t="shared" si="51"/>
        <v>0</v>
      </c>
      <c r="I135" s="112">
        <f t="shared" si="41"/>
        <v>0</v>
      </c>
      <c r="J135" s="74">
        <f t="shared" si="48"/>
        <v>0</v>
      </c>
      <c r="K135" s="74">
        <f t="shared" si="42"/>
        <v>0</v>
      </c>
      <c r="L135" s="74">
        <f t="shared" si="43"/>
        <v>0</v>
      </c>
      <c r="M135" s="74">
        <f t="shared" si="52"/>
        <v>0</v>
      </c>
      <c r="N135" s="60">
        <f t="shared" si="53"/>
        <v>0</v>
      </c>
      <c r="O135" s="75">
        <f t="shared" si="49"/>
        <v>0</v>
      </c>
      <c r="P135" s="123">
        <f t="shared" si="39"/>
        <v>0</v>
      </c>
      <c r="Q135" s="76">
        <f t="shared" si="50"/>
        <v>0</v>
      </c>
      <c r="R135" s="49">
        <f t="shared" si="44"/>
        <v>2027</v>
      </c>
    </row>
    <row r="136" spans="2:18" x14ac:dyDescent="0.25">
      <c r="B136" s="48">
        <f t="shared" si="45"/>
        <v>46569</v>
      </c>
      <c r="C136" s="72">
        <f t="shared" si="40"/>
        <v>0</v>
      </c>
      <c r="D136" s="125">
        <v>0</v>
      </c>
      <c r="E136" s="125">
        <v>0</v>
      </c>
      <c r="F136" s="73">
        <f t="shared" si="46"/>
        <v>0</v>
      </c>
      <c r="G136" s="77">
        <f t="shared" si="47"/>
        <v>0</v>
      </c>
      <c r="H136" s="74">
        <f t="shared" si="51"/>
        <v>0</v>
      </c>
      <c r="I136" s="112">
        <f t="shared" si="41"/>
        <v>0</v>
      </c>
      <c r="J136" s="74">
        <f t="shared" si="48"/>
        <v>0</v>
      </c>
      <c r="K136" s="74">
        <f t="shared" si="42"/>
        <v>0</v>
      </c>
      <c r="L136" s="74">
        <f t="shared" si="43"/>
        <v>0</v>
      </c>
      <c r="M136" s="74">
        <f t="shared" si="52"/>
        <v>0</v>
      </c>
      <c r="N136" s="60">
        <f t="shared" si="53"/>
        <v>0</v>
      </c>
      <c r="O136" s="75">
        <f t="shared" si="49"/>
        <v>0</v>
      </c>
      <c r="P136" s="123">
        <f t="shared" si="39"/>
        <v>0</v>
      </c>
      <c r="Q136" s="76">
        <f t="shared" si="50"/>
        <v>0</v>
      </c>
      <c r="R136" s="49">
        <f t="shared" si="44"/>
        <v>2027</v>
      </c>
    </row>
    <row r="137" spans="2:18" x14ac:dyDescent="0.25">
      <c r="B137" s="48">
        <f t="shared" si="45"/>
        <v>46600</v>
      </c>
      <c r="C137" s="72">
        <f t="shared" si="40"/>
        <v>0</v>
      </c>
      <c r="D137" s="125">
        <v>0</v>
      </c>
      <c r="E137" s="125">
        <v>0</v>
      </c>
      <c r="F137" s="73">
        <f t="shared" si="46"/>
        <v>0</v>
      </c>
      <c r="G137" s="77">
        <f t="shared" si="47"/>
        <v>0</v>
      </c>
      <c r="H137" s="74">
        <f t="shared" si="51"/>
        <v>0</v>
      </c>
      <c r="I137" s="112">
        <f t="shared" si="41"/>
        <v>0</v>
      </c>
      <c r="J137" s="74">
        <f t="shared" si="48"/>
        <v>0</v>
      </c>
      <c r="K137" s="74">
        <f t="shared" si="42"/>
        <v>0</v>
      </c>
      <c r="L137" s="74">
        <f t="shared" si="43"/>
        <v>0</v>
      </c>
      <c r="M137" s="74">
        <f t="shared" si="52"/>
        <v>0</v>
      </c>
      <c r="N137" s="60">
        <f t="shared" si="53"/>
        <v>0</v>
      </c>
      <c r="O137" s="75">
        <f t="shared" si="49"/>
        <v>0</v>
      </c>
      <c r="P137" s="123">
        <f t="shared" si="39"/>
        <v>0</v>
      </c>
      <c r="Q137" s="76">
        <f t="shared" si="50"/>
        <v>0</v>
      </c>
      <c r="R137" s="49">
        <f t="shared" si="44"/>
        <v>2027</v>
      </c>
    </row>
    <row r="138" spans="2:18" x14ac:dyDescent="0.25">
      <c r="B138" s="48">
        <f t="shared" si="45"/>
        <v>46631</v>
      </c>
      <c r="C138" s="72">
        <f t="shared" si="40"/>
        <v>0</v>
      </c>
      <c r="D138" s="125">
        <v>0</v>
      </c>
      <c r="E138" s="125">
        <v>0</v>
      </c>
      <c r="F138" s="73">
        <f t="shared" si="46"/>
        <v>0</v>
      </c>
      <c r="G138" s="77">
        <f t="shared" si="47"/>
        <v>0</v>
      </c>
      <c r="H138" s="74">
        <f t="shared" si="51"/>
        <v>0</v>
      </c>
      <c r="I138" s="112">
        <f t="shared" si="41"/>
        <v>0</v>
      </c>
      <c r="J138" s="74">
        <f t="shared" si="48"/>
        <v>0</v>
      </c>
      <c r="K138" s="74">
        <f t="shared" si="42"/>
        <v>0</v>
      </c>
      <c r="L138" s="74">
        <f t="shared" si="43"/>
        <v>0</v>
      </c>
      <c r="M138" s="74">
        <f t="shared" si="52"/>
        <v>0</v>
      </c>
      <c r="N138" s="60">
        <f t="shared" si="53"/>
        <v>0</v>
      </c>
      <c r="O138" s="75">
        <f t="shared" si="49"/>
        <v>0</v>
      </c>
      <c r="P138" s="123">
        <f t="shared" si="39"/>
        <v>0</v>
      </c>
      <c r="Q138" s="76">
        <f t="shared" si="50"/>
        <v>0</v>
      </c>
      <c r="R138" s="49">
        <f t="shared" si="44"/>
        <v>2027</v>
      </c>
    </row>
    <row r="139" spans="2:18" x14ac:dyDescent="0.25">
      <c r="B139" s="48">
        <f t="shared" si="45"/>
        <v>46661</v>
      </c>
      <c r="C139" s="72">
        <f t="shared" si="40"/>
        <v>0</v>
      </c>
      <c r="D139" s="125">
        <v>0</v>
      </c>
      <c r="E139" s="125">
        <v>0</v>
      </c>
      <c r="F139" s="73">
        <f t="shared" si="46"/>
        <v>0</v>
      </c>
      <c r="G139" s="77">
        <f t="shared" si="47"/>
        <v>0</v>
      </c>
      <c r="H139" s="74">
        <f t="shared" si="51"/>
        <v>0</v>
      </c>
      <c r="I139" s="112">
        <f t="shared" si="41"/>
        <v>0</v>
      </c>
      <c r="J139" s="74">
        <f t="shared" si="48"/>
        <v>0</v>
      </c>
      <c r="K139" s="74">
        <f t="shared" si="42"/>
        <v>0</v>
      </c>
      <c r="L139" s="74">
        <f t="shared" si="43"/>
        <v>0</v>
      </c>
      <c r="M139" s="74">
        <f t="shared" si="52"/>
        <v>0</v>
      </c>
      <c r="N139" s="60">
        <f t="shared" si="53"/>
        <v>0</v>
      </c>
      <c r="O139" s="75">
        <f t="shared" si="49"/>
        <v>0</v>
      </c>
      <c r="P139" s="123">
        <f t="shared" si="39"/>
        <v>0</v>
      </c>
      <c r="Q139" s="76">
        <f t="shared" si="50"/>
        <v>0</v>
      </c>
      <c r="R139" s="49">
        <f t="shared" si="44"/>
        <v>2027</v>
      </c>
    </row>
    <row r="140" spans="2:18" x14ac:dyDescent="0.25">
      <c r="B140" s="48">
        <f t="shared" si="45"/>
        <v>46692</v>
      </c>
      <c r="C140" s="72">
        <f t="shared" si="40"/>
        <v>0</v>
      </c>
      <c r="D140" s="125">
        <v>0</v>
      </c>
      <c r="E140" s="125">
        <v>0</v>
      </c>
      <c r="F140" s="73">
        <f t="shared" si="46"/>
        <v>0</v>
      </c>
      <c r="G140" s="77">
        <f t="shared" si="47"/>
        <v>0</v>
      </c>
      <c r="H140" s="74">
        <f t="shared" si="51"/>
        <v>0</v>
      </c>
      <c r="I140" s="112">
        <f t="shared" si="41"/>
        <v>0</v>
      </c>
      <c r="J140" s="74">
        <f t="shared" si="48"/>
        <v>0</v>
      </c>
      <c r="K140" s="74">
        <f t="shared" si="42"/>
        <v>0</v>
      </c>
      <c r="L140" s="74">
        <f t="shared" si="43"/>
        <v>0</v>
      </c>
      <c r="M140" s="74">
        <f t="shared" si="52"/>
        <v>0</v>
      </c>
      <c r="N140" s="60">
        <f t="shared" si="53"/>
        <v>0</v>
      </c>
      <c r="O140" s="75">
        <f t="shared" si="49"/>
        <v>0</v>
      </c>
      <c r="P140" s="123">
        <f t="shared" si="39"/>
        <v>0</v>
      </c>
      <c r="Q140" s="76">
        <f t="shared" si="50"/>
        <v>0</v>
      </c>
      <c r="R140" s="49">
        <f t="shared" si="44"/>
        <v>2027</v>
      </c>
    </row>
    <row r="141" spans="2:18" x14ac:dyDescent="0.25">
      <c r="B141" s="48">
        <f t="shared" si="45"/>
        <v>46722</v>
      </c>
      <c r="C141" s="72">
        <f t="shared" si="40"/>
        <v>0</v>
      </c>
      <c r="D141" s="125">
        <v>0</v>
      </c>
      <c r="E141" s="125">
        <v>0</v>
      </c>
      <c r="F141" s="73">
        <f t="shared" si="46"/>
        <v>0</v>
      </c>
      <c r="G141" s="77">
        <f t="shared" si="47"/>
        <v>0</v>
      </c>
      <c r="H141" s="74">
        <f t="shared" si="51"/>
        <v>0</v>
      </c>
      <c r="I141" s="112">
        <f t="shared" si="41"/>
        <v>0</v>
      </c>
      <c r="J141" s="74">
        <f t="shared" si="48"/>
        <v>0</v>
      </c>
      <c r="K141" s="74">
        <f t="shared" si="42"/>
        <v>0</v>
      </c>
      <c r="L141" s="74">
        <f t="shared" si="43"/>
        <v>0</v>
      </c>
      <c r="M141" s="74">
        <f t="shared" si="52"/>
        <v>0</v>
      </c>
      <c r="N141" s="60">
        <f t="shared" si="53"/>
        <v>0</v>
      </c>
      <c r="O141" s="75">
        <f t="shared" si="49"/>
        <v>0</v>
      </c>
      <c r="P141" s="123">
        <f t="shared" si="39"/>
        <v>0</v>
      </c>
      <c r="Q141" s="76">
        <f t="shared" si="50"/>
        <v>0</v>
      </c>
      <c r="R141" s="49">
        <f t="shared" si="44"/>
        <v>2027</v>
      </c>
    </row>
    <row r="142" spans="2:18" x14ac:dyDescent="0.25">
      <c r="B142" s="48">
        <f t="shared" si="45"/>
        <v>46753</v>
      </c>
      <c r="C142" s="72">
        <f t="shared" si="40"/>
        <v>0</v>
      </c>
      <c r="D142" s="125">
        <v>0</v>
      </c>
      <c r="E142" s="125">
        <v>0</v>
      </c>
      <c r="F142" s="73">
        <f t="shared" si="46"/>
        <v>0</v>
      </c>
      <c r="G142" s="77">
        <f t="shared" si="47"/>
        <v>0</v>
      </c>
      <c r="H142" s="74">
        <f t="shared" si="51"/>
        <v>0</v>
      </c>
      <c r="I142" s="112">
        <f t="shared" si="41"/>
        <v>0</v>
      </c>
      <c r="J142" s="74">
        <f t="shared" si="48"/>
        <v>0</v>
      </c>
      <c r="K142" s="74">
        <f t="shared" si="42"/>
        <v>0</v>
      </c>
      <c r="L142" s="74">
        <f t="shared" si="43"/>
        <v>0</v>
      </c>
      <c r="M142" s="74">
        <f t="shared" si="52"/>
        <v>0</v>
      </c>
      <c r="N142" s="60">
        <f t="shared" si="53"/>
        <v>0</v>
      </c>
      <c r="O142" s="75">
        <f t="shared" si="49"/>
        <v>0</v>
      </c>
      <c r="P142" s="123">
        <f t="shared" si="39"/>
        <v>0</v>
      </c>
      <c r="Q142" s="76">
        <f t="shared" si="50"/>
        <v>0</v>
      </c>
      <c r="R142" s="49">
        <f t="shared" si="44"/>
        <v>2028</v>
      </c>
    </row>
    <row r="143" spans="2:18" x14ac:dyDescent="0.25">
      <c r="B143" s="48">
        <f t="shared" si="45"/>
        <v>46784</v>
      </c>
      <c r="C143" s="72">
        <f t="shared" si="40"/>
        <v>0</v>
      </c>
      <c r="D143" s="125">
        <v>0</v>
      </c>
      <c r="E143" s="125">
        <v>0</v>
      </c>
      <c r="F143" s="73">
        <f t="shared" si="46"/>
        <v>0</v>
      </c>
      <c r="G143" s="77">
        <f t="shared" si="47"/>
        <v>0</v>
      </c>
      <c r="H143" s="74">
        <f t="shared" si="51"/>
        <v>0</v>
      </c>
      <c r="I143" s="112">
        <f t="shared" si="41"/>
        <v>0</v>
      </c>
      <c r="J143" s="74">
        <f t="shared" si="48"/>
        <v>0</v>
      </c>
      <c r="K143" s="74">
        <f t="shared" si="42"/>
        <v>0</v>
      </c>
      <c r="L143" s="74">
        <f t="shared" si="43"/>
        <v>0</v>
      </c>
      <c r="M143" s="74">
        <f t="shared" si="52"/>
        <v>0</v>
      </c>
      <c r="N143" s="60">
        <f t="shared" si="53"/>
        <v>0</v>
      </c>
      <c r="O143" s="75">
        <f t="shared" si="49"/>
        <v>0</v>
      </c>
      <c r="P143" s="123">
        <f t="shared" si="39"/>
        <v>0</v>
      </c>
      <c r="Q143" s="76">
        <f t="shared" si="50"/>
        <v>0</v>
      </c>
      <c r="R143" s="49">
        <f t="shared" si="44"/>
        <v>2028</v>
      </c>
    </row>
    <row r="144" spans="2:18" x14ac:dyDescent="0.25">
      <c r="B144" s="48">
        <f t="shared" si="45"/>
        <v>46813</v>
      </c>
      <c r="C144" s="72">
        <f t="shared" si="40"/>
        <v>0</v>
      </c>
      <c r="D144" s="125">
        <v>0</v>
      </c>
      <c r="E144" s="125">
        <v>0</v>
      </c>
      <c r="F144" s="73">
        <f t="shared" si="46"/>
        <v>0</v>
      </c>
      <c r="G144" s="77">
        <f t="shared" si="47"/>
        <v>0</v>
      </c>
      <c r="H144" s="74">
        <f t="shared" si="51"/>
        <v>0</v>
      </c>
      <c r="I144" s="112">
        <f t="shared" si="41"/>
        <v>0</v>
      </c>
      <c r="J144" s="74">
        <f t="shared" si="48"/>
        <v>0</v>
      </c>
      <c r="K144" s="74">
        <f t="shared" si="42"/>
        <v>0</v>
      </c>
      <c r="L144" s="74">
        <f t="shared" si="43"/>
        <v>0</v>
      </c>
      <c r="M144" s="74">
        <f t="shared" si="52"/>
        <v>0</v>
      </c>
      <c r="N144" s="60">
        <f t="shared" si="53"/>
        <v>0</v>
      </c>
      <c r="O144" s="75">
        <f t="shared" si="49"/>
        <v>0</v>
      </c>
      <c r="P144" s="123">
        <f t="shared" si="39"/>
        <v>0</v>
      </c>
      <c r="Q144" s="76">
        <f t="shared" si="50"/>
        <v>0</v>
      </c>
      <c r="R144" s="49">
        <f t="shared" si="44"/>
        <v>2028</v>
      </c>
    </row>
    <row r="145" spans="2:18" x14ac:dyDescent="0.25">
      <c r="B145" s="48">
        <f t="shared" si="45"/>
        <v>46844</v>
      </c>
      <c r="C145" s="72">
        <f t="shared" si="40"/>
        <v>0</v>
      </c>
      <c r="D145" s="125">
        <v>0</v>
      </c>
      <c r="E145" s="125">
        <v>0</v>
      </c>
      <c r="F145" s="73">
        <f t="shared" si="46"/>
        <v>0</v>
      </c>
      <c r="G145" s="77">
        <f t="shared" si="47"/>
        <v>0</v>
      </c>
      <c r="H145" s="74">
        <f t="shared" si="51"/>
        <v>0</v>
      </c>
      <c r="I145" s="112">
        <f t="shared" si="41"/>
        <v>0</v>
      </c>
      <c r="J145" s="74">
        <f t="shared" si="48"/>
        <v>0</v>
      </c>
      <c r="K145" s="74">
        <f t="shared" si="42"/>
        <v>0</v>
      </c>
      <c r="L145" s="74">
        <f t="shared" si="43"/>
        <v>0</v>
      </c>
      <c r="M145" s="74">
        <f t="shared" si="52"/>
        <v>0</v>
      </c>
      <c r="N145" s="60">
        <f t="shared" si="53"/>
        <v>0</v>
      </c>
      <c r="O145" s="75">
        <f t="shared" si="49"/>
        <v>0</v>
      </c>
      <c r="P145" s="123">
        <f t="shared" si="39"/>
        <v>0</v>
      </c>
      <c r="Q145" s="76">
        <f t="shared" si="50"/>
        <v>0</v>
      </c>
      <c r="R145" s="49">
        <f t="shared" si="44"/>
        <v>2028</v>
      </c>
    </row>
    <row r="146" spans="2:18" x14ac:dyDescent="0.25">
      <c r="B146" s="48">
        <f t="shared" si="45"/>
        <v>46874</v>
      </c>
      <c r="C146" s="72">
        <f t="shared" si="40"/>
        <v>0</v>
      </c>
      <c r="D146" s="125">
        <v>0</v>
      </c>
      <c r="E146" s="125">
        <v>0</v>
      </c>
      <c r="F146" s="73">
        <f t="shared" si="46"/>
        <v>0</v>
      </c>
      <c r="G146" s="77">
        <f t="shared" si="47"/>
        <v>0</v>
      </c>
      <c r="H146" s="74">
        <f t="shared" si="51"/>
        <v>0</v>
      </c>
      <c r="I146" s="112">
        <f t="shared" si="41"/>
        <v>0</v>
      </c>
      <c r="J146" s="74">
        <f t="shared" si="48"/>
        <v>0</v>
      </c>
      <c r="K146" s="74">
        <f t="shared" si="42"/>
        <v>0</v>
      </c>
      <c r="L146" s="74">
        <f t="shared" si="43"/>
        <v>0</v>
      </c>
      <c r="M146" s="74">
        <f t="shared" si="52"/>
        <v>0</v>
      </c>
      <c r="N146" s="60">
        <f t="shared" si="53"/>
        <v>0</v>
      </c>
      <c r="O146" s="75">
        <f t="shared" si="49"/>
        <v>0</v>
      </c>
      <c r="P146" s="123">
        <f t="shared" si="39"/>
        <v>0</v>
      </c>
      <c r="Q146" s="76">
        <f t="shared" si="50"/>
        <v>0</v>
      </c>
      <c r="R146" s="49">
        <f t="shared" si="44"/>
        <v>2028</v>
      </c>
    </row>
    <row r="147" spans="2:18" x14ac:dyDescent="0.25">
      <c r="B147" s="48">
        <f t="shared" si="45"/>
        <v>46905</v>
      </c>
      <c r="C147" s="72">
        <f t="shared" si="40"/>
        <v>0</v>
      </c>
      <c r="D147" s="125">
        <v>0</v>
      </c>
      <c r="E147" s="125">
        <v>0</v>
      </c>
      <c r="F147" s="73">
        <f t="shared" si="46"/>
        <v>0</v>
      </c>
      <c r="G147" s="77">
        <f t="shared" si="47"/>
        <v>0</v>
      </c>
      <c r="H147" s="74">
        <f t="shared" si="51"/>
        <v>0</v>
      </c>
      <c r="I147" s="112">
        <f t="shared" si="41"/>
        <v>0</v>
      </c>
      <c r="J147" s="74">
        <f t="shared" si="48"/>
        <v>0</v>
      </c>
      <c r="K147" s="74">
        <f t="shared" si="42"/>
        <v>0</v>
      </c>
      <c r="L147" s="74">
        <f t="shared" si="43"/>
        <v>0</v>
      </c>
      <c r="M147" s="74">
        <f t="shared" si="52"/>
        <v>0</v>
      </c>
      <c r="N147" s="60">
        <f t="shared" si="53"/>
        <v>0</v>
      </c>
      <c r="O147" s="75">
        <f t="shared" si="49"/>
        <v>0</v>
      </c>
      <c r="P147" s="123">
        <f t="shared" si="39"/>
        <v>0</v>
      </c>
      <c r="Q147" s="76">
        <f t="shared" si="50"/>
        <v>0</v>
      </c>
      <c r="R147" s="49">
        <f t="shared" si="44"/>
        <v>2028</v>
      </c>
    </row>
    <row r="148" spans="2:18" x14ac:dyDescent="0.25">
      <c r="B148" s="48">
        <f t="shared" si="45"/>
        <v>46935</v>
      </c>
      <c r="C148" s="72">
        <f t="shared" si="40"/>
        <v>0</v>
      </c>
      <c r="D148" s="125">
        <v>0</v>
      </c>
      <c r="E148" s="125">
        <v>0</v>
      </c>
      <c r="F148" s="73">
        <f t="shared" si="46"/>
        <v>0</v>
      </c>
      <c r="G148" s="77">
        <f t="shared" si="47"/>
        <v>0</v>
      </c>
      <c r="H148" s="74">
        <f t="shared" si="51"/>
        <v>0</v>
      </c>
      <c r="I148" s="112">
        <f t="shared" si="41"/>
        <v>0</v>
      </c>
      <c r="J148" s="74">
        <f t="shared" si="48"/>
        <v>0</v>
      </c>
      <c r="K148" s="74">
        <f t="shared" si="42"/>
        <v>0</v>
      </c>
      <c r="L148" s="74">
        <f t="shared" si="43"/>
        <v>0</v>
      </c>
      <c r="M148" s="74">
        <f t="shared" si="52"/>
        <v>0</v>
      </c>
      <c r="N148" s="60">
        <f t="shared" si="53"/>
        <v>0</v>
      </c>
      <c r="O148" s="75">
        <f t="shared" si="49"/>
        <v>0</v>
      </c>
      <c r="P148" s="123">
        <f t="shared" si="39"/>
        <v>0</v>
      </c>
      <c r="Q148" s="76">
        <f t="shared" si="50"/>
        <v>0</v>
      </c>
      <c r="R148" s="49">
        <f t="shared" si="44"/>
        <v>2028</v>
      </c>
    </row>
    <row r="149" spans="2:18" x14ac:dyDescent="0.25">
      <c r="B149" s="48">
        <f t="shared" si="45"/>
        <v>46966</v>
      </c>
      <c r="C149" s="72">
        <f t="shared" si="40"/>
        <v>0</v>
      </c>
      <c r="D149" s="125">
        <v>0</v>
      </c>
      <c r="E149" s="125">
        <v>0</v>
      </c>
      <c r="F149" s="73">
        <f t="shared" si="46"/>
        <v>0</v>
      </c>
      <c r="G149" s="77">
        <f t="shared" si="47"/>
        <v>0</v>
      </c>
      <c r="H149" s="74">
        <f t="shared" si="51"/>
        <v>0</v>
      </c>
      <c r="I149" s="112">
        <f t="shared" si="41"/>
        <v>0</v>
      </c>
      <c r="J149" s="74">
        <f t="shared" si="48"/>
        <v>0</v>
      </c>
      <c r="K149" s="74">
        <f t="shared" si="42"/>
        <v>0</v>
      </c>
      <c r="L149" s="74">
        <f t="shared" si="43"/>
        <v>0</v>
      </c>
      <c r="M149" s="74">
        <f t="shared" si="52"/>
        <v>0</v>
      </c>
      <c r="N149" s="60">
        <f t="shared" si="53"/>
        <v>0</v>
      </c>
      <c r="O149" s="75">
        <f t="shared" si="49"/>
        <v>0</v>
      </c>
      <c r="P149" s="123">
        <f t="shared" si="39"/>
        <v>0</v>
      </c>
      <c r="Q149" s="76">
        <f t="shared" si="50"/>
        <v>0</v>
      </c>
      <c r="R149" s="49">
        <f t="shared" si="44"/>
        <v>2028</v>
      </c>
    </row>
    <row r="150" spans="2:18" x14ac:dyDescent="0.25">
      <c r="B150" s="48">
        <f t="shared" si="45"/>
        <v>46997</v>
      </c>
      <c r="C150" s="72">
        <f t="shared" si="40"/>
        <v>0</v>
      </c>
      <c r="D150" s="125">
        <v>0</v>
      </c>
      <c r="E150" s="125">
        <v>0</v>
      </c>
      <c r="F150" s="73">
        <f t="shared" si="46"/>
        <v>0</v>
      </c>
      <c r="G150" s="77">
        <f t="shared" si="47"/>
        <v>0</v>
      </c>
      <c r="H150" s="74">
        <f t="shared" si="51"/>
        <v>0</v>
      </c>
      <c r="I150" s="112">
        <f t="shared" si="41"/>
        <v>0</v>
      </c>
      <c r="J150" s="74">
        <f t="shared" si="48"/>
        <v>0</v>
      </c>
      <c r="K150" s="74">
        <f t="shared" si="42"/>
        <v>0</v>
      </c>
      <c r="L150" s="74">
        <f t="shared" si="43"/>
        <v>0</v>
      </c>
      <c r="M150" s="74">
        <f t="shared" si="52"/>
        <v>0</v>
      </c>
      <c r="N150" s="60">
        <f t="shared" si="53"/>
        <v>0</v>
      </c>
      <c r="O150" s="75">
        <f t="shared" si="49"/>
        <v>0</v>
      </c>
      <c r="P150" s="123">
        <f t="shared" si="39"/>
        <v>0</v>
      </c>
      <c r="Q150" s="76">
        <f t="shared" si="50"/>
        <v>0</v>
      </c>
      <c r="R150" s="49">
        <f t="shared" si="44"/>
        <v>2028</v>
      </c>
    </row>
    <row r="151" spans="2:18" x14ac:dyDescent="0.25">
      <c r="B151" s="48">
        <f t="shared" si="45"/>
        <v>47027</v>
      </c>
      <c r="C151" s="72">
        <f t="shared" si="40"/>
        <v>0</v>
      </c>
      <c r="D151" s="125">
        <v>0</v>
      </c>
      <c r="E151" s="125">
        <v>0</v>
      </c>
      <c r="F151" s="73">
        <f t="shared" si="46"/>
        <v>0</v>
      </c>
      <c r="G151" s="77">
        <f t="shared" si="47"/>
        <v>0</v>
      </c>
      <c r="H151" s="74">
        <f t="shared" si="51"/>
        <v>0</v>
      </c>
      <c r="I151" s="112">
        <f t="shared" si="41"/>
        <v>0</v>
      </c>
      <c r="J151" s="74">
        <f t="shared" si="48"/>
        <v>0</v>
      </c>
      <c r="K151" s="74">
        <f t="shared" si="42"/>
        <v>0</v>
      </c>
      <c r="L151" s="74">
        <f t="shared" si="43"/>
        <v>0</v>
      </c>
      <c r="M151" s="74">
        <f t="shared" si="52"/>
        <v>0</v>
      </c>
      <c r="N151" s="60">
        <f t="shared" si="53"/>
        <v>0</v>
      </c>
      <c r="O151" s="75">
        <f t="shared" si="49"/>
        <v>0</v>
      </c>
      <c r="P151" s="123">
        <f t="shared" si="39"/>
        <v>0</v>
      </c>
      <c r="Q151" s="76">
        <f t="shared" si="50"/>
        <v>0</v>
      </c>
      <c r="R151" s="49">
        <f t="shared" si="44"/>
        <v>2028</v>
      </c>
    </row>
    <row r="152" spans="2:18" x14ac:dyDescent="0.25">
      <c r="B152" s="48">
        <f t="shared" si="45"/>
        <v>47058</v>
      </c>
      <c r="C152" s="72">
        <f t="shared" si="40"/>
        <v>0</v>
      </c>
      <c r="D152" s="125">
        <v>0</v>
      </c>
      <c r="E152" s="125">
        <v>0</v>
      </c>
      <c r="F152" s="73">
        <f t="shared" si="46"/>
        <v>0</v>
      </c>
      <c r="G152" s="77">
        <f t="shared" si="47"/>
        <v>0</v>
      </c>
      <c r="H152" s="74">
        <f t="shared" si="51"/>
        <v>0</v>
      </c>
      <c r="I152" s="112">
        <f t="shared" si="41"/>
        <v>0</v>
      </c>
      <c r="J152" s="74">
        <f t="shared" si="48"/>
        <v>0</v>
      </c>
      <c r="K152" s="74">
        <f t="shared" si="42"/>
        <v>0</v>
      </c>
      <c r="L152" s="74">
        <f t="shared" si="43"/>
        <v>0</v>
      </c>
      <c r="M152" s="74">
        <f t="shared" si="52"/>
        <v>0</v>
      </c>
      <c r="N152" s="60">
        <f t="shared" si="53"/>
        <v>0</v>
      </c>
      <c r="O152" s="75">
        <f t="shared" si="49"/>
        <v>0</v>
      </c>
      <c r="P152" s="123">
        <f t="shared" si="39"/>
        <v>0</v>
      </c>
      <c r="Q152" s="76">
        <f t="shared" si="50"/>
        <v>0</v>
      </c>
      <c r="R152" s="49">
        <f t="shared" si="44"/>
        <v>2028</v>
      </c>
    </row>
    <row r="153" spans="2:18" x14ac:dyDescent="0.25">
      <c r="B153" s="48">
        <f t="shared" si="45"/>
        <v>47088</v>
      </c>
      <c r="C153" s="72">
        <f t="shared" si="40"/>
        <v>0</v>
      </c>
      <c r="D153" s="125">
        <v>0</v>
      </c>
      <c r="E153" s="125">
        <v>0</v>
      </c>
      <c r="F153" s="73">
        <f t="shared" si="46"/>
        <v>0</v>
      </c>
      <c r="G153" s="77">
        <f t="shared" si="47"/>
        <v>0</v>
      </c>
      <c r="H153" s="74">
        <f t="shared" si="51"/>
        <v>0</v>
      </c>
      <c r="I153" s="112">
        <f t="shared" si="41"/>
        <v>0</v>
      </c>
      <c r="J153" s="74">
        <f t="shared" si="48"/>
        <v>0</v>
      </c>
      <c r="K153" s="74">
        <f t="shared" si="42"/>
        <v>0</v>
      </c>
      <c r="L153" s="74">
        <f t="shared" si="43"/>
        <v>0</v>
      </c>
      <c r="M153" s="74">
        <f t="shared" si="52"/>
        <v>0</v>
      </c>
      <c r="N153" s="60">
        <f t="shared" si="53"/>
        <v>0</v>
      </c>
      <c r="O153" s="75">
        <f t="shared" si="49"/>
        <v>0</v>
      </c>
      <c r="P153" s="123">
        <f t="shared" si="39"/>
        <v>0</v>
      </c>
      <c r="Q153" s="76">
        <f t="shared" si="50"/>
        <v>0</v>
      </c>
      <c r="R153" s="49">
        <f t="shared" si="44"/>
        <v>2028</v>
      </c>
    </row>
    <row r="154" spans="2:18" x14ac:dyDescent="0.25">
      <c r="B154" s="48">
        <f t="shared" si="45"/>
        <v>47119</v>
      </c>
      <c r="C154" s="72">
        <f t="shared" si="40"/>
        <v>0</v>
      </c>
      <c r="D154" s="125">
        <v>0</v>
      </c>
      <c r="E154" s="125">
        <v>0</v>
      </c>
      <c r="F154" s="73">
        <f t="shared" si="46"/>
        <v>0</v>
      </c>
      <c r="G154" s="77">
        <f t="shared" si="47"/>
        <v>0</v>
      </c>
      <c r="H154" s="74">
        <f t="shared" si="51"/>
        <v>0</v>
      </c>
      <c r="I154" s="112">
        <f t="shared" si="41"/>
        <v>0</v>
      </c>
      <c r="J154" s="74">
        <f t="shared" si="48"/>
        <v>0</v>
      </c>
      <c r="K154" s="74">
        <f t="shared" si="42"/>
        <v>0</v>
      </c>
      <c r="L154" s="74">
        <f t="shared" si="43"/>
        <v>0</v>
      </c>
      <c r="M154" s="74">
        <f t="shared" si="52"/>
        <v>0</v>
      </c>
      <c r="N154" s="60">
        <f t="shared" si="53"/>
        <v>0</v>
      </c>
      <c r="O154" s="75">
        <f t="shared" si="49"/>
        <v>0</v>
      </c>
      <c r="P154" s="123">
        <f t="shared" si="39"/>
        <v>0</v>
      </c>
      <c r="Q154" s="76">
        <f t="shared" si="50"/>
        <v>0</v>
      </c>
      <c r="R154" s="49">
        <f t="shared" si="44"/>
        <v>2029</v>
      </c>
    </row>
    <row r="155" spans="2:18" x14ac:dyDescent="0.25">
      <c r="B155" s="48">
        <f t="shared" si="45"/>
        <v>47150</v>
      </c>
      <c r="C155" s="72">
        <f t="shared" si="40"/>
        <v>0</v>
      </c>
      <c r="D155" s="125">
        <v>0</v>
      </c>
      <c r="E155" s="125">
        <v>0</v>
      </c>
      <c r="F155" s="73">
        <f t="shared" si="46"/>
        <v>0</v>
      </c>
      <c r="G155" s="77">
        <f t="shared" si="47"/>
        <v>0</v>
      </c>
      <c r="H155" s="74">
        <f t="shared" si="51"/>
        <v>0</v>
      </c>
      <c r="I155" s="112">
        <f t="shared" si="41"/>
        <v>0</v>
      </c>
      <c r="J155" s="74">
        <f t="shared" si="48"/>
        <v>0</v>
      </c>
      <c r="K155" s="74">
        <f t="shared" si="42"/>
        <v>0</v>
      </c>
      <c r="L155" s="74">
        <f t="shared" si="43"/>
        <v>0</v>
      </c>
      <c r="M155" s="74">
        <f t="shared" si="52"/>
        <v>0</v>
      </c>
      <c r="N155" s="60">
        <f t="shared" si="53"/>
        <v>0</v>
      </c>
      <c r="O155" s="75">
        <f t="shared" si="49"/>
        <v>0</v>
      </c>
      <c r="P155" s="123">
        <f t="shared" si="39"/>
        <v>0</v>
      </c>
      <c r="Q155" s="76">
        <f t="shared" si="50"/>
        <v>0</v>
      </c>
      <c r="R155" s="49">
        <f t="shared" si="44"/>
        <v>2029</v>
      </c>
    </row>
    <row r="156" spans="2:18" x14ac:dyDescent="0.25">
      <c r="B156" s="48">
        <f t="shared" si="45"/>
        <v>47178</v>
      </c>
      <c r="C156" s="72">
        <f t="shared" si="40"/>
        <v>0</v>
      </c>
      <c r="D156" s="125">
        <v>0</v>
      </c>
      <c r="E156" s="125">
        <v>0</v>
      </c>
      <c r="F156" s="73">
        <f t="shared" si="46"/>
        <v>0</v>
      </c>
      <c r="G156" s="77">
        <f t="shared" si="47"/>
        <v>0</v>
      </c>
      <c r="H156" s="74">
        <f t="shared" si="51"/>
        <v>0</v>
      </c>
      <c r="I156" s="112">
        <f t="shared" si="41"/>
        <v>0</v>
      </c>
      <c r="J156" s="74">
        <f t="shared" si="48"/>
        <v>0</v>
      </c>
      <c r="K156" s="74">
        <f t="shared" si="42"/>
        <v>0</v>
      </c>
      <c r="L156" s="74">
        <f t="shared" si="43"/>
        <v>0</v>
      </c>
      <c r="M156" s="74">
        <f t="shared" si="52"/>
        <v>0</v>
      </c>
      <c r="N156" s="60">
        <f t="shared" si="53"/>
        <v>0</v>
      </c>
      <c r="O156" s="75">
        <f t="shared" si="49"/>
        <v>0</v>
      </c>
      <c r="P156" s="123">
        <f t="shared" si="39"/>
        <v>0</v>
      </c>
      <c r="Q156" s="76">
        <f t="shared" si="50"/>
        <v>0</v>
      </c>
      <c r="R156" s="49">
        <f t="shared" si="44"/>
        <v>2029</v>
      </c>
    </row>
    <row r="157" spans="2:18" x14ac:dyDescent="0.25">
      <c r="B157" s="48">
        <f t="shared" si="45"/>
        <v>47209</v>
      </c>
      <c r="C157" s="72">
        <f t="shared" si="40"/>
        <v>0</v>
      </c>
      <c r="D157" s="125">
        <v>0</v>
      </c>
      <c r="E157" s="125">
        <v>0</v>
      </c>
      <c r="F157" s="73">
        <f t="shared" si="46"/>
        <v>0</v>
      </c>
      <c r="G157" s="77">
        <f t="shared" si="47"/>
        <v>0</v>
      </c>
      <c r="H157" s="74">
        <f t="shared" si="51"/>
        <v>0</v>
      </c>
      <c r="I157" s="112">
        <f t="shared" si="41"/>
        <v>0</v>
      </c>
      <c r="J157" s="74">
        <f t="shared" si="48"/>
        <v>0</v>
      </c>
      <c r="K157" s="74">
        <f t="shared" si="42"/>
        <v>0</v>
      </c>
      <c r="L157" s="74">
        <f t="shared" si="43"/>
        <v>0</v>
      </c>
      <c r="M157" s="74">
        <f t="shared" si="52"/>
        <v>0</v>
      </c>
      <c r="N157" s="60">
        <f t="shared" si="53"/>
        <v>0</v>
      </c>
      <c r="O157" s="75">
        <f t="shared" si="49"/>
        <v>0</v>
      </c>
      <c r="P157" s="123">
        <f t="shared" ref="P157:P220" si="54">IF(O157,O157,0)</f>
        <v>0</v>
      </c>
      <c r="Q157" s="76">
        <f t="shared" si="50"/>
        <v>0</v>
      </c>
      <c r="R157" s="49">
        <f t="shared" si="44"/>
        <v>2029</v>
      </c>
    </row>
    <row r="158" spans="2:18" x14ac:dyDescent="0.25">
      <c r="B158" s="48">
        <f t="shared" si="45"/>
        <v>47239</v>
      </c>
      <c r="C158" s="72">
        <f t="shared" si="40"/>
        <v>0</v>
      </c>
      <c r="D158" s="125">
        <v>0</v>
      </c>
      <c r="E158" s="125">
        <v>0</v>
      </c>
      <c r="F158" s="73">
        <f t="shared" si="46"/>
        <v>0</v>
      </c>
      <c r="G158" s="77">
        <f t="shared" si="47"/>
        <v>0</v>
      </c>
      <c r="H158" s="74">
        <f t="shared" si="51"/>
        <v>0</v>
      </c>
      <c r="I158" s="112">
        <f t="shared" si="41"/>
        <v>0</v>
      </c>
      <c r="J158" s="74">
        <f t="shared" si="48"/>
        <v>0</v>
      </c>
      <c r="K158" s="74">
        <f t="shared" si="42"/>
        <v>0</v>
      </c>
      <c r="L158" s="74">
        <f t="shared" si="43"/>
        <v>0</v>
      </c>
      <c r="M158" s="74">
        <f t="shared" si="52"/>
        <v>0</v>
      </c>
      <c r="N158" s="60">
        <f t="shared" si="53"/>
        <v>0</v>
      </c>
      <c r="O158" s="75">
        <f t="shared" si="49"/>
        <v>0</v>
      </c>
      <c r="P158" s="123">
        <f t="shared" si="54"/>
        <v>0</v>
      </c>
      <c r="Q158" s="76">
        <f t="shared" si="50"/>
        <v>0</v>
      </c>
      <c r="R158" s="49">
        <f t="shared" si="44"/>
        <v>2029</v>
      </c>
    </row>
    <row r="159" spans="2:18" x14ac:dyDescent="0.25">
      <c r="B159" s="48">
        <f t="shared" si="45"/>
        <v>47270</v>
      </c>
      <c r="C159" s="72">
        <f t="shared" si="40"/>
        <v>0</v>
      </c>
      <c r="D159" s="125">
        <v>0</v>
      </c>
      <c r="E159" s="125">
        <v>0</v>
      </c>
      <c r="F159" s="73">
        <f t="shared" si="46"/>
        <v>0</v>
      </c>
      <c r="G159" s="77">
        <f t="shared" si="47"/>
        <v>0</v>
      </c>
      <c r="H159" s="74">
        <f t="shared" si="51"/>
        <v>0</v>
      </c>
      <c r="I159" s="112">
        <f t="shared" si="41"/>
        <v>0</v>
      </c>
      <c r="J159" s="74">
        <f t="shared" si="48"/>
        <v>0</v>
      </c>
      <c r="K159" s="74">
        <f t="shared" si="42"/>
        <v>0</v>
      </c>
      <c r="L159" s="74">
        <f t="shared" si="43"/>
        <v>0</v>
      </c>
      <c r="M159" s="74">
        <f t="shared" si="52"/>
        <v>0</v>
      </c>
      <c r="N159" s="60">
        <f t="shared" si="53"/>
        <v>0</v>
      </c>
      <c r="O159" s="75">
        <f t="shared" si="49"/>
        <v>0</v>
      </c>
      <c r="P159" s="123">
        <f t="shared" si="54"/>
        <v>0</v>
      </c>
      <c r="Q159" s="76">
        <f t="shared" si="50"/>
        <v>0</v>
      </c>
      <c r="R159" s="49">
        <f t="shared" si="44"/>
        <v>2029</v>
      </c>
    </row>
    <row r="160" spans="2:18" x14ac:dyDescent="0.25">
      <c r="B160" s="48">
        <f t="shared" si="45"/>
        <v>47300</v>
      </c>
      <c r="C160" s="72">
        <f t="shared" si="40"/>
        <v>0</v>
      </c>
      <c r="D160" s="125">
        <v>0</v>
      </c>
      <c r="E160" s="125">
        <v>0</v>
      </c>
      <c r="F160" s="73">
        <f t="shared" si="46"/>
        <v>0</v>
      </c>
      <c r="G160" s="77">
        <f t="shared" si="47"/>
        <v>0</v>
      </c>
      <c r="H160" s="74">
        <f t="shared" si="51"/>
        <v>0</v>
      </c>
      <c r="I160" s="112">
        <f t="shared" si="41"/>
        <v>0</v>
      </c>
      <c r="J160" s="74">
        <f t="shared" si="48"/>
        <v>0</v>
      </c>
      <c r="K160" s="74">
        <f t="shared" si="42"/>
        <v>0</v>
      </c>
      <c r="L160" s="74">
        <f t="shared" si="43"/>
        <v>0</v>
      </c>
      <c r="M160" s="74">
        <f t="shared" si="52"/>
        <v>0</v>
      </c>
      <c r="N160" s="60">
        <f t="shared" si="53"/>
        <v>0</v>
      </c>
      <c r="O160" s="75">
        <f t="shared" si="49"/>
        <v>0</v>
      </c>
      <c r="P160" s="123">
        <f t="shared" si="54"/>
        <v>0</v>
      </c>
      <c r="Q160" s="76">
        <f t="shared" si="50"/>
        <v>0</v>
      </c>
      <c r="R160" s="49">
        <f t="shared" si="44"/>
        <v>2029</v>
      </c>
    </row>
    <row r="161" spans="2:18" x14ac:dyDescent="0.25">
      <c r="B161" s="48">
        <f t="shared" si="45"/>
        <v>47331</v>
      </c>
      <c r="C161" s="72">
        <f t="shared" si="40"/>
        <v>0</v>
      </c>
      <c r="D161" s="125">
        <v>0</v>
      </c>
      <c r="E161" s="125">
        <v>0</v>
      </c>
      <c r="F161" s="73">
        <f t="shared" si="46"/>
        <v>0</v>
      </c>
      <c r="G161" s="77">
        <f t="shared" si="47"/>
        <v>0</v>
      </c>
      <c r="H161" s="74">
        <f t="shared" si="51"/>
        <v>0</v>
      </c>
      <c r="I161" s="112">
        <f t="shared" si="41"/>
        <v>0</v>
      </c>
      <c r="J161" s="74">
        <f t="shared" si="48"/>
        <v>0</v>
      </c>
      <c r="K161" s="74">
        <f t="shared" si="42"/>
        <v>0</v>
      </c>
      <c r="L161" s="74">
        <f t="shared" si="43"/>
        <v>0</v>
      </c>
      <c r="M161" s="74">
        <f t="shared" si="52"/>
        <v>0</v>
      </c>
      <c r="N161" s="60">
        <f t="shared" si="53"/>
        <v>0</v>
      </c>
      <c r="O161" s="75">
        <f t="shared" si="49"/>
        <v>0</v>
      </c>
      <c r="P161" s="123">
        <f t="shared" si="54"/>
        <v>0</v>
      </c>
      <c r="Q161" s="76">
        <f t="shared" si="50"/>
        <v>0</v>
      </c>
      <c r="R161" s="49">
        <f t="shared" si="44"/>
        <v>2029</v>
      </c>
    </row>
    <row r="162" spans="2:18" x14ac:dyDescent="0.25">
      <c r="B162" s="48">
        <f t="shared" si="45"/>
        <v>47362</v>
      </c>
      <c r="C162" s="72">
        <f t="shared" ref="C162:C225" si="55">IF(N161&gt;0,N161-F162,IF(AND(N162=0,N161&lt;0),-0.01,0))</f>
        <v>0</v>
      </c>
      <c r="D162" s="125">
        <v>0</v>
      </c>
      <c r="E162" s="125">
        <v>0</v>
      </c>
      <c r="F162" s="73">
        <f t="shared" si="46"/>
        <v>0</v>
      </c>
      <c r="G162" s="77">
        <f t="shared" si="47"/>
        <v>0</v>
      </c>
      <c r="H162" s="74">
        <f t="shared" si="51"/>
        <v>0</v>
      </c>
      <c r="I162" s="112">
        <f t="shared" si="41"/>
        <v>0</v>
      </c>
      <c r="J162" s="74">
        <f t="shared" si="48"/>
        <v>0</v>
      </c>
      <c r="K162" s="74">
        <f t="shared" si="42"/>
        <v>0</v>
      </c>
      <c r="L162" s="74">
        <f t="shared" si="43"/>
        <v>0</v>
      </c>
      <c r="M162" s="74">
        <f t="shared" si="52"/>
        <v>0</v>
      </c>
      <c r="N162" s="60">
        <f t="shared" si="53"/>
        <v>0</v>
      </c>
      <c r="O162" s="75">
        <f t="shared" si="49"/>
        <v>0</v>
      </c>
      <c r="P162" s="123">
        <f t="shared" si="54"/>
        <v>0</v>
      </c>
      <c r="Q162" s="76">
        <f t="shared" si="50"/>
        <v>0</v>
      </c>
      <c r="R162" s="49">
        <f t="shared" si="44"/>
        <v>2029</v>
      </c>
    </row>
    <row r="163" spans="2:18" x14ac:dyDescent="0.25">
      <c r="B163" s="48">
        <f t="shared" si="45"/>
        <v>47392</v>
      </c>
      <c r="C163" s="72">
        <f t="shared" si="55"/>
        <v>0</v>
      </c>
      <c r="D163" s="125">
        <v>0</v>
      </c>
      <c r="E163" s="125">
        <v>0</v>
      </c>
      <c r="F163" s="73">
        <f t="shared" si="46"/>
        <v>0</v>
      </c>
      <c r="G163" s="77">
        <f t="shared" si="47"/>
        <v>0</v>
      </c>
      <c r="H163" s="74">
        <f t="shared" si="51"/>
        <v>0</v>
      </c>
      <c r="I163" s="112">
        <f t="shared" si="41"/>
        <v>0</v>
      </c>
      <c r="J163" s="74">
        <f t="shared" si="48"/>
        <v>0</v>
      </c>
      <c r="K163" s="74">
        <f t="shared" si="42"/>
        <v>0</v>
      </c>
      <c r="L163" s="74">
        <f t="shared" si="43"/>
        <v>0</v>
      </c>
      <c r="M163" s="74">
        <f t="shared" si="52"/>
        <v>0</v>
      </c>
      <c r="N163" s="60">
        <f t="shared" si="53"/>
        <v>0</v>
      </c>
      <c r="O163" s="75">
        <f t="shared" si="49"/>
        <v>0</v>
      </c>
      <c r="P163" s="123">
        <f t="shared" si="54"/>
        <v>0</v>
      </c>
      <c r="Q163" s="76">
        <f t="shared" si="50"/>
        <v>0</v>
      </c>
      <c r="R163" s="49">
        <f t="shared" si="44"/>
        <v>2029</v>
      </c>
    </row>
    <row r="164" spans="2:18" x14ac:dyDescent="0.25">
      <c r="B164" s="48">
        <f t="shared" si="45"/>
        <v>47423</v>
      </c>
      <c r="C164" s="72">
        <f t="shared" si="55"/>
        <v>0</v>
      </c>
      <c r="D164" s="125">
        <v>0</v>
      </c>
      <c r="E164" s="125">
        <v>0</v>
      </c>
      <c r="F164" s="73">
        <f t="shared" si="46"/>
        <v>0</v>
      </c>
      <c r="G164" s="77">
        <f t="shared" si="47"/>
        <v>0</v>
      </c>
      <c r="H164" s="74">
        <f t="shared" si="51"/>
        <v>0</v>
      </c>
      <c r="I164" s="112">
        <f t="shared" si="41"/>
        <v>0</v>
      </c>
      <c r="J164" s="74">
        <f t="shared" si="48"/>
        <v>0</v>
      </c>
      <c r="K164" s="74">
        <f t="shared" si="42"/>
        <v>0</v>
      </c>
      <c r="L164" s="74">
        <f t="shared" si="43"/>
        <v>0</v>
      </c>
      <c r="M164" s="74">
        <f t="shared" si="52"/>
        <v>0</v>
      </c>
      <c r="N164" s="60">
        <f t="shared" si="53"/>
        <v>0</v>
      </c>
      <c r="O164" s="75">
        <f t="shared" si="49"/>
        <v>0</v>
      </c>
      <c r="P164" s="123">
        <f t="shared" si="54"/>
        <v>0</v>
      </c>
      <c r="Q164" s="76">
        <f t="shared" si="50"/>
        <v>0</v>
      </c>
      <c r="R164" s="49">
        <f t="shared" si="44"/>
        <v>2029</v>
      </c>
    </row>
    <row r="165" spans="2:18" x14ac:dyDescent="0.25">
      <c r="B165" s="48">
        <f t="shared" si="45"/>
        <v>47453</v>
      </c>
      <c r="C165" s="72">
        <f t="shared" si="55"/>
        <v>0</v>
      </c>
      <c r="D165" s="125">
        <v>0</v>
      </c>
      <c r="E165" s="125">
        <v>0</v>
      </c>
      <c r="F165" s="73">
        <f t="shared" si="46"/>
        <v>0</v>
      </c>
      <c r="G165" s="77">
        <f t="shared" si="47"/>
        <v>0</v>
      </c>
      <c r="H165" s="74">
        <f t="shared" si="51"/>
        <v>0</v>
      </c>
      <c r="I165" s="112">
        <f t="shared" si="41"/>
        <v>0</v>
      </c>
      <c r="J165" s="74">
        <f t="shared" si="48"/>
        <v>0</v>
      </c>
      <c r="K165" s="74">
        <f t="shared" si="42"/>
        <v>0</v>
      </c>
      <c r="L165" s="74">
        <f t="shared" si="43"/>
        <v>0</v>
      </c>
      <c r="M165" s="74">
        <f t="shared" si="52"/>
        <v>0</v>
      </c>
      <c r="N165" s="60">
        <f t="shared" si="53"/>
        <v>0</v>
      </c>
      <c r="O165" s="75">
        <f t="shared" si="49"/>
        <v>0</v>
      </c>
      <c r="P165" s="123">
        <f t="shared" si="54"/>
        <v>0</v>
      </c>
      <c r="Q165" s="76">
        <f t="shared" si="50"/>
        <v>0</v>
      </c>
      <c r="R165" s="49">
        <f t="shared" si="44"/>
        <v>2029</v>
      </c>
    </row>
    <row r="166" spans="2:18" x14ac:dyDescent="0.25">
      <c r="B166" s="48">
        <f t="shared" si="45"/>
        <v>47484</v>
      </c>
      <c r="C166" s="72">
        <f t="shared" si="55"/>
        <v>0</v>
      </c>
      <c r="D166" s="125">
        <v>0</v>
      </c>
      <c r="E166" s="125">
        <v>0</v>
      </c>
      <c r="F166" s="73">
        <f t="shared" si="46"/>
        <v>0</v>
      </c>
      <c r="G166" s="77">
        <f t="shared" si="47"/>
        <v>0</v>
      </c>
      <c r="H166" s="74">
        <f t="shared" si="51"/>
        <v>0</v>
      </c>
      <c r="I166" s="112">
        <f t="shared" si="41"/>
        <v>0</v>
      </c>
      <c r="J166" s="74">
        <f t="shared" si="48"/>
        <v>0</v>
      </c>
      <c r="K166" s="74">
        <f t="shared" si="42"/>
        <v>0</v>
      </c>
      <c r="L166" s="74">
        <f t="shared" si="43"/>
        <v>0</v>
      </c>
      <c r="M166" s="74">
        <f t="shared" si="52"/>
        <v>0</v>
      </c>
      <c r="N166" s="60">
        <f t="shared" si="53"/>
        <v>0</v>
      </c>
      <c r="O166" s="75">
        <f t="shared" si="49"/>
        <v>0</v>
      </c>
      <c r="P166" s="123">
        <f t="shared" si="54"/>
        <v>0</v>
      </c>
      <c r="Q166" s="76">
        <f t="shared" si="50"/>
        <v>0</v>
      </c>
      <c r="R166" s="49">
        <f t="shared" si="44"/>
        <v>2030</v>
      </c>
    </row>
    <row r="167" spans="2:18" x14ac:dyDescent="0.25">
      <c r="B167" s="48">
        <f t="shared" si="45"/>
        <v>47515</v>
      </c>
      <c r="C167" s="72">
        <f t="shared" si="55"/>
        <v>0</v>
      </c>
      <c r="D167" s="125">
        <v>0</v>
      </c>
      <c r="E167" s="125">
        <v>0</v>
      </c>
      <c r="F167" s="73">
        <f t="shared" si="46"/>
        <v>0</v>
      </c>
      <c r="G167" s="77">
        <f t="shared" si="47"/>
        <v>0</v>
      </c>
      <c r="H167" s="74">
        <f t="shared" si="51"/>
        <v>0</v>
      </c>
      <c r="I167" s="112">
        <f t="shared" si="41"/>
        <v>0</v>
      </c>
      <c r="J167" s="74">
        <f t="shared" si="48"/>
        <v>0</v>
      </c>
      <c r="K167" s="74">
        <f t="shared" si="42"/>
        <v>0</v>
      </c>
      <c r="L167" s="74">
        <f t="shared" si="43"/>
        <v>0</v>
      </c>
      <c r="M167" s="74">
        <f t="shared" si="52"/>
        <v>0</v>
      </c>
      <c r="N167" s="60">
        <f t="shared" si="53"/>
        <v>0</v>
      </c>
      <c r="O167" s="75">
        <f t="shared" si="49"/>
        <v>0</v>
      </c>
      <c r="P167" s="123">
        <f t="shared" si="54"/>
        <v>0</v>
      </c>
      <c r="Q167" s="76">
        <f t="shared" si="50"/>
        <v>0</v>
      </c>
      <c r="R167" s="49">
        <f t="shared" si="44"/>
        <v>2030</v>
      </c>
    </row>
    <row r="168" spans="2:18" x14ac:dyDescent="0.25">
      <c r="B168" s="48">
        <f t="shared" si="45"/>
        <v>47543</v>
      </c>
      <c r="C168" s="72">
        <f t="shared" si="55"/>
        <v>0</v>
      </c>
      <c r="D168" s="125">
        <v>0</v>
      </c>
      <c r="E168" s="125">
        <v>0</v>
      </c>
      <c r="F168" s="73">
        <f t="shared" si="46"/>
        <v>0</v>
      </c>
      <c r="G168" s="77">
        <f t="shared" si="47"/>
        <v>0</v>
      </c>
      <c r="H168" s="74">
        <f t="shared" si="51"/>
        <v>0</v>
      </c>
      <c r="I168" s="112">
        <f t="shared" si="41"/>
        <v>0</v>
      </c>
      <c r="J168" s="74">
        <f t="shared" si="48"/>
        <v>0</v>
      </c>
      <c r="K168" s="74">
        <f t="shared" si="42"/>
        <v>0</v>
      </c>
      <c r="L168" s="74">
        <f t="shared" si="43"/>
        <v>0</v>
      </c>
      <c r="M168" s="74">
        <f t="shared" si="52"/>
        <v>0</v>
      </c>
      <c r="N168" s="60">
        <f t="shared" si="53"/>
        <v>0</v>
      </c>
      <c r="O168" s="75">
        <f t="shared" si="49"/>
        <v>0</v>
      </c>
      <c r="P168" s="123">
        <f t="shared" si="54"/>
        <v>0</v>
      </c>
      <c r="Q168" s="76">
        <f t="shared" si="50"/>
        <v>0</v>
      </c>
      <c r="R168" s="49">
        <f t="shared" si="44"/>
        <v>2030</v>
      </c>
    </row>
    <row r="169" spans="2:18" x14ac:dyDescent="0.25">
      <c r="B169" s="48">
        <f t="shared" si="45"/>
        <v>47574</v>
      </c>
      <c r="C169" s="72">
        <f t="shared" si="55"/>
        <v>0</v>
      </c>
      <c r="D169" s="125">
        <v>0</v>
      </c>
      <c r="E169" s="125">
        <v>0</v>
      </c>
      <c r="F169" s="73">
        <f t="shared" si="46"/>
        <v>0</v>
      </c>
      <c r="G169" s="77">
        <f t="shared" si="47"/>
        <v>0</v>
      </c>
      <c r="H169" s="74">
        <f t="shared" si="51"/>
        <v>0</v>
      </c>
      <c r="I169" s="112">
        <f t="shared" si="41"/>
        <v>0</v>
      </c>
      <c r="J169" s="74">
        <f t="shared" si="48"/>
        <v>0</v>
      </c>
      <c r="K169" s="74">
        <f t="shared" si="42"/>
        <v>0</v>
      </c>
      <c r="L169" s="74">
        <f t="shared" si="43"/>
        <v>0</v>
      </c>
      <c r="M169" s="74">
        <f t="shared" si="52"/>
        <v>0</v>
      </c>
      <c r="N169" s="60">
        <f t="shared" si="53"/>
        <v>0</v>
      </c>
      <c r="O169" s="75">
        <f t="shared" si="49"/>
        <v>0</v>
      </c>
      <c r="P169" s="123">
        <f t="shared" si="54"/>
        <v>0</v>
      </c>
      <c r="Q169" s="76">
        <f t="shared" si="50"/>
        <v>0</v>
      </c>
      <c r="R169" s="49">
        <f t="shared" si="44"/>
        <v>2030</v>
      </c>
    </row>
    <row r="170" spans="2:18" x14ac:dyDescent="0.25">
      <c r="B170" s="48">
        <f t="shared" si="45"/>
        <v>47604</v>
      </c>
      <c r="C170" s="72">
        <f t="shared" si="55"/>
        <v>0</v>
      </c>
      <c r="D170" s="125">
        <v>0</v>
      </c>
      <c r="E170" s="125">
        <v>0</v>
      </c>
      <c r="F170" s="73">
        <f t="shared" si="46"/>
        <v>0</v>
      </c>
      <c r="G170" s="77">
        <f t="shared" si="47"/>
        <v>0</v>
      </c>
      <c r="H170" s="74">
        <f t="shared" si="51"/>
        <v>0</v>
      </c>
      <c r="I170" s="112">
        <f t="shared" si="41"/>
        <v>0</v>
      </c>
      <c r="J170" s="74">
        <f t="shared" si="48"/>
        <v>0</v>
      </c>
      <c r="K170" s="74">
        <f t="shared" si="42"/>
        <v>0</v>
      </c>
      <c r="L170" s="74">
        <f t="shared" si="43"/>
        <v>0</v>
      </c>
      <c r="M170" s="74">
        <f t="shared" si="52"/>
        <v>0</v>
      </c>
      <c r="N170" s="60">
        <f t="shared" si="53"/>
        <v>0</v>
      </c>
      <c r="O170" s="75">
        <f t="shared" si="49"/>
        <v>0</v>
      </c>
      <c r="P170" s="123">
        <f t="shared" si="54"/>
        <v>0</v>
      </c>
      <c r="Q170" s="76">
        <f t="shared" si="50"/>
        <v>0</v>
      </c>
      <c r="R170" s="49">
        <f t="shared" si="44"/>
        <v>2030</v>
      </c>
    </row>
    <row r="171" spans="2:18" x14ac:dyDescent="0.25">
      <c r="B171" s="48">
        <f t="shared" si="45"/>
        <v>47635</v>
      </c>
      <c r="C171" s="72">
        <f t="shared" si="55"/>
        <v>0</v>
      </c>
      <c r="D171" s="125">
        <v>0</v>
      </c>
      <c r="E171" s="125">
        <v>0</v>
      </c>
      <c r="F171" s="73">
        <f t="shared" si="46"/>
        <v>0</v>
      </c>
      <c r="G171" s="77">
        <f t="shared" si="47"/>
        <v>0</v>
      </c>
      <c r="H171" s="74">
        <f t="shared" si="51"/>
        <v>0</v>
      </c>
      <c r="I171" s="112">
        <f t="shared" si="41"/>
        <v>0</v>
      </c>
      <c r="J171" s="74">
        <f t="shared" si="48"/>
        <v>0</v>
      </c>
      <c r="K171" s="74">
        <f t="shared" si="42"/>
        <v>0</v>
      </c>
      <c r="L171" s="74">
        <f t="shared" si="43"/>
        <v>0</v>
      </c>
      <c r="M171" s="74">
        <f t="shared" si="52"/>
        <v>0</v>
      </c>
      <c r="N171" s="60">
        <f t="shared" si="53"/>
        <v>0</v>
      </c>
      <c r="O171" s="75">
        <f t="shared" si="49"/>
        <v>0</v>
      </c>
      <c r="P171" s="123">
        <f t="shared" si="54"/>
        <v>0</v>
      </c>
      <c r="Q171" s="76">
        <f t="shared" si="50"/>
        <v>0</v>
      </c>
      <c r="R171" s="49">
        <f t="shared" si="44"/>
        <v>2030</v>
      </c>
    </row>
    <row r="172" spans="2:18" x14ac:dyDescent="0.25">
      <c r="B172" s="48">
        <f t="shared" si="45"/>
        <v>47665</v>
      </c>
      <c r="C172" s="72">
        <f t="shared" si="55"/>
        <v>0</v>
      </c>
      <c r="D172" s="125">
        <v>0</v>
      </c>
      <c r="E172" s="125">
        <v>0</v>
      </c>
      <c r="F172" s="73">
        <f t="shared" si="46"/>
        <v>0</v>
      </c>
      <c r="G172" s="77">
        <f t="shared" si="47"/>
        <v>0</v>
      </c>
      <c r="H172" s="74">
        <f t="shared" si="51"/>
        <v>0</v>
      </c>
      <c r="I172" s="112">
        <f t="shared" si="41"/>
        <v>0</v>
      </c>
      <c r="J172" s="74">
        <f t="shared" si="48"/>
        <v>0</v>
      </c>
      <c r="K172" s="74">
        <f t="shared" si="42"/>
        <v>0</v>
      </c>
      <c r="L172" s="74">
        <f t="shared" si="43"/>
        <v>0</v>
      </c>
      <c r="M172" s="74">
        <f t="shared" si="52"/>
        <v>0</v>
      </c>
      <c r="N172" s="60">
        <f t="shared" si="53"/>
        <v>0</v>
      </c>
      <c r="O172" s="75">
        <f t="shared" si="49"/>
        <v>0</v>
      </c>
      <c r="P172" s="123">
        <f t="shared" si="54"/>
        <v>0</v>
      </c>
      <c r="Q172" s="76">
        <f t="shared" si="50"/>
        <v>0</v>
      </c>
      <c r="R172" s="49">
        <f t="shared" si="44"/>
        <v>2030</v>
      </c>
    </row>
    <row r="173" spans="2:18" x14ac:dyDescent="0.25">
      <c r="B173" s="48">
        <f t="shared" si="45"/>
        <v>47696</v>
      </c>
      <c r="C173" s="72">
        <f t="shared" si="55"/>
        <v>0</v>
      </c>
      <c r="D173" s="125">
        <v>0</v>
      </c>
      <c r="E173" s="125">
        <v>0</v>
      </c>
      <c r="F173" s="73">
        <f t="shared" si="46"/>
        <v>0</v>
      </c>
      <c r="G173" s="77">
        <f t="shared" si="47"/>
        <v>0</v>
      </c>
      <c r="H173" s="74">
        <f t="shared" si="51"/>
        <v>0</v>
      </c>
      <c r="I173" s="112">
        <f t="shared" si="41"/>
        <v>0</v>
      </c>
      <c r="J173" s="74">
        <f t="shared" si="48"/>
        <v>0</v>
      </c>
      <c r="K173" s="74">
        <f t="shared" si="42"/>
        <v>0</v>
      </c>
      <c r="L173" s="74">
        <f t="shared" si="43"/>
        <v>0</v>
      </c>
      <c r="M173" s="74">
        <f t="shared" si="52"/>
        <v>0</v>
      </c>
      <c r="N173" s="60">
        <f t="shared" si="53"/>
        <v>0</v>
      </c>
      <c r="O173" s="75">
        <f t="shared" si="49"/>
        <v>0</v>
      </c>
      <c r="P173" s="123">
        <f t="shared" si="54"/>
        <v>0</v>
      </c>
      <c r="Q173" s="76">
        <f t="shared" si="50"/>
        <v>0</v>
      </c>
      <c r="R173" s="49">
        <f t="shared" si="44"/>
        <v>2030</v>
      </c>
    </row>
    <row r="174" spans="2:18" x14ac:dyDescent="0.25">
      <c r="B174" s="48">
        <f t="shared" si="45"/>
        <v>47727</v>
      </c>
      <c r="C174" s="72">
        <f t="shared" si="55"/>
        <v>0</v>
      </c>
      <c r="D174" s="125">
        <v>0</v>
      </c>
      <c r="E174" s="125">
        <v>0</v>
      </c>
      <c r="F174" s="73">
        <f t="shared" si="46"/>
        <v>0</v>
      </c>
      <c r="G174" s="77">
        <f t="shared" si="47"/>
        <v>0</v>
      </c>
      <c r="H174" s="74">
        <f t="shared" si="51"/>
        <v>0</v>
      </c>
      <c r="I174" s="112">
        <f t="shared" si="41"/>
        <v>0</v>
      </c>
      <c r="J174" s="74">
        <f t="shared" si="48"/>
        <v>0</v>
      </c>
      <c r="K174" s="74">
        <f t="shared" si="42"/>
        <v>0</v>
      </c>
      <c r="L174" s="74">
        <f t="shared" si="43"/>
        <v>0</v>
      </c>
      <c r="M174" s="74">
        <f t="shared" si="52"/>
        <v>0</v>
      </c>
      <c r="N174" s="60">
        <f t="shared" si="53"/>
        <v>0</v>
      </c>
      <c r="O174" s="75">
        <f t="shared" si="49"/>
        <v>0</v>
      </c>
      <c r="P174" s="123">
        <f t="shared" si="54"/>
        <v>0</v>
      </c>
      <c r="Q174" s="76">
        <f t="shared" si="50"/>
        <v>0</v>
      </c>
      <c r="R174" s="49">
        <f t="shared" si="44"/>
        <v>2030</v>
      </c>
    </row>
    <row r="175" spans="2:18" x14ac:dyDescent="0.25">
      <c r="B175" s="48">
        <f t="shared" si="45"/>
        <v>47757</v>
      </c>
      <c r="C175" s="72">
        <f t="shared" si="55"/>
        <v>0</v>
      </c>
      <c r="D175" s="125">
        <v>0</v>
      </c>
      <c r="E175" s="125">
        <v>0</v>
      </c>
      <c r="F175" s="73">
        <f t="shared" si="46"/>
        <v>0</v>
      </c>
      <c r="G175" s="77">
        <f t="shared" si="47"/>
        <v>0</v>
      </c>
      <c r="H175" s="74">
        <f t="shared" si="51"/>
        <v>0</v>
      </c>
      <c r="I175" s="112">
        <f t="shared" si="41"/>
        <v>0</v>
      </c>
      <c r="J175" s="74">
        <f t="shared" si="48"/>
        <v>0</v>
      </c>
      <c r="K175" s="74">
        <f t="shared" si="42"/>
        <v>0</v>
      </c>
      <c r="L175" s="74">
        <f t="shared" si="43"/>
        <v>0</v>
      </c>
      <c r="M175" s="74">
        <f t="shared" si="52"/>
        <v>0</v>
      </c>
      <c r="N175" s="60">
        <f t="shared" si="53"/>
        <v>0</v>
      </c>
      <c r="O175" s="75">
        <f t="shared" si="49"/>
        <v>0</v>
      </c>
      <c r="P175" s="123">
        <f t="shared" si="54"/>
        <v>0</v>
      </c>
      <c r="Q175" s="76">
        <f t="shared" si="50"/>
        <v>0</v>
      </c>
      <c r="R175" s="49">
        <f t="shared" si="44"/>
        <v>2030</v>
      </c>
    </row>
    <row r="176" spans="2:18" x14ac:dyDescent="0.25">
      <c r="B176" s="48">
        <f t="shared" si="45"/>
        <v>47788</v>
      </c>
      <c r="C176" s="72">
        <f t="shared" si="55"/>
        <v>0</v>
      </c>
      <c r="D176" s="125">
        <v>0</v>
      </c>
      <c r="E176" s="125">
        <v>0</v>
      </c>
      <c r="F176" s="73">
        <f t="shared" si="46"/>
        <v>0</v>
      </c>
      <c r="G176" s="77">
        <f t="shared" si="47"/>
        <v>0</v>
      </c>
      <c r="H176" s="74">
        <f t="shared" si="51"/>
        <v>0</v>
      </c>
      <c r="I176" s="112">
        <f t="shared" si="41"/>
        <v>0</v>
      </c>
      <c r="J176" s="74">
        <f t="shared" si="48"/>
        <v>0</v>
      </c>
      <c r="K176" s="74">
        <f t="shared" si="42"/>
        <v>0</v>
      </c>
      <c r="L176" s="74">
        <f t="shared" si="43"/>
        <v>0</v>
      </c>
      <c r="M176" s="74">
        <f t="shared" si="52"/>
        <v>0</v>
      </c>
      <c r="N176" s="60">
        <f t="shared" si="53"/>
        <v>0</v>
      </c>
      <c r="O176" s="75">
        <f t="shared" si="49"/>
        <v>0</v>
      </c>
      <c r="P176" s="123">
        <f t="shared" si="54"/>
        <v>0</v>
      </c>
      <c r="Q176" s="76">
        <f t="shared" si="50"/>
        <v>0</v>
      </c>
      <c r="R176" s="49">
        <f t="shared" si="44"/>
        <v>2030</v>
      </c>
    </row>
    <row r="177" spans="2:18" x14ac:dyDescent="0.25">
      <c r="B177" s="48">
        <f t="shared" si="45"/>
        <v>47818</v>
      </c>
      <c r="C177" s="72">
        <f t="shared" si="55"/>
        <v>0</v>
      </c>
      <c r="D177" s="125">
        <v>0</v>
      </c>
      <c r="E177" s="125">
        <v>0</v>
      </c>
      <c r="F177" s="73">
        <f t="shared" si="46"/>
        <v>0</v>
      </c>
      <c r="G177" s="77">
        <f t="shared" si="47"/>
        <v>0</v>
      </c>
      <c r="H177" s="74">
        <f t="shared" si="51"/>
        <v>0</v>
      </c>
      <c r="I177" s="112">
        <f t="shared" si="41"/>
        <v>0</v>
      </c>
      <c r="J177" s="74">
        <f t="shared" si="48"/>
        <v>0</v>
      </c>
      <c r="K177" s="74">
        <f t="shared" si="42"/>
        <v>0</v>
      </c>
      <c r="L177" s="74">
        <f t="shared" si="43"/>
        <v>0</v>
      </c>
      <c r="M177" s="74">
        <f t="shared" si="52"/>
        <v>0</v>
      </c>
      <c r="N177" s="60">
        <f t="shared" si="53"/>
        <v>0</v>
      </c>
      <c r="O177" s="75">
        <f t="shared" si="49"/>
        <v>0</v>
      </c>
      <c r="P177" s="123">
        <f t="shared" si="54"/>
        <v>0</v>
      </c>
      <c r="Q177" s="76">
        <f t="shared" si="50"/>
        <v>0</v>
      </c>
      <c r="R177" s="49">
        <f t="shared" si="44"/>
        <v>2030</v>
      </c>
    </row>
    <row r="178" spans="2:18" x14ac:dyDescent="0.25">
      <c r="B178" s="48">
        <f t="shared" si="45"/>
        <v>47849</v>
      </c>
      <c r="C178" s="72">
        <f t="shared" si="55"/>
        <v>0</v>
      </c>
      <c r="D178" s="125">
        <v>0</v>
      </c>
      <c r="E178" s="125">
        <v>0</v>
      </c>
      <c r="F178" s="73">
        <f t="shared" si="46"/>
        <v>0</v>
      </c>
      <c r="G178" s="77">
        <f t="shared" si="47"/>
        <v>0</v>
      </c>
      <c r="H178" s="74">
        <f t="shared" si="51"/>
        <v>0</v>
      </c>
      <c r="I178" s="112">
        <f t="shared" si="41"/>
        <v>0</v>
      </c>
      <c r="J178" s="74">
        <f t="shared" si="48"/>
        <v>0</v>
      </c>
      <c r="K178" s="74">
        <f t="shared" si="42"/>
        <v>0</v>
      </c>
      <c r="L178" s="74">
        <f t="shared" si="43"/>
        <v>0</v>
      </c>
      <c r="M178" s="74">
        <f t="shared" si="52"/>
        <v>0</v>
      </c>
      <c r="N178" s="60">
        <f t="shared" si="53"/>
        <v>0</v>
      </c>
      <c r="O178" s="75">
        <f t="shared" si="49"/>
        <v>0</v>
      </c>
      <c r="P178" s="123">
        <f t="shared" si="54"/>
        <v>0</v>
      </c>
      <c r="Q178" s="76">
        <f t="shared" si="50"/>
        <v>0</v>
      </c>
      <c r="R178" s="49">
        <f t="shared" si="44"/>
        <v>2031</v>
      </c>
    </row>
    <row r="179" spans="2:18" x14ac:dyDescent="0.25">
      <c r="B179" s="48">
        <f t="shared" si="45"/>
        <v>47880</v>
      </c>
      <c r="C179" s="72">
        <f t="shared" si="55"/>
        <v>0</v>
      </c>
      <c r="D179" s="125">
        <v>0</v>
      </c>
      <c r="E179" s="125">
        <v>0</v>
      </c>
      <c r="F179" s="73">
        <f t="shared" si="46"/>
        <v>0</v>
      </c>
      <c r="G179" s="77">
        <f t="shared" si="47"/>
        <v>0</v>
      </c>
      <c r="H179" s="74">
        <f t="shared" si="51"/>
        <v>0</v>
      </c>
      <c r="I179" s="112">
        <f t="shared" si="41"/>
        <v>0</v>
      </c>
      <c r="J179" s="74">
        <f t="shared" si="48"/>
        <v>0</v>
      </c>
      <c r="K179" s="74">
        <f t="shared" si="42"/>
        <v>0</v>
      </c>
      <c r="L179" s="74">
        <f t="shared" si="43"/>
        <v>0</v>
      </c>
      <c r="M179" s="74">
        <f t="shared" si="52"/>
        <v>0</v>
      </c>
      <c r="N179" s="60">
        <f t="shared" si="53"/>
        <v>0</v>
      </c>
      <c r="O179" s="75">
        <f t="shared" si="49"/>
        <v>0</v>
      </c>
      <c r="P179" s="123">
        <f t="shared" si="54"/>
        <v>0</v>
      </c>
      <c r="Q179" s="76">
        <f t="shared" si="50"/>
        <v>0</v>
      </c>
      <c r="R179" s="49">
        <f t="shared" si="44"/>
        <v>2031</v>
      </c>
    </row>
    <row r="180" spans="2:18" x14ac:dyDescent="0.25">
      <c r="B180" s="48">
        <f t="shared" si="45"/>
        <v>47908</v>
      </c>
      <c r="C180" s="72">
        <f t="shared" si="55"/>
        <v>0</v>
      </c>
      <c r="D180" s="125">
        <v>0</v>
      </c>
      <c r="E180" s="125">
        <v>0</v>
      </c>
      <c r="F180" s="73">
        <f t="shared" si="46"/>
        <v>0</v>
      </c>
      <c r="G180" s="77">
        <f t="shared" si="47"/>
        <v>0</v>
      </c>
      <c r="H180" s="74">
        <f t="shared" si="51"/>
        <v>0</v>
      </c>
      <c r="I180" s="112">
        <f t="shared" si="41"/>
        <v>0</v>
      </c>
      <c r="J180" s="74">
        <f t="shared" si="48"/>
        <v>0</v>
      </c>
      <c r="K180" s="74">
        <f t="shared" si="42"/>
        <v>0</v>
      </c>
      <c r="L180" s="74">
        <f t="shared" si="43"/>
        <v>0</v>
      </c>
      <c r="M180" s="74">
        <f t="shared" si="52"/>
        <v>0</v>
      </c>
      <c r="N180" s="60">
        <f t="shared" si="53"/>
        <v>0</v>
      </c>
      <c r="O180" s="75">
        <f t="shared" si="49"/>
        <v>0</v>
      </c>
      <c r="P180" s="123">
        <f t="shared" si="54"/>
        <v>0</v>
      </c>
      <c r="Q180" s="76">
        <f t="shared" si="50"/>
        <v>0</v>
      </c>
      <c r="R180" s="49">
        <f t="shared" si="44"/>
        <v>2031</v>
      </c>
    </row>
    <row r="181" spans="2:18" x14ac:dyDescent="0.25">
      <c r="B181" s="48">
        <f t="shared" si="45"/>
        <v>47939</v>
      </c>
      <c r="C181" s="72">
        <f t="shared" si="55"/>
        <v>0</v>
      </c>
      <c r="D181" s="125">
        <v>0</v>
      </c>
      <c r="E181" s="125">
        <v>0</v>
      </c>
      <c r="F181" s="73">
        <f t="shared" si="46"/>
        <v>0</v>
      </c>
      <c r="G181" s="77">
        <f t="shared" si="47"/>
        <v>0</v>
      </c>
      <c r="H181" s="74">
        <f t="shared" si="51"/>
        <v>0</v>
      </c>
      <c r="I181" s="112">
        <f t="shared" si="41"/>
        <v>0</v>
      </c>
      <c r="J181" s="74">
        <f t="shared" si="48"/>
        <v>0</v>
      </c>
      <c r="K181" s="74">
        <f t="shared" si="42"/>
        <v>0</v>
      </c>
      <c r="L181" s="74">
        <f t="shared" si="43"/>
        <v>0</v>
      </c>
      <c r="M181" s="74">
        <f t="shared" si="52"/>
        <v>0</v>
      </c>
      <c r="N181" s="60">
        <f t="shared" si="53"/>
        <v>0</v>
      </c>
      <c r="O181" s="75">
        <f t="shared" si="49"/>
        <v>0</v>
      </c>
      <c r="P181" s="123">
        <f t="shared" si="54"/>
        <v>0</v>
      </c>
      <c r="Q181" s="76">
        <f t="shared" si="50"/>
        <v>0</v>
      </c>
      <c r="R181" s="49">
        <f t="shared" si="44"/>
        <v>2031</v>
      </c>
    </row>
    <row r="182" spans="2:18" x14ac:dyDescent="0.25">
      <c r="B182" s="48">
        <f t="shared" si="45"/>
        <v>47969</v>
      </c>
      <c r="C182" s="72">
        <f t="shared" si="55"/>
        <v>0</v>
      </c>
      <c r="D182" s="125">
        <v>0</v>
      </c>
      <c r="E182" s="125">
        <v>0</v>
      </c>
      <c r="F182" s="73">
        <f t="shared" si="46"/>
        <v>0</v>
      </c>
      <c r="G182" s="77">
        <f t="shared" si="47"/>
        <v>0</v>
      </c>
      <c r="H182" s="74">
        <f t="shared" si="51"/>
        <v>0</v>
      </c>
      <c r="I182" s="112">
        <f t="shared" si="41"/>
        <v>0</v>
      </c>
      <c r="J182" s="74">
        <f t="shared" si="48"/>
        <v>0</v>
      </c>
      <c r="K182" s="74">
        <f t="shared" si="42"/>
        <v>0</v>
      </c>
      <c r="L182" s="74">
        <f t="shared" si="43"/>
        <v>0</v>
      </c>
      <c r="M182" s="74">
        <f t="shared" si="52"/>
        <v>0</v>
      </c>
      <c r="N182" s="60">
        <f t="shared" si="53"/>
        <v>0</v>
      </c>
      <c r="O182" s="75">
        <f t="shared" si="49"/>
        <v>0</v>
      </c>
      <c r="P182" s="123">
        <f t="shared" si="54"/>
        <v>0</v>
      </c>
      <c r="Q182" s="76">
        <f t="shared" si="50"/>
        <v>0</v>
      </c>
      <c r="R182" s="49">
        <f t="shared" si="44"/>
        <v>2031</v>
      </c>
    </row>
    <row r="183" spans="2:18" x14ac:dyDescent="0.25">
      <c r="B183" s="48">
        <f t="shared" si="45"/>
        <v>48000</v>
      </c>
      <c r="C183" s="72">
        <f t="shared" si="55"/>
        <v>0</v>
      </c>
      <c r="D183" s="125">
        <v>0</v>
      </c>
      <c r="E183" s="125">
        <v>0</v>
      </c>
      <c r="F183" s="73">
        <f t="shared" si="46"/>
        <v>0</v>
      </c>
      <c r="G183" s="77">
        <f t="shared" si="47"/>
        <v>0</v>
      </c>
      <c r="H183" s="74">
        <f t="shared" si="51"/>
        <v>0</v>
      </c>
      <c r="I183" s="112">
        <f t="shared" si="41"/>
        <v>0</v>
      </c>
      <c r="J183" s="74">
        <f t="shared" si="48"/>
        <v>0</v>
      </c>
      <c r="K183" s="74">
        <f t="shared" si="42"/>
        <v>0</v>
      </c>
      <c r="L183" s="74">
        <f t="shared" si="43"/>
        <v>0</v>
      </c>
      <c r="M183" s="74">
        <f t="shared" si="52"/>
        <v>0</v>
      </c>
      <c r="N183" s="60">
        <f t="shared" si="53"/>
        <v>0</v>
      </c>
      <c r="O183" s="75">
        <f t="shared" si="49"/>
        <v>0</v>
      </c>
      <c r="P183" s="123">
        <f t="shared" si="54"/>
        <v>0</v>
      </c>
      <c r="Q183" s="76">
        <f t="shared" si="50"/>
        <v>0</v>
      </c>
      <c r="R183" s="49">
        <f t="shared" si="44"/>
        <v>2031</v>
      </c>
    </row>
    <row r="184" spans="2:18" x14ac:dyDescent="0.25">
      <c r="B184" s="48">
        <f t="shared" si="45"/>
        <v>48030</v>
      </c>
      <c r="C184" s="72">
        <f t="shared" si="55"/>
        <v>0</v>
      </c>
      <c r="D184" s="125">
        <v>0</v>
      </c>
      <c r="E184" s="125">
        <v>0</v>
      </c>
      <c r="F184" s="73">
        <f t="shared" si="46"/>
        <v>0</v>
      </c>
      <c r="G184" s="77">
        <f t="shared" si="47"/>
        <v>0</v>
      </c>
      <c r="H184" s="74">
        <f t="shared" si="51"/>
        <v>0</v>
      </c>
      <c r="I184" s="112">
        <f t="shared" si="41"/>
        <v>0</v>
      </c>
      <c r="J184" s="74">
        <f t="shared" si="48"/>
        <v>0</v>
      </c>
      <c r="K184" s="74">
        <f t="shared" si="42"/>
        <v>0</v>
      </c>
      <c r="L184" s="74">
        <f t="shared" si="43"/>
        <v>0</v>
      </c>
      <c r="M184" s="74">
        <f t="shared" si="52"/>
        <v>0</v>
      </c>
      <c r="N184" s="60">
        <f t="shared" si="53"/>
        <v>0</v>
      </c>
      <c r="O184" s="75">
        <f t="shared" si="49"/>
        <v>0</v>
      </c>
      <c r="P184" s="123">
        <f t="shared" si="54"/>
        <v>0</v>
      </c>
      <c r="Q184" s="76">
        <f t="shared" si="50"/>
        <v>0</v>
      </c>
      <c r="R184" s="49">
        <f t="shared" si="44"/>
        <v>2031</v>
      </c>
    </row>
    <row r="185" spans="2:18" x14ac:dyDescent="0.25">
      <c r="B185" s="48">
        <f t="shared" si="45"/>
        <v>48061</v>
      </c>
      <c r="C185" s="72">
        <f t="shared" si="55"/>
        <v>0</v>
      </c>
      <c r="D185" s="125">
        <v>0</v>
      </c>
      <c r="E185" s="125">
        <v>0</v>
      </c>
      <c r="F185" s="73">
        <f t="shared" si="46"/>
        <v>0</v>
      </c>
      <c r="G185" s="77">
        <f t="shared" si="47"/>
        <v>0</v>
      </c>
      <c r="H185" s="74">
        <f t="shared" si="51"/>
        <v>0</v>
      </c>
      <c r="I185" s="112">
        <f t="shared" si="41"/>
        <v>0</v>
      </c>
      <c r="J185" s="74">
        <f t="shared" si="48"/>
        <v>0</v>
      </c>
      <c r="K185" s="74">
        <f t="shared" si="42"/>
        <v>0</v>
      </c>
      <c r="L185" s="74">
        <f t="shared" si="43"/>
        <v>0</v>
      </c>
      <c r="M185" s="74">
        <f t="shared" si="52"/>
        <v>0</v>
      </c>
      <c r="N185" s="60">
        <f t="shared" si="53"/>
        <v>0</v>
      </c>
      <c r="O185" s="75">
        <f t="shared" si="49"/>
        <v>0</v>
      </c>
      <c r="P185" s="123">
        <f t="shared" si="54"/>
        <v>0</v>
      </c>
      <c r="Q185" s="76">
        <f t="shared" si="50"/>
        <v>0</v>
      </c>
      <c r="R185" s="49">
        <f t="shared" si="44"/>
        <v>2031</v>
      </c>
    </row>
    <row r="186" spans="2:18" x14ac:dyDescent="0.25">
      <c r="B186" s="48">
        <f t="shared" si="45"/>
        <v>48092</v>
      </c>
      <c r="C186" s="72">
        <f t="shared" si="55"/>
        <v>0</v>
      </c>
      <c r="D186" s="125">
        <v>0</v>
      </c>
      <c r="E186" s="125">
        <v>0</v>
      </c>
      <c r="F186" s="73">
        <f t="shared" si="46"/>
        <v>0</v>
      </c>
      <c r="G186" s="77">
        <f t="shared" si="47"/>
        <v>0</v>
      </c>
      <c r="H186" s="74">
        <f t="shared" si="51"/>
        <v>0</v>
      </c>
      <c r="I186" s="112">
        <f t="shared" si="41"/>
        <v>0</v>
      </c>
      <c r="J186" s="74">
        <f t="shared" si="48"/>
        <v>0</v>
      </c>
      <c r="K186" s="74">
        <f t="shared" si="42"/>
        <v>0</v>
      </c>
      <c r="L186" s="74">
        <f t="shared" si="43"/>
        <v>0</v>
      </c>
      <c r="M186" s="74">
        <f t="shared" si="52"/>
        <v>0</v>
      </c>
      <c r="N186" s="60">
        <f t="shared" si="53"/>
        <v>0</v>
      </c>
      <c r="O186" s="75">
        <f t="shared" si="49"/>
        <v>0</v>
      </c>
      <c r="P186" s="123">
        <f t="shared" si="54"/>
        <v>0</v>
      </c>
      <c r="Q186" s="76">
        <f t="shared" si="50"/>
        <v>0</v>
      </c>
      <c r="R186" s="49">
        <f t="shared" si="44"/>
        <v>2031</v>
      </c>
    </row>
    <row r="187" spans="2:18" x14ac:dyDescent="0.25">
      <c r="B187" s="48">
        <f t="shared" si="45"/>
        <v>48122</v>
      </c>
      <c r="C187" s="72">
        <f t="shared" si="55"/>
        <v>0</v>
      </c>
      <c r="D187" s="125">
        <v>0</v>
      </c>
      <c r="E187" s="125">
        <v>0</v>
      </c>
      <c r="F187" s="73">
        <f t="shared" si="46"/>
        <v>0</v>
      </c>
      <c r="G187" s="77">
        <f t="shared" si="47"/>
        <v>0</v>
      </c>
      <c r="H187" s="74">
        <f t="shared" si="51"/>
        <v>0</v>
      </c>
      <c r="I187" s="112">
        <f t="shared" si="41"/>
        <v>0</v>
      </c>
      <c r="J187" s="74">
        <f t="shared" si="48"/>
        <v>0</v>
      </c>
      <c r="K187" s="74">
        <f t="shared" si="42"/>
        <v>0</v>
      </c>
      <c r="L187" s="74">
        <f t="shared" si="43"/>
        <v>0</v>
      </c>
      <c r="M187" s="74">
        <f t="shared" si="52"/>
        <v>0</v>
      </c>
      <c r="N187" s="60">
        <f t="shared" si="53"/>
        <v>0</v>
      </c>
      <c r="O187" s="75">
        <f t="shared" si="49"/>
        <v>0</v>
      </c>
      <c r="P187" s="123">
        <f t="shared" si="54"/>
        <v>0</v>
      </c>
      <c r="Q187" s="76">
        <f t="shared" si="50"/>
        <v>0</v>
      </c>
      <c r="R187" s="49">
        <f t="shared" si="44"/>
        <v>2031</v>
      </c>
    </row>
    <row r="188" spans="2:18" x14ac:dyDescent="0.25">
      <c r="B188" s="48">
        <f t="shared" si="45"/>
        <v>48153</v>
      </c>
      <c r="C188" s="72">
        <f t="shared" si="55"/>
        <v>0</v>
      </c>
      <c r="D188" s="125">
        <v>0</v>
      </c>
      <c r="E188" s="125">
        <v>0</v>
      </c>
      <c r="F188" s="73">
        <f t="shared" si="46"/>
        <v>0</v>
      </c>
      <c r="G188" s="77">
        <f t="shared" si="47"/>
        <v>0</v>
      </c>
      <c r="H188" s="74">
        <f t="shared" si="51"/>
        <v>0</v>
      </c>
      <c r="I188" s="112">
        <f t="shared" si="41"/>
        <v>0</v>
      </c>
      <c r="J188" s="74">
        <f t="shared" si="48"/>
        <v>0</v>
      </c>
      <c r="K188" s="74">
        <f t="shared" si="42"/>
        <v>0</v>
      </c>
      <c r="L188" s="74">
        <f t="shared" si="43"/>
        <v>0</v>
      </c>
      <c r="M188" s="74">
        <f t="shared" si="52"/>
        <v>0</v>
      </c>
      <c r="N188" s="60">
        <f t="shared" si="53"/>
        <v>0</v>
      </c>
      <c r="O188" s="75">
        <f t="shared" si="49"/>
        <v>0</v>
      </c>
      <c r="P188" s="123">
        <f t="shared" si="54"/>
        <v>0</v>
      </c>
      <c r="Q188" s="76">
        <f t="shared" si="50"/>
        <v>0</v>
      </c>
      <c r="R188" s="49">
        <f t="shared" si="44"/>
        <v>2031</v>
      </c>
    </row>
    <row r="189" spans="2:18" x14ac:dyDescent="0.25">
      <c r="B189" s="48">
        <f t="shared" si="45"/>
        <v>48183</v>
      </c>
      <c r="C189" s="72">
        <f t="shared" si="55"/>
        <v>0</v>
      </c>
      <c r="D189" s="125">
        <v>0</v>
      </c>
      <c r="E189" s="125">
        <v>0</v>
      </c>
      <c r="F189" s="73">
        <f t="shared" si="46"/>
        <v>0</v>
      </c>
      <c r="G189" s="77">
        <f t="shared" si="47"/>
        <v>0</v>
      </c>
      <c r="H189" s="74">
        <f t="shared" si="51"/>
        <v>0</v>
      </c>
      <c r="I189" s="112">
        <f t="shared" si="41"/>
        <v>0</v>
      </c>
      <c r="J189" s="74">
        <f t="shared" si="48"/>
        <v>0</v>
      </c>
      <c r="K189" s="74">
        <f t="shared" si="42"/>
        <v>0</v>
      </c>
      <c r="L189" s="74">
        <f t="shared" si="43"/>
        <v>0</v>
      </c>
      <c r="M189" s="74">
        <f t="shared" si="52"/>
        <v>0</v>
      </c>
      <c r="N189" s="60">
        <f t="shared" si="53"/>
        <v>0</v>
      </c>
      <c r="O189" s="75">
        <f t="shared" si="49"/>
        <v>0</v>
      </c>
      <c r="P189" s="123">
        <f t="shared" si="54"/>
        <v>0</v>
      </c>
      <c r="Q189" s="76">
        <f t="shared" si="50"/>
        <v>0</v>
      </c>
      <c r="R189" s="49">
        <f t="shared" si="44"/>
        <v>2031</v>
      </c>
    </row>
    <row r="190" spans="2:18" x14ac:dyDescent="0.25">
      <c r="B190" s="48">
        <f t="shared" si="45"/>
        <v>48214</v>
      </c>
      <c r="C190" s="72">
        <f t="shared" si="55"/>
        <v>0</v>
      </c>
      <c r="D190" s="125">
        <v>0</v>
      </c>
      <c r="E190" s="125">
        <v>0</v>
      </c>
      <c r="F190" s="73">
        <f t="shared" si="46"/>
        <v>0</v>
      </c>
      <c r="G190" s="77">
        <f t="shared" si="47"/>
        <v>0</v>
      </c>
      <c r="H190" s="74">
        <f t="shared" si="51"/>
        <v>0</v>
      </c>
      <c r="I190" s="112">
        <f t="shared" si="41"/>
        <v>0</v>
      </c>
      <c r="J190" s="74">
        <f t="shared" si="48"/>
        <v>0</v>
      </c>
      <c r="K190" s="74">
        <f t="shared" si="42"/>
        <v>0</v>
      </c>
      <c r="L190" s="74">
        <f t="shared" si="43"/>
        <v>0</v>
      </c>
      <c r="M190" s="74">
        <f t="shared" si="52"/>
        <v>0</v>
      </c>
      <c r="N190" s="60">
        <f t="shared" si="53"/>
        <v>0</v>
      </c>
      <c r="O190" s="75">
        <f t="shared" si="49"/>
        <v>0</v>
      </c>
      <c r="P190" s="123">
        <f t="shared" si="54"/>
        <v>0</v>
      </c>
      <c r="Q190" s="76">
        <f t="shared" si="50"/>
        <v>0</v>
      </c>
      <c r="R190" s="49">
        <f t="shared" si="44"/>
        <v>2032</v>
      </c>
    </row>
    <row r="191" spans="2:18" x14ac:dyDescent="0.25">
      <c r="B191" s="48">
        <f t="shared" si="45"/>
        <v>48245</v>
      </c>
      <c r="C191" s="72">
        <f t="shared" si="55"/>
        <v>0</v>
      </c>
      <c r="D191" s="125">
        <v>0</v>
      </c>
      <c r="E191" s="125">
        <v>0</v>
      </c>
      <c r="F191" s="73">
        <f t="shared" si="46"/>
        <v>0</v>
      </c>
      <c r="G191" s="77">
        <f t="shared" si="47"/>
        <v>0</v>
      </c>
      <c r="H191" s="74">
        <f t="shared" si="51"/>
        <v>0</v>
      </c>
      <c r="I191" s="112">
        <f t="shared" si="41"/>
        <v>0</v>
      </c>
      <c r="J191" s="74">
        <f t="shared" si="48"/>
        <v>0</v>
      </c>
      <c r="K191" s="74">
        <f t="shared" si="42"/>
        <v>0</v>
      </c>
      <c r="L191" s="74">
        <f t="shared" si="43"/>
        <v>0</v>
      </c>
      <c r="M191" s="74">
        <f t="shared" si="52"/>
        <v>0</v>
      </c>
      <c r="N191" s="60">
        <f t="shared" si="53"/>
        <v>0</v>
      </c>
      <c r="O191" s="75">
        <f t="shared" si="49"/>
        <v>0</v>
      </c>
      <c r="P191" s="123">
        <f t="shared" si="54"/>
        <v>0</v>
      </c>
      <c r="Q191" s="76">
        <f t="shared" si="50"/>
        <v>0</v>
      </c>
      <c r="R191" s="49">
        <f t="shared" si="44"/>
        <v>2032</v>
      </c>
    </row>
    <row r="192" spans="2:18" x14ac:dyDescent="0.25">
      <c r="B192" s="48">
        <f t="shared" si="45"/>
        <v>48274</v>
      </c>
      <c r="C192" s="72">
        <f t="shared" si="55"/>
        <v>0</v>
      </c>
      <c r="D192" s="125">
        <v>0</v>
      </c>
      <c r="E192" s="125">
        <v>0</v>
      </c>
      <c r="F192" s="73">
        <f t="shared" si="46"/>
        <v>0</v>
      </c>
      <c r="G192" s="77">
        <f t="shared" si="47"/>
        <v>0</v>
      </c>
      <c r="H192" s="74">
        <f t="shared" si="51"/>
        <v>0</v>
      </c>
      <c r="I192" s="112">
        <f t="shared" si="41"/>
        <v>0</v>
      </c>
      <c r="J192" s="74">
        <f t="shared" si="48"/>
        <v>0</v>
      </c>
      <c r="K192" s="74">
        <f t="shared" si="42"/>
        <v>0</v>
      </c>
      <c r="L192" s="74">
        <f t="shared" si="43"/>
        <v>0</v>
      </c>
      <c r="M192" s="74">
        <f t="shared" si="52"/>
        <v>0</v>
      </c>
      <c r="N192" s="60">
        <f t="shared" si="53"/>
        <v>0</v>
      </c>
      <c r="O192" s="75">
        <f t="shared" si="49"/>
        <v>0</v>
      </c>
      <c r="P192" s="123">
        <f t="shared" si="54"/>
        <v>0</v>
      </c>
      <c r="Q192" s="76">
        <f t="shared" si="50"/>
        <v>0</v>
      </c>
      <c r="R192" s="49">
        <f t="shared" si="44"/>
        <v>2032</v>
      </c>
    </row>
    <row r="193" spans="2:18" x14ac:dyDescent="0.25">
      <c r="B193" s="48">
        <f t="shared" si="45"/>
        <v>48305</v>
      </c>
      <c r="C193" s="72">
        <f t="shared" si="55"/>
        <v>0</v>
      </c>
      <c r="D193" s="125">
        <v>0</v>
      </c>
      <c r="E193" s="125">
        <v>0</v>
      </c>
      <c r="F193" s="73">
        <f t="shared" si="46"/>
        <v>0</v>
      </c>
      <c r="G193" s="77">
        <f t="shared" si="47"/>
        <v>0</v>
      </c>
      <c r="H193" s="74">
        <f t="shared" si="51"/>
        <v>0</v>
      </c>
      <c r="I193" s="112">
        <f t="shared" si="41"/>
        <v>0</v>
      </c>
      <c r="J193" s="74">
        <f t="shared" si="48"/>
        <v>0</v>
      </c>
      <c r="K193" s="74">
        <f t="shared" si="42"/>
        <v>0</v>
      </c>
      <c r="L193" s="74">
        <f t="shared" si="43"/>
        <v>0</v>
      </c>
      <c r="M193" s="74">
        <f t="shared" si="52"/>
        <v>0</v>
      </c>
      <c r="N193" s="60">
        <f t="shared" si="53"/>
        <v>0</v>
      </c>
      <c r="O193" s="75">
        <f t="shared" si="49"/>
        <v>0</v>
      </c>
      <c r="P193" s="123">
        <f t="shared" si="54"/>
        <v>0</v>
      </c>
      <c r="Q193" s="76">
        <f t="shared" si="50"/>
        <v>0</v>
      </c>
      <c r="R193" s="49">
        <f t="shared" si="44"/>
        <v>2032</v>
      </c>
    </row>
    <row r="194" spans="2:18" x14ac:dyDescent="0.25">
      <c r="B194" s="48">
        <f t="shared" si="45"/>
        <v>48335</v>
      </c>
      <c r="C194" s="72">
        <f t="shared" si="55"/>
        <v>0</v>
      </c>
      <c r="D194" s="125">
        <v>0</v>
      </c>
      <c r="E194" s="125">
        <v>0</v>
      </c>
      <c r="F194" s="73">
        <f t="shared" si="46"/>
        <v>0</v>
      </c>
      <c r="G194" s="77">
        <f t="shared" si="47"/>
        <v>0</v>
      </c>
      <c r="H194" s="74">
        <f t="shared" si="51"/>
        <v>0</v>
      </c>
      <c r="I194" s="112">
        <f t="shared" si="41"/>
        <v>0</v>
      </c>
      <c r="J194" s="74">
        <f t="shared" si="48"/>
        <v>0</v>
      </c>
      <c r="K194" s="74">
        <f t="shared" si="42"/>
        <v>0</v>
      </c>
      <c r="L194" s="74">
        <f t="shared" si="43"/>
        <v>0</v>
      </c>
      <c r="M194" s="74">
        <f t="shared" si="52"/>
        <v>0</v>
      </c>
      <c r="N194" s="60">
        <f t="shared" si="53"/>
        <v>0</v>
      </c>
      <c r="O194" s="75">
        <f t="shared" si="49"/>
        <v>0</v>
      </c>
      <c r="P194" s="123">
        <f t="shared" si="54"/>
        <v>0</v>
      </c>
      <c r="Q194" s="76">
        <f t="shared" si="50"/>
        <v>0</v>
      </c>
      <c r="R194" s="49">
        <f t="shared" si="44"/>
        <v>2032</v>
      </c>
    </row>
    <row r="195" spans="2:18" x14ac:dyDescent="0.25">
      <c r="B195" s="48">
        <f t="shared" si="45"/>
        <v>48366</v>
      </c>
      <c r="C195" s="72">
        <f t="shared" si="55"/>
        <v>0</v>
      </c>
      <c r="D195" s="125">
        <v>0</v>
      </c>
      <c r="E195" s="125">
        <v>0</v>
      </c>
      <c r="F195" s="73">
        <f t="shared" si="46"/>
        <v>0</v>
      </c>
      <c r="G195" s="77">
        <f t="shared" si="47"/>
        <v>0</v>
      </c>
      <c r="H195" s="74">
        <f t="shared" si="51"/>
        <v>0</v>
      </c>
      <c r="I195" s="112">
        <f t="shared" si="41"/>
        <v>0</v>
      </c>
      <c r="J195" s="74">
        <f t="shared" si="48"/>
        <v>0</v>
      </c>
      <c r="K195" s="74">
        <f t="shared" si="42"/>
        <v>0</v>
      </c>
      <c r="L195" s="74">
        <f t="shared" si="43"/>
        <v>0</v>
      </c>
      <c r="M195" s="74">
        <f t="shared" si="52"/>
        <v>0</v>
      </c>
      <c r="N195" s="60">
        <f t="shared" si="53"/>
        <v>0</v>
      </c>
      <c r="O195" s="75">
        <f t="shared" si="49"/>
        <v>0</v>
      </c>
      <c r="P195" s="123">
        <f t="shared" si="54"/>
        <v>0</v>
      </c>
      <c r="Q195" s="76">
        <f t="shared" si="50"/>
        <v>0</v>
      </c>
      <c r="R195" s="49">
        <f t="shared" si="44"/>
        <v>2032</v>
      </c>
    </row>
    <row r="196" spans="2:18" x14ac:dyDescent="0.25">
      <c r="B196" s="48">
        <f t="shared" si="45"/>
        <v>48396</v>
      </c>
      <c r="C196" s="72">
        <f t="shared" si="55"/>
        <v>0</v>
      </c>
      <c r="D196" s="125">
        <v>0</v>
      </c>
      <c r="E196" s="125">
        <v>0</v>
      </c>
      <c r="F196" s="73">
        <f t="shared" si="46"/>
        <v>0</v>
      </c>
      <c r="G196" s="77">
        <f t="shared" si="47"/>
        <v>0</v>
      </c>
      <c r="H196" s="74">
        <f t="shared" si="51"/>
        <v>0</v>
      </c>
      <c r="I196" s="112">
        <f t="shared" ref="I196:I259" si="56">IF(N195&gt;0,ROUND(LOOKUP(YEAR($B196-60),T:T,U:U),2),0)</f>
        <v>0</v>
      </c>
      <c r="J196" s="74">
        <f t="shared" si="48"/>
        <v>0</v>
      </c>
      <c r="K196" s="74">
        <f t="shared" ref="K196:K259" si="57">IF(N195&gt;0,-F196-G196-H196+IF(E196&gt;0,E196,Allotment),0)</f>
        <v>0</v>
      </c>
      <c r="L196" s="74">
        <f t="shared" ref="L196:L259" si="58">IF(N195&gt;0,C196-K196,0)</f>
        <v>0</v>
      </c>
      <c r="M196" s="74">
        <f t="shared" si="52"/>
        <v>0</v>
      </c>
      <c r="N196" s="60">
        <f t="shared" si="53"/>
        <v>0</v>
      </c>
      <c r="O196" s="75">
        <f t="shared" si="49"/>
        <v>0</v>
      </c>
      <c r="P196" s="123">
        <f t="shared" si="54"/>
        <v>0</v>
      </c>
      <c r="Q196" s="76">
        <f t="shared" si="50"/>
        <v>0</v>
      </c>
      <c r="R196" s="49">
        <f t="shared" ref="R196:R259" si="59">YEAR(B196)</f>
        <v>2032</v>
      </c>
    </row>
    <row r="197" spans="2:18" x14ac:dyDescent="0.25">
      <c r="B197" s="48">
        <f t="shared" ref="B197:B260" si="60">EDATE(B196,1)</f>
        <v>48427</v>
      </c>
      <c r="C197" s="72">
        <f t="shared" si="55"/>
        <v>0</v>
      </c>
      <c r="D197" s="125">
        <v>0</v>
      </c>
      <c r="E197" s="125">
        <v>0</v>
      </c>
      <c r="F197" s="73">
        <f t="shared" ref="F197:F260" si="61">IF(N196&gt;0,IF(D197,D197,New_Payment)-G197-H197,0)</f>
        <v>0</v>
      </c>
      <c r="G197" s="77">
        <f t="shared" ref="G197:G260" si="62">IF(N196&gt;0,ROUND(N196*Period_Interest,2),0)</f>
        <v>0</v>
      </c>
      <c r="H197" s="74">
        <f t="shared" si="51"/>
        <v>0</v>
      </c>
      <c r="I197" s="112">
        <f t="shared" si="56"/>
        <v>0</v>
      </c>
      <c r="J197" s="74">
        <f t="shared" ref="J197:J260" si="63">IF($C196&gt;_80_of_Appraisal,PMI,0)</f>
        <v>0</v>
      </c>
      <c r="K197" s="74">
        <f t="shared" si="57"/>
        <v>0</v>
      </c>
      <c r="L197" s="74">
        <f t="shared" si="58"/>
        <v>0</v>
      </c>
      <c r="M197" s="74">
        <f t="shared" si="52"/>
        <v>0</v>
      </c>
      <c r="N197" s="60">
        <f t="shared" si="53"/>
        <v>0</v>
      </c>
      <c r="O197" s="75">
        <f t="shared" ref="O197:O260" si="64">IF(Q196&gt;0,(IF(AND(MONTH($B197)=MONTH(Renew_3208),MONTH($B197)=MONTH(Renew_2924)),Goal_From_3208*0.6+Goal_From_2924*0.6,IF(MONTH($B197)=MONTH(Renew_3208),Goal_From_3208*0.6+Goal_From_2924*0.9,IF(MONTH($B197)=MONTH(Renew_2924),Goal_From_3208*0.9+Goal_From_2924*0.6,Goal_From_3208*0.9+Goal_From_2924*0.9)))+IF(B197&gt;=Temp_Start,IF(Temp,Temp_Goal,0),0)+IF(Bought_3rd_Rental,IF(MONTH($B197)=MONTH(Renew_NEW),Goal_From_NEW*0.6,Goal_From_NEW))),0)</f>
        <v>0</v>
      </c>
      <c r="P197" s="123">
        <f t="shared" si="54"/>
        <v>0</v>
      </c>
      <c r="Q197" s="76">
        <f t="shared" ref="Q197:Q260" si="65">IF(OR(Q196&lt;-0.01,Q196=0),0,IF(Q196&gt;0,Q196-F197-K197-IF(P197&lt;&gt;"",P197,O197),Q196-F197-K197))</f>
        <v>0</v>
      </c>
      <c r="R197" s="49">
        <f t="shared" si="59"/>
        <v>2032</v>
      </c>
    </row>
    <row r="198" spans="2:18" x14ac:dyDescent="0.25">
      <c r="B198" s="48">
        <f t="shared" si="60"/>
        <v>48458</v>
      </c>
      <c r="C198" s="72">
        <f t="shared" si="55"/>
        <v>0</v>
      </c>
      <c r="D198" s="125">
        <v>0</v>
      </c>
      <c r="E198" s="125">
        <v>0</v>
      </c>
      <c r="F198" s="73">
        <f t="shared" si="61"/>
        <v>0</v>
      </c>
      <c r="G198" s="77">
        <f t="shared" si="62"/>
        <v>0</v>
      </c>
      <c r="H198" s="74">
        <f t="shared" ref="H198:H261" si="66">I198+J198</f>
        <v>0</v>
      </c>
      <c r="I198" s="112">
        <f t="shared" si="56"/>
        <v>0</v>
      </c>
      <c r="J198" s="74">
        <f t="shared" si="63"/>
        <v>0</v>
      </c>
      <c r="K198" s="74">
        <f t="shared" si="57"/>
        <v>0</v>
      </c>
      <c r="L198" s="74">
        <f t="shared" si="58"/>
        <v>0</v>
      </c>
      <c r="M198" s="74">
        <f t="shared" ref="M198:M261" si="67">IF($P198,$P198,0)</f>
        <v>0</v>
      </c>
      <c r="N198" s="60">
        <f t="shared" ref="N198:N261" si="68">L198-M198</f>
        <v>0</v>
      </c>
      <c r="O198" s="75">
        <f t="shared" si="64"/>
        <v>0</v>
      </c>
      <c r="P198" s="123">
        <f t="shared" si="54"/>
        <v>0</v>
      </c>
      <c r="Q198" s="76">
        <f t="shared" si="65"/>
        <v>0</v>
      </c>
      <c r="R198" s="49">
        <f t="shared" si="59"/>
        <v>2032</v>
      </c>
    </row>
    <row r="199" spans="2:18" x14ac:dyDescent="0.25">
      <c r="B199" s="48">
        <f t="shared" si="60"/>
        <v>48488</v>
      </c>
      <c r="C199" s="72">
        <f t="shared" si="55"/>
        <v>0</v>
      </c>
      <c r="D199" s="125">
        <v>0</v>
      </c>
      <c r="E199" s="125">
        <v>0</v>
      </c>
      <c r="F199" s="73">
        <f t="shared" si="61"/>
        <v>0</v>
      </c>
      <c r="G199" s="77">
        <f t="shared" si="62"/>
        <v>0</v>
      </c>
      <c r="H199" s="74">
        <f t="shared" si="66"/>
        <v>0</v>
      </c>
      <c r="I199" s="112">
        <f t="shared" si="56"/>
        <v>0</v>
      </c>
      <c r="J199" s="74">
        <f t="shared" si="63"/>
        <v>0</v>
      </c>
      <c r="K199" s="74">
        <f t="shared" si="57"/>
        <v>0</v>
      </c>
      <c r="L199" s="74">
        <f t="shared" si="58"/>
        <v>0</v>
      </c>
      <c r="M199" s="74">
        <f t="shared" si="67"/>
        <v>0</v>
      </c>
      <c r="N199" s="60">
        <f t="shared" si="68"/>
        <v>0</v>
      </c>
      <c r="O199" s="75">
        <f t="shared" si="64"/>
        <v>0</v>
      </c>
      <c r="P199" s="123">
        <f t="shared" si="54"/>
        <v>0</v>
      </c>
      <c r="Q199" s="76">
        <f t="shared" si="65"/>
        <v>0</v>
      </c>
      <c r="R199" s="49">
        <f t="shared" si="59"/>
        <v>2032</v>
      </c>
    </row>
    <row r="200" spans="2:18" x14ac:dyDescent="0.25">
      <c r="B200" s="48">
        <f t="shared" si="60"/>
        <v>48519</v>
      </c>
      <c r="C200" s="72">
        <f t="shared" si="55"/>
        <v>0</v>
      </c>
      <c r="D200" s="125">
        <v>0</v>
      </c>
      <c r="E200" s="125">
        <v>0</v>
      </c>
      <c r="F200" s="73">
        <f t="shared" si="61"/>
        <v>0</v>
      </c>
      <c r="G200" s="77">
        <f t="shared" si="62"/>
        <v>0</v>
      </c>
      <c r="H200" s="74">
        <f t="shared" si="66"/>
        <v>0</v>
      </c>
      <c r="I200" s="112">
        <f t="shared" si="56"/>
        <v>0</v>
      </c>
      <c r="J200" s="74">
        <f t="shared" si="63"/>
        <v>0</v>
      </c>
      <c r="K200" s="74">
        <f t="shared" si="57"/>
        <v>0</v>
      </c>
      <c r="L200" s="74">
        <f t="shared" si="58"/>
        <v>0</v>
      </c>
      <c r="M200" s="74">
        <f t="shared" si="67"/>
        <v>0</v>
      </c>
      <c r="N200" s="60">
        <f t="shared" si="68"/>
        <v>0</v>
      </c>
      <c r="O200" s="75">
        <f t="shared" si="64"/>
        <v>0</v>
      </c>
      <c r="P200" s="123">
        <f t="shared" si="54"/>
        <v>0</v>
      </c>
      <c r="Q200" s="76">
        <f t="shared" si="65"/>
        <v>0</v>
      </c>
      <c r="R200" s="49">
        <f t="shared" si="59"/>
        <v>2032</v>
      </c>
    </row>
    <row r="201" spans="2:18" x14ac:dyDescent="0.25">
      <c r="B201" s="48">
        <f t="shared" si="60"/>
        <v>48549</v>
      </c>
      <c r="C201" s="72">
        <f t="shared" si="55"/>
        <v>0</v>
      </c>
      <c r="D201" s="125">
        <v>0</v>
      </c>
      <c r="E201" s="125">
        <v>0</v>
      </c>
      <c r="F201" s="73">
        <f t="shared" si="61"/>
        <v>0</v>
      </c>
      <c r="G201" s="77">
        <f t="shared" si="62"/>
        <v>0</v>
      </c>
      <c r="H201" s="74">
        <f t="shared" si="66"/>
        <v>0</v>
      </c>
      <c r="I201" s="112">
        <f t="shared" si="56"/>
        <v>0</v>
      </c>
      <c r="J201" s="74">
        <f t="shared" si="63"/>
        <v>0</v>
      </c>
      <c r="K201" s="74">
        <f t="shared" si="57"/>
        <v>0</v>
      </c>
      <c r="L201" s="74">
        <f t="shared" si="58"/>
        <v>0</v>
      </c>
      <c r="M201" s="74">
        <f t="shared" si="67"/>
        <v>0</v>
      </c>
      <c r="N201" s="60">
        <f t="shared" si="68"/>
        <v>0</v>
      </c>
      <c r="O201" s="75">
        <f t="shared" si="64"/>
        <v>0</v>
      </c>
      <c r="P201" s="123">
        <f t="shared" si="54"/>
        <v>0</v>
      </c>
      <c r="Q201" s="76">
        <f t="shared" si="65"/>
        <v>0</v>
      </c>
      <c r="R201" s="49">
        <f t="shared" si="59"/>
        <v>2032</v>
      </c>
    </row>
    <row r="202" spans="2:18" x14ac:dyDescent="0.25">
      <c r="B202" s="48">
        <f t="shared" si="60"/>
        <v>48580</v>
      </c>
      <c r="C202" s="72">
        <f t="shared" si="55"/>
        <v>0</v>
      </c>
      <c r="D202" s="125">
        <v>0</v>
      </c>
      <c r="E202" s="125">
        <v>0</v>
      </c>
      <c r="F202" s="73">
        <f t="shared" si="61"/>
        <v>0</v>
      </c>
      <c r="G202" s="77">
        <f t="shared" si="62"/>
        <v>0</v>
      </c>
      <c r="H202" s="74">
        <f t="shared" si="66"/>
        <v>0</v>
      </c>
      <c r="I202" s="112">
        <f t="shared" si="56"/>
        <v>0</v>
      </c>
      <c r="J202" s="74">
        <f t="shared" si="63"/>
        <v>0</v>
      </c>
      <c r="K202" s="74">
        <f t="shared" si="57"/>
        <v>0</v>
      </c>
      <c r="L202" s="74">
        <f t="shared" si="58"/>
        <v>0</v>
      </c>
      <c r="M202" s="74">
        <f t="shared" si="67"/>
        <v>0</v>
      </c>
      <c r="N202" s="60">
        <f t="shared" si="68"/>
        <v>0</v>
      </c>
      <c r="O202" s="75">
        <f t="shared" si="64"/>
        <v>0</v>
      </c>
      <c r="P202" s="123">
        <f t="shared" si="54"/>
        <v>0</v>
      </c>
      <c r="Q202" s="76">
        <f t="shared" si="65"/>
        <v>0</v>
      </c>
      <c r="R202" s="49">
        <f t="shared" si="59"/>
        <v>2033</v>
      </c>
    </row>
    <row r="203" spans="2:18" x14ac:dyDescent="0.25">
      <c r="B203" s="48">
        <f t="shared" si="60"/>
        <v>48611</v>
      </c>
      <c r="C203" s="72">
        <f t="shared" si="55"/>
        <v>0</v>
      </c>
      <c r="D203" s="125">
        <v>0</v>
      </c>
      <c r="E203" s="125">
        <v>0</v>
      </c>
      <c r="F203" s="73">
        <f t="shared" si="61"/>
        <v>0</v>
      </c>
      <c r="G203" s="77">
        <f t="shared" si="62"/>
        <v>0</v>
      </c>
      <c r="H203" s="74">
        <f t="shared" si="66"/>
        <v>0</v>
      </c>
      <c r="I203" s="112">
        <f t="shared" si="56"/>
        <v>0</v>
      </c>
      <c r="J203" s="74">
        <f t="shared" si="63"/>
        <v>0</v>
      </c>
      <c r="K203" s="74">
        <f t="shared" si="57"/>
        <v>0</v>
      </c>
      <c r="L203" s="74">
        <f t="shared" si="58"/>
        <v>0</v>
      </c>
      <c r="M203" s="74">
        <f t="shared" si="67"/>
        <v>0</v>
      </c>
      <c r="N203" s="60">
        <f t="shared" si="68"/>
        <v>0</v>
      </c>
      <c r="O203" s="75">
        <f t="shared" si="64"/>
        <v>0</v>
      </c>
      <c r="P203" s="123">
        <f t="shared" si="54"/>
        <v>0</v>
      </c>
      <c r="Q203" s="76">
        <f t="shared" si="65"/>
        <v>0</v>
      </c>
      <c r="R203" s="49">
        <f t="shared" si="59"/>
        <v>2033</v>
      </c>
    </row>
    <row r="204" spans="2:18" x14ac:dyDescent="0.25">
      <c r="B204" s="48">
        <f t="shared" si="60"/>
        <v>48639</v>
      </c>
      <c r="C204" s="72">
        <f t="shared" si="55"/>
        <v>0</v>
      </c>
      <c r="D204" s="125">
        <v>0</v>
      </c>
      <c r="E204" s="125">
        <v>0</v>
      </c>
      <c r="F204" s="73">
        <f t="shared" si="61"/>
        <v>0</v>
      </c>
      <c r="G204" s="77">
        <f t="shared" si="62"/>
        <v>0</v>
      </c>
      <c r="H204" s="74">
        <f t="shared" si="66"/>
        <v>0</v>
      </c>
      <c r="I204" s="112">
        <f t="shared" si="56"/>
        <v>0</v>
      </c>
      <c r="J204" s="74">
        <f t="shared" si="63"/>
        <v>0</v>
      </c>
      <c r="K204" s="74">
        <f t="shared" si="57"/>
        <v>0</v>
      </c>
      <c r="L204" s="74">
        <f t="shared" si="58"/>
        <v>0</v>
      </c>
      <c r="M204" s="74">
        <f t="shared" si="67"/>
        <v>0</v>
      </c>
      <c r="N204" s="60">
        <f t="shared" si="68"/>
        <v>0</v>
      </c>
      <c r="O204" s="75">
        <f t="shared" si="64"/>
        <v>0</v>
      </c>
      <c r="P204" s="123">
        <f t="shared" si="54"/>
        <v>0</v>
      </c>
      <c r="Q204" s="76">
        <f t="shared" si="65"/>
        <v>0</v>
      </c>
      <c r="R204" s="49">
        <f t="shared" si="59"/>
        <v>2033</v>
      </c>
    </row>
    <row r="205" spans="2:18" x14ac:dyDescent="0.25">
      <c r="B205" s="48">
        <f t="shared" si="60"/>
        <v>48670</v>
      </c>
      <c r="C205" s="72">
        <f t="shared" si="55"/>
        <v>0</v>
      </c>
      <c r="D205" s="125">
        <v>0</v>
      </c>
      <c r="E205" s="125">
        <v>0</v>
      </c>
      <c r="F205" s="73">
        <f t="shared" si="61"/>
        <v>0</v>
      </c>
      <c r="G205" s="77">
        <f t="shared" si="62"/>
        <v>0</v>
      </c>
      <c r="H205" s="74">
        <f t="shared" si="66"/>
        <v>0</v>
      </c>
      <c r="I205" s="112">
        <f t="shared" si="56"/>
        <v>0</v>
      </c>
      <c r="J205" s="74">
        <f t="shared" si="63"/>
        <v>0</v>
      </c>
      <c r="K205" s="74">
        <f t="shared" si="57"/>
        <v>0</v>
      </c>
      <c r="L205" s="74">
        <f t="shared" si="58"/>
        <v>0</v>
      </c>
      <c r="M205" s="74">
        <f t="shared" si="67"/>
        <v>0</v>
      </c>
      <c r="N205" s="60">
        <f t="shared" si="68"/>
        <v>0</v>
      </c>
      <c r="O205" s="75">
        <f t="shared" si="64"/>
        <v>0</v>
      </c>
      <c r="P205" s="123">
        <f t="shared" si="54"/>
        <v>0</v>
      </c>
      <c r="Q205" s="76">
        <f t="shared" si="65"/>
        <v>0</v>
      </c>
      <c r="R205" s="49">
        <f t="shared" si="59"/>
        <v>2033</v>
      </c>
    </row>
    <row r="206" spans="2:18" x14ac:dyDescent="0.25">
      <c r="B206" s="48">
        <f t="shared" si="60"/>
        <v>48700</v>
      </c>
      <c r="C206" s="72">
        <f t="shared" si="55"/>
        <v>0</v>
      </c>
      <c r="D206" s="125">
        <v>0</v>
      </c>
      <c r="E206" s="125">
        <v>0</v>
      </c>
      <c r="F206" s="73">
        <f t="shared" si="61"/>
        <v>0</v>
      </c>
      <c r="G206" s="77">
        <f t="shared" si="62"/>
        <v>0</v>
      </c>
      <c r="H206" s="74">
        <f t="shared" si="66"/>
        <v>0</v>
      </c>
      <c r="I206" s="112">
        <f t="shared" si="56"/>
        <v>0</v>
      </c>
      <c r="J206" s="74">
        <f t="shared" si="63"/>
        <v>0</v>
      </c>
      <c r="K206" s="74">
        <f t="shared" si="57"/>
        <v>0</v>
      </c>
      <c r="L206" s="74">
        <f t="shared" si="58"/>
        <v>0</v>
      </c>
      <c r="M206" s="74">
        <f t="shared" si="67"/>
        <v>0</v>
      </c>
      <c r="N206" s="60">
        <f t="shared" si="68"/>
        <v>0</v>
      </c>
      <c r="O206" s="75">
        <f t="shared" si="64"/>
        <v>0</v>
      </c>
      <c r="P206" s="123">
        <f t="shared" si="54"/>
        <v>0</v>
      </c>
      <c r="Q206" s="76">
        <f t="shared" si="65"/>
        <v>0</v>
      </c>
      <c r="R206" s="49">
        <f t="shared" si="59"/>
        <v>2033</v>
      </c>
    </row>
    <row r="207" spans="2:18" x14ac:dyDescent="0.25">
      <c r="B207" s="48">
        <f t="shared" si="60"/>
        <v>48731</v>
      </c>
      <c r="C207" s="72">
        <f t="shared" si="55"/>
        <v>0</v>
      </c>
      <c r="D207" s="125">
        <v>0</v>
      </c>
      <c r="E207" s="125">
        <v>0</v>
      </c>
      <c r="F207" s="73">
        <f t="shared" si="61"/>
        <v>0</v>
      </c>
      <c r="G207" s="77">
        <f t="shared" si="62"/>
        <v>0</v>
      </c>
      <c r="H207" s="74">
        <f t="shared" si="66"/>
        <v>0</v>
      </c>
      <c r="I207" s="112">
        <f t="shared" si="56"/>
        <v>0</v>
      </c>
      <c r="J207" s="74">
        <f t="shared" si="63"/>
        <v>0</v>
      </c>
      <c r="K207" s="74">
        <f t="shared" si="57"/>
        <v>0</v>
      </c>
      <c r="L207" s="74">
        <f t="shared" si="58"/>
        <v>0</v>
      </c>
      <c r="M207" s="74">
        <f t="shared" si="67"/>
        <v>0</v>
      </c>
      <c r="N207" s="60">
        <f t="shared" si="68"/>
        <v>0</v>
      </c>
      <c r="O207" s="75">
        <f t="shared" si="64"/>
        <v>0</v>
      </c>
      <c r="P207" s="123">
        <f t="shared" si="54"/>
        <v>0</v>
      </c>
      <c r="Q207" s="76">
        <f t="shared" si="65"/>
        <v>0</v>
      </c>
      <c r="R207" s="49">
        <f t="shared" si="59"/>
        <v>2033</v>
      </c>
    </row>
    <row r="208" spans="2:18" x14ac:dyDescent="0.25">
      <c r="B208" s="48">
        <f t="shared" si="60"/>
        <v>48761</v>
      </c>
      <c r="C208" s="72">
        <f t="shared" si="55"/>
        <v>0</v>
      </c>
      <c r="D208" s="125">
        <v>0</v>
      </c>
      <c r="E208" s="125">
        <v>0</v>
      </c>
      <c r="F208" s="73">
        <f t="shared" si="61"/>
        <v>0</v>
      </c>
      <c r="G208" s="77">
        <f t="shared" si="62"/>
        <v>0</v>
      </c>
      <c r="H208" s="74">
        <f t="shared" si="66"/>
        <v>0</v>
      </c>
      <c r="I208" s="112">
        <f t="shared" si="56"/>
        <v>0</v>
      </c>
      <c r="J208" s="74">
        <f t="shared" si="63"/>
        <v>0</v>
      </c>
      <c r="K208" s="74">
        <f t="shared" si="57"/>
        <v>0</v>
      </c>
      <c r="L208" s="74">
        <f t="shared" si="58"/>
        <v>0</v>
      </c>
      <c r="M208" s="74">
        <f t="shared" si="67"/>
        <v>0</v>
      </c>
      <c r="N208" s="60">
        <f t="shared" si="68"/>
        <v>0</v>
      </c>
      <c r="O208" s="75">
        <f t="shared" si="64"/>
        <v>0</v>
      </c>
      <c r="P208" s="123">
        <f t="shared" si="54"/>
        <v>0</v>
      </c>
      <c r="Q208" s="76">
        <f t="shared" si="65"/>
        <v>0</v>
      </c>
      <c r="R208" s="49">
        <f t="shared" si="59"/>
        <v>2033</v>
      </c>
    </row>
    <row r="209" spans="2:18" x14ac:dyDescent="0.25">
      <c r="B209" s="48">
        <f t="shared" si="60"/>
        <v>48792</v>
      </c>
      <c r="C209" s="72">
        <f t="shared" si="55"/>
        <v>0</v>
      </c>
      <c r="D209" s="125">
        <v>0</v>
      </c>
      <c r="E209" s="125">
        <v>0</v>
      </c>
      <c r="F209" s="73">
        <f t="shared" si="61"/>
        <v>0</v>
      </c>
      <c r="G209" s="77">
        <f t="shared" si="62"/>
        <v>0</v>
      </c>
      <c r="H209" s="74">
        <f t="shared" si="66"/>
        <v>0</v>
      </c>
      <c r="I209" s="112">
        <f t="shared" si="56"/>
        <v>0</v>
      </c>
      <c r="J209" s="74">
        <f t="shared" si="63"/>
        <v>0</v>
      </c>
      <c r="K209" s="74">
        <f t="shared" si="57"/>
        <v>0</v>
      </c>
      <c r="L209" s="74">
        <f t="shared" si="58"/>
        <v>0</v>
      </c>
      <c r="M209" s="74">
        <f t="shared" si="67"/>
        <v>0</v>
      </c>
      <c r="N209" s="60">
        <f t="shared" si="68"/>
        <v>0</v>
      </c>
      <c r="O209" s="75">
        <f t="shared" si="64"/>
        <v>0</v>
      </c>
      <c r="P209" s="123">
        <f t="shared" si="54"/>
        <v>0</v>
      </c>
      <c r="Q209" s="76">
        <f t="shared" si="65"/>
        <v>0</v>
      </c>
      <c r="R209" s="49">
        <f t="shared" si="59"/>
        <v>2033</v>
      </c>
    </row>
    <row r="210" spans="2:18" x14ac:dyDescent="0.25">
      <c r="B210" s="48">
        <f t="shared" si="60"/>
        <v>48823</v>
      </c>
      <c r="C210" s="72">
        <f t="shared" si="55"/>
        <v>0</v>
      </c>
      <c r="D210" s="125">
        <v>0</v>
      </c>
      <c r="E210" s="125">
        <v>0</v>
      </c>
      <c r="F210" s="73">
        <f t="shared" si="61"/>
        <v>0</v>
      </c>
      <c r="G210" s="77">
        <f t="shared" si="62"/>
        <v>0</v>
      </c>
      <c r="H210" s="74">
        <f t="shared" si="66"/>
        <v>0</v>
      </c>
      <c r="I210" s="112">
        <f t="shared" si="56"/>
        <v>0</v>
      </c>
      <c r="J210" s="74">
        <f t="shared" si="63"/>
        <v>0</v>
      </c>
      <c r="K210" s="74">
        <f t="shared" si="57"/>
        <v>0</v>
      </c>
      <c r="L210" s="74">
        <f t="shared" si="58"/>
        <v>0</v>
      </c>
      <c r="M210" s="74">
        <f t="shared" si="67"/>
        <v>0</v>
      </c>
      <c r="N210" s="60">
        <f t="shared" si="68"/>
        <v>0</v>
      </c>
      <c r="O210" s="75">
        <f t="shared" si="64"/>
        <v>0</v>
      </c>
      <c r="P210" s="123">
        <f t="shared" si="54"/>
        <v>0</v>
      </c>
      <c r="Q210" s="76">
        <f t="shared" si="65"/>
        <v>0</v>
      </c>
      <c r="R210" s="49">
        <f t="shared" si="59"/>
        <v>2033</v>
      </c>
    </row>
    <row r="211" spans="2:18" x14ac:dyDescent="0.25">
      <c r="B211" s="48">
        <f t="shared" si="60"/>
        <v>48853</v>
      </c>
      <c r="C211" s="72">
        <f t="shared" si="55"/>
        <v>0</v>
      </c>
      <c r="D211" s="125">
        <v>0</v>
      </c>
      <c r="E211" s="125">
        <v>0</v>
      </c>
      <c r="F211" s="73">
        <f t="shared" si="61"/>
        <v>0</v>
      </c>
      <c r="G211" s="77">
        <f t="shared" si="62"/>
        <v>0</v>
      </c>
      <c r="H211" s="74">
        <f t="shared" si="66"/>
        <v>0</v>
      </c>
      <c r="I211" s="112">
        <f t="shared" si="56"/>
        <v>0</v>
      </c>
      <c r="J211" s="74">
        <f t="shared" si="63"/>
        <v>0</v>
      </c>
      <c r="K211" s="74">
        <f t="shared" si="57"/>
        <v>0</v>
      </c>
      <c r="L211" s="74">
        <f t="shared" si="58"/>
        <v>0</v>
      </c>
      <c r="M211" s="74">
        <f t="shared" si="67"/>
        <v>0</v>
      </c>
      <c r="N211" s="60">
        <f t="shared" si="68"/>
        <v>0</v>
      </c>
      <c r="O211" s="75">
        <f t="shared" si="64"/>
        <v>0</v>
      </c>
      <c r="P211" s="123">
        <f t="shared" si="54"/>
        <v>0</v>
      </c>
      <c r="Q211" s="76">
        <f t="shared" si="65"/>
        <v>0</v>
      </c>
      <c r="R211" s="49">
        <f t="shared" si="59"/>
        <v>2033</v>
      </c>
    </row>
    <row r="212" spans="2:18" x14ac:dyDescent="0.25">
      <c r="B212" s="48">
        <f t="shared" si="60"/>
        <v>48884</v>
      </c>
      <c r="C212" s="72">
        <f t="shared" si="55"/>
        <v>0</v>
      </c>
      <c r="D212" s="125">
        <v>0</v>
      </c>
      <c r="E212" s="125">
        <v>0</v>
      </c>
      <c r="F212" s="73">
        <f t="shared" si="61"/>
        <v>0</v>
      </c>
      <c r="G212" s="77">
        <f t="shared" si="62"/>
        <v>0</v>
      </c>
      <c r="H212" s="74">
        <f t="shared" si="66"/>
        <v>0</v>
      </c>
      <c r="I212" s="112">
        <f t="shared" si="56"/>
        <v>0</v>
      </c>
      <c r="J212" s="74">
        <f t="shared" si="63"/>
        <v>0</v>
      </c>
      <c r="K212" s="74">
        <f t="shared" si="57"/>
        <v>0</v>
      </c>
      <c r="L212" s="74">
        <f t="shared" si="58"/>
        <v>0</v>
      </c>
      <c r="M212" s="74">
        <f t="shared" si="67"/>
        <v>0</v>
      </c>
      <c r="N212" s="60">
        <f t="shared" si="68"/>
        <v>0</v>
      </c>
      <c r="O212" s="75">
        <f t="shared" si="64"/>
        <v>0</v>
      </c>
      <c r="P212" s="123">
        <f t="shared" si="54"/>
        <v>0</v>
      </c>
      <c r="Q212" s="76">
        <f t="shared" si="65"/>
        <v>0</v>
      </c>
      <c r="R212" s="49">
        <f t="shared" si="59"/>
        <v>2033</v>
      </c>
    </row>
    <row r="213" spans="2:18" x14ac:dyDescent="0.25">
      <c r="B213" s="48">
        <f t="shared" si="60"/>
        <v>48914</v>
      </c>
      <c r="C213" s="72">
        <f t="shared" si="55"/>
        <v>0</v>
      </c>
      <c r="D213" s="125">
        <v>0</v>
      </c>
      <c r="E213" s="125">
        <v>0</v>
      </c>
      <c r="F213" s="73">
        <f t="shared" si="61"/>
        <v>0</v>
      </c>
      <c r="G213" s="77">
        <f t="shared" si="62"/>
        <v>0</v>
      </c>
      <c r="H213" s="74">
        <f t="shared" si="66"/>
        <v>0</v>
      </c>
      <c r="I213" s="112">
        <f t="shared" si="56"/>
        <v>0</v>
      </c>
      <c r="J213" s="74">
        <f t="shared" si="63"/>
        <v>0</v>
      </c>
      <c r="K213" s="74">
        <f t="shared" si="57"/>
        <v>0</v>
      </c>
      <c r="L213" s="74">
        <f t="shared" si="58"/>
        <v>0</v>
      </c>
      <c r="M213" s="74">
        <f t="shared" si="67"/>
        <v>0</v>
      </c>
      <c r="N213" s="60">
        <f t="shared" si="68"/>
        <v>0</v>
      </c>
      <c r="O213" s="75">
        <f t="shared" si="64"/>
        <v>0</v>
      </c>
      <c r="P213" s="123">
        <f t="shared" si="54"/>
        <v>0</v>
      </c>
      <c r="Q213" s="76">
        <f t="shared" si="65"/>
        <v>0</v>
      </c>
      <c r="R213" s="49">
        <f t="shared" si="59"/>
        <v>2033</v>
      </c>
    </row>
    <row r="214" spans="2:18" x14ac:dyDescent="0.25">
      <c r="B214" s="48">
        <f t="shared" si="60"/>
        <v>48945</v>
      </c>
      <c r="C214" s="72">
        <f t="shared" si="55"/>
        <v>0</v>
      </c>
      <c r="D214" s="125">
        <v>0</v>
      </c>
      <c r="E214" s="125">
        <v>0</v>
      </c>
      <c r="F214" s="73">
        <f t="shared" si="61"/>
        <v>0</v>
      </c>
      <c r="G214" s="77">
        <f t="shared" si="62"/>
        <v>0</v>
      </c>
      <c r="H214" s="74">
        <f t="shared" si="66"/>
        <v>0</v>
      </c>
      <c r="I214" s="112">
        <f t="shared" si="56"/>
        <v>0</v>
      </c>
      <c r="J214" s="74">
        <f t="shared" si="63"/>
        <v>0</v>
      </c>
      <c r="K214" s="74">
        <f t="shared" si="57"/>
        <v>0</v>
      </c>
      <c r="L214" s="74">
        <f t="shared" si="58"/>
        <v>0</v>
      </c>
      <c r="M214" s="74">
        <f t="shared" si="67"/>
        <v>0</v>
      </c>
      <c r="N214" s="60">
        <f t="shared" si="68"/>
        <v>0</v>
      </c>
      <c r="O214" s="75">
        <f t="shared" si="64"/>
        <v>0</v>
      </c>
      <c r="P214" s="123">
        <f t="shared" si="54"/>
        <v>0</v>
      </c>
      <c r="Q214" s="76">
        <f t="shared" si="65"/>
        <v>0</v>
      </c>
      <c r="R214" s="49">
        <f t="shared" si="59"/>
        <v>2034</v>
      </c>
    </row>
    <row r="215" spans="2:18" x14ac:dyDescent="0.25">
      <c r="B215" s="48">
        <f t="shared" si="60"/>
        <v>48976</v>
      </c>
      <c r="C215" s="72">
        <f t="shared" si="55"/>
        <v>0</v>
      </c>
      <c r="D215" s="125">
        <v>0</v>
      </c>
      <c r="E215" s="125">
        <v>0</v>
      </c>
      <c r="F215" s="73">
        <f t="shared" si="61"/>
        <v>0</v>
      </c>
      <c r="G215" s="77">
        <f t="shared" si="62"/>
        <v>0</v>
      </c>
      <c r="H215" s="74">
        <f t="shared" si="66"/>
        <v>0</v>
      </c>
      <c r="I215" s="112">
        <f t="shared" si="56"/>
        <v>0</v>
      </c>
      <c r="J215" s="74">
        <f t="shared" si="63"/>
        <v>0</v>
      </c>
      <c r="K215" s="74">
        <f t="shared" si="57"/>
        <v>0</v>
      </c>
      <c r="L215" s="74">
        <f t="shared" si="58"/>
        <v>0</v>
      </c>
      <c r="M215" s="74">
        <f t="shared" si="67"/>
        <v>0</v>
      </c>
      <c r="N215" s="60">
        <f t="shared" si="68"/>
        <v>0</v>
      </c>
      <c r="O215" s="75">
        <f t="shared" si="64"/>
        <v>0</v>
      </c>
      <c r="P215" s="123">
        <f t="shared" si="54"/>
        <v>0</v>
      </c>
      <c r="Q215" s="76">
        <f t="shared" si="65"/>
        <v>0</v>
      </c>
      <c r="R215" s="49">
        <f t="shared" si="59"/>
        <v>2034</v>
      </c>
    </row>
    <row r="216" spans="2:18" x14ac:dyDescent="0.25">
      <c r="B216" s="48">
        <f t="shared" si="60"/>
        <v>49004</v>
      </c>
      <c r="C216" s="72">
        <f t="shared" si="55"/>
        <v>0</v>
      </c>
      <c r="D216" s="125">
        <v>0</v>
      </c>
      <c r="E216" s="125">
        <v>0</v>
      </c>
      <c r="F216" s="73">
        <f t="shared" si="61"/>
        <v>0</v>
      </c>
      <c r="G216" s="77">
        <f t="shared" si="62"/>
        <v>0</v>
      </c>
      <c r="H216" s="74">
        <f t="shared" si="66"/>
        <v>0</v>
      </c>
      <c r="I216" s="112">
        <f t="shared" si="56"/>
        <v>0</v>
      </c>
      <c r="J216" s="74">
        <f t="shared" si="63"/>
        <v>0</v>
      </c>
      <c r="K216" s="74">
        <f t="shared" si="57"/>
        <v>0</v>
      </c>
      <c r="L216" s="74">
        <f t="shared" si="58"/>
        <v>0</v>
      </c>
      <c r="M216" s="74">
        <f t="shared" si="67"/>
        <v>0</v>
      </c>
      <c r="N216" s="60">
        <f t="shared" si="68"/>
        <v>0</v>
      </c>
      <c r="O216" s="75">
        <f t="shared" si="64"/>
        <v>0</v>
      </c>
      <c r="P216" s="123">
        <f t="shared" si="54"/>
        <v>0</v>
      </c>
      <c r="Q216" s="76">
        <f t="shared" si="65"/>
        <v>0</v>
      </c>
      <c r="R216" s="49">
        <f t="shared" si="59"/>
        <v>2034</v>
      </c>
    </row>
    <row r="217" spans="2:18" x14ac:dyDescent="0.25">
      <c r="B217" s="48">
        <f t="shared" si="60"/>
        <v>49035</v>
      </c>
      <c r="C217" s="72">
        <f t="shared" si="55"/>
        <v>0</v>
      </c>
      <c r="D217" s="125">
        <v>0</v>
      </c>
      <c r="E217" s="125">
        <v>0</v>
      </c>
      <c r="F217" s="73">
        <f t="shared" si="61"/>
        <v>0</v>
      </c>
      <c r="G217" s="77">
        <f t="shared" si="62"/>
        <v>0</v>
      </c>
      <c r="H217" s="74">
        <f t="shared" si="66"/>
        <v>0</v>
      </c>
      <c r="I217" s="112">
        <f t="shared" si="56"/>
        <v>0</v>
      </c>
      <c r="J217" s="74">
        <f t="shared" si="63"/>
        <v>0</v>
      </c>
      <c r="K217" s="74">
        <f t="shared" si="57"/>
        <v>0</v>
      </c>
      <c r="L217" s="74">
        <f t="shared" si="58"/>
        <v>0</v>
      </c>
      <c r="M217" s="74">
        <f t="shared" si="67"/>
        <v>0</v>
      </c>
      <c r="N217" s="60">
        <f t="shared" si="68"/>
        <v>0</v>
      </c>
      <c r="O217" s="75">
        <f t="shared" si="64"/>
        <v>0</v>
      </c>
      <c r="P217" s="123">
        <f t="shared" si="54"/>
        <v>0</v>
      </c>
      <c r="Q217" s="76">
        <f t="shared" si="65"/>
        <v>0</v>
      </c>
      <c r="R217" s="49">
        <f t="shared" si="59"/>
        <v>2034</v>
      </c>
    </row>
    <row r="218" spans="2:18" x14ac:dyDescent="0.25">
      <c r="B218" s="48">
        <f t="shared" si="60"/>
        <v>49065</v>
      </c>
      <c r="C218" s="72">
        <f t="shared" si="55"/>
        <v>0</v>
      </c>
      <c r="D218" s="125">
        <v>0</v>
      </c>
      <c r="E218" s="125">
        <v>0</v>
      </c>
      <c r="F218" s="73">
        <f t="shared" si="61"/>
        <v>0</v>
      </c>
      <c r="G218" s="77">
        <f t="shared" si="62"/>
        <v>0</v>
      </c>
      <c r="H218" s="74">
        <f t="shared" si="66"/>
        <v>0</v>
      </c>
      <c r="I218" s="112">
        <f t="shared" si="56"/>
        <v>0</v>
      </c>
      <c r="J218" s="74">
        <f t="shared" si="63"/>
        <v>0</v>
      </c>
      <c r="K218" s="74">
        <f t="shared" si="57"/>
        <v>0</v>
      </c>
      <c r="L218" s="74">
        <f t="shared" si="58"/>
        <v>0</v>
      </c>
      <c r="M218" s="74">
        <f t="shared" si="67"/>
        <v>0</v>
      </c>
      <c r="N218" s="60">
        <f t="shared" si="68"/>
        <v>0</v>
      </c>
      <c r="O218" s="75">
        <f t="shared" si="64"/>
        <v>0</v>
      </c>
      <c r="P218" s="123">
        <f t="shared" si="54"/>
        <v>0</v>
      </c>
      <c r="Q218" s="76">
        <f t="shared" si="65"/>
        <v>0</v>
      </c>
      <c r="R218" s="49">
        <f t="shared" si="59"/>
        <v>2034</v>
      </c>
    </row>
    <row r="219" spans="2:18" x14ac:dyDescent="0.25">
      <c r="B219" s="48">
        <f t="shared" si="60"/>
        <v>49096</v>
      </c>
      <c r="C219" s="72">
        <f t="shared" si="55"/>
        <v>0</v>
      </c>
      <c r="D219" s="125">
        <v>0</v>
      </c>
      <c r="E219" s="125">
        <v>0</v>
      </c>
      <c r="F219" s="73">
        <f t="shared" si="61"/>
        <v>0</v>
      </c>
      <c r="G219" s="77">
        <f t="shared" si="62"/>
        <v>0</v>
      </c>
      <c r="H219" s="74">
        <f t="shared" si="66"/>
        <v>0</v>
      </c>
      <c r="I219" s="112">
        <f t="shared" si="56"/>
        <v>0</v>
      </c>
      <c r="J219" s="74">
        <f t="shared" si="63"/>
        <v>0</v>
      </c>
      <c r="K219" s="74">
        <f t="shared" si="57"/>
        <v>0</v>
      </c>
      <c r="L219" s="74">
        <f t="shared" si="58"/>
        <v>0</v>
      </c>
      <c r="M219" s="74">
        <f t="shared" si="67"/>
        <v>0</v>
      </c>
      <c r="N219" s="60">
        <f t="shared" si="68"/>
        <v>0</v>
      </c>
      <c r="O219" s="75">
        <f t="shared" si="64"/>
        <v>0</v>
      </c>
      <c r="P219" s="123">
        <f t="shared" si="54"/>
        <v>0</v>
      </c>
      <c r="Q219" s="76">
        <f t="shared" si="65"/>
        <v>0</v>
      </c>
      <c r="R219" s="49">
        <f t="shared" si="59"/>
        <v>2034</v>
      </c>
    </row>
    <row r="220" spans="2:18" x14ac:dyDescent="0.25">
      <c r="B220" s="48">
        <f t="shared" si="60"/>
        <v>49126</v>
      </c>
      <c r="C220" s="72">
        <f t="shared" si="55"/>
        <v>0</v>
      </c>
      <c r="D220" s="125">
        <v>0</v>
      </c>
      <c r="E220" s="125">
        <v>0</v>
      </c>
      <c r="F220" s="73">
        <f t="shared" si="61"/>
        <v>0</v>
      </c>
      <c r="G220" s="77">
        <f t="shared" si="62"/>
        <v>0</v>
      </c>
      <c r="H220" s="74">
        <f t="shared" si="66"/>
        <v>0</v>
      </c>
      <c r="I220" s="112">
        <f t="shared" si="56"/>
        <v>0</v>
      </c>
      <c r="J220" s="74">
        <f t="shared" si="63"/>
        <v>0</v>
      </c>
      <c r="K220" s="74">
        <f t="shared" si="57"/>
        <v>0</v>
      </c>
      <c r="L220" s="74">
        <f t="shared" si="58"/>
        <v>0</v>
      </c>
      <c r="M220" s="74">
        <f t="shared" si="67"/>
        <v>0</v>
      </c>
      <c r="N220" s="60">
        <f t="shared" si="68"/>
        <v>0</v>
      </c>
      <c r="O220" s="75">
        <f t="shared" si="64"/>
        <v>0</v>
      </c>
      <c r="P220" s="123">
        <f t="shared" si="54"/>
        <v>0</v>
      </c>
      <c r="Q220" s="76">
        <f t="shared" si="65"/>
        <v>0</v>
      </c>
      <c r="R220" s="49">
        <f t="shared" si="59"/>
        <v>2034</v>
      </c>
    </row>
    <row r="221" spans="2:18" x14ac:dyDescent="0.25">
      <c r="B221" s="48">
        <f t="shared" si="60"/>
        <v>49157</v>
      </c>
      <c r="C221" s="72">
        <f t="shared" si="55"/>
        <v>0</v>
      </c>
      <c r="D221" s="125">
        <v>0</v>
      </c>
      <c r="E221" s="125">
        <v>0</v>
      </c>
      <c r="F221" s="73">
        <f t="shared" si="61"/>
        <v>0</v>
      </c>
      <c r="G221" s="77">
        <f t="shared" si="62"/>
        <v>0</v>
      </c>
      <c r="H221" s="74">
        <f t="shared" si="66"/>
        <v>0</v>
      </c>
      <c r="I221" s="112">
        <f t="shared" si="56"/>
        <v>0</v>
      </c>
      <c r="J221" s="74">
        <f t="shared" si="63"/>
        <v>0</v>
      </c>
      <c r="K221" s="74">
        <f t="shared" si="57"/>
        <v>0</v>
      </c>
      <c r="L221" s="74">
        <f t="shared" si="58"/>
        <v>0</v>
      </c>
      <c r="M221" s="74">
        <f t="shared" si="67"/>
        <v>0</v>
      </c>
      <c r="N221" s="60">
        <f t="shared" si="68"/>
        <v>0</v>
      </c>
      <c r="O221" s="75">
        <f t="shared" si="64"/>
        <v>0</v>
      </c>
      <c r="P221" s="123">
        <f t="shared" ref="P221:P284" si="69">IF(O221,O221,0)</f>
        <v>0</v>
      </c>
      <c r="Q221" s="76">
        <f t="shared" si="65"/>
        <v>0</v>
      </c>
      <c r="R221" s="49">
        <f t="shared" si="59"/>
        <v>2034</v>
      </c>
    </row>
    <row r="222" spans="2:18" x14ac:dyDescent="0.25">
      <c r="B222" s="48">
        <f t="shared" si="60"/>
        <v>49188</v>
      </c>
      <c r="C222" s="72">
        <f t="shared" si="55"/>
        <v>0</v>
      </c>
      <c r="D222" s="125">
        <v>0</v>
      </c>
      <c r="E222" s="125">
        <v>0</v>
      </c>
      <c r="F222" s="73">
        <f t="shared" si="61"/>
        <v>0</v>
      </c>
      <c r="G222" s="77">
        <f t="shared" si="62"/>
        <v>0</v>
      </c>
      <c r="H222" s="74">
        <f t="shared" si="66"/>
        <v>0</v>
      </c>
      <c r="I222" s="112">
        <f t="shared" si="56"/>
        <v>0</v>
      </c>
      <c r="J222" s="74">
        <f t="shared" si="63"/>
        <v>0</v>
      </c>
      <c r="K222" s="74">
        <f t="shared" si="57"/>
        <v>0</v>
      </c>
      <c r="L222" s="74">
        <f t="shared" si="58"/>
        <v>0</v>
      </c>
      <c r="M222" s="74">
        <f t="shared" si="67"/>
        <v>0</v>
      </c>
      <c r="N222" s="60">
        <f t="shared" si="68"/>
        <v>0</v>
      </c>
      <c r="O222" s="75">
        <f t="shared" si="64"/>
        <v>0</v>
      </c>
      <c r="P222" s="123">
        <f t="shared" si="69"/>
        <v>0</v>
      </c>
      <c r="Q222" s="76">
        <f t="shared" si="65"/>
        <v>0</v>
      </c>
      <c r="R222" s="49">
        <f t="shared" si="59"/>
        <v>2034</v>
      </c>
    </row>
    <row r="223" spans="2:18" x14ac:dyDescent="0.25">
      <c r="B223" s="48">
        <f t="shared" si="60"/>
        <v>49218</v>
      </c>
      <c r="C223" s="72">
        <f t="shared" si="55"/>
        <v>0</v>
      </c>
      <c r="D223" s="125">
        <v>0</v>
      </c>
      <c r="E223" s="125">
        <v>0</v>
      </c>
      <c r="F223" s="73">
        <f t="shared" si="61"/>
        <v>0</v>
      </c>
      <c r="G223" s="77">
        <f t="shared" si="62"/>
        <v>0</v>
      </c>
      <c r="H223" s="74">
        <f t="shared" si="66"/>
        <v>0</v>
      </c>
      <c r="I223" s="112">
        <f t="shared" si="56"/>
        <v>0</v>
      </c>
      <c r="J223" s="74">
        <f t="shared" si="63"/>
        <v>0</v>
      </c>
      <c r="K223" s="74">
        <f t="shared" si="57"/>
        <v>0</v>
      </c>
      <c r="L223" s="74">
        <f t="shared" si="58"/>
        <v>0</v>
      </c>
      <c r="M223" s="74">
        <f t="shared" si="67"/>
        <v>0</v>
      </c>
      <c r="N223" s="60">
        <f t="shared" si="68"/>
        <v>0</v>
      </c>
      <c r="O223" s="75">
        <f t="shared" si="64"/>
        <v>0</v>
      </c>
      <c r="P223" s="123">
        <f t="shared" si="69"/>
        <v>0</v>
      </c>
      <c r="Q223" s="76">
        <f t="shared" si="65"/>
        <v>0</v>
      </c>
      <c r="R223" s="49">
        <f t="shared" si="59"/>
        <v>2034</v>
      </c>
    </row>
    <row r="224" spans="2:18" x14ac:dyDescent="0.25">
      <c r="B224" s="48">
        <f t="shared" si="60"/>
        <v>49249</v>
      </c>
      <c r="C224" s="72">
        <f t="shared" si="55"/>
        <v>0</v>
      </c>
      <c r="D224" s="125">
        <v>0</v>
      </c>
      <c r="E224" s="125">
        <v>0</v>
      </c>
      <c r="F224" s="73">
        <f t="shared" si="61"/>
        <v>0</v>
      </c>
      <c r="G224" s="77">
        <f t="shared" si="62"/>
        <v>0</v>
      </c>
      <c r="H224" s="74">
        <f t="shared" si="66"/>
        <v>0</v>
      </c>
      <c r="I224" s="112">
        <f t="shared" si="56"/>
        <v>0</v>
      </c>
      <c r="J224" s="74">
        <f t="shared" si="63"/>
        <v>0</v>
      </c>
      <c r="K224" s="74">
        <f t="shared" si="57"/>
        <v>0</v>
      </c>
      <c r="L224" s="74">
        <f t="shared" si="58"/>
        <v>0</v>
      </c>
      <c r="M224" s="74">
        <f t="shared" si="67"/>
        <v>0</v>
      </c>
      <c r="N224" s="60">
        <f t="shared" si="68"/>
        <v>0</v>
      </c>
      <c r="O224" s="75">
        <f t="shared" si="64"/>
        <v>0</v>
      </c>
      <c r="P224" s="123">
        <f t="shared" si="69"/>
        <v>0</v>
      </c>
      <c r="Q224" s="76">
        <f t="shared" si="65"/>
        <v>0</v>
      </c>
      <c r="R224" s="49">
        <f t="shared" si="59"/>
        <v>2034</v>
      </c>
    </row>
    <row r="225" spans="2:18" x14ac:dyDescent="0.25">
      <c r="B225" s="48">
        <f t="shared" si="60"/>
        <v>49279</v>
      </c>
      <c r="C225" s="72">
        <f t="shared" si="55"/>
        <v>0</v>
      </c>
      <c r="D225" s="125">
        <v>0</v>
      </c>
      <c r="E225" s="125">
        <v>0</v>
      </c>
      <c r="F225" s="73">
        <f t="shared" si="61"/>
        <v>0</v>
      </c>
      <c r="G225" s="77">
        <f t="shared" si="62"/>
        <v>0</v>
      </c>
      <c r="H225" s="74">
        <f t="shared" si="66"/>
        <v>0</v>
      </c>
      <c r="I225" s="112">
        <f t="shared" si="56"/>
        <v>0</v>
      </c>
      <c r="J225" s="74">
        <f t="shared" si="63"/>
        <v>0</v>
      </c>
      <c r="K225" s="74">
        <f t="shared" si="57"/>
        <v>0</v>
      </c>
      <c r="L225" s="74">
        <f t="shared" si="58"/>
        <v>0</v>
      </c>
      <c r="M225" s="74">
        <f t="shared" si="67"/>
        <v>0</v>
      </c>
      <c r="N225" s="60">
        <f t="shared" si="68"/>
        <v>0</v>
      </c>
      <c r="O225" s="75">
        <f t="shared" si="64"/>
        <v>0</v>
      </c>
      <c r="P225" s="123">
        <f t="shared" si="69"/>
        <v>0</v>
      </c>
      <c r="Q225" s="76">
        <f t="shared" si="65"/>
        <v>0</v>
      </c>
      <c r="R225" s="49">
        <f t="shared" si="59"/>
        <v>2034</v>
      </c>
    </row>
    <row r="226" spans="2:18" x14ac:dyDescent="0.25">
      <c r="B226" s="48">
        <f t="shared" si="60"/>
        <v>49310</v>
      </c>
      <c r="C226" s="72">
        <f t="shared" ref="C226:C289" si="70">IF(N225&gt;0,N225-F226,IF(AND(N226=0,N225&lt;0),-0.01,0))</f>
        <v>0</v>
      </c>
      <c r="D226" s="125">
        <v>0</v>
      </c>
      <c r="E226" s="125">
        <v>0</v>
      </c>
      <c r="F226" s="73">
        <f t="shared" si="61"/>
        <v>0</v>
      </c>
      <c r="G226" s="77">
        <f t="shared" si="62"/>
        <v>0</v>
      </c>
      <c r="H226" s="74">
        <f t="shared" si="66"/>
        <v>0</v>
      </c>
      <c r="I226" s="112">
        <f t="shared" si="56"/>
        <v>0</v>
      </c>
      <c r="J226" s="74">
        <f t="shared" si="63"/>
        <v>0</v>
      </c>
      <c r="K226" s="74">
        <f t="shared" si="57"/>
        <v>0</v>
      </c>
      <c r="L226" s="74">
        <f t="shared" si="58"/>
        <v>0</v>
      </c>
      <c r="M226" s="74">
        <f t="shared" si="67"/>
        <v>0</v>
      </c>
      <c r="N226" s="60">
        <f t="shared" si="68"/>
        <v>0</v>
      </c>
      <c r="O226" s="75">
        <f t="shared" si="64"/>
        <v>0</v>
      </c>
      <c r="P226" s="123">
        <f t="shared" si="69"/>
        <v>0</v>
      </c>
      <c r="Q226" s="76">
        <f t="shared" si="65"/>
        <v>0</v>
      </c>
      <c r="R226" s="49">
        <f t="shared" si="59"/>
        <v>2035</v>
      </c>
    </row>
    <row r="227" spans="2:18" x14ac:dyDescent="0.25">
      <c r="B227" s="48">
        <f t="shared" si="60"/>
        <v>49341</v>
      </c>
      <c r="C227" s="72">
        <f t="shared" si="70"/>
        <v>0</v>
      </c>
      <c r="D227" s="125">
        <v>0</v>
      </c>
      <c r="E227" s="125">
        <v>0</v>
      </c>
      <c r="F227" s="73">
        <f t="shared" si="61"/>
        <v>0</v>
      </c>
      <c r="G227" s="77">
        <f t="shared" si="62"/>
        <v>0</v>
      </c>
      <c r="H227" s="74">
        <f t="shared" si="66"/>
        <v>0</v>
      </c>
      <c r="I227" s="112">
        <f t="shared" si="56"/>
        <v>0</v>
      </c>
      <c r="J227" s="74">
        <f t="shared" si="63"/>
        <v>0</v>
      </c>
      <c r="K227" s="74">
        <f t="shared" si="57"/>
        <v>0</v>
      </c>
      <c r="L227" s="74">
        <f t="shared" si="58"/>
        <v>0</v>
      </c>
      <c r="M227" s="74">
        <f t="shared" si="67"/>
        <v>0</v>
      </c>
      <c r="N227" s="60">
        <f t="shared" si="68"/>
        <v>0</v>
      </c>
      <c r="O227" s="75">
        <f t="shared" si="64"/>
        <v>0</v>
      </c>
      <c r="P227" s="123">
        <f t="shared" si="69"/>
        <v>0</v>
      </c>
      <c r="Q227" s="76">
        <f t="shared" si="65"/>
        <v>0</v>
      </c>
      <c r="R227" s="49">
        <f t="shared" si="59"/>
        <v>2035</v>
      </c>
    </row>
    <row r="228" spans="2:18" x14ac:dyDescent="0.25">
      <c r="B228" s="48">
        <f t="shared" si="60"/>
        <v>49369</v>
      </c>
      <c r="C228" s="72">
        <f t="shared" si="70"/>
        <v>0</v>
      </c>
      <c r="D228" s="125">
        <v>0</v>
      </c>
      <c r="E228" s="125">
        <v>0</v>
      </c>
      <c r="F228" s="73">
        <f t="shared" si="61"/>
        <v>0</v>
      </c>
      <c r="G228" s="77">
        <f t="shared" si="62"/>
        <v>0</v>
      </c>
      <c r="H228" s="74">
        <f t="shared" si="66"/>
        <v>0</v>
      </c>
      <c r="I228" s="112">
        <f t="shared" si="56"/>
        <v>0</v>
      </c>
      <c r="J228" s="74">
        <f t="shared" si="63"/>
        <v>0</v>
      </c>
      <c r="K228" s="74">
        <f t="shared" si="57"/>
        <v>0</v>
      </c>
      <c r="L228" s="74">
        <f t="shared" si="58"/>
        <v>0</v>
      </c>
      <c r="M228" s="74">
        <f t="shared" si="67"/>
        <v>0</v>
      </c>
      <c r="N228" s="60">
        <f t="shared" si="68"/>
        <v>0</v>
      </c>
      <c r="O228" s="75">
        <f t="shared" si="64"/>
        <v>0</v>
      </c>
      <c r="P228" s="123">
        <f t="shared" si="69"/>
        <v>0</v>
      </c>
      <c r="Q228" s="76">
        <f t="shared" si="65"/>
        <v>0</v>
      </c>
      <c r="R228" s="49">
        <f t="shared" si="59"/>
        <v>2035</v>
      </c>
    </row>
    <row r="229" spans="2:18" x14ac:dyDescent="0.25">
      <c r="B229" s="48">
        <f t="shared" si="60"/>
        <v>49400</v>
      </c>
      <c r="C229" s="72">
        <f t="shared" si="70"/>
        <v>0</v>
      </c>
      <c r="D229" s="125">
        <v>0</v>
      </c>
      <c r="E229" s="125">
        <v>0</v>
      </c>
      <c r="F229" s="73">
        <f t="shared" si="61"/>
        <v>0</v>
      </c>
      <c r="G229" s="77">
        <f t="shared" si="62"/>
        <v>0</v>
      </c>
      <c r="H229" s="74">
        <f t="shared" si="66"/>
        <v>0</v>
      </c>
      <c r="I229" s="112">
        <f t="shared" si="56"/>
        <v>0</v>
      </c>
      <c r="J229" s="74">
        <f t="shared" si="63"/>
        <v>0</v>
      </c>
      <c r="K229" s="74">
        <f t="shared" si="57"/>
        <v>0</v>
      </c>
      <c r="L229" s="74">
        <f t="shared" si="58"/>
        <v>0</v>
      </c>
      <c r="M229" s="74">
        <f t="shared" si="67"/>
        <v>0</v>
      </c>
      <c r="N229" s="60">
        <f t="shared" si="68"/>
        <v>0</v>
      </c>
      <c r="O229" s="75">
        <f t="shared" si="64"/>
        <v>0</v>
      </c>
      <c r="P229" s="123">
        <f t="shared" si="69"/>
        <v>0</v>
      </c>
      <c r="Q229" s="76">
        <f t="shared" si="65"/>
        <v>0</v>
      </c>
      <c r="R229" s="49">
        <f t="shared" si="59"/>
        <v>2035</v>
      </c>
    </row>
    <row r="230" spans="2:18" x14ac:dyDescent="0.25">
      <c r="B230" s="48">
        <f t="shared" si="60"/>
        <v>49430</v>
      </c>
      <c r="C230" s="72">
        <f t="shared" si="70"/>
        <v>0</v>
      </c>
      <c r="D230" s="125">
        <v>0</v>
      </c>
      <c r="E230" s="125">
        <v>0</v>
      </c>
      <c r="F230" s="73">
        <f t="shared" si="61"/>
        <v>0</v>
      </c>
      <c r="G230" s="77">
        <f t="shared" si="62"/>
        <v>0</v>
      </c>
      <c r="H230" s="74">
        <f t="shared" si="66"/>
        <v>0</v>
      </c>
      <c r="I230" s="112">
        <f t="shared" si="56"/>
        <v>0</v>
      </c>
      <c r="J230" s="74">
        <f t="shared" si="63"/>
        <v>0</v>
      </c>
      <c r="K230" s="74">
        <f t="shared" si="57"/>
        <v>0</v>
      </c>
      <c r="L230" s="74">
        <f t="shared" si="58"/>
        <v>0</v>
      </c>
      <c r="M230" s="74">
        <f t="shared" si="67"/>
        <v>0</v>
      </c>
      <c r="N230" s="60">
        <f t="shared" si="68"/>
        <v>0</v>
      </c>
      <c r="O230" s="75">
        <f t="shared" si="64"/>
        <v>0</v>
      </c>
      <c r="P230" s="123">
        <f t="shared" si="69"/>
        <v>0</v>
      </c>
      <c r="Q230" s="76">
        <f t="shared" si="65"/>
        <v>0</v>
      </c>
      <c r="R230" s="49">
        <f t="shared" si="59"/>
        <v>2035</v>
      </c>
    </row>
    <row r="231" spans="2:18" x14ac:dyDescent="0.25">
      <c r="B231" s="48">
        <f t="shared" si="60"/>
        <v>49461</v>
      </c>
      <c r="C231" s="72">
        <f t="shared" si="70"/>
        <v>0</v>
      </c>
      <c r="D231" s="125">
        <v>0</v>
      </c>
      <c r="E231" s="125">
        <v>0</v>
      </c>
      <c r="F231" s="73">
        <f t="shared" si="61"/>
        <v>0</v>
      </c>
      <c r="G231" s="77">
        <f t="shared" si="62"/>
        <v>0</v>
      </c>
      <c r="H231" s="74">
        <f t="shared" si="66"/>
        <v>0</v>
      </c>
      <c r="I231" s="112">
        <f t="shared" si="56"/>
        <v>0</v>
      </c>
      <c r="J231" s="74">
        <f t="shared" si="63"/>
        <v>0</v>
      </c>
      <c r="K231" s="74">
        <f t="shared" si="57"/>
        <v>0</v>
      </c>
      <c r="L231" s="74">
        <f t="shared" si="58"/>
        <v>0</v>
      </c>
      <c r="M231" s="74">
        <f t="shared" si="67"/>
        <v>0</v>
      </c>
      <c r="N231" s="60">
        <f t="shared" si="68"/>
        <v>0</v>
      </c>
      <c r="O231" s="75">
        <f t="shared" si="64"/>
        <v>0</v>
      </c>
      <c r="P231" s="123">
        <f t="shared" si="69"/>
        <v>0</v>
      </c>
      <c r="Q231" s="76">
        <f t="shared" si="65"/>
        <v>0</v>
      </c>
      <c r="R231" s="49">
        <f t="shared" si="59"/>
        <v>2035</v>
      </c>
    </row>
    <row r="232" spans="2:18" x14ac:dyDescent="0.25">
      <c r="B232" s="48">
        <f t="shared" si="60"/>
        <v>49491</v>
      </c>
      <c r="C232" s="72">
        <f t="shared" si="70"/>
        <v>0</v>
      </c>
      <c r="D232" s="125">
        <v>0</v>
      </c>
      <c r="E232" s="125">
        <v>0</v>
      </c>
      <c r="F232" s="73">
        <f t="shared" si="61"/>
        <v>0</v>
      </c>
      <c r="G232" s="77">
        <f t="shared" si="62"/>
        <v>0</v>
      </c>
      <c r="H232" s="74">
        <f t="shared" si="66"/>
        <v>0</v>
      </c>
      <c r="I232" s="112">
        <f t="shared" si="56"/>
        <v>0</v>
      </c>
      <c r="J232" s="74">
        <f t="shared" si="63"/>
        <v>0</v>
      </c>
      <c r="K232" s="74">
        <f t="shared" si="57"/>
        <v>0</v>
      </c>
      <c r="L232" s="74">
        <f t="shared" si="58"/>
        <v>0</v>
      </c>
      <c r="M232" s="74">
        <f t="shared" si="67"/>
        <v>0</v>
      </c>
      <c r="N232" s="60">
        <f t="shared" si="68"/>
        <v>0</v>
      </c>
      <c r="O232" s="75">
        <f t="shared" si="64"/>
        <v>0</v>
      </c>
      <c r="P232" s="123">
        <f t="shared" si="69"/>
        <v>0</v>
      </c>
      <c r="Q232" s="76">
        <f t="shared" si="65"/>
        <v>0</v>
      </c>
      <c r="R232" s="49">
        <f t="shared" si="59"/>
        <v>2035</v>
      </c>
    </row>
    <row r="233" spans="2:18" x14ac:dyDescent="0.25">
      <c r="B233" s="48">
        <f t="shared" si="60"/>
        <v>49522</v>
      </c>
      <c r="C233" s="72">
        <f t="shared" si="70"/>
        <v>0</v>
      </c>
      <c r="D233" s="125">
        <v>0</v>
      </c>
      <c r="E233" s="125">
        <v>0</v>
      </c>
      <c r="F233" s="73">
        <f t="shared" si="61"/>
        <v>0</v>
      </c>
      <c r="G233" s="77">
        <f t="shared" si="62"/>
        <v>0</v>
      </c>
      <c r="H233" s="74">
        <f t="shared" si="66"/>
        <v>0</v>
      </c>
      <c r="I233" s="112">
        <f t="shared" si="56"/>
        <v>0</v>
      </c>
      <c r="J233" s="74">
        <f t="shared" si="63"/>
        <v>0</v>
      </c>
      <c r="K233" s="74">
        <f t="shared" si="57"/>
        <v>0</v>
      </c>
      <c r="L233" s="74">
        <f t="shared" si="58"/>
        <v>0</v>
      </c>
      <c r="M233" s="74">
        <f t="shared" si="67"/>
        <v>0</v>
      </c>
      <c r="N233" s="60">
        <f t="shared" si="68"/>
        <v>0</v>
      </c>
      <c r="O233" s="75">
        <f t="shared" si="64"/>
        <v>0</v>
      </c>
      <c r="P233" s="123">
        <f t="shared" si="69"/>
        <v>0</v>
      </c>
      <c r="Q233" s="76">
        <f t="shared" si="65"/>
        <v>0</v>
      </c>
      <c r="R233" s="49">
        <f t="shared" si="59"/>
        <v>2035</v>
      </c>
    </row>
    <row r="234" spans="2:18" x14ac:dyDescent="0.25">
      <c r="B234" s="48">
        <f t="shared" si="60"/>
        <v>49553</v>
      </c>
      <c r="C234" s="72">
        <f t="shared" si="70"/>
        <v>0</v>
      </c>
      <c r="D234" s="125">
        <v>0</v>
      </c>
      <c r="E234" s="125">
        <v>0</v>
      </c>
      <c r="F234" s="73">
        <f t="shared" si="61"/>
        <v>0</v>
      </c>
      <c r="G234" s="77">
        <f t="shared" si="62"/>
        <v>0</v>
      </c>
      <c r="H234" s="74">
        <f t="shared" si="66"/>
        <v>0</v>
      </c>
      <c r="I234" s="112">
        <f t="shared" si="56"/>
        <v>0</v>
      </c>
      <c r="J234" s="74">
        <f t="shared" si="63"/>
        <v>0</v>
      </c>
      <c r="K234" s="74">
        <f t="shared" si="57"/>
        <v>0</v>
      </c>
      <c r="L234" s="74">
        <f t="shared" si="58"/>
        <v>0</v>
      </c>
      <c r="M234" s="74">
        <f t="shared" si="67"/>
        <v>0</v>
      </c>
      <c r="N234" s="60">
        <f t="shared" si="68"/>
        <v>0</v>
      </c>
      <c r="O234" s="75">
        <f t="shared" si="64"/>
        <v>0</v>
      </c>
      <c r="P234" s="123">
        <f t="shared" si="69"/>
        <v>0</v>
      </c>
      <c r="Q234" s="76">
        <f t="shared" si="65"/>
        <v>0</v>
      </c>
      <c r="R234" s="49">
        <f t="shared" si="59"/>
        <v>2035</v>
      </c>
    </row>
    <row r="235" spans="2:18" x14ac:dyDescent="0.25">
      <c r="B235" s="48">
        <f t="shared" si="60"/>
        <v>49583</v>
      </c>
      <c r="C235" s="72">
        <f t="shared" si="70"/>
        <v>0</v>
      </c>
      <c r="D235" s="125">
        <v>0</v>
      </c>
      <c r="E235" s="125">
        <v>0</v>
      </c>
      <c r="F235" s="73">
        <f t="shared" si="61"/>
        <v>0</v>
      </c>
      <c r="G235" s="77">
        <f t="shared" si="62"/>
        <v>0</v>
      </c>
      <c r="H235" s="74">
        <f t="shared" si="66"/>
        <v>0</v>
      </c>
      <c r="I235" s="112">
        <f t="shared" si="56"/>
        <v>0</v>
      </c>
      <c r="J235" s="74">
        <f t="shared" si="63"/>
        <v>0</v>
      </c>
      <c r="K235" s="74">
        <f t="shared" si="57"/>
        <v>0</v>
      </c>
      <c r="L235" s="74">
        <f t="shared" si="58"/>
        <v>0</v>
      </c>
      <c r="M235" s="74">
        <f t="shared" si="67"/>
        <v>0</v>
      </c>
      <c r="N235" s="60">
        <f t="shared" si="68"/>
        <v>0</v>
      </c>
      <c r="O235" s="75">
        <f t="shared" si="64"/>
        <v>0</v>
      </c>
      <c r="P235" s="123">
        <f t="shared" si="69"/>
        <v>0</v>
      </c>
      <c r="Q235" s="76">
        <f t="shared" si="65"/>
        <v>0</v>
      </c>
      <c r="R235" s="49">
        <f t="shared" si="59"/>
        <v>2035</v>
      </c>
    </row>
    <row r="236" spans="2:18" x14ac:dyDescent="0.25">
      <c r="B236" s="48">
        <f t="shared" si="60"/>
        <v>49614</v>
      </c>
      <c r="C236" s="72">
        <f t="shared" si="70"/>
        <v>0</v>
      </c>
      <c r="D236" s="125">
        <v>0</v>
      </c>
      <c r="E236" s="125">
        <v>0</v>
      </c>
      <c r="F236" s="73">
        <f t="shared" si="61"/>
        <v>0</v>
      </c>
      <c r="G236" s="77">
        <f t="shared" si="62"/>
        <v>0</v>
      </c>
      <c r="H236" s="74">
        <f t="shared" si="66"/>
        <v>0</v>
      </c>
      <c r="I236" s="112">
        <f t="shared" si="56"/>
        <v>0</v>
      </c>
      <c r="J236" s="74">
        <f t="shared" si="63"/>
        <v>0</v>
      </c>
      <c r="K236" s="74">
        <f t="shared" si="57"/>
        <v>0</v>
      </c>
      <c r="L236" s="74">
        <f t="shared" si="58"/>
        <v>0</v>
      </c>
      <c r="M236" s="74">
        <f t="shared" si="67"/>
        <v>0</v>
      </c>
      <c r="N236" s="60">
        <f t="shared" si="68"/>
        <v>0</v>
      </c>
      <c r="O236" s="75">
        <f t="shared" si="64"/>
        <v>0</v>
      </c>
      <c r="P236" s="123">
        <f t="shared" si="69"/>
        <v>0</v>
      </c>
      <c r="Q236" s="76">
        <f t="shared" si="65"/>
        <v>0</v>
      </c>
      <c r="R236" s="49">
        <f t="shared" si="59"/>
        <v>2035</v>
      </c>
    </row>
    <row r="237" spans="2:18" x14ac:dyDescent="0.25">
      <c r="B237" s="48">
        <f t="shared" si="60"/>
        <v>49644</v>
      </c>
      <c r="C237" s="72">
        <f t="shared" si="70"/>
        <v>0</v>
      </c>
      <c r="D237" s="125">
        <v>0</v>
      </c>
      <c r="E237" s="125">
        <v>0</v>
      </c>
      <c r="F237" s="73">
        <f t="shared" si="61"/>
        <v>0</v>
      </c>
      <c r="G237" s="77">
        <f t="shared" si="62"/>
        <v>0</v>
      </c>
      <c r="H237" s="74">
        <f t="shared" si="66"/>
        <v>0</v>
      </c>
      <c r="I237" s="112">
        <f t="shared" si="56"/>
        <v>0</v>
      </c>
      <c r="J237" s="74">
        <f t="shared" si="63"/>
        <v>0</v>
      </c>
      <c r="K237" s="74">
        <f t="shared" si="57"/>
        <v>0</v>
      </c>
      <c r="L237" s="74">
        <f t="shared" si="58"/>
        <v>0</v>
      </c>
      <c r="M237" s="74">
        <f t="shared" si="67"/>
        <v>0</v>
      </c>
      <c r="N237" s="60">
        <f t="shared" si="68"/>
        <v>0</v>
      </c>
      <c r="O237" s="75">
        <f t="shared" si="64"/>
        <v>0</v>
      </c>
      <c r="P237" s="123">
        <f t="shared" si="69"/>
        <v>0</v>
      </c>
      <c r="Q237" s="76">
        <f t="shared" si="65"/>
        <v>0</v>
      </c>
      <c r="R237" s="49">
        <f t="shared" si="59"/>
        <v>2035</v>
      </c>
    </row>
    <row r="238" spans="2:18" x14ac:dyDescent="0.25">
      <c r="B238" s="48">
        <f t="shared" si="60"/>
        <v>49675</v>
      </c>
      <c r="C238" s="72">
        <f t="shared" si="70"/>
        <v>0</v>
      </c>
      <c r="D238" s="125">
        <v>0</v>
      </c>
      <c r="E238" s="125">
        <v>0</v>
      </c>
      <c r="F238" s="73">
        <f t="shared" si="61"/>
        <v>0</v>
      </c>
      <c r="G238" s="77">
        <f t="shared" si="62"/>
        <v>0</v>
      </c>
      <c r="H238" s="74">
        <f t="shared" si="66"/>
        <v>0</v>
      </c>
      <c r="I238" s="112">
        <f t="shared" si="56"/>
        <v>0</v>
      </c>
      <c r="J238" s="74">
        <f t="shared" si="63"/>
        <v>0</v>
      </c>
      <c r="K238" s="74">
        <f t="shared" si="57"/>
        <v>0</v>
      </c>
      <c r="L238" s="74">
        <f t="shared" si="58"/>
        <v>0</v>
      </c>
      <c r="M238" s="74">
        <f t="shared" si="67"/>
        <v>0</v>
      </c>
      <c r="N238" s="60">
        <f t="shared" si="68"/>
        <v>0</v>
      </c>
      <c r="O238" s="75">
        <f t="shared" si="64"/>
        <v>0</v>
      </c>
      <c r="P238" s="123">
        <f t="shared" si="69"/>
        <v>0</v>
      </c>
      <c r="Q238" s="76">
        <f t="shared" si="65"/>
        <v>0</v>
      </c>
      <c r="R238" s="49">
        <f t="shared" si="59"/>
        <v>2036</v>
      </c>
    </row>
    <row r="239" spans="2:18" x14ac:dyDescent="0.25">
      <c r="B239" s="48">
        <f t="shared" si="60"/>
        <v>49706</v>
      </c>
      <c r="C239" s="72">
        <f t="shared" si="70"/>
        <v>0</v>
      </c>
      <c r="D239" s="125">
        <v>0</v>
      </c>
      <c r="E239" s="125">
        <v>0</v>
      </c>
      <c r="F239" s="73">
        <f t="shared" si="61"/>
        <v>0</v>
      </c>
      <c r="G239" s="77">
        <f t="shared" si="62"/>
        <v>0</v>
      </c>
      <c r="H239" s="74">
        <f t="shared" si="66"/>
        <v>0</v>
      </c>
      <c r="I239" s="112">
        <f t="shared" si="56"/>
        <v>0</v>
      </c>
      <c r="J239" s="74">
        <f t="shared" si="63"/>
        <v>0</v>
      </c>
      <c r="K239" s="74">
        <f t="shared" si="57"/>
        <v>0</v>
      </c>
      <c r="L239" s="74">
        <f t="shared" si="58"/>
        <v>0</v>
      </c>
      <c r="M239" s="74">
        <f t="shared" si="67"/>
        <v>0</v>
      </c>
      <c r="N239" s="60">
        <f t="shared" si="68"/>
        <v>0</v>
      </c>
      <c r="O239" s="75">
        <f t="shared" si="64"/>
        <v>0</v>
      </c>
      <c r="P239" s="123">
        <f t="shared" si="69"/>
        <v>0</v>
      </c>
      <c r="Q239" s="76">
        <f t="shared" si="65"/>
        <v>0</v>
      </c>
      <c r="R239" s="49">
        <f t="shared" si="59"/>
        <v>2036</v>
      </c>
    </row>
    <row r="240" spans="2:18" x14ac:dyDescent="0.25">
      <c r="B240" s="48">
        <f t="shared" si="60"/>
        <v>49735</v>
      </c>
      <c r="C240" s="72">
        <f t="shared" si="70"/>
        <v>0</v>
      </c>
      <c r="D240" s="125">
        <v>0</v>
      </c>
      <c r="E240" s="125">
        <v>0</v>
      </c>
      <c r="F240" s="73">
        <f t="shared" si="61"/>
        <v>0</v>
      </c>
      <c r="G240" s="77">
        <f t="shared" si="62"/>
        <v>0</v>
      </c>
      <c r="H240" s="74">
        <f t="shared" si="66"/>
        <v>0</v>
      </c>
      <c r="I240" s="112">
        <f t="shared" si="56"/>
        <v>0</v>
      </c>
      <c r="J240" s="74">
        <f t="shared" si="63"/>
        <v>0</v>
      </c>
      <c r="K240" s="74">
        <f t="shared" si="57"/>
        <v>0</v>
      </c>
      <c r="L240" s="74">
        <f t="shared" si="58"/>
        <v>0</v>
      </c>
      <c r="M240" s="74">
        <f t="shared" si="67"/>
        <v>0</v>
      </c>
      <c r="N240" s="60">
        <f t="shared" si="68"/>
        <v>0</v>
      </c>
      <c r="O240" s="75">
        <f t="shared" si="64"/>
        <v>0</v>
      </c>
      <c r="P240" s="123">
        <f t="shared" si="69"/>
        <v>0</v>
      </c>
      <c r="Q240" s="76">
        <f t="shared" si="65"/>
        <v>0</v>
      </c>
      <c r="R240" s="49">
        <f t="shared" si="59"/>
        <v>2036</v>
      </c>
    </row>
    <row r="241" spans="2:18" x14ac:dyDescent="0.25">
      <c r="B241" s="48">
        <f t="shared" si="60"/>
        <v>49766</v>
      </c>
      <c r="C241" s="72">
        <f t="shared" si="70"/>
        <v>0</v>
      </c>
      <c r="D241" s="125">
        <v>0</v>
      </c>
      <c r="E241" s="125">
        <v>0</v>
      </c>
      <c r="F241" s="73">
        <f t="shared" si="61"/>
        <v>0</v>
      </c>
      <c r="G241" s="77">
        <f t="shared" si="62"/>
        <v>0</v>
      </c>
      <c r="H241" s="74">
        <f t="shared" si="66"/>
        <v>0</v>
      </c>
      <c r="I241" s="112">
        <f t="shared" si="56"/>
        <v>0</v>
      </c>
      <c r="J241" s="74">
        <f t="shared" si="63"/>
        <v>0</v>
      </c>
      <c r="K241" s="74">
        <f t="shared" si="57"/>
        <v>0</v>
      </c>
      <c r="L241" s="74">
        <f t="shared" si="58"/>
        <v>0</v>
      </c>
      <c r="M241" s="74">
        <f t="shared" si="67"/>
        <v>0</v>
      </c>
      <c r="N241" s="60">
        <f t="shared" si="68"/>
        <v>0</v>
      </c>
      <c r="O241" s="75">
        <f t="shared" si="64"/>
        <v>0</v>
      </c>
      <c r="P241" s="123">
        <f t="shared" si="69"/>
        <v>0</v>
      </c>
      <c r="Q241" s="76">
        <f t="shared" si="65"/>
        <v>0</v>
      </c>
      <c r="R241" s="49">
        <f t="shared" si="59"/>
        <v>2036</v>
      </c>
    </row>
    <row r="242" spans="2:18" x14ac:dyDescent="0.25">
      <c r="B242" s="48">
        <f t="shared" si="60"/>
        <v>49796</v>
      </c>
      <c r="C242" s="72">
        <f t="shared" si="70"/>
        <v>0</v>
      </c>
      <c r="D242" s="125">
        <v>0</v>
      </c>
      <c r="E242" s="125">
        <v>0</v>
      </c>
      <c r="F242" s="73">
        <f t="shared" si="61"/>
        <v>0</v>
      </c>
      <c r="G242" s="77">
        <f t="shared" si="62"/>
        <v>0</v>
      </c>
      <c r="H242" s="74">
        <f t="shared" si="66"/>
        <v>0</v>
      </c>
      <c r="I242" s="112">
        <f t="shared" si="56"/>
        <v>0</v>
      </c>
      <c r="J242" s="74">
        <f t="shared" si="63"/>
        <v>0</v>
      </c>
      <c r="K242" s="74">
        <f t="shared" si="57"/>
        <v>0</v>
      </c>
      <c r="L242" s="74">
        <f t="shared" si="58"/>
        <v>0</v>
      </c>
      <c r="M242" s="74">
        <f t="shared" si="67"/>
        <v>0</v>
      </c>
      <c r="N242" s="60">
        <f t="shared" si="68"/>
        <v>0</v>
      </c>
      <c r="O242" s="75">
        <f t="shared" si="64"/>
        <v>0</v>
      </c>
      <c r="P242" s="123">
        <f t="shared" si="69"/>
        <v>0</v>
      </c>
      <c r="Q242" s="76">
        <f t="shared" si="65"/>
        <v>0</v>
      </c>
      <c r="R242" s="49">
        <f t="shared" si="59"/>
        <v>2036</v>
      </c>
    </row>
    <row r="243" spans="2:18" x14ac:dyDescent="0.25">
      <c r="B243" s="48">
        <f t="shared" si="60"/>
        <v>49827</v>
      </c>
      <c r="C243" s="72">
        <f t="shared" si="70"/>
        <v>0</v>
      </c>
      <c r="D243" s="125">
        <v>0</v>
      </c>
      <c r="E243" s="125">
        <v>0</v>
      </c>
      <c r="F243" s="73">
        <f t="shared" si="61"/>
        <v>0</v>
      </c>
      <c r="G243" s="77">
        <f t="shared" si="62"/>
        <v>0</v>
      </c>
      <c r="H243" s="74">
        <f t="shared" si="66"/>
        <v>0</v>
      </c>
      <c r="I243" s="112">
        <f t="shared" si="56"/>
        <v>0</v>
      </c>
      <c r="J243" s="74">
        <f t="shared" si="63"/>
        <v>0</v>
      </c>
      <c r="K243" s="74">
        <f t="shared" si="57"/>
        <v>0</v>
      </c>
      <c r="L243" s="74">
        <f t="shared" si="58"/>
        <v>0</v>
      </c>
      <c r="M243" s="74">
        <f t="shared" si="67"/>
        <v>0</v>
      </c>
      <c r="N243" s="60">
        <f t="shared" si="68"/>
        <v>0</v>
      </c>
      <c r="O243" s="75">
        <f t="shared" si="64"/>
        <v>0</v>
      </c>
      <c r="P243" s="123">
        <f t="shared" si="69"/>
        <v>0</v>
      </c>
      <c r="Q243" s="76">
        <f t="shared" si="65"/>
        <v>0</v>
      </c>
      <c r="R243" s="49">
        <f t="shared" si="59"/>
        <v>2036</v>
      </c>
    </row>
    <row r="244" spans="2:18" x14ac:dyDescent="0.25">
      <c r="B244" s="48">
        <f t="shared" si="60"/>
        <v>49857</v>
      </c>
      <c r="C244" s="72">
        <f t="shared" si="70"/>
        <v>0</v>
      </c>
      <c r="D244" s="125">
        <v>0</v>
      </c>
      <c r="E244" s="125">
        <v>0</v>
      </c>
      <c r="F244" s="73">
        <f t="shared" si="61"/>
        <v>0</v>
      </c>
      <c r="G244" s="77">
        <f t="shared" si="62"/>
        <v>0</v>
      </c>
      <c r="H244" s="74">
        <f t="shared" si="66"/>
        <v>0</v>
      </c>
      <c r="I244" s="112">
        <f t="shared" si="56"/>
        <v>0</v>
      </c>
      <c r="J244" s="74">
        <f t="shared" si="63"/>
        <v>0</v>
      </c>
      <c r="K244" s="74">
        <f t="shared" si="57"/>
        <v>0</v>
      </c>
      <c r="L244" s="74">
        <f t="shared" si="58"/>
        <v>0</v>
      </c>
      <c r="M244" s="74">
        <f t="shared" si="67"/>
        <v>0</v>
      </c>
      <c r="N244" s="60">
        <f t="shared" si="68"/>
        <v>0</v>
      </c>
      <c r="O244" s="75">
        <f t="shared" si="64"/>
        <v>0</v>
      </c>
      <c r="P244" s="123">
        <f t="shared" si="69"/>
        <v>0</v>
      </c>
      <c r="Q244" s="76">
        <f t="shared" si="65"/>
        <v>0</v>
      </c>
      <c r="R244" s="49">
        <f t="shared" si="59"/>
        <v>2036</v>
      </c>
    </row>
    <row r="245" spans="2:18" x14ac:dyDescent="0.25">
      <c r="B245" s="48">
        <f t="shared" si="60"/>
        <v>49888</v>
      </c>
      <c r="C245" s="72">
        <f t="shared" si="70"/>
        <v>0</v>
      </c>
      <c r="D245" s="125">
        <v>0</v>
      </c>
      <c r="E245" s="125">
        <v>0</v>
      </c>
      <c r="F245" s="73">
        <f t="shared" si="61"/>
        <v>0</v>
      </c>
      <c r="G245" s="77">
        <f t="shared" si="62"/>
        <v>0</v>
      </c>
      <c r="H245" s="74">
        <f t="shared" si="66"/>
        <v>0</v>
      </c>
      <c r="I245" s="112">
        <f t="shared" si="56"/>
        <v>0</v>
      </c>
      <c r="J245" s="74">
        <f t="shared" si="63"/>
        <v>0</v>
      </c>
      <c r="K245" s="74">
        <f t="shared" si="57"/>
        <v>0</v>
      </c>
      <c r="L245" s="74">
        <f t="shared" si="58"/>
        <v>0</v>
      </c>
      <c r="M245" s="74">
        <f t="shared" si="67"/>
        <v>0</v>
      </c>
      <c r="N245" s="60">
        <f t="shared" si="68"/>
        <v>0</v>
      </c>
      <c r="O245" s="75">
        <f t="shared" si="64"/>
        <v>0</v>
      </c>
      <c r="P245" s="123">
        <f t="shared" si="69"/>
        <v>0</v>
      </c>
      <c r="Q245" s="76">
        <f t="shared" si="65"/>
        <v>0</v>
      </c>
      <c r="R245" s="49">
        <f t="shared" si="59"/>
        <v>2036</v>
      </c>
    </row>
    <row r="246" spans="2:18" x14ac:dyDescent="0.25">
      <c r="B246" s="48">
        <f t="shared" si="60"/>
        <v>49919</v>
      </c>
      <c r="C246" s="72">
        <f t="shared" si="70"/>
        <v>0</v>
      </c>
      <c r="D246" s="125">
        <v>0</v>
      </c>
      <c r="E246" s="125">
        <v>0</v>
      </c>
      <c r="F246" s="73">
        <f t="shared" si="61"/>
        <v>0</v>
      </c>
      <c r="G246" s="77">
        <f t="shared" si="62"/>
        <v>0</v>
      </c>
      <c r="H246" s="74">
        <f t="shared" si="66"/>
        <v>0</v>
      </c>
      <c r="I246" s="112">
        <f t="shared" si="56"/>
        <v>0</v>
      </c>
      <c r="J246" s="74">
        <f t="shared" si="63"/>
        <v>0</v>
      </c>
      <c r="K246" s="74">
        <f t="shared" si="57"/>
        <v>0</v>
      </c>
      <c r="L246" s="74">
        <f t="shared" si="58"/>
        <v>0</v>
      </c>
      <c r="M246" s="74">
        <f t="shared" si="67"/>
        <v>0</v>
      </c>
      <c r="N246" s="60">
        <f t="shared" si="68"/>
        <v>0</v>
      </c>
      <c r="O246" s="75">
        <f t="shared" si="64"/>
        <v>0</v>
      </c>
      <c r="P246" s="123">
        <f t="shared" si="69"/>
        <v>0</v>
      </c>
      <c r="Q246" s="76">
        <f t="shared" si="65"/>
        <v>0</v>
      </c>
      <c r="R246" s="49">
        <f t="shared" si="59"/>
        <v>2036</v>
      </c>
    </row>
    <row r="247" spans="2:18" x14ac:dyDescent="0.25">
      <c r="B247" s="48">
        <f t="shared" si="60"/>
        <v>49949</v>
      </c>
      <c r="C247" s="72">
        <f t="shared" si="70"/>
        <v>0</v>
      </c>
      <c r="D247" s="125">
        <v>0</v>
      </c>
      <c r="E247" s="125">
        <v>0</v>
      </c>
      <c r="F247" s="73">
        <f t="shared" si="61"/>
        <v>0</v>
      </c>
      <c r="G247" s="77">
        <f t="shared" si="62"/>
        <v>0</v>
      </c>
      <c r="H247" s="74">
        <f t="shared" si="66"/>
        <v>0</v>
      </c>
      <c r="I247" s="112">
        <f t="shared" si="56"/>
        <v>0</v>
      </c>
      <c r="J247" s="74">
        <f t="shared" si="63"/>
        <v>0</v>
      </c>
      <c r="K247" s="74">
        <f t="shared" si="57"/>
        <v>0</v>
      </c>
      <c r="L247" s="74">
        <f t="shared" si="58"/>
        <v>0</v>
      </c>
      <c r="M247" s="74">
        <f t="shared" si="67"/>
        <v>0</v>
      </c>
      <c r="N247" s="60">
        <f t="shared" si="68"/>
        <v>0</v>
      </c>
      <c r="O247" s="75">
        <f t="shared" si="64"/>
        <v>0</v>
      </c>
      <c r="P247" s="123">
        <f t="shared" si="69"/>
        <v>0</v>
      </c>
      <c r="Q247" s="76">
        <f t="shared" si="65"/>
        <v>0</v>
      </c>
      <c r="R247" s="49">
        <f t="shared" si="59"/>
        <v>2036</v>
      </c>
    </row>
    <row r="248" spans="2:18" x14ac:dyDescent="0.25">
      <c r="B248" s="48">
        <f t="shared" si="60"/>
        <v>49980</v>
      </c>
      <c r="C248" s="72">
        <f t="shared" si="70"/>
        <v>0</v>
      </c>
      <c r="D248" s="125">
        <v>0</v>
      </c>
      <c r="E248" s="125">
        <v>0</v>
      </c>
      <c r="F248" s="73">
        <f t="shared" si="61"/>
        <v>0</v>
      </c>
      <c r="G248" s="77">
        <f t="shared" si="62"/>
        <v>0</v>
      </c>
      <c r="H248" s="74">
        <f t="shared" si="66"/>
        <v>0</v>
      </c>
      <c r="I248" s="112">
        <f t="shared" si="56"/>
        <v>0</v>
      </c>
      <c r="J248" s="74">
        <f t="shared" si="63"/>
        <v>0</v>
      </c>
      <c r="K248" s="74">
        <f t="shared" si="57"/>
        <v>0</v>
      </c>
      <c r="L248" s="74">
        <f t="shared" si="58"/>
        <v>0</v>
      </c>
      <c r="M248" s="74">
        <f t="shared" si="67"/>
        <v>0</v>
      </c>
      <c r="N248" s="60">
        <f t="shared" si="68"/>
        <v>0</v>
      </c>
      <c r="O248" s="75">
        <f t="shared" si="64"/>
        <v>0</v>
      </c>
      <c r="P248" s="123">
        <f t="shared" si="69"/>
        <v>0</v>
      </c>
      <c r="Q248" s="76">
        <f t="shared" si="65"/>
        <v>0</v>
      </c>
      <c r="R248" s="49">
        <f t="shared" si="59"/>
        <v>2036</v>
      </c>
    </row>
    <row r="249" spans="2:18" x14ac:dyDescent="0.25">
      <c r="B249" s="48">
        <f t="shared" si="60"/>
        <v>50010</v>
      </c>
      <c r="C249" s="72">
        <f t="shared" si="70"/>
        <v>0</v>
      </c>
      <c r="D249" s="125">
        <v>0</v>
      </c>
      <c r="E249" s="125">
        <v>0</v>
      </c>
      <c r="F249" s="73">
        <f t="shared" si="61"/>
        <v>0</v>
      </c>
      <c r="G249" s="77">
        <f t="shared" si="62"/>
        <v>0</v>
      </c>
      <c r="H249" s="74">
        <f t="shared" si="66"/>
        <v>0</v>
      </c>
      <c r="I249" s="112">
        <f t="shared" si="56"/>
        <v>0</v>
      </c>
      <c r="J249" s="74">
        <f t="shared" si="63"/>
        <v>0</v>
      </c>
      <c r="K249" s="74">
        <f t="shared" si="57"/>
        <v>0</v>
      </c>
      <c r="L249" s="74">
        <f t="shared" si="58"/>
        <v>0</v>
      </c>
      <c r="M249" s="74">
        <f t="shared" si="67"/>
        <v>0</v>
      </c>
      <c r="N249" s="60">
        <f t="shared" si="68"/>
        <v>0</v>
      </c>
      <c r="O249" s="75">
        <f t="shared" si="64"/>
        <v>0</v>
      </c>
      <c r="P249" s="123">
        <f t="shared" si="69"/>
        <v>0</v>
      </c>
      <c r="Q249" s="76">
        <f t="shared" si="65"/>
        <v>0</v>
      </c>
      <c r="R249" s="49">
        <f t="shared" si="59"/>
        <v>2036</v>
      </c>
    </row>
    <row r="250" spans="2:18" x14ac:dyDescent="0.25">
      <c r="B250" s="48">
        <f t="shared" si="60"/>
        <v>50041</v>
      </c>
      <c r="C250" s="72">
        <f t="shared" si="70"/>
        <v>0</v>
      </c>
      <c r="D250" s="125">
        <v>0</v>
      </c>
      <c r="E250" s="125">
        <v>0</v>
      </c>
      <c r="F250" s="73">
        <f t="shared" si="61"/>
        <v>0</v>
      </c>
      <c r="G250" s="77">
        <f t="shared" si="62"/>
        <v>0</v>
      </c>
      <c r="H250" s="74">
        <f t="shared" si="66"/>
        <v>0</v>
      </c>
      <c r="I250" s="112">
        <f t="shared" si="56"/>
        <v>0</v>
      </c>
      <c r="J250" s="74">
        <f t="shared" si="63"/>
        <v>0</v>
      </c>
      <c r="K250" s="74">
        <f t="shared" si="57"/>
        <v>0</v>
      </c>
      <c r="L250" s="74">
        <f t="shared" si="58"/>
        <v>0</v>
      </c>
      <c r="M250" s="74">
        <f t="shared" si="67"/>
        <v>0</v>
      </c>
      <c r="N250" s="60">
        <f t="shared" si="68"/>
        <v>0</v>
      </c>
      <c r="O250" s="75">
        <f t="shared" si="64"/>
        <v>0</v>
      </c>
      <c r="P250" s="123">
        <f t="shared" si="69"/>
        <v>0</v>
      </c>
      <c r="Q250" s="76">
        <f t="shared" si="65"/>
        <v>0</v>
      </c>
      <c r="R250" s="49">
        <f t="shared" si="59"/>
        <v>2037</v>
      </c>
    </row>
    <row r="251" spans="2:18" x14ac:dyDescent="0.25">
      <c r="B251" s="48">
        <f t="shared" si="60"/>
        <v>50072</v>
      </c>
      <c r="C251" s="72">
        <f t="shared" si="70"/>
        <v>0</v>
      </c>
      <c r="D251" s="125">
        <v>0</v>
      </c>
      <c r="E251" s="125">
        <v>0</v>
      </c>
      <c r="F251" s="73">
        <f t="shared" si="61"/>
        <v>0</v>
      </c>
      <c r="G251" s="77">
        <f t="shared" si="62"/>
        <v>0</v>
      </c>
      <c r="H251" s="74">
        <f t="shared" si="66"/>
        <v>0</v>
      </c>
      <c r="I251" s="112">
        <f t="shared" si="56"/>
        <v>0</v>
      </c>
      <c r="J251" s="74">
        <f t="shared" si="63"/>
        <v>0</v>
      </c>
      <c r="K251" s="74">
        <f t="shared" si="57"/>
        <v>0</v>
      </c>
      <c r="L251" s="74">
        <f t="shared" si="58"/>
        <v>0</v>
      </c>
      <c r="M251" s="74">
        <f t="shared" si="67"/>
        <v>0</v>
      </c>
      <c r="N251" s="60">
        <f t="shared" si="68"/>
        <v>0</v>
      </c>
      <c r="O251" s="75">
        <f t="shared" si="64"/>
        <v>0</v>
      </c>
      <c r="P251" s="123">
        <f t="shared" si="69"/>
        <v>0</v>
      </c>
      <c r="Q251" s="76">
        <f t="shared" si="65"/>
        <v>0</v>
      </c>
      <c r="R251" s="49">
        <f t="shared" si="59"/>
        <v>2037</v>
      </c>
    </row>
    <row r="252" spans="2:18" x14ac:dyDescent="0.25">
      <c r="B252" s="48">
        <f t="shared" si="60"/>
        <v>50100</v>
      </c>
      <c r="C252" s="72">
        <f t="shared" si="70"/>
        <v>0</v>
      </c>
      <c r="D252" s="125">
        <v>0</v>
      </c>
      <c r="E252" s="125">
        <v>0</v>
      </c>
      <c r="F252" s="73">
        <f t="shared" si="61"/>
        <v>0</v>
      </c>
      <c r="G252" s="77">
        <f t="shared" si="62"/>
        <v>0</v>
      </c>
      <c r="H252" s="74">
        <f t="shared" si="66"/>
        <v>0</v>
      </c>
      <c r="I252" s="112">
        <f t="shared" si="56"/>
        <v>0</v>
      </c>
      <c r="J252" s="74">
        <f t="shared" si="63"/>
        <v>0</v>
      </c>
      <c r="K252" s="74">
        <f t="shared" si="57"/>
        <v>0</v>
      </c>
      <c r="L252" s="74">
        <f t="shared" si="58"/>
        <v>0</v>
      </c>
      <c r="M252" s="74">
        <f t="shared" si="67"/>
        <v>0</v>
      </c>
      <c r="N252" s="60">
        <f t="shared" si="68"/>
        <v>0</v>
      </c>
      <c r="O252" s="75">
        <f t="shared" si="64"/>
        <v>0</v>
      </c>
      <c r="P252" s="123">
        <f t="shared" si="69"/>
        <v>0</v>
      </c>
      <c r="Q252" s="76">
        <f t="shared" si="65"/>
        <v>0</v>
      </c>
      <c r="R252" s="49">
        <f t="shared" si="59"/>
        <v>2037</v>
      </c>
    </row>
    <row r="253" spans="2:18" x14ac:dyDescent="0.25">
      <c r="B253" s="48">
        <f t="shared" si="60"/>
        <v>50131</v>
      </c>
      <c r="C253" s="72">
        <f t="shared" si="70"/>
        <v>0</v>
      </c>
      <c r="D253" s="125">
        <v>0</v>
      </c>
      <c r="E253" s="125">
        <v>0</v>
      </c>
      <c r="F253" s="73">
        <f t="shared" si="61"/>
        <v>0</v>
      </c>
      <c r="G253" s="77">
        <f t="shared" si="62"/>
        <v>0</v>
      </c>
      <c r="H253" s="74">
        <f t="shared" si="66"/>
        <v>0</v>
      </c>
      <c r="I253" s="112">
        <f t="shared" si="56"/>
        <v>0</v>
      </c>
      <c r="J253" s="74">
        <f t="shared" si="63"/>
        <v>0</v>
      </c>
      <c r="K253" s="74">
        <f t="shared" si="57"/>
        <v>0</v>
      </c>
      <c r="L253" s="74">
        <f t="shared" si="58"/>
        <v>0</v>
      </c>
      <c r="M253" s="74">
        <f t="shared" si="67"/>
        <v>0</v>
      </c>
      <c r="N253" s="60">
        <f t="shared" si="68"/>
        <v>0</v>
      </c>
      <c r="O253" s="75">
        <f t="shared" si="64"/>
        <v>0</v>
      </c>
      <c r="P253" s="123">
        <f t="shared" si="69"/>
        <v>0</v>
      </c>
      <c r="Q253" s="76">
        <f t="shared" si="65"/>
        <v>0</v>
      </c>
      <c r="R253" s="49">
        <f t="shared" si="59"/>
        <v>2037</v>
      </c>
    </row>
    <row r="254" spans="2:18" x14ac:dyDescent="0.25">
      <c r="B254" s="48">
        <f t="shared" si="60"/>
        <v>50161</v>
      </c>
      <c r="C254" s="72">
        <f t="shared" si="70"/>
        <v>0</v>
      </c>
      <c r="D254" s="125">
        <v>0</v>
      </c>
      <c r="E254" s="125">
        <v>0</v>
      </c>
      <c r="F254" s="73">
        <f t="shared" si="61"/>
        <v>0</v>
      </c>
      <c r="G254" s="77">
        <f t="shared" si="62"/>
        <v>0</v>
      </c>
      <c r="H254" s="74">
        <f t="shared" si="66"/>
        <v>0</v>
      </c>
      <c r="I254" s="112">
        <f t="shared" si="56"/>
        <v>0</v>
      </c>
      <c r="J254" s="74">
        <f t="shared" si="63"/>
        <v>0</v>
      </c>
      <c r="K254" s="74">
        <f t="shared" si="57"/>
        <v>0</v>
      </c>
      <c r="L254" s="74">
        <f t="shared" si="58"/>
        <v>0</v>
      </c>
      <c r="M254" s="74">
        <f t="shared" si="67"/>
        <v>0</v>
      </c>
      <c r="N254" s="60">
        <f t="shared" si="68"/>
        <v>0</v>
      </c>
      <c r="O254" s="75">
        <f t="shared" si="64"/>
        <v>0</v>
      </c>
      <c r="P254" s="123">
        <f t="shared" si="69"/>
        <v>0</v>
      </c>
      <c r="Q254" s="76">
        <f t="shared" si="65"/>
        <v>0</v>
      </c>
      <c r="R254" s="49">
        <f t="shared" si="59"/>
        <v>2037</v>
      </c>
    </row>
    <row r="255" spans="2:18" x14ac:dyDescent="0.25">
      <c r="B255" s="48">
        <f t="shared" si="60"/>
        <v>50192</v>
      </c>
      <c r="C255" s="72">
        <f t="shared" si="70"/>
        <v>0</v>
      </c>
      <c r="D255" s="125">
        <v>0</v>
      </c>
      <c r="E255" s="125">
        <v>0</v>
      </c>
      <c r="F255" s="73">
        <f t="shared" si="61"/>
        <v>0</v>
      </c>
      <c r="G255" s="77">
        <f t="shared" si="62"/>
        <v>0</v>
      </c>
      <c r="H255" s="74">
        <f t="shared" si="66"/>
        <v>0</v>
      </c>
      <c r="I255" s="112">
        <f t="shared" si="56"/>
        <v>0</v>
      </c>
      <c r="J255" s="74">
        <f t="shared" si="63"/>
        <v>0</v>
      </c>
      <c r="K255" s="74">
        <f t="shared" si="57"/>
        <v>0</v>
      </c>
      <c r="L255" s="74">
        <f t="shared" si="58"/>
        <v>0</v>
      </c>
      <c r="M255" s="74">
        <f t="shared" si="67"/>
        <v>0</v>
      </c>
      <c r="N255" s="60">
        <f t="shared" si="68"/>
        <v>0</v>
      </c>
      <c r="O255" s="75">
        <f t="shared" si="64"/>
        <v>0</v>
      </c>
      <c r="P255" s="123">
        <f t="shared" si="69"/>
        <v>0</v>
      </c>
      <c r="Q255" s="76">
        <f t="shared" si="65"/>
        <v>0</v>
      </c>
      <c r="R255" s="49">
        <f t="shared" si="59"/>
        <v>2037</v>
      </c>
    </row>
    <row r="256" spans="2:18" x14ac:dyDescent="0.25">
      <c r="B256" s="48">
        <f t="shared" si="60"/>
        <v>50222</v>
      </c>
      <c r="C256" s="72">
        <f t="shared" si="70"/>
        <v>0</v>
      </c>
      <c r="D256" s="125">
        <v>0</v>
      </c>
      <c r="E256" s="125">
        <v>0</v>
      </c>
      <c r="F256" s="73">
        <f t="shared" si="61"/>
        <v>0</v>
      </c>
      <c r="G256" s="77">
        <f t="shared" si="62"/>
        <v>0</v>
      </c>
      <c r="H256" s="74">
        <f t="shared" si="66"/>
        <v>0</v>
      </c>
      <c r="I256" s="112">
        <f t="shared" si="56"/>
        <v>0</v>
      </c>
      <c r="J256" s="74">
        <f t="shared" si="63"/>
        <v>0</v>
      </c>
      <c r="K256" s="74">
        <f t="shared" si="57"/>
        <v>0</v>
      </c>
      <c r="L256" s="74">
        <f t="shared" si="58"/>
        <v>0</v>
      </c>
      <c r="M256" s="74">
        <f t="shared" si="67"/>
        <v>0</v>
      </c>
      <c r="N256" s="60">
        <f t="shared" si="68"/>
        <v>0</v>
      </c>
      <c r="O256" s="75">
        <f t="shared" si="64"/>
        <v>0</v>
      </c>
      <c r="P256" s="123">
        <f t="shared" si="69"/>
        <v>0</v>
      </c>
      <c r="Q256" s="76">
        <f t="shared" si="65"/>
        <v>0</v>
      </c>
      <c r="R256" s="49">
        <f t="shared" si="59"/>
        <v>2037</v>
      </c>
    </row>
    <row r="257" spans="2:18" x14ac:dyDescent="0.25">
      <c r="B257" s="48">
        <f t="shared" si="60"/>
        <v>50253</v>
      </c>
      <c r="C257" s="72">
        <f t="shared" si="70"/>
        <v>0</v>
      </c>
      <c r="D257" s="125">
        <v>0</v>
      </c>
      <c r="E257" s="125">
        <v>0</v>
      </c>
      <c r="F257" s="73">
        <f t="shared" si="61"/>
        <v>0</v>
      </c>
      <c r="G257" s="77">
        <f t="shared" si="62"/>
        <v>0</v>
      </c>
      <c r="H257" s="74">
        <f t="shared" si="66"/>
        <v>0</v>
      </c>
      <c r="I257" s="112">
        <f t="shared" si="56"/>
        <v>0</v>
      </c>
      <c r="J257" s="74">
        <f t="shared" si="63"/>
        <v>0</v>
      </c>
      <c r="K257" s="74">
        <f t="shared" si="57"/>
        <v>0</v>
      </c>
      <c r="L257" s="74">
        <f t="shared" si="58"/>
        <v>0</v>
      </c>
      <c r="M257" s="74">
        <f t="shared" si="67"/>
        <v>0</v>
      </c>
      <c r="N257" s="60">
        <f t="shared" si="68"/>
        <v>0</v>
      </c>
      <c r="O257" s="75">
        <f t="shared" si="64"/>
        <v>0</v>
      </c>
      <c r="P257" s="123">
        <f t="shared" si="69"/>
        <v>0</v>
      </c>
      <c r="Q257" s="76">
        <f t="shared" si="65"/>
        <v>0</v>
      </c>
      <c r="R257" s="49">
        <f t="shared" si="59"/>
        <v>2037</v>
      </c>
    </row>
    <row r="258" spans="2:18" x14ac:dyDescent="0.25">
      <c r="B258" s="48">
        <f t="shared" si="60"/>
        <v>50284</v>
      </c>
      <c r="C258" s="72">
        <f t="shared" si="70"/>
        <v>0</v>
      </c>
      <c r="D258" s="125">
        <v>0</v>
      </c>
      <c r="E258" s="125">
        <v>0</v>
      </c>
      <c r="F258" s="73">
        <f t="shared" si="61"/>
        <v>0</v>
      </c>
      <c r="G258" s="77">
        <f t="shared" si="62"/>
        <v>0</v>
      </c>
      <c r="H258" s="74">
        <f t="shared" si="66"/>
        <v>0</v>
      </c>
      <c r="I258" s="112">
        <f t="shared" si="56"/>
        <v>0</v>
      </c>
      <c r="J258" s="74">
        <f t="shared" si="63"/>
        <v>0</v>
      </c>
      <c r="K258" s="74">
        <f t="shared" si="57"/>
        <v>0</v>
      </c>
      <c r="L258" s="74">
        <f t="shared" si="58"/>
        <v>0</v>
      </c>
      <c r="M258" s="74">
        <f t="shared" si="67"/>
        <v>0</v>
      </c>
      <c r="N258" s="60">
        <f t="shared" si="68"/>
        <v>0</v>
      </c>
      <c r="O258" s="75">
        <f t="shared" si="64"/>
        <v>0</v>
      </c>
      <c r="P258" s="123">
        <f t="shared" si="69"/>
        <v>0</v>
      </c>
      <c r="Q258" s="76">
        <f t="shared" si="65"/>
        <v>0</v>
      </c>
      <c r="R258" s="49">
        <f t="shared" si="59"/>
        <v>2037</v>
      </c>
    </row>
    <row r="259" spans="2:18" x14ac:dyDescent="0.25">
      <c r="B259" s="48">
        <f t="shared" si="60"/>
        <v>50314</v>
      </c>
      <c r="C259" s="72">
        <f t="shared" si="70"/>
        <v>0</v>
      </c>
      <c r="D259" s="125">
        <v>0</v>
      </c>
      <c r="E259" s="125">
        <v>0</v>
      </c>
      <c r="F259" s="73">
        <f t="shared" si="61"/>
        <v>0</v>
      </c>
      <c r="G259" s="77">
        <f t="shared" si="62"/>
        <v>0</v>
      </c>
      <c r="H259" s="74">
        <f t="shared" si="66"/>
        <v>0</v>
      </c>
      <c r="I259" s="112">
        <f t="shared" si="56"/>
        <v>0</v>
      </c>
      <c r="J259" s="74">
        <f t="shared" si="63"/>
        <v>0</v>
      </c>
      <c r="K259" s="74">
        <f t="shared" si="57"/>
        <v>0</v>
      </c>
      <c r="L259" s="74">
        <f t="shared" si="58"/>
        <v>0</v>
      </c>
      <c r="M259" s="74">
        <f t="shared" si="67"/>
        <v>0</v>
      </c>
      <c r="N259" s="60">
        <f t="shared" si="68"/>
        <v>0</v>
      </c>
      <c r="O259" s="75">
        <f t="shared" si="64"/>
        <v>0</v>
      </c>
      <c r="P259" s="123">
        <f t="shared" si="69"/>
        <v>0</v>
      </c>
      <c r="Q259" s="76">
        <f t="shared" si="65"/>
        <v>0</v>
      </c>
      <c r="R259" s="49">
        <f t="shared" si="59"/>
        <v>2037</v>
      </c>
    </row>
    <row r="260" spans="2:18" x14ac:dyDescent="0.25">
      <c r="B260" s="48">
        <f t="shared" si="60"/>
        <v>50345</v>
      </c>
      <c r="C260" s="72">
        <f t="shared" si="70"/>
        <v>0</v>
      </c>
      <c r="D260" s="125">
        <v>0</v>
      </c>
      <c r="E260" s="125">
        <v>0</v>
      </c>
      <c r="F260" s="73">
        <f t="shared" si="61"/>
        <v>0</v>
      </c>
      <c r="G260" s="77">
        <f t="shared" si="62"/>
        <v>0</v>
      </c>
      <c r="H260" s="74">
        <f t="shared" si="66"/>
        <v>0</v>
      </c>
      <c r="I260" s="112">
        <f t="shared" ref="I260:I323" si="71">IF(N259&gt;0,ROUND(LOOKUP(YEAR($B260-60),T:T,U:U),2),0)</f>
        <v>0</v>
      </c>
      <c r="J260" s="74">
        <f t="shared" si="63"/>
        <v>0</v>
      </c>
      <c r="K260" s="74">
        <f t="shared" ref="K260:K323" si="72">IF(N259&gt;0,-F260-G260-H260+IF(E260&gt;0,E260,Allotment),0)</f>
        <v>0</v>
      </c>
      <c r="L260" s="74">
        <f t="shared" ref="L260:L323" si="73">IF(N259&gt;0,C260-K260,0)</f>
        <v>0</v>
      </c>
      <c r="M260" s="74">
        <f t="shared" si="67"/>
        <v>0</v>
      </c>
      <c r="N260" s="60">
        <f t="shared" si="68"/>
        <v>0</v>
      </c>
      <c r="O260" s="75">
        <f t="shared" si="64"/>
        <v>0</v>
      </c>
      <c r="P260" s="123">
        <f t="shared" si="69"/>
        <v>0</v>
      </c>
      <c r="Q260" s="76">
        <f t="shared" si="65"/>
        <v>0</v>
      </c>
      <c r="R260" s="49">
        <f t="shared" ref="R260:R323" si="74">YEAR(B260)</f>
        <v>2037</v>
      </c>
    </row>
    <row r="261" spans="2:18" x14ac:dyDescent="0.25">
      <c r="B261" s="48">
        <f t="shared" ref="B261:B324" si="75">EDATE(B260,1)</f>
        <v>50375</v>
      </c>
      <c r="C261" s="72">
        <f t="shared" si="70"/>
        <v>0</v>
      </c>
      <c r="D261" s="125">
        <v>0</v>
      </c>
      <c r="E261" s="125">
        <v>0</v>
      </c>
      <c r="F261" s="73">
        <f t="shared" ref="F261:F324" si="76">IF(N260&gt;0,IF(D261,D261,New_Payment)-G261-H261,0)</f>
        <v>0</v>
      </c>
      <c r="G261" s="77">
        <f t="shared" ref="G261:G324" si="77">IF(N260&gt;0,ROUND(N260*Period_Interest,2),0)</f>
        <v>0</v>
      </c>
      <c r="H261" s="74">
        <f t="shared" si="66"/>
        <v>0</v>
      </c>
      <c r="I261" s="112">
        <f t="shared" si="71"/>
        <v>0</v>
      </c>
      <c r="J261" s="74">
        <f t="shared" ref="J261:J324" si="78">IF($C260&gt;_80_of_Appraisal,PMI,0)</f>
        <v>0</v>
      </c>
      <c r="K261" s="74">
        <f t="shared" si="72"/>
        <v>0</v>
      </c>
      <c r="L261" s="74">
        <f t="shared" si="73"/>
        <v>0</v>
      </c>
      <c r="M261" s="74">
        <f t="shared" si="67"/>
        <v>0</v>
      </c>
      <c r="N261" s="60">
        <f t="shared" si="68"/>
        <v>0</v>
      </c>
      <c r="O261" s="75">
        <f t="shared" ref="O261:O324" si="79">IF(Q260&gt;0,(IF(AND(MONTH($B261)=MONTH(Renew_3208),MONTH($B261)=MONTH(Renew_2924)),Goal_From_3208*0.6+Goal_From_2924*0.6,IF(MONTH($B261)=MONTH(Renew_3208),Goal_From_3208*0.6+Goal_From_2924*0.9,IF(MONTH($B261)=MONTH(Renew_2924),Goal_From_3208*0.9+Goal_From_2924*0.6,Goal_From_3208*0.9+Goal_From_2924*0.9)))+IF(B261&gt;=Temp_Start,IF(Temp,Temp_Goal,0),0)+IF(Bought_3rd_Rental,IF(MONTH($B261)=MONTH(Renew_NEW),Goal_From_NEW*0.6,Goal_From_NEW))),0)</f>
        <v>0</v>
      </c>
      <c r="P261" s="123">
        <f t="shared" si="69"/>
        <v>0</v>
      </c>
      <c r="Q261" s="76">
        <f t="shared" ref="Q261:Q324" si="80">IF(OR(Q260&lt;-0.01,Q260=0),0,IF(Q260&gt;0,Q260-F261-K261-IF(P261&lt;&gt;"",P261,O261),Q260-F261-K261))</f>
        <v>0</v>
      </c>
      <c r="R261" s="49">
        <f t="shared" si="74"/>
        <v>2037</v>
      </c>
    </row>
    <row r="262" spans="2:18" x14ac:dyDescent="0.25">
      <c r="B262" s="48">
        <f t="shared" si="75"/>
        <v>50406</v>
      </c>
      <c r="C262" s="72">
        <f t="shared" si="70"/>
        <v>0</v>
      </c>
      <c r="D262" s="125">
        <v>0</v>
      </c>
      <c r="E262" s="125">
        <v>0</v>
      </c>
      <c r="F262" s="73">
        <f t="shared" si="76"/>
        <v>0</v>
      </c>
      <c r="G262" s="77">
        <f t="shared" si="77"/>
        <v>0</v>
      </c>
      <c r="H262" s="74">
        <f t="shared" ref="H262:H325" si="81">I262+J262</f>
        <v>0</v>
      </c>
      <c r="I262" s="112">
        <f t="shared" si="71"/>
        <v>0</v>
      </c>
      <c r="J262" s="74">
        <f t="shared" si="78"/>
        <v>0</v>
      </c>
      <c r="K262" s="74">
        <f t="shared" si="72"/>
        <v>0</v>
      </c>
      <c r="L262" s="74">
        <f t="shared" si="73"/>
        <v>0</v>
      </c>
      <c r="M262" s="74">
        <f t="shared" ref="M262:M325" si="82">IF($P262,$P262,0)</f>
        <v>0</v>
      </c>
      <c r="N262" s="60">
        <f t="shared" ref="N262:N325" si="83">L262-M262</f>
        <v>0</v>
      </c>
      <c r="O262" s="75">
        <f t="shared" si="79"/>
        <v>0</v>
      </c>
      <c r="P262" s="123">
        <f t="shared" si="69"/>
        <v>0</v>
      </c>
      <c r="Q262" s="76">
        <f t="shared" si="80"/>
        <v>0</v>
      </c>
      <c r="R262" s="49">
        <f t="shared" si="74"/>
        <v>2038</v>
      </c>
    </row>
    <row r="263" spans="2:18" x14ac:dyDescent="0.25">
      <c r="B263" s="48">
        <f t="shared" si="75"/>
        <v>50437</v>
      </c>
      <c r="C263" s="72">
        <f t="shared" si="70"/>
        <v>0</v>
      </c>
      <c r="D263" s="125">
        <v>0</v>
      </c>
      <c r="E263" s="125">
        <v>0</v>
      </c>
      <c r="F263" s="73">
        <f t="shared" si="76"/>
        <v>0</v>
      </c>
      <c r="G263" s="77">
        <f t="shared" si="77"/>
        <v>0</v>
      </c>
      <c r="H263" s="74">
        <f t="shared" si="81"/>
        <v>0</v>
      </c>
      <c r="I263" s="112">
        <f t="shared" si="71"/>
        <v>0</v>
      </c>
      <c r="J263" s="74">
        <f t="shared" si="78"/>
        <v>0</v>
      </c>
      <c r="K263" s="74">
        <f t="shared" si="72"/>
        <v>0</v>
      </c>
      <c r="L263" s="74">
        <f t="shared" si="73"/>
        <v>0</v>
      </c>
      <c r="M263" s="74">
        <f t="shared" si="82"/>
        <v>0</v>
      </c>
      <c r="N263" s="60">
        <f t="shared" si="83"/>
        <v>0</v>
      </c>
      <c r="O263" s="75">
        <f t="shared" si="79"/>
        <v>0</v>
      </c>
      <c r="P263" s="123">
        <f t="shared" si="69"/>
        <v>0</v>
      </c>
      <c r="Q263" s="76">
        <f t="shared" si="80"/>
        <v>0</v>
      </c>
      <c r="R263" s="49">
        <f t="shared" si="74"/>
        <v>2038</v>
      </c>
    </row>
    <row r="264" spans="2:18" x14ac:dyDescent="0.25">
      <c r="B264" s="48">
        <f t="shared" si="75"/>
        <v>50465</v>
      </c>
      <c r="C264" s="72">
        <f t="shared" si="70"/>
        <v>0</v>
      </c>
      <c r="D264" s="125">
        <v>0</v>
      </c>
      <c r="E264" s="125">
        <v>0</v>
      </c>
      <c r="F264" s="73">
        <f t="shared" si="76"/>
        <v>0</v>
      </c>
      <c r="G264" s="77">
        <f t="shared" si="77"/>
        <v>0</v>
      </c>
      <c r="H264" s="74">
        <f t="shared" si="81"/>
        <v>0</v>
      </c>
      <c r="I264" s="112">
        <f t="shared" si="71"/>
        <v>0</v>
      </c>
      <c r="J264" s="74">
        <f t="shared" si="78"/>
        <v>0</v>
      </c>
      <c r="K264" s="74">
        <f t="shared" si="72"/>
        <v>0</v>
      </c>
      <c r="L264" s="74">
        <f t="shared" si="73"/>
        <v>0</v>
      </c>
      <c r="M264" s="74">
        <f t="shared" si="82"/>
        <v>0</v>
      </c>
      <c r="N264" s="60">
        <f t="shared" si="83"/>
        <v>0</v>
      </c>
      <c r="O264" s="75">
        <f t="shared" si="79"/>
        <v>0</v>
      </c>
      <c r="P264" s="123">
        <f t="shared" si="69"/>
        <v>0</v>
      </c>
      <c r="Q264" s="76">
        <f t="shared" si="80"/>
        <v>0</v>
      </c>
      <c r="R264" s="49">
        <f t="shared" si="74"/>
        <v>2038</v>
      </c>
    </row>
    <row r="265" spans="2:18" x14ac:dyDescent="0.25">
      <c r="B265" s="48">
        <f t="shared" si="75"/>
        <v>50496</v>
      </c>
      <c r="C265" s="72">
        <f t="shared" si="70"/>
        <v>0</v>
      </c>
      <c r="D265" s="125">
        <v>0</v>
      </c>
      <c r="E265" s="125">
        <v>0</v>
      </c>
      <c r="F265" s="73">
        <f t="shared" si="76"/>
        <v>0</v>
      </c>
      <c r="G265" s="77">
        <f t="shared" si="77"/>
        <v>0</v>
      </c>
      <c r="H265" s="74">
        <f t="shared" si="81"/>
        <v>0</v>
      </c>
      <c r="I265" s="112">
        <f t="shared" si="71"/>
        <v>0</v>
      </c>
      <c r="J265" s="74">
        <f t="shared" si="78"/>
        <v>0</v>
      </c>
      <c r="K265" s="74">
        <f t="shared" si="72"/>
        <v>0</v>
      </c>
      <c r="L265" s="74">
        <f t="shared" si="73"/>
        <v>0</v>
      </c>
      <c r="M265" s="74">
        <f t="shared" si="82"/>
        <v>0</v>
      </c>
      <c r="N265" s="60">
        <f t="shared" si="83"/>
        <v>0</v>
      </c>
      <c r="O265" s="75">
        <f t="shared" si="79"/>
        <v>0</v>
      </c>
      <c r="P265" s="123">
        <f t="shared" si="69"/>
        <v>0</v>
      </c>
      <c r="Q265" s="76">
        <f t="shared" si="80"/>
        <v>0</v>
      </c>
      <c r="R265" s="49">
        <f t="shared" si="74"/>
        <v>2038</v>
      </c>
    </row>
    <row r="266" spans="2:18" x14ac:dyDescent="0.25">
      <c r="B266" s="48">
        <f t="shared" si="75"/>
        <v>50526</v>
      </c>
      <c r="C266" s="72">
        <f t="shared" si="70"/>
        <v>0</v>
      </c>
      <c r="D266" s="125">
        <v>0</v>
      </c>
      <c r="E266" s="125">
        <v>0</v>
      </c>
      <c r="F266" s="73">
        <f t="shared" si="76"/>
        <v>0</v>
      </c>
      <c r="G266" s="77">
        <f t="shared" si="77"/>
        <v>0</v>
      </c>
      <c r="H266" s="74">
        <f t="shared" si="81"/>
        <v>0</v>
      </c>
      <c r="I266" s="112">
        <f t="shared" si="71"/>
        <v>0</v>
      </c>
      <c r="J266" s="74">
        <f t="shared" si="78"/>
        <v>0</v>
      </c>
      <c r="K266" s="74">
        <f t="shared" si="72"/>
        <v>0</v>
      </c>
      <c r="L266" s="74">
        <f t="shared" si="73"/>
        <v>0</v>
      </c>
      <c r="M266" s="74">
        <f t="shared" si="82"/>
        <v>0</v>
      </c>
      <c r="N266" s="60">
        <f t="shared" si="83"/>
        <v>0</v>
      </c>
      <c r="O266" s="75">
        <f t="shared" si="79"/>
        <v>0</v>
      </c>
      <c r="P266" s="123">
        <f t="shared" si="69"/>
        <v>0</v>
      </c>
      <c r="Q266" s="76">
        <f t="shared" si="80"/>
        <v>0</v>
      </c>
      <c r="R266" s="49">
        <f t="shared" si="74"/>
        <v>2038</v>
      </c>
    </row>
    <row r="267" spans="2:18" x14ac:dyDescent="0.25">
      <c r="B267" s="48">
        <f t="shared" si="75"/>
        <v>50557</v>
      </c>
      <c r="C267" s="72">
        <f t="shared" si="70"/>
        <v>0</v>
      </c>
      <c r="D267" s="125">
        <v>0</v>
      </c>
      <c r="E267" s="125">
        <v>0</v>
      </c>
      <c r="F267" s="73">
        <f t="shared" si="76"/>
        <v>0</v>
      </c>
      <c r="G267" s="77">
        <f t="shared" si="77"/>
        <v>0</v>
      </c>
      <c r="H267" s="74">
        <f t="shared" si="81"/>
        <v>0</v>
      </c>
      <c r="I267" s="112">
        <f t="shared" si="71"/>
        <v>0</v>
      </c>
      <c r="J267" s="74">
        <f t="shared" si="78"/>
        <v>0</v>
      </c>
      <c r="K267" s="74">
        <f t="shared" si="72"/>
        <v>0</v>
      </c>
      <c r="L267" s="74">
        <f t="shared" si="73"/>
        <v>0</v>
      </c>
      <c r="M267" s="74">
        <f t="shared" si="82"/>
        <v>0</v>
      </c>
      <c r="N267" s="60">
        <f t="shared" si="83"/>
        <v>0</v>
      </c>
      <c r="O267" s="75">
        <f t="shared" si="79"/>
        <v>0</v>
      </c>
      <c r="P267" s="123">
        <f t="shared" si="69"/>
        <v>0</v>
      </c>
      <c r="Q267" s="76">
        <f t="shared" si="80"/>
        <v>0</v>
      </c>
      <c r="R267" s="49">
        <f t="shared" si="74"/>
        <v>2038</v>
      </c>
    </row>
    <row r="268" spans="2:18" x14ac:dyDescent="0.25">
      <c r="B268" s="48">
        <f t="shared" si="75"/>
        <v>50587</v>
      </c>
      <c r="C268" s="72">
        <f t="shared" si="70"/>
        <v>0</v>
      </c>
      <c r="D268" s="125">
        <v>0</v>
      </c>
      <c r="E268" s="125">
        <v>0</v>
      </c>
      <c r="F268" s="73">
        <f t="shared" si="76"/>
        <v>0</v>
      </c>
      <c r="G268" s="77">
        <f t="shared" si="77"/>
        <v>0</v>
      </c>
      <c r="H268" s="74">
        <f t="shared" si="81"/>
        <v>0</v>
      </c>
      <c r="I268" s="112">
        <f t="shared" si="71"/>
        <v>0</v>
      </c>
      <c r="J268" s="74">
        <f t="shared" si="78"/>
        <v>0</v>
      </c>
      <c r="K268" s="74">
        <f t="shared" si="72"/>
        <v>0</v>
      </c>
      <c r="L268" s="74">
        <f t="shared" si="73"/>
        <v>0</v>
      </c>
      <c r="M268" s="74">
        <f t="shared" si="82"/>
        <v>0</v>
      </c>
      <c r="N268" s="60">
        <f t="shared" si="83"/>
        <v>0</v>
      </c>
      <c r="O268" s="75">
        <f t="shared" si="79"/>
        <v>0</v>
      </c>
      <c r="P268" s="123">
        <f t="shared" si="69"/>
        <v>0</v>
      </c>
      <c r="Q268" s="76">
        <f t="shared" si="80"/>
        <v>0</v>
      </c>
      <c r="R268" s="49">
        <f t="shared" si="74"/>
        <v>2038</v>
      </c>
    </row>
    <row r="269" spans="2:18" x14ac:dyDescent="0.25">
      <c r="B269" s="48">
        <f t="shared" si="75"/>
        <v>50618</v>
      </c>
      <c r="C269" s="72">
        <f t="shared" si="70"/>
        <v>0</v>
      </c>
      <c r="D269" s="125">
        <v>0</v>
      </c>
      <c r="E269" s="125">
        <v>0</v>
      </c>
      <c r="F269" s="73">
        <f t="shared" si="76"/>
        <v>0</v>
      </c>
      <c r="G269" s="77">
        <f t="shared" si="77"/>
        <v>0</v>
      </c>
      <c r="H269" s="74">
        <f t="shared" si="81"/>
        <v>0</v>
      </c>
      <c r="I269" s="112">
        <f t="shared" si="71"/>
        <v>0</v>
      </c>
      <c r="J269" s="74">
        <f t="shared" si="78"/>
        <v>0</v>
      </c>
      <c r="K269" s="74">
        <f t="shared" si="72"/>
        <v>0</v>
      </c>
      <c r="L269" s="74">
        <f t="shared" si="73"/>
        <v>0</v>
      </c>
      <c r="M269" s="74">
        <f t="shared" si="82"/>
        <v>0</v>
      </c>
      <c r="N269" s="60">
        <f t="shared" si="83"/>
        <v>0</v>
      </c>
      <c r="O269" s="75">
        <f t="shared" si="79"/>
        <v>0</v>
      </c>
      <c r="P269" s="123">
        <f t="shared" si="69"/>
        <v>0</v>
      </c>
      <c r="Q269" s="76">
        <f t="shared" si="80"/>
        <v>0</v>
      </c>
      <c r="R269" s="49">
        <f t="shared" si="74"/>
        <v>2038</v>
      </c>
    </row>
    <row r="270" spans="2:18" x14ac:dyDescent="0.25">
      <c r="B270" s="48">
        <f t="shared" si="75"/>
        <v>50649</v>
      </c>
      <c r="C270" s="72">
        <f t="shared" si="70"/>
        <v>0</v>
      </c>
      <c r="D270" s="125">
        <v>0</v>
      </c>
      <c r="E270" s="125">
        <v>0</v>
      </c>
      <c r="F270" s="73">
        <f t="shared" si="76"/>
        <v>0</v>
      </c>
      <c r="G270" s="77">
        <f t="shared" si="77"/>
        <v>0</v>
      </c>
      <c r="H270" s="74">
        <f t="shared" si="81"/>
        <v>0</v>
      </c>
      <c r="I270" s="112">
        <f t="shared" si="71"/>
        <v>0</v>
      </c>
      <c r="J270" s="74">
        <f t="shared" si="78"/>
        <v>0</v>
      </c>
      <c r="K270" s="74">
        <f t="shared" si="72"/>
        <v>0</v>
      </c>
      <c r="L270" s="74">
        <f t="shared" si="73"/>
        <v>0</v>
      </c>
      <c r="M270" s="74">
        <f t="shared" si="82"/>
        <v>0</v>
      </c>
      <c r="N270" s="60">
        <f t="shared" si="83"/>
        <v>0</v>
      </c>
      <c r="O270" s="75">
        <f t="shared" si="79"/>
        <v>0</v>
      </c>
      <c r="P270" s="123">
        <f t="shared" si="69"/>
        <v>0</v>
      </c>
      <c r="Q270" s="76">
        <f t="shared" si="80"/>
        <v>0</v>
      </c>
      <c r="R270" s="49">
        <f t="shared" si="74"/>
        <v>2038</v>
      </c>
    </row>
    <row r="271" spans="2:18" x14ac:dyDescent="0.25">
      <c r="B271" s="48">
        <f t="shared" si="75"/>
        <v>50679</v>
      </c>
      <c r="C271" s="72">
        <f t="shared" si="70"/>
        <v>0</v>
      </c>
      <c r="D271" s="125">
        <v>0</v>
      </c>
      <c r="E271" s="125">
        <v>0</v>
      </c>
      <c r="F271" s="73">
        <f t="shared" si="76"/>
        <v>0</v>
      </c>
      <c r="G271" s="77">
        <f t="shared" si="77"/>
        <v>0</v>
      </c>
      <c r="H271" s="74">
        <f t="shared" si="81"/>
        <v>0</v>
      </c>
      <c r="I271" s="112">
        <f t="shared" si="71"/>
        <v>0</v>
      </c>
      <c r="J271" s="74">
        <f t="shared" si="78"/>
        <v>0</v>
      </c>
      <c r="K271" s="74">
        <f t="shared" si="72"/>
        <v>0</v>
      </c>
      <c r="L271" s="74">
        <f t="shared" si="73"/>
        <v>0</v>
      </c>
      <c r="M271" s="74">
        <f t="shared" si="82"/>
        <v>0</v>
      </c>
      <c r="N271" s="60">
        <f t="shared" si="83"/>
        <v>0</v>
      </c>
      <c r="O271" s="75">
        <f t="shared" si="79"/>
        <v>0</v>
      </c>
      <c r="P271" s="123">
        <f t="shared" si="69"/>
        <v>0</v>
      </c>
      <c r="Q271" s="76">
        <f t="shared" si="80"/>
        <v>0</v>
      </c>
      <c r="R271" s="49">
        <f t="shared" si="74"/>
        <v>2038</v>
      </c>
    </row>
    <row r="272" spans="2:18" x14ac:dyDescent="0.25">
      <c r="B272" s="48">
        <f t="shared" si="75"/>
        <v>50710</v>
      </c>
      <c r="C272" s="72">
        <f t="shared" si="70"/>
        <v>0</v>
      </c>
      <c r="D272" s="125">
        <v>0</v>
      </c>
      <c r="E272" s="125">
        <v>0</v>
      </c>
      <c r="F272" s="73">
        <f t="shared" si="76"/>
        <v>0</v>
      </c>
      <c r="G272" s="77">
        <f t="shared" si="77"/>
        <v>0</v>
      </c>
      <c r="H272" s="74">
        <f t="shared" si="81"/>
        <v>0</v>
      </c>
      <c r="I272" s="112">
        <f t="shared" si="71"/>
        <v>0</v>
      </c>
      <c r="J272" s="74">
        <f t="shared" si="78"/>
        <v>0</v>
      </c>
      <c r="K272" s="74">
        <f t="shared" si="72"/>
        <v>0</v>
      </c>
      <c r="L272" s="74">
        <f t="shared" si="73"/>
        <v>0</v>
      </c>
      <c r="M272" s="74">
        <f t="shared" si="82"/>
        <v>0</v>
      </c>
      <c r="N272" s="60">
        <f t="shared" si="83"/>
        <v>0</v>
      </c>
      <c r="O272" s="75">
        <f t="shared" si="79"/>
        <v>0</v>
      </c>
      <c r="P272" s="123">
        <f t="shared" si="69"/>
        <v>0</v>
      </c>
      <c r="Q272" s="76">
        <f t="shared" si="80"/>
        <v>0</v>
      </c>
      <c r="R272" s="49">
        <f t="shared" si="74"/>
        <v>2038</v>
      </c>
    </row>
    <row r="273" spans="2:18" x14ac:dyDescent="0.25">
      <c r="B273" s="48">
        <f t="shared" si="75"/>
        <v>50740</v>
      </c>
      <c r="C273" s="72">
        <f t="shared" si="70"/>
        <v>0</v>
      </c>
      <c r="D273" s="125">
        <v>0</v>
      </c>
      <c r="E273" s="125">
        <v>0</v>
      </c>
      <c r="F273" s="73">
        <f t="shared" si="76"/>
        <v>0</v>
      </c>
      <c r="G273" s="77">
        <f t="shared" si="77"/>
        <v>0</v>
      </c>
      <c r="H273" s="74">
        <f t="shared" si="81"/>
        <v>0</v>
      </c>
      <c r="I273" s="112">
        <f t="shared" si="71"/>
        <v>0</v>
      </c>
      <c r="J273" s="74">
        <f t="shared" si="78"/>
        <v>0</v>
      </c>
      <c r="K273" s="74">
        <f t="shared" si="72"/>
        <v>0</v>
      </c>
      <c r="L273" s="74">
        <f t="shared" si="73"/>
        <v>0</v>
      </c>
      <c r="M273" s="74">
        <f t="shared" si="82"/>
        <v>0</v>
      </c>
      <c r="N273" s="60">
        <f t="shared" si="83"/>
        <v>0</v>
      </c>
      <c r="O273" s="75">
        <f t="shared" si="79"/>
        <v>0</v>
      </c>
      <c r="P273" s="123">
        <f t="shared" si="69"/>
        <v>0</v>
      </c>
      <c r="Q273" s="76">
        <f t="shared" si="80"/>
        <v>0</v>
      </c>
      <c r="R273" s="49">
        <f t="shared" si="74"/>
        <v>2038</v>
      </c>
    </row>
    <row r="274" spans="2:18" x14ac:dyDescent="0.25">
      <c r="B274" s="48">
        <f t="shared" si="75"/>
        <v>50771</v>
      </c>
      <c r="C274" s="72">
        <f t="shared" si="70"/>
        <v>0</v>
      </c>
      <c r="D274" s="125">
        <v>0</v>
      </c>
      <c r="E274" s="125">
        <v>0</v>
      </c>
      <c r="F274" s="73">
        <f t="shared" si="76"/>
        <v>0</v>
      </c>
      <c r="G274" s="77">
        <f t="shared" si="77"/>
        <v>0</v>
      </c>
      <c r="H274" s="74">
        <f t="shared" si="81"/>
        <v>0</v>
      </c>
      <c r="I274" s="112">
        <f t="shared" si="71"/>
        <v>0</v>
      </c>
      <c r="J274" s="74">
        <f t="shared" si="78"/>
        <v>0</v>
      </c>
      <c r="K274" s="74">
        <f t="shared" si="72"/>
        <v>0</v>
      </c>
      <c r="L274" s="74">
        <f t="shared" si="73"/>
        <v>0</v>
      </c>
      <c r="M274" s="74">
        <f t="shared" si="82"/>
        <v>0</v>
      </c>
      <c r="N274" s="60">
        <f t="shared" si="83"/>
        <v>0</v>
      </c>
      <c r="O274" s="75">
        <f t="shared" si="79"/>
        <v>0</v>
      </c>
      <c r="P274" s="123">
        <f t="shared" si="69"/>
        <v>0</v>
      </c>
      <c r="Q274" s="76">
        <f t="shared" si="80"/>
        <v>0</v>
      </c>
      <c r="R274" s="49">
        <f t="shared" si="74"/>
        <v>2039</v>
      </c>
    </row>
    <row r="275" spans="2:18" x14ac:dyDescent="0.25">
      <c r="B275" s="48">
        <f t="shared" si="75"/>
        <v>50802</v>
      </c>
      <c r="C275" s="72">
        <f t="shared" si="70"/>
        <v>0</v>
      </c>
      <c r="D275" s="125">
        <v>0</v>
      </c>
      <c r="E275" s="125">
        <v>0</v>
      </c>
      <c r="F275" s="73">
        <f t="shared" si="76"/>
        <v>0</v>
      </c>
      <c r="G275" s="77">
        <f t="shared" si="77"/>
        <v>0</v>
      </c>
      <c r="H275" s="74">
        <f t="shared" si="81"/>
        <v>0</v>
      </c>
      <c r="I275" s="112">
        <f t="shared" si="71"/>
        <v>0</v>
      </c>
      <c r="J275" s="74">
        <f t="shared" si="78"/>
        <v>0</v>
      </c>
      <c r="K275" s="74">
        <f t="shared" si="72"/>
        <v>0</v>
      </c>
      <c r="L275" s="74">
        <f t="shared" si="73"/>
        <v>0</v>
      </c>
      <c r="M275" s="74">
        <f t="shared" si="82"/>
        <v>0</v>
      </c>
      <c r="N275" s="60">
        <f t="shared" si="83"/>
        <v>0</v>
      </c>
      <c r="O275" s="75">
        <f t="shared" si="79"/>
        <v>0</v>
      </c>
      <c r="P275" s="123">
        <f t="shared" si="69"/>
        <v>0</v>
      </c>
      <c r="Q275" s="76">
        <f t="shared" si="80"/>
        <v>0</v>
      </c>
      <c r="R275" s="49">
        <f t="shared" si="74"/>
        <v>2039</v>
      </c>
    </row>
    <row r="276" spans="2:18" x14ac:dyDescent="0.25">
      <c r="B276" s="48">
        <f t="shared" si="75"/>
        <v>50830</v>
      </c>
      <c r="C276" s="72">
        <f t="shared" si="70"/>
        <v>0</v>
      </c>
      <c r="D276" s="125">
        <v>0</v>
      </c>
      <c r="E276" s="125">
        <v>0</v>
      </c>
      <c r="F276" s="73">
        <f t="shared" si="76"/>
        <v>0</v>
      </c>
      <c r="G276" s="77">
        <f t="shared" si="77"/>
        <v>0</v>
      </c>
      <c r="H276" s="74">
        <f t="shared" si="81"/>
        <v>0</v>
      </c>
      <c r="I276" s="112">
        <f t="shared" si="71"/>
        <v>0</v>
      </c>
      <c r="J276" s="74">
        <f t="shared" si="78"/>
        <v>0</v>
      </c>
      <c r="K276" s="74">
        <f t="shared" si="72"/>
        <v>0</v>
      </c>
      <c r="L276" s="74">
        <f t="shared" si="73"/>
        <v>0</v>
      </c>
      <c r="M276" s="74">
        <f t="shared" si="82"/>
        <v>0</v>
      </c>
      <c r="N276" s="60">
        <f t="shared" si="83"/>
        <v>0</v>
      </c>
      <c r="O276" s="75">
        <f t="shared" si="79"/>
        <v>0</v>
      </c>
      <c r="P276" s="123">
        <f t="shared" si="69"/>
        <v>0</v>
      </c>
      <c r="Q276" s="76">
        <f t="shared" si="80"/>
        <v>0</v>
      </c>
      <c r="R276" s="49">
        <f t="shared" si="74"/>
        <v>2039</v>
      </c>
    </row>
    <row r="277" spans="2:18" x14ac:dyDescent="0.25">
      <c r="B277" s="48">
        <f t="shared" si="75"/>
        <v>50861</v>
      </c>
      <c r="C277" s="72">
        <f t="shared" si="70"/>
        <v>0</v>
      </c>
      <c r="D277" s="125">
        <v>0</v>
      </c>
      <c r="E277" s="125">
        <v>0</v>
      </c>
      <c r="F277" s="73">
        <f t="shared" si="76"/>
        <v>0</v>
      </c>
      <c r="G277" s="77">
        <f t="shared" si="77"/>
        <v>0</v>
      </c>
      <c r="H277" s="74">
        <f t="shared" si="81"/>
        <v>0</v>
      </c>
      <c r="I277" s="112">
        <f t="shared" si="71"/>
        <v>0</v>
      </c>
      <c r="J277" s="74">
        <f t="shared" si="78"/>
        <v>0</v>
      </c>
      <c r="K277" s="74">
        <f t="shared" si="72"/>
        <v>0</v>
      </c>
      <c r="L277" s="74">
        <f t="shared" si="73"/>
        <v>0</v>
      </c>
      <c r="M277" s="74">
        <f t="shared" si="82"/>
        <v>0</v>
      </c>
      <c r="N277" s="60">
        <f t="shared" si="83"/>
        <v>0</v>
      </c>
      <c r="O277" s="75">
        <f t="shared" si="79"/>
        <v>0</v>
      </c>
      <c r="P277" s="123">
        <f t="shared" si="69"/>
        <v>0</v>
      </c>
      <c r="Q277" s="76">
        <f t="shared" si="80"/>
        <v>0</v>
      </c>
      <c r="R277" s="49">
        <f t="shared" si="74"/>
        <v>2039</v>
      </c>
    </row>
    <row r="278" spans="2:18" x14ac:dyDescent="0.25">
      <c r="B278" s="48">
        <f t="shared" si="75"/>
        <v>50891</v>
      </c>
      <c r="C278" s="72">
        <f t="shared" si="70"/>
        <v>0</v>
      </c>
      <c r="D278" s="125">
        <v>0</v>
      </c>
      <c r="E278" s="125">
        <v>0</v>
      </c>
      <c r="F278" s="73">
        <f t="shared" si="76"/>
        <v>0</v>
      </c>
      <c r="G278" s="77">
        <f t="shared" si="77"/>
        <v>0</v>
      </c>
      <c r="H278" s="74">
        <f t="shared" si="81"/>
        <v>0</v>
      </c>
      <c r="I278" s="112">
        <f t="shared" si="71"/>
        <v>0</v>
      </c>
      <c r="J278" s="74">
        <f t="shared" si="78"/>
        <v>0</v>
      </c>
      <c r="K278" s="74">
        <f t="shared" si="72"/>
        <v>0</v>
      </c>
      <c r="L278" s="74">
        <f t="shared" si="73"/>
        <v>0</v>
      </c>
      <c r="M278" s="74">
        <f t="shared" si="82"/>
        <v>0</v>
      </c>
      <c r="N278" s="60">
        <f t="shared" si="83"/>
        <v>0</v>
      </c>
      <c r="O278" s="75">
        <f t="shared" si="79"/>
        <v>0</v>
      </c>
      <c r="P278" s="123">
        <f t="shared" si="69"/>
        <v>0</v>
      </c>
      <c r="Q278" s="76">
        <f t="shared" si="80"/>
        <v>0</v>
      </c>
      <c r="R278" s="49">
        <f t="shared" si="74"/>
        <v>2039</v>
      </c>
    </row>
    <row r="279" spans="2:18" x14ac:dyDescent="0.25">
      <c r="B279" s="48">
        <f t="shared" si="75"/>
        <v>50922</v>
      </c>
      <c r="C279" s="72">
        <f t="shared" si="70"/>
        <v>0</v>
      </c>
      <c r="D279" s="125">
        <v>0</v>
      </c>
      <c r="E279" s="125">
        <v>0</v>
      </c>
      <c r="F279" s="73">
        <f t="shared" si="76"/>
        <v>0</v>
      </c>
      <c r="G279" s="77">
        <f t="shared" si="77"/>
        <v>0</v>
      </c>
      <c r="H279" s="74">
        <f t="shared" si="81"/>
        <v>0</v>
      </c>
      <c r="I279" s="112">
        <f t="shared" si="71"/>
        <v>0</v>
      </c>
      <c r="J279" s="74">
        <f t="shared" si="78"/>
        <v>0</v>
      </c>
      <c r="K279" s="74">
        <f t="shared" si="72"/>
        <v>0</v>
      </c>
      <c r="L279" s="74">
        <f t="shared" si="73"/>
        <v>0</v>
      </c>
      <c r="M279" s="74">
        <f t="shared" si="82"/>
        <v>0</v>
      </c>
      <c r="N279" s="60">
        <f t="shared" si="83"/>
        <v>0</v>
      </c>
      <c r="O279" s="75">
        <f t="shared" si="79"/>
        <v>0</v>
      </c>
      <c r="P279" s="123">
        <f t="shared" si="69"/>
        <v>0</v>
      </c>
      <c r="Q279" s="76">
        <f t="shared" si="80"/>
        <v>0</v>
      </c>
      <c r="R279" s="49">
        <f t="shared" si="74"/>
        <v>2039</v>
      </c>
    </row>
    <row r="280" spans="2:18" x14ac:dyDescent="0.25">
      <c r="B280" s="48">
        <f t="shared" si="75"/>
        <v>50952</v>
      </c>
      <c r="C280" s="72">
        <f t="shared" si="70"/>
        <v>0</v>
      </c>
      <c r="D280" s="125">
        <v>0</v>
      </c>
      <c r="E280" s="125">
        <v>0</v>
      </c>
      <c r="F280" s="73">
        <f t="shared" si="76"/>
        <v>0</v>
      </c>
      <c r="G280" s="77">
        <f t="shared" si="77"/>
        <v>0</v>
      </c>
      <c r="H280" s="74">
        <f t="shared" si="81"/>
        <v>0</v>
      </c>
      <c r="I280" s="112">
        <f t="shared" si="71"/>
        <v>0</v>
      </c>
      <c r="J280" s="74">
        <f t="shared" si="78"/>
        <v>0</v>
      </c>
      <c r="K280" s="74">
        <f t="shared" si="72"/>
        <v>0</v>
      </c>
      <c r="L280" s="74">
        <f t="shared" si="73"/>
        <v>0</v>
      </c>
      <c r="M280" s="74">
        <f t="shared" si="82"/>
        <v>0</v>
      </c>
      <c r="N280" s="60">
        <f t="shared" si="83"/>
        <v>0</v>
      </c>
      <c r="O280" s="75">
        <f t="shared" si="79"/>
        <v>0</v>
      </c>
      <c r="P280" s="123">
        <f t="shared" si="69"/>
        <v>0</v>
      </c>
      <c r="Q280" s="76">
        <f t="shared" si="80"/>
        <v>0</v>
      </c>
      <c r="R280" s="49">
        <f t="shared" si="74"/>
        <v>2039</v>
      </c>
    </row>
    <row r="281" spans="2:18" x14ac:dyDescent="0.25">
      <c r="B281" s="48">
        <f t="shared" si="75"/>
        <v>50983</v>
      </c>
      <c r="C281" s="72">
        <f t="shared" si="70"/>
        <v>0</v>
      </c>
      <c r="D281" s="125">
        <v>0</v>
      </c>
      <c r="E281" s="125">
        <v>0</v>
      </c>
      <c r="F281" s="73">
        <f t="shared" si="76"/>
        <v>0</v>
      </c>
      <c r="G281" s="77">
        <f t="shared" si="77"/>
        <v>0</v>
      </c>
      <c r="H281" s="74">
        <f t="shared" si="81"/>
        <v>0</v>
      </c>
      <c r="I281" s="112">
        <f t="shared" si="71"/>
        <v>0</v>
      </c>
      <c r="J281" s="74">
        <f t="shared" si="78"/>
        <v>0</v>
      </c>
      <c r="K281" s="74">
        <f t="shared" si="72"/>
        <v>0</v>
      </c>
      <c r="L281" s="74">
        <f t="shared" si="73"/>
        <v>0</v>
      </c>
      <c r="M281" s="74">
        <f t="shared" si="82"/>
        <v>0</v>
      </c>
      <c r="N281" s="60">
        <f t="shared" si="83"/>
        <v>0</v>
      </c>
      <c r="O281" s="75">
        <f t="shared" si="79"/>
        <v>0</v>
      </c>
      <c r="P281" s="123">
        <f t="shared" si="69"/>
        <v>0</v>
      </c>
      <c r="Q281" s="76">
        <f t="shared" si="80"/>
        <v>0</v>
      </c>
      <c r="R281" s="49">
        <f t="shared" si="74"/>
        <v>2039</v>
      </c>
    </row>
    <row r="282" spans="2:18" x14ac:dyDescent="0.25">
      <c r="B282" s="48">
        <f t="shared" si="75"/>
        <v>51014</v>
      </c>
      <c r="C282" s="72">
        <f t="shared" si="70"/>
        <v>0</v>
      </c>
      <c r="D282" s="125">
        <v>0</v>
      </c>
      <c r="E282" s="125">
        <v>0</v>
      </c>
      <c r="F282" s="73">
        <f t="shared" si="76"/>
        <v>0</v>
      </c>
      <c r="G282" s="77">
        <f t="shared" si="77"/>
        <v>0</v>
      </c>
      <c r="H282" s="74">
        <f t="shared" si="81"/>
        <v>0</v>
      </c>
      <c r="I282" s="112">
        <f t="shared" si="71"/>
        <v>0</v>
      </c>
      <c r="J282" s="74">
        <f t="shared" si="78"/>
        <v>0</v>
      </c>
      <c r="K282" s="74">
        <f t="shared" si="72"/>
        <v>0</v>
      </c>
      <c r="L282" s="74">
        <f t="shared" si="73"/>
        <v>0</v>
      </c>
      <c r="M282" s="74">
        <f t="shared" si="82"/>
        <v>0</v>
      </c>
      <c r="N282" s="60">
        <f t="shared" si="83"/>
        <v>0</v>
      </c>
      <c r="O282" s="75">
        <f t="shared" si="79"/>
        <v>0</v>
      </c>
      <c r="P282" s="123">
        <f t="shared" si="69"/>
        <v>0</v>
      </c>
      <c r="Q282" s="76">
        <f t="shared" si="80"/>
        <v>0</v>
      </c>
      <c r="R282" s="49">
        <f t="shared" si="74"/>
        <v>2039</v>
      </c>
    </row>
    <row r="283" spans="2:18" x14ac:dyDescent="0.25">
      <c r="B283" s="48">
        <f t="shared" si="75"/>
        <v>51044</v>
      </c>
      <c r="C283" s="72">
        <f t="shared" si="70"/>
        <v>0</v>
      </c>
      <c r="D283" s="125">
        <v>0</v>
      </c>
      <c r="E283" s="125">
        <v>0</v>
      </c>
      <c r="F283" s="73">
        <f t="shared" si="76"/>
        <v>0</v>
      </c>
      <c r="G283" s="77">
        <f t="shared" si="77"/>
        <v>0</v>
      </c>
      <c r="H283" s="74">
        <f t="shared" si="81"/>
        <v>0</v>
      </c>
      <c r="I283" s="112">
        <f t="shared" si="71"/>
        <v>0</v>
      </c>
      <c r="J283" s="74">
        <f t="shared" si="78"/>
        <v>0</v>
      </c>
      <c r="K283" s="74">
        <f t="shared" si="72"/>
        <v>0</v>
      </c>
      <c r="L283" s="74">
        <f t="shared" si="73"/>
        <v>0</v>
      </c>
      <c r="M283" s="74">
        <f t="shared" si="82"/>
        <v>0</v>
      </c>
      <c r="N283" s="60">
        <f t="shared" si="83"/>
        <v>0</v>
      </c>
      <c r="O283" s="75">
        <f t="shared" si="79"/>
        <v>0</v>
      </c>
      <c r="P283" s="123">
        <f t="shared" si="69"/>
        <v>0</v>
      </c>
      <c r="Q283" s="76">
        <f t="shared" si="80"/>
        <v>0</v>
      </c>
      <c r="R283" s="49">
        <f t="shared" si="74"/>
        <v>2039</v>
      </c>
    </row>
    <row r="284" spans="2:18" x14ac:dyDescent="0.25">
      <c r="B284" s="48">
        <f t="shared" si="75"/>
        <v>51075</v>
      </c>
      <c r="C284" s="72">
        <f t="shared" si="70"/>
        <v>0</v>
      </c>
      <c r="D284" s="125">
        <v>0</v>
      </c>
      <c r="E284" s="125">
        <v>0</v>
      </c>
      <c r="F284" s="73">
        <f t="shared" si="76"/>
        <v>0</v>
      </c>
      <c r="G284" s="77">
        <f t="shared" si="77"/>
        <v>0</v>
      </c>
      <c r="H284" s="74">
        <f t="shared" si="81"/>
        <v>0</v>
      </c>
      <c r="I284" s="112">
        <f t="shared" si="71"/>
        <v>0</v>
      </c>
      <c r="J284" s="74">
        <f t="shared" si="78"/>
        <v>0</v>
      </c>
      <c r="K284" s="74">
        <f t="shared" si="72"/>
        <v>0</v>
      </c>
      <c r="L284" s="74">
        <f t="shared" si="73"/>
        <v>0</v>
      </c>
      <c r="M284" s="74">
        <f t="shared" si="82"/>
        <v>0</v>
      </c>
      <c r="N284" s="60">
        <f t="shared" si="83"/>
        <v>0</v>
      </c>
      <c r="O284" s="75">
        <f t="shared" si="79"/>
        <v>0</v>
      </c>
      <c r="P284" s="123">
        <f t="shared" si="69"/>
        <v>0</v>
      </c>
      <c r="Q284" s="76">
        <f t="shared" si="80"/>
        <v>0</v>
      </c>
      <c r="R284" s="49">
        <f t="shared" si="74"/>
        <v>2039</v>
      </c>
    </row>
    <row r="285" spans="2:18" x14ac:dyDescent="0.25">
      <c r="B285" s="48">
        <f t="shared" si="75"/>
        <v>51105</v>
      </c>
      <c r="C285" s="72">
        <f t="shared" si="70"/>
        <v>0</v>
      </c>
      <c r="D285" s="125">
        <v>0</v>
      </c>
      <c r="E285" s="125">
        <v>0</v>
      </c>
      <c r="F285" s="73">
        <f t="shared" si="76"/>
        <v>0</v>
      </c>
      <c r="G285" s="77">
        <f t="shared" si="77"/>
        <v>0</v>
      </c>
      <c r="H285" s="74">
        <f t="shared" si="81"/>
        <v>0</v>
      </c>
      <c r="I285" s="112">
        <f t="shared" si="71"/>
        <v>0</v>
      </c>
      <c r="J285" s="74">
        <f t="shared" si="78"/>
        <v>0</v>
      </c>
      <c r="K285" s="74">
        <f t="shared" si="72"/>
        <v>0</v>
      </c>
      <c r="L285" s="74">
        <f t="shared" si="73"/>
        <v>0</v>
      </c>
      <c r="M285" s="74">
        <f t="shared" si="82"/>
        <v>0</v>
      </c>
      <c r="N285" s="60">
        <f t="shared" si="83"/>
        <v>0</v>
      </c>
      <c r="O285" s="75">
        <f t="shared" si="79"/>
        <v>0</v>
      </c>
      <c r="P285" s="123">
        <f t="shared" ref="P285:P348" si="84">IF(O285,O285,0)</f>
        <v>0</v>
      </c>
      <c r="Q285" s="76">
        <f t="shared" si="80"/>
        <v>0</v>
      </c>
      <c r="R285" s="49">
        <f t="shared" si="74"/>
        <v>2039</v>
      </c>
    </row>
    <row r="286" spans="2:18" x14ac:dyDescent="0.25">
      <c r="B286" s="48">
        <f t="shared" si="75"/>
        <v>51136</v>
      </c>
      <c r="C286" s="72">
        <f t="shared" si="70"/>
        <v>0</v>
      </c>
      <c r="D286" s="125">
        <v>0</v>
      </c>
      <c r="E286" s="125">
        <v>0</v>
      </c>
      <c r="F286" s="73">
        <f t="shared" si="76"/>
        <v>0</v>
      </c>
      <c r="G286" s="77">
        <f t="shared" si="77"/>
        <v>0</v>
      </c>
      <c r="H286" s="74">
        <f t="shared" si="81"/>
        <v>0</v>
      </c>
      <c r="I286" s="112">
        <f t="shared" si="71"/>
        <v>0</v>
      </c>
      <c r="J286" s="74">
        <f t="shared" si="78"/>
        <v>0</v>
      </c>
      <c r="K286" s="74">
        <f t="shared" si="72"/>
        <v>0</v>
      </c>
      <c r="L286" s="74">
        <f t="shared" si="73"/>
        <v>0</v>
      </c>
      <c r="M286" s="74">
        <f t="shared" si="82"/>
        <v>0</v>
      </c>
      <c r="N286" s="60">
        <f t="shared" si="83"/>
        <v>0</v>
      </c>
      <c r="O286" s="75">
        <f t="shared" si="79"/>
        <v>0</v>
      </c>
      <c r="P286" s="123">
        <f t="shared" si="84"/>
        <v>0</v>
      </c>
      <c r="Q286" s="76">
        <f t="shared" si="80"/>
        <v>0</v>
      </c>
      <c r="R286" s="49">
        <f t="shared" si="74"/>
        <v>2040</v>
      </c>
    </row>
    <row r="287" spans="2:18" x14ac:dyDescent="0.25">
      <c r="B287" s="48">
        <f t="shared" si="75"/>
        <v>51167</v>
      </c>
      <c r="C287" s="72">
        <f t="shared" si="70"/>
        <v>0</v>
      </c>
      <c r="D287" s="125">
        <v>0</v>
      </c>
      <c r="E287" s="125">
        <v>0</v>
      </c>
      <c r="F287" s="73">
        <f t="shared" si="76"/>
        <v>0</v>
      </c>
      <c r="G287" s="77">
        <f t="shared" si="77"/>
        <v>0</v>
      </c>
      <c r="H287" s="74">
        <f t="shared" si="81"/>
        <v>0</v>
      </c>
      <c r="I287" s="112">
        <f t="shared" si="71"/>
        <v>0</v>
      </c>
      <c r="J287" s="74">
        <f t="shared" si="78"/>
        <v>0</v>
      </c>
      <c r="K287" s="74">
        <f t="shared" si="72"/>
        <v>0</v>
      </c>
      <c r="L287" s="74">
        <f t="shared" si="73"/>
        <v>0</v>
      </c>
      <c r="M287" s="74">
        <f t="shared" si="82"/>
        <v>0</v>
      </c>
      <c r="N287" s="60">
        <f t="shared" si="83"/>
        <v>0</v>
      </c>
      <c r="O287" s="75">
        <f t="shared" si="79"/>
        <v>0</v>
      </c>
      <c r="P287" s="123">
        <f t="shared" si="84"/>
        <v>0</v>
      </c>
      <c r="Q287" s="76">
        <f t="shared" si="80"/>
        <v>0</v>
      </c>
      <c r="R287" s="49">
        <f t="shared" si="74"/>
        <v>2040</v>
      </c>
    </row>
    <row r="288" spans="2:18" x14ac:dyDescent="0.25">
      <c r="B288" s="48">
        <f t="shared" si="75"/>
        <v>51196</v>
      </c>
      <c r="C288" s="72">
        <f t="shared" si="70"/>
        <v>0</v>
      </c>
      <c r="D288" s="125">
        <v>0</v>
      </c>
      <c r="E288" s="125">
        <v>0</v>
      </c>
      <c r="F288" s="73">
        <f t="shared" si="76"/>
        <v>0</v>
      </c>
      <c r="G288" s="77">
        <f t="shared" si="77"/>
        <v>0</v>
      </c>
      <c r="H288" s="74">
        <f t="shared" si="81"/>
        <v>0</v>
      </c>
      <c r="I288" s="112">
        <f t="shared" si="71"/>
        <v>0</v>
      </c>
      <c r="J288" s="74">
        <f t="shared" si="78"/>
        <v>0</v>
      </c>
      <c r="K288" s="74">
        <f t="shared" si="72"/>
        <v>0</v>
      </c>
      <c r="L288" s="74">
        <f t="shared" si="73"/>
        <v>0</v>
      </c>
      <c r="M288" s="74">
        <f t="shared" si="82"/>
        <v>0</v>
      </c>
      <c r="N288" s="60">
        <f t="shared" si="83"/>
        <v>0</v>
      </c>
      <c r="O288" s="75">
        <f t="shared" si="79"/>
        <v>0</v>
      </c>
      <c r="P288" s="123">
        <f t="shared" si="84"/>
        <v>0</v>
      </c>
      <c r="Q288" s="76">
        <f t="shared" si="80"/>
        <v>0</v>
      </c>
      <c r="R288" s="49">
        <f t="shared" si="74"/>
        <v>2040</v>
      </c>
    </row>
    <row r="289" spans="2:18" x14ac:dyDescent="0.25">
      <c r="B289" s="48">
        <f t="shared" si="75"/>
        <v>51227</v>
      </c>
      <c r="C289" s="72">
        <f t="shared" si="70"/>
        <v>0</v>
      </c>
      <c r="D289" s="125">
        <v>0</v>
      </c>
      <c r="E289" s="125">
        <v>0</v>
      </c>
      <c r="F289" s="73">
        <f t="shared" si="76"/>
        <v>0</v>
      </c>
      <c r="G289" s="77">
        <f t="shared" si="77"/>
        <v>0</v>
      </c>
      <c r="H289" s="74">
        <f t="shared" si="81"/>
        <v>0</v>
      </c>
      <c r="I289" s="112">
        <f t="shared" si="71"/>
        <v>0</v>
      </c>
      <c r="J289" s="74">
        <f t="shared" si="78"/>
        <v>0</v>
      </c>
      <c r="K289" s="74">
        <f t="shared" si="72"/>
        <v>0</v>
      </c>
      <c r="L289" s="74">
        <f t="shared" si="73"/>
        <v>0</v>
      </c>
      <c r="M289" s="74">
        <f t="shared" si="82"/>
        <v>0</v>
      </c>
      <c r="N289" s="60">
        <f t="shared" si="83"/>
        <v>0</v>
      </c>
      <c r="O289" s="75">
        <f t="shared" si="79"/>
        <v>0</v>
      </c>
      <c r="P289" s="123">
        <f t="shared" si="84"/>
        <v>0</v>
      </c>
      <c r="Q289" s="76">
        <f t="shared" si="80"/>
        <v>0</v>
      </c>
      <c r="R289" s="49">
        <f t="shared" si="74"/>
        <v>2040</v>
      </c>
    </row>
    <row r="290" spans="2:18" x14ac:dyDescent="0.25">
      <c r="B290" s="48">
        <f t="shared" si="75"/>
        <v>51257</v>
      </c>
      <c r="C290" s="72">
        <f t="shared" ref="C290:C353" si="85">IF(N289&gt;0,N289-F290,IF(AND(N290=0,N289&lt;0),-0.01,0))</f>
        <v>0</v>
      </c>
      <c r="D290" s="125">
        <v>0</v>
      </c>
      <c r="E290" s="125">
        <v>0</v>
      </c>
      <c r="F290" s="73">
        <f t="shared" si="76"/>
        <v>0</v>
      </c>
      <c r="G290" s="77">
        <f t="shared" si="77"/>
        <v>0</v>
      </c>
      <c r="H290" s="74">
        <f t="shared" si="81"/>
        <v>0</v>
      </c>
      <c r="I290" s="112">
        <f t="shared" si="71"/>
        <v>0</v>
      </c>
      <c r="J290" s="74">
        <f t="shared" si="78"/>
        <v>0</v>
      </c>
      <c r="K290" s="74">
        <f t="shared" si="72"/>
        <v>0</v>
      </c>
      <c r="L290" s="74">
        <f t="shared" si="73"/>
        <v>0</v>
      </c>
      <c r="M290" s="74">
        <f t="shared" si="82"/>
        <v>0</v>
      </c>
      <c r="N290" s="60">
        <f t="shared" si="83"/>
        <v>0</v>
      </c>
      <c r="O290" s="75">
        <f t="shared" si="79"/>
        <v>0</v>
      </c>
      <c r="P290" s="123">
        <f t="shared" si="84"/>
        <v>0</v>
      </c>
      <c r="Q290" s="76">
        <f t="shared" si="80"/>
        <v>0</v>
      </c>
      <c r="R290" s="49">
        <f t="shared" si="74"/>
        <v>2040</v>
      </c>
    </row>
    <row r="291" spans="2:18" x14ac:dyDescent="0.25">
      <c r="B291" s="48">
        <f t="shared" si="75"/>
        <v>51288</v>
      </c>
      <c r="C291" s="72">
        <f t="shared" si="85"/>
        <v>0</v>
      </c>
      <c r="D291" s="125">
        <v>0</v>
      </c>
      <c r="E291" s="125">
        <v>0</v>
      </c>
      <c r="F291" s="73">
        <f t="shared" si="76"/>
        <v>0</v>
      </c>
      <c r="G291" s="77">
        <f t="shared" si="77"/>
        <v>0</v>
      </c>
      <c r="H291" s="74">
        <f t="shared" si="81"/>
        <v>0</v>
      </c>
      <c r="I291" s="112">
        <f t="shared" si="71"/>
        <v>0</v>
      </c>
      <c r="J291" s="74">
        <f t="shared" si="78"/>
        <v>0</v>
      </c>
      <c r="K291" s="74">
        <f t="shared" si="72"/>
        <v>0</v>
      </c>
      <c r="L291" s="74">
        <f t="shared" si="73"/>
        <v>0</v>
      </c>
      <c r="M291" s="74">
        <f t="shared" si="82"/>
        <v>0</v>
      </c>
      <c r="N291" s="60">
        <f t="shared" si="83"/>
        <v>0</v>
      </c>
      <c r="O291" s="75">
        <f t="shared" si="79"/>
        <v>0</v>
      </c>
      <c r="P291" s="123">
        <f t="shared" si="84"/>
        <v>0</v>
      </c>
      <c r="Q291" s="76">
        <f t="shared" si="80"/>
        <v>0</v>
      </c>
      <c r="R291" s="49">
        <f t="shared" si="74"/>
        <v>2040</v>
      </c>
    </row>
    <row r="292" spans="2:18" x14ac:dyDescent="0.25">
      <c r="B292" s="48">
        <f t="shared" si="75"/>
        <v>51318</v>
      </c>
      <c r="C292" s="72">
        <f t="shared" si="85"/>
        <v>0</v>
      </c>
      <c r="D292" s="125">
        <v>0</v>
      </c>
      <c r="E292" s="125">
        <v>0</v>
      </c>
      <c r="F292" s="73">
        <f t="shared" si="76"/>
        <v>0</v>
      </c>
      <c r="G292" s="77">
        <f t="shared" si="77"/>
        <v>0</v>
      </c>
      <c r="H292" s="74">
        <f t="shared" si="81"/>
        <v>0</v>
      </c>
      <c r="I292" s="112">
        <f t="shared" si="71"/>
        <v>0</v>
      </c>
      <c r="J292" s="74">
        <f t="shared" si="78"/>
        <v>0</v>
      </c>
      <c r="K292" s="74">
        <f t="shared" si="72"/>
        <v>0</v>
      </c>
      <c r="L292" s="74">
        <f t="shared" si="73"/>
        <v>0</v>
      </c>
      <c r="M292" s="74">
        <f t="shared" si="82"/>
        <v>0</v>
      </c>
      <c r="N292" s="60">
        <f t="shared" si="83"/>
        <v>0</v>
      </c>
      <c r="O292" s="75">
        <f t="shared" si="79"/>
        <v>0</v>
      </c>
      <c r="P292" s="123">
        <f t="shared" si="84"/>
        <v>0</v>
      </c>
      <c r="Q292" s="76">
        <f t="shared" si="80"/>
        <v>0</v>
      </c>
      <c r="R292" s="49">
        <f t="shared" si="74"/>
        <v>2040</v>
      </c>
    </row>
    <row r="293" spans="2:18" x14ac:dyDescent="0.25">
      <c r="B293" s="48">
        <f t="shared" si="75"/>
        <v>51349</v>
      </c>
      <c r="C293" s="72">
        <f t="shared" si="85"/>
        <v>0</v>
      </c>
      <c r="D293" s="125">
        <v>0</v>
      </c>
      <c r="E293" s="125">
        <v>0</v>
      </c>
      <c r="F293" s="73">
        <f t="shared" si="76"/>
        <v>0</v>
      </c>
      <c r="G293" s="77">
        <f t="shared" si="77"/>
        <v>0</v>
      </c>
      <c r="H293" s="74">
        <f t="shared" si="81"/>
        <v>0</v>
      </c>
      <c r="I293" s="112">
        <f t="shared" si="71"/>
        <v>0</v>
      </c>
      <c r="J293" s="74">
        <f t="shared" si="78"/>
        <v>0</v>
      </c>
      <c r="K293" s="74">
        <f t="shared" si="72"/>
        <v>0</v>
      </c>
      <c r="L293" s="74">
        <f t="shared" si="73"/>
        <v>0</v>
      </c>
      <c r="M293" s="74">
        <f t="shared" si="82"/>
        <v>0</v>
      </c>
      <c r="N293" s="60">
        <f t="shared" si="83"/>
        <v>0</v>
      </c>
      <c r="O293" s="75">
        <f t="shared" si="79"/>
        <v>0</v>
      </c>
      <c r="P293" s="123">
        <f t="shared" si="84"/>
        <v>0</v>
      </c>
      <c r="Q293" s="76">
        <f t="shared" si="80"/>
        <v>0</v>
      </c>
      <c r="R293" s="49">
        <f t="shared" si="74"/>
        <v>2040</v>
      </c>
    </row>
    <row r="294" spans="2:18" x14ac:dyDescent="0.25">
      <c r="B294" s="48">
        <f t="shared" si="75"/>
        <v>51380</v>
      </c>
      <c r="C294" s="72">
        <f t="shared" si="85"/>
        <v>0</v>
      </c>
      <c r="D294" s="125">
        <v>0</v>
      </c>
      <c r="E294" s="125">
        <v>0</v>
      </c>
      <c r="F294" s="73">
        <f t="shared" si="76"/>
        <v>0</v>
      </c>
      <c r="G294" s="77">
        <f t="shared" si="77"/>
        <v>0</v>
      </c>
      <c r="H294" s="74">
        <f t="shared" si="81"/>
        <v>0</v>
      </c>
      <c r="I294" s="112">
        <f t="shared" si="71"/>
        <v>0</v>
      </c>
      <c r="J294" s="74">
        <f t="shared" si="78"/>
        <v>0</v>
      </c>
      <c r="K294" s="74">
        <f t="shared" si="72"/>
        <v>0</v>
      </c>
      <c r="L294" s="74">
        <f t="shared" si="73"/>
        <v>0</v>
      </c>
      <c r="M294" s="74">
        <f t="shared" si="82"/>
        <v>0</v>
      </c>
      <c r="N294" s="60">
        <f t="shared" si="83"/>
        <v>0</v>
      </c>
      <c r="O294" s="75">
        <f t="shared" si="79"/>
        <v>0</v>
      </c>
      <c r="P294" s="123">
        <f t="shared" si="84"/>
        <v>0</v>
      </c>
      <c r="Q294" s="76">
        <f t="shared" si="80"/>
        <v>0</v>
      </c>
      <c r="R294" s="49">
        <f t="shared" si="74"/>
        <v>2040</v>
      </c>
    </row>
    <row r="295" spans="2:18" x14ac:dyDescent="0.25">
      <c r="B295" s="48">
        <f t="shared" si="75"/>
        <v>51410</v>
      </c>
      <c r="C295" s="72">
        <f t="shared" si="85"/>
        <v>0</v>
      </c>
      <c r="D295" s="125">
        <v>0</v>
      </c>
      <c r="E295" s="125">
        <v>0</v>
      </c>
      <c r="F295" s="73">
        <f t="shared" si="76"/>
        <v>0</v>
      </c>
      <c r="G295" s="77">
        <f t="shared" si="77"/>
        <v>0</v>
      </c>
      <c r="H295" s="74">
        <f t="shared" si="81"/>
        <v>0</v>
      </c>
      <c r="I295" s="112">
        <f t="shared" si="71"/>
        <v>0</v>
      </c>
      <c r="J295" s="74">
        <f t="shared" si="78"/>
        <v>0</v>
      </c>
      <c r="K295" s="74">
        <f t="shared" si="72"/>
        <v>0</v>
      </c>
      <c r="L295" s="74">
        <f t="shared" si="73"/>
        <v>0</v>
      </c>
      <c r="M295" s="74">
        <f t="shared" si="82"/>
        <v>0</v>
      </c>
      <c r="N295" s="60">
        <f t="shared" si="83"/>
        <v>0</v>
      </c>
      <c r="O295" s="75">
        <f t="shared" si="79"/>
        <v>0</v>
      </c>
      <c r="P295" s="123">
        <f t="shared" si="84"/>
        <v>0</v>
      </c>
      <c r="Q295" s="76">
        <f t="shared" si="80"/>
        <v>0</v>
      </c>
      <c r="R295" s="49">
        <f t="shared" si="74"/>
        <v>2040</v>
      </c>
    </row>
    <row r="296" spans="2:18" x14ac:dyDescent="0.25">
      <c r="B296" s="48">
        <f t="shared" si="75"/>
        <v>51441</v>
      </c>
      <c r="C296" s="72">
        <f t="shared" si="85"/>
        <v>0</v>
      </c>
      <c r="D296" s="125">
        <v>0</v>
      </c>
      <c r="E296" s="125">
        <v>0</v>
      </c>
      <c r="F296" s="73">
        <f t="shared" si="76"/>
        <v>0</v>
      </c>
      <c r="G296" s="77">
        <f t="shared" si="77"/>
        <v>0</v>
      </c>
      <c r="H296" s="74">
        <f t="shared" si="81"/>
        <v>0</v>
      </c>
      <c r="I296" s="112">
        <f t="shared" si="71"/>
        <v>0</v>
      </c>
      <c r="J296" s="74">
        <f t="shared" si="78"/>
        <v>0</v>
      </c>
      <c r="K296" s="74">
        <f t="shared" si="72"/>
        <v>0</v>
      </c>
      <c r="L296" s="74">
        <f t="shared" si="73"/>
        <v>0</v>
      </c>
      <c r="M296" s="74">
        <f t="shared" si="82"/>
        <v>0</v>
      </c>
      <c r="N296" s="60">
        <f t="shared" si="83"/>
        <v>0</v>
      </c>
      <c r="O296" s="75">
        <f t="shared" si="79"/>
        <v>0</v>
      </c>
      <c r="P296" s="123">
        <f t="shared" si="84"/>
        <v>0</v>
      </c>
      <c r="Q296" s="76">
        <f t="shared" si="80"/>
        <v>0</v>
      </c>
      <c r="R296" s="49">
        <f t="shared" si="74"/>
        <v>2040</v>
      </c>
    </row>
    <row r="297" spans="2:18" x14ac:dyDescent="0.25">
      <c r="B297" s="48">
        <f t="shared" si="75"/>
        <v>51471</v>
      </c>
      <c r="C297" s="72">
        <f t="shared" si="85"/>
        <v>0</v>
      </c>
      <c r="D297" s="125">
        <v>0</v>
      </c>
      <c r="E297" s="125">
        <v>0</v>
      </c>
      <c r="F297" s="73">
        <f t="shared" si="76"/>
        <v>0</v>
      </c>
      <c r="G297" s="77">
        <f t="shared" si="77"/>
        <v>0</v>
      </c>
      <c r="H297" s="74">
        <f t="shared" si="81"/>
        <v>0</v>
      </c>
      <c r="I297" s="112">
        <f t="shared" si="71"/>
        <v>0</v>
      </c>
      <c r="J297" s="74">
        <f t="shared" si="78"/>
        <v>0</v>
      </c>
      <c r="K297" s="74">
        <f t="shared" si="72"/>
        <v>0</v>
      </c>
      <c r="L297" s="74">
        <f t="shared" si="73"/>
        <v>0</v>
      </c>
      <c r="M297" s="74">
        <f t="shared" si="82"/>
        <v>0</v>
      </c>
      <c r="N297" s="60">
        <f t="shared" si="83"/>
        <v>0</v>
      </c>
      <c r="O297" s="75">
        <f t="shared" si="79"/>
        <v>0</v>
      </c>
      <c r="P297" s="123">
        <f t="shared" si="84"/>
        <v>0</v>
      </c>
      <c r="Q297" s="76">
        <f t="shared" si="80"/>
        <v>0</v>
      </c>
      <c r="R297" s="49">
        <f t="shared" si="74"/>
        <v>2040</v>
      </c>
    </row>
    <row r="298" spans="2:18" x14ac:dyDescent="0.25">
      <c r="B298" s="48">
        <f t="shared" si="75"/>
        <v>51502</v>
      </c>
      <c r="C298" s="72">
        <f t="shared" si="85"/>
        <v>0</v>
      </c>
      <c r="D298" s="125">
        <v>0</v>
      </c>
      <c r="E298" s="125">
        <v>0</v>
      </c>
      <c r="F298" s="73">
        <f t="shared" si="76"/>
        <v>0</v>
      </c>
      <c r="G298" s="77">
        <f t="shared" si="77"/>
        <v>0</v>
      </c>
      <c r="H298" s="74">
        <f t="shared" si="81"/>
        <v>0</v>
      </c>
      <c r="I298" s="112">
        <f t="shared" si="71"/>
        <v>0</v>
      </c>
      <c r="J298" s="74">
        <f t="shared" si="78"/>
        <v>0</v>
      </c>
      <c r="K298" s="74">
        <f t="shared" si="72"/>
        <v>0</v>
      </c>
      <c r="L298" s="74">
        <f t="shared" si="73"/>
        <v>0</v>
      </c>
      <c r="M298" s="74">
        <f t="shared" si="82"/>
        <v>0</v>
      </c>
      <c r="N298" s="60">
        <f t="shared" si="83"/>
        <v>0</v>
      </c>
      <c r="O298" s="75">
        <f t="shared" si="79"/>
        <v>0</v>
      </c>
      <c r="P298" s="123">
        <f t="shared" si="84"/>
        <v>0</v>
      </c>
      <c r="Q298" s="76">
        <f t="shared" si="80"/>
        <v>0</v>
      </c>
      <c r="R298" s="49">
        <f t="shared" si="74"/>
        <v>2041</v>
      </c>
    </row>
    <row r="299" spans="2:18" x14ac:dyDescent="0.25">
      <c r="B299" s="48">
        <f t="shared" si="75"/>
        <v>51533</v>
      </c>
      <c r="C299" s="72">
        <f t="shared" si="85"/>
        <v>0</v>
      </c>
      <c r="D299" s="125">
        <v>0</v>
      </c>
      <c r="E299" s="125">
        <v>0</v>
      </c>
      <c r="F299" s="73">
        <f t="shared" si="76"/>
        <v>0</v>
      </c>
      <c r="G299" s="77">
        <f t="shared" si="77"/>
        <v>0</v>
      </c>
      <c r="H299" s="74">
        <f t="shared" si="81"/>
        <v>0</v>
      </c>
      <c r="I299" s="112">
        <f t="shared" si="71"/>
        <v>0</v>
      </c>
      <c r="J299" s="74">
        <f t="shared" si="78"/>
        <v>0</v>
      </c>
      <c r="K299" s="74">
        <f t="shared" si="72"/>
        <v>0</v>
      </c>
      <c r="L299" s="74">
        <f t="shared" si="73"/>
        <v>0</v>
      </c>
      <c r="M299" s="74">
        <f t="shared" si="82"/>
        <v>0</v>
      </c>
      <c r="N299" s="60">
        <f t="shared" si="83"/>
        <v>0</v>
      </c>
      <c r="O299" s="75">
        <f t="shared" si="79"/>
        <v>0</v>
      </c>
      <c r="P299" s="123">
        <f t="shared" si="84"/>
        <v>0</v>
      </c>
      <c r="Q299" s="76">
        <f t="shared" si="80"/>
        <v>0</v>
      </c>
      <c r="R299" s="49">
        <f t="shared" si="74"/>
        <v>2041</v>
      </c>
    </row>
    <row r="300" spans="2:18" x14ac:dyDescent="0.25">
      <c r="B300" s="48">
        <f t="shared" si="75"/>
        <v>51561</v>
      </c>
      <c r="C300" s="72">
        <f t="shared" si="85"/>
        <v>0</v>
      </c>
      <c r="D300" s="125">
        <v>0</v>
      </c>
      <c r="E300" s="125">
        <v>0</v>
      </c>
      <c r="F300" s="73">
        <f t="shared" si="76"/>
        <v>0</v>
      </c>
      <c r="G300" s="77">
        <f t="shared" si="77"/>
        <v>0</v>
      </c>
      <c r="H300" s="74">
        <f t="shared" si="81"/>
        <v>0</v>
      </c>
      <c r="I300" s="112">
        <f t="shared" si="71"/>
        <v>0</v>
      </c>
      <c r="J300" s="74">
        <f t="shared" si="78"/>
        <v>0</v>
      </c>
      <c r="K300" s="74">
        <f t="shared" si="72"/>
        <v>0</v>
      </c>
      <c r="L300" s="74">
        <f t="shared" si="73"/>
        <v>0</v>
      </c>
      <c r="M300" s="74">
        <f t="shared" si="82"/>
        <v>0</v>
      </c>
      <c r="N300" s="60">
        <f t="shared" si="83"/>
        <v>0</v>
      </c>
      <c r="O300" s="75">
        <f t="shared" si="79"/>
        <v>0</v>
      </c>
      <c r="P300" s="123">
        <f t="shared" si="84"/>
        <v>0</v>
      </c>
      <c r="Q300" s="76">
        <f t="shared" si="80"/>
        <v>0</v>
      </c>
      <c r="R300" s="49">
        <f t="shared" si="74"/>
        <v>2041</v>
      </c>
    </row>
    <row r="301" spans="2:18" x14ac:dyDescent="0.25">
      <c r="B301" s="48">
        <f t="shared" si="75"/>
        <v>51592</v>
      </c>
      <c r="C301" s="72">
        <f t="shared" si="85"/>
        <v>0</v>
      </c>
      <c r="D301" s="125">
        <v>0</v>
      </c>
      <c r="E301" s="125">
        <v>0</v>
      </c>
      <c r="F301" s="73">
        <f t="shared" si="76"/>
        <v>0</v>
      </c>
      <c r="G301" s="77">
        <f t="shared" si="77"/>
        <v>0</v>
      </c>
      <c r="H301" s="74">
        <f t="shared" si="81"/>
        <v>0</v>
      </c>
      <c r="I301" s="112">
        <f t="shared" si="71"/>
        <v>0</v>
      </c>
      <c r="J301" s="74">
        <f t="shared" si="78"/>
        <v>0</v>
      </c>
      <c r="K301" s="74">
        <f t="shared" si="72"/>
        <v>0</v>
      </c>
      <c r="L301" s="74">
        <f t="shared" si="73"/>
        <v>0</v>
      </c>
      <c r="M301" s="74">
        <f t="shared" si="82"/>
        <v>0</v>
      </c>
      <c r="N301" s="60">
        <f t="shared" si="83"/>
        <v>0</v>
      </c>
      <c r="O301" s="75">
        <f t="shared" si="79"/>
        <v>0</v>
      </c>
      <c r="P301" s="123">
        <f t="shared" si="84"/>
        <v>0</v>
      </c>
      <c r="Q301" s="76">
        <f t="shared" si="80"/>
        <v>0</v>
      </c>
      <c r="R301" s="49">
        <f t="shared" si="74"/>
        <v>2041</v>
      </c>
    </row>
    <row r="302" spans="2:18" x14ac:dyDescent="0.25">
      <c r="B302" s="48">
        <f t="shared" si="75"/>
        <v>51622</v>
      </c>
      <c r="C302" s="72">
        <f t="shared" si="85"/>
        <v>0</v>
      </c>
      <c r="D302" s="125">
        <v>0</v>
      </c>
      <c r="E302" s="125">
        <v>0</v>
      </c>
      <c r="F302" s="73">
        <f t="shared" si="76"/>
        <v>0</v>
      </c>
      <c r="G302" s="77">
        <f t="shared" si="77"/>
        <v>0</v>
      </c>
      <c r="H302" s="74">
        <f t="shared" si="81"/>
        <v>0</v>
      </c>
      <c r="I302" s="112">
        <f t="shared" si="71"/>
        <v>0</v>
      </c>
      <c r="J302" s="74">
        <f t="shared" si="78"/>
        <v>0</v>
      </c>
      <c r="K302" s="74">
        <f t="shared" si="72"/>
        <v>0</v>
      </c>
      <c r="L302" s="74">
        <f t="shared" si="73"/>
        <v>0</v>
      </c>
      <c r="M302" s="74">
        <f t="shared" si="82"/>
        <v>0</v>
      </c>
      <c r="N302" s="60">
        <f t="shared" si="83"/>
        <v>0</v>
      </c>
      <c r="O302" s="75">
        <f t="shared" si="79"/>
        <v>0</v>
      </c>
      <c r="P302" s="123">
        <f t="shared" si="84"/>
        <v>0</v>
      </c>
      <c r="Q302" s="76">
        <f t="shared" si="80"/>
        <v>0</v>
      </c>
      <c r="R302" s="49">
        <f t="shared" si="74"/>
        <v>2041</v>
      </c>
    </row>
    <row r="303" spans="2:18" x14ac:dyDescent="0.25">
      <c r="B303" s="48">
        <f t="shared" si="75"/>
        <v>51653</v>
      </c>
      <c r="C303" s="72">
        <f t="shared" si="85"/>
        <v>0</v>
      </c>
      <c r="D303" s="125">
        <v>0</v>
      </c>
      <c r="E303" s="125">
        <v>0</v>
      </c>
      <c r="F303" s="73">
        <f t="shared" si="76"/>
        <v>0</v>
      </c>
      <c r="G303" s="77">
        <f t="shared" si="77"/>
        <v>0</v>
      </c>
      <c r="H303" s="74">
        <f t="shared" si="81"/>
        <v>0</v>
      </c>
      <c r="I303" s="112">
        <f t="shared" si="71"/>
        <v>0</v>
      </c>
      <c r="J303" s="74">
        <f t="shared" si="78"/>
        <v>0</v>
      </c>
      <c r="K303" s="74">
        <f t="shared" si="72"/>
        <v>0</v>
      </c>
      <c r="L303" s="74">
        <f t="shared" si="73"/>
        <v>0</v>
      </c>
      <c r="M303" s="74">
        <f t="shared" si="82"/>
        <v>0</v>
      </c>
      <c r="N303" s="60">
        <f t="shared" si="83"/>
        <v>0</v>
      </c>
      <c r="O303" s="75">
        <f t="shared" si="79"/>
        <v>0</v>
      </c>
      <c r="P303" s="123">
        <f t="shared" si="84"/>
        <v>0</v>
      </c>
      <c r="Q303" s="76">
        <f t="shared" si="80"/>
        <v>0</v>
      </c>
      <c r="R303" s="49">
        <f t="shared" si="74"/>
        <v>2041</v>
      </c>
    </row>
    <row r="304" spans="2:18" x14ac:dyDescent="0.25">
      <c r="B304" s="48">
        <f t="shared" si="75"/>
        <v>51683</v>
      </c>
      <c r="C304" s="72">
        <f t="shared" si="85"/>
        <v>0</v>
      </c>
      <c r="D304" s="125">
        <v>0</v>
      </c>
      <c r="E304" s="125">
        <v>0</v>
      </c>
      <c r="F304" s="73">
        <f t="shared" si="76"/>
        <v>0</v>
      </c>
      <c r="G304" s="77">
        <f t="shared" si="77"/>
        <v>0</v>
      </c>
      <c r="H304" s="74">
        <f t="shared" si="81"/>
        <v>0</v>
      </c>
      <c r="I304" s="112">
        <f t="shared" si="71"/>
        <v>0</v>
      </c>
      <c r="J304" s="74">
        <f t="shared" si="78"/>
        <v>0</v>
      </c>
      <c r="K304" s="74">
        <f t="shared" si="72"/>
        <v>0</v>
      </c>
      <c r="L304" s="74">
        <f t="shared" si="73"/>
        <v>0</v>
      </c>
      <c r="M304" s="74">
        <f t="shared" si="82"/>
        <v>0</v>
      </c>
      <c r="N304" s="60">
        <f t="shared" si="83"/>
        <v>0</v>
      </c>
      <c r="O304" s="75">
        <f t="shared" si="79"/>
        <v>0</v>
      </c>
      <c r="P304" s="123">
        <f t="shared" si="84"/>
        <v>0</v>
      </c>
      <c r="Q304" s="76">
        <f t="shared" si="80"/>
        <v>0</v>
      </c>
      <c r="R304" s="49">
        <f t="shared" si="74"/>
        <v>2041</v>
      </c>
    </row>
    <row r="305" spans="2:18" x14ac:dyDescent="0.25">
      <c r="B305" s="48">
        <f t="shared" si="75"/>
        <v>51714</v>
      </c>
      <c r="C305" s="72">
        <f t="shared" si="85"/>
        <v>0</v>
      </c>
      <c r="D305" s="125">
        <v>0</v>
      </c>
      <c r="E305" s="125">
        <v>0</v>
      </c>
      <c r="F305" s="73">
        <f t="shared" si="76"/>
        <v>0</v>
      </c>
      <c r="G305" s="77">
        <f t="shared" si="77"/>
        <v>0</v>
      </c>
      <c r="H305" s="74">
        <f t="shared" si="81"/>
        <v>0</v>
      </c>
      <c r="I305" s="112">
        <f t="shared" si="71"/>
        <v>0</v>
      </c>
      <c r="J305" s="74">
        <f t="shared" si="78"/>
        <v>0</v>
      </c>
      <c r="K305" s="74">
        <f t="shared" si="72"/>
        <v>0</v>
      </c>
      <c r="L305" s="74">
        <f t="shared" si="73"/>
        <v>0</v>
      </c>
      <c r="M305" s="74">
        <f t="shared" si="82"/>
        <v>0</v>
      </c>
      <c r="N305" s="60">
        <f t="shared" si="83"/>
        <v>0</v>
      </c>
      <c r="O305" s="75">
        <f t="shared" si="79"/>
        <v>0</v>
      </c>
      <c r="P305" s="123">
        <f t="shared" si="84"/>
        <v>0</v>
      </c>
      <c r="Q305" s="76">
        <f t="shared" si="80"/>
        <v>0</v>
      </c>
      <c r="R305" s="49">
        <f t="shared" si="74"/>
        <v>2041</v>
      </c>
    </row>
    <row r="306" spans="2:18" x14ac:dyDescent="0.25">
      <c r="B306" s="48">
        <f t="shared" si="75"/>
        <v>51745</v>
      </c>
      <c r="C306" s="72">
        <f t="shared" si="85"/>
        <v>0</v>
      </c>
      <c r="D306" s="125">
        <v>0</v>
      </c>
      <c r="E306" s="125">
        <v>0</v>
      </c>
      <c r="F306" s="73">
        <f t="shared" si="76"/>
        <v>0</v>
      </c>
      <c r="G306" s="77">
        <f t="shared" si="77"/>
        <v>0</v>
      </c>
      <c r="H306" s="74">
        <f t="shared" si="81"/>
        <v>0</v>
      </c>
      <c r="I306" s="112">
        <f t="shared" si="71"/>
        <v>0</v>
      </c>
      <c r="J306" s="74">
        <f t="shared" si="78"/>
        <v>0</v>
      </c>
      <c r="K306" s="74">
        <f t="shared" si="72"/>
        <v>0</v>
      </c>
      <c r="L306" s="74">
        <f t="shared" si="73"/>
        <v>0</v>
      </c>
      <c r="M306" s="74">
        <f t="shared" si="82"/>
        <v>0</v>
      </c>
      <c r="N306" s="60">
        <f t="shared" si="83"/>
        <v>0</v>
      </c>
      <c r="O306" s="75">
        <f t="shared" si="79"/>
        <v>0</v>
      </c>
      <c r="P306" s="123">
        <f t="shared" si="84"/>
        <v>0</v>
      </c>
      <c r="Q306" s="76">
        <f t="shared" si="80"/>
        <v>0</v>
      </c>
      <c r="R306" s="49">
        <f t="shared" si="74"/>
        <v>2041</v>
      </c>
    </row>
    <row r="307" spans="2:18" x14ac:dyDescent="0.25">
      <c r="B307" s="48">
        <f t="shared" si="75"/>
        <v>51775</v>
      </c>
      <c r="C307" s="72">
        <f t="shared" si="85"/>
        <v>0</v>
      </c>
      <c r="D307" s="125">
        <v>0</v>
      </c>
      <c r="E307" s="125">
        <v>0</v>
      </c>
      <c r="F307" s="73">
        <f t="shared" si="76"/>
        <v>0</v>
      </c>
      <c r="G307" s="77">
        <f t="shared" si="77"/>
        <v>0</v>
      </c>
      <c r="H307" s="74">
        <f t="shared" si="81"/>
        <v>0</v>
      </c>
      <c r="I307" s="112">
        <f t="shared" si="71"/>
        <v>0</v>
      </c>
      <c r="J307" s="74">
        <f t="shared" si="78"/>
        <v>0</v>
      </c>
      <c r="K307" s="74">
        <f t="shared" si="72"/>
        <v>0</v>
      </c>
      <c r="L307" s="74">
        <f t="shared" si="73"/>
        <v>0</v>
      </c>
      <c r="M307" s="74">
        <f t="shared" si="82"/>
        <v>0</v>
      </c>
      <c r="N307" s="60">
        <f t="shared" si="83"/>
        <v>0</v>
      </c>
      <c r="O307" s="75">
        <f t="shared" si="79"/>
        <v>0</v>
      </c>
      <c r="P307" s="123">
        <f t="shared" si="84"/>
        <v>0</v>
      </c>
      <c r="Q307" s="76">
        <f t="shared" si="80"/>
        <v>0</v>
      </c>
      <c r="R307" s="49">
        <f t="shared" si="74"/>
        <v>2041</v>
      </c>
    </row>
    <row r="308" spans="2:18" x14ac:dyDescent="0.25">
      <c r="B308" s="48">
        <f t="shared" si="75"/>
        <v>51806</v>
      </c>
      <c r="C308" s="72">
        <f t="shared" si="85"/>
        <v>0</v>
      </c>
      <c r="D308" s="125">
        <v>0</v>
      </c>
      <c r="E308" s="125">
        <v>0</v>
      </c>
      <c r="F308" s="73">
        <f t="shared" si="76"/>
        <v>0</v>
      </c>
      <c r="G308" s="77">
        <f t="shared" si="77"/>
        <v>0</v>
      </c>
      <c r="H308" s="74">
        <f t="shared" si="81"/>
        <v>0</v>
      </c>
      <c r="I308" s="112">
        <f t="shared" si="71"/>
        <v>0</v>
      </c>
      <c r="J308" s="74">
        <f t="shared" si="78"/>
        <v>0</v>
      </c>
      <c r="K308" s="74">
        <f t="shared" si="72"/>
        <v>0</v>
      </c>
      <c r="L308" s="74">
        <f t="shared" si="73"/>
        <v>0</v>
      </c>
      <c r="M308" s="74">
        <f t="shared" si="82"/>
        <v>0</v>
      </c>
      <c r="N308" s="60">
        <f t="shared" si="83"/>
        <v>0</v>
      </c>
      <c r="O308" s="75">
        <f t="shared" si="79"/>
        <v>0</v>
      </c>
      <c r="P308" s="123">
        <f t="shared" si="84"/>
        <v>0</v>
      </c>
      <c r="Q308" s="76">
        <f t="shared" si="80"/>
        <v>0</v>
      </c>
      <c r="R308" s="49">
        <f t="shared" si="74"/>
        <v>2041</v>
      </c>
    </row>
    <row r="309" spans="2:18" x14ac:dyDescent="0.25">
      <c r="B309" s="48">
        <f t="shared" si="75"/>
        <v>51836</v>
      </c>
      <c r="C309" s="72">
        <f t="shared" si="85"/>
        <v>0</v>
      </c>
      <c r="D309" s="125">
        <v>0</v>
      </c>
      <c r="E309" s="125">
        <v>0</v>
      </c>
      <c r="F309" s="73">
        <f t="shared" si="76"/>
        <v>0</v>
      </c>
      <c r="G309" s="77">
        <f t="shared" si="77"/>
        <v>0</v>
      </c>
      <c r="H309" s="74">
        <f t="shared" si="81"/>
        <v>0</v>
      </c>
      <c r="I309" s="112">
        <f t="shared" si="71"/>
        <v>0</v>
      </c>
      <c r="J309" s="74">
        <f t="shared" si="78"/>
        <v>0</v>
      </c>
      <c r="K309" s="74">
        <f t="shared" si="72"/>
        <v>0</v>
      </c>
      <c r="L309" s="74">
        <f t="shared" si="73"/>
        <v>0</v>
      </c>
      <c r="M309" s="74">
        <f t="shared" si="82"/>
        <v>0</v>
      </c>
      <c r="N309" s="60">
        <f t="shared" si="83"/>
        <v>0</v>
      </c>
      <c r="O309" s="75">
        <f t="shared" si="79"/>
        <v>0</v>
      </c>
      <c r="P309" s="123">
        <f t="shared" si="84"/>
        <v>0</v>
      </c>
      <c r="Q309" s="76">
        <f t="shared" si="80"/>
        <v>0</v>
      </c>
      <c r="R309" s="49">
        <f t="shared" si="74"/>
        <v>2041</v>
      </c>
    </row>
    <row r="310" spans="2:18" x14ac:dyDescent="0.25">
      <c r="B310" s="48">
        <f t="shared" si="75"/>
        <v>51867</v>
      </c>
      <c r="C310" s="72">
        <f t="shared" si="85"/>
        <v>0</v>
      </c>
      <c r="D310" s="125">
        <v>0</v>
      </c>
      <c r="E310" s="125">
        <v>0</v>
      </c>
      <c r="F310" s="73">
        <f t="shared" si="76"/>
        <v>0</v>
      </c>
      <c r="G310" s="77">
        <f t="shared" si="77"/>
        <v>0</v>
      </c>
      <c r="H310" s="74">
        <f t="shared" si="81"/>
        <v>0</v>
      </c>
      <c r="I310" s="112">
        <f t="shared" si="71"/>
        <v>0</v>
      </c>
      <c r="J310" s="74">
        <f t="shared" si="78"/>
        <v>0</v>
      </c>
      <c r="K310" s="74">
        <f t="shared" si="72"/>
        <v>0</v>
      </c>
      <c r="L310" s="74">
        <f t="shared" si="73"/>
        <v>0</v>
      </c>
      <c r="M310" s="74">
        <f t="shared" si="82"/>
        <v>0</v>
      </c>
      <c r="N310" s="60">
        <f t="shared" si="83"/>
        <v>0</v>
      </c>
      <c r="O310" s="75">
        <f t="shared" si="79"/>
        <v>0</v>
      </c>
      <c r="P310" s="123">
        <f t="shared" si="84"/>
        <v>0</v>
      </c>
      <c r="Q310" s="76">
        <f t="shared" si="80"/>
        <v>0</v>
      </c>
      <c r="R310" s="49">
        <f t="shared" si="74"/>
        <v>2042</v>
      </c>
    </row>
    <row r="311" spans="2:18" x14ac:dyDescent="0.25">
      <c r="B311" s="48">
        <f t="shared" si="75"/>
        <v>51898</v>
      </c>
      <c r="C311" s="72">
        <f t="shared" si="85"/>
        <v>0</v>
      </c>
      <c r="D311" s="125">
        <v>0</v>
      </c>
      <c r="E311" s="125">
        <v>0</v>
      </c>
      <c r="F311" s="73">
        <f t="shared" si="76"/>
        <v>0</v>
      </c>
      <c r="G311" s="77">
        <f t="shared" si="77"/>
        <v>0</v>
      </c>
      <c r="H311" s="74">
        <f t="shared" si="81"/>
        <v>0</v>
      </c>
      <c r="I311" s="112">
        <f t="shared" si="71"/>
        <v>0</v>
      </c>
      <c r="J311" s="74">
        <f t="shared" si="78"/>
        <v>0</v>
      </c>
      <c r="K311" s="74">
        <f t="shared" si="72"/>
        <v>0</v>
      </c>
      <c r="L311" s="74">
        <f t="shared" si="73"/>
        <v>0</v>
      </c>
      <c r="M311" s="74">
        <f t="shared" si="82"/>
        <v>0</v>
      </c>
      <c r="N311" s="60">
        <f t="shared" si="83"/>
        <v>0</v>
      </c>
      <c r="O311" s="75">
        <f t="shared" si="79"/>
        <v>0</v>
      </c>
      <c r="P311" s="123">
        <f t="shared" si="84"/>
        <v>0</v>
      </c>
      <c r="Q311" s="76">
        <f t="shared" si="80"/>
        <v>0</v>
      </c>
      <c r="R311" s="49">
        <f t="shared" si="74"/>
        <v>2042</v>
      </c>
    </row>
    <row r="312" spans="2:18" x14ac:dyDescent="0.25">
      <c r="B312" s="48">
        <f t="shared" si="75"/>
        <v>51926</v>
      </c>
      <c r="C312" s="72">
        <f t="shared" si="85"/>
        <v>0</v>
      </c>
      <c r="D312" s="125">
        <v>0</v>
      </c>
      <c r="E312" s="125">
        <v>0</v>
      </c>
      <c r="F312" s="73">
        <f t="shared" si="76"/>
        <v>0</v>
      </c>
      <c r="G312" s="77">
        <f t="shared" si="77"/>
        <v>0</v>
      </c>
      <c r="H312" s="74">
        <f t="shared" si="81"/>
        <v>0</v>
      </c>
      <c r="I312" s="112">
        <f t="shared" si="71"/>
        <v>0</v>
      </c>
      <c r="J312" s="74">
        <f t="shared" si="78"/>
        <v>0</v>
      </c>
      <c r="K312" s="74">
        <f t="shared" si="72"/>
        <v>0</v>
      </c>
      <c r="L312" s="74">
        <f t="shared" si="73"/>
        <v>0</v>
      </c>
      <c r="M312" s="74">
        <f t="shared" si="82"/>
        <v>0</v>
      </c>
      <c r="N312" s="60">
        <f t="shared" si="83"/>
        <v>0</v>
      </c>
      <c r="O312" s="75">
        <f t="shared" si="79"/>
        <v>0</v>
      </c>
      <c r="P312" s="123">
        <f t="shared" si="84"/>
        <v>0</v>
      </c>
      <c r="Q312" s="76">
        <f t="shared" si="80"/>
        <v>0</v>
      </c>
      <c r="R312" s="49">
        <f t="shared" si="74"/>
        <v>2042</v>
      </c>
    </row>
    <row r="313" spans="2:18" x14ac:dyDescent="0.25">
      <c r="B313" s="48">
        <f t="shared" si="75"/>
        <v>51957</v>
      </c>
      <c r="C313" s="72">
        <f t="shared" si="85"/>
        <v>0</v>
      </c>
      <c r="D313" s="125">
        <v>0</v>
      </c>
      <c r="E313" s="125">
        <v>0</v>
      </c>
      <c r="F313" s="73">
        <f t="shared" si="76"/>
        <v>0</v>
      </c>
      <c r="G313" s="77">
        <f t="shared" si="77"/>
        <v>0</v>
      </c>
      <c r="H313" s="74">
        <f t="shared" si="81"/>
        <v>0</v>
      </c>
      <c r="I313" s="112">
        <f t="shared" si="71"/>
        <v>0</v>
      </c>
      <c r="J313" s="74">
        <f t="shared" si="78"/>
        <v>0</v>
      </c>
      <c r="K313" s="74">
        <f t="shared" si="72"/>
        <v>0</v>
      </c>
      <c r="L313" s="74">
        <f t="shared" si="73"/>
        <v>0</v>
      </c>
      <c r="M313" s="74">
        <f t="shared" si="82"/>
        <v>0</v>
      </c>
      <c r="N313" s="60">
        <f t="shared" si="83"/>
        <v>0</v>
      </c>
      <c r="O313" s="75">
        <f t="shared" si="79"/>
        <v>0</v>
      </c>
      <c r="P313" s="123">
        <f t="shared" si="84"/>
        <v>0</v>
      </c>
      <c r="Q313" s="76">
        <f t="shared" si="80"/>
        <v>0</v>
      </c>
      <c r="R313" s="49">
        <f t="shared" si="74"/>
        <v>2042</v>
      </c>
    </row>
    <row r="314" spans="2:18" x14ac:dyDescent="0.25">
      <c r="B314" s="48">
        <f t="shared" si="75"/>
        <v>51987</v>
      </c>
      <c r="C314" s="72">
        <f t="shared" si="85"/>
        <v>0</v>
      </c>
      <c r="D314" s="125">
        <v>0</v>
      </c>
      <c r="E314" s="125">
        <v>0</v>
      </c>
      <c r="F314" s="73">
        <f t="shared" si="76"/>
        <v>0</v>
      </c>
      <c r="G314" s="77">
        <f t="shared" si="77"/>
        <v>0</v>
      </c>
      <c r="H314" s="74">
        <f t="shared" si="81"/>
        <v>0</v>
      </c>
      <c r="I314" s="112">
        <f t="shared" si="71"/>
        <v>0</v>
      </c>
      <c r="J314" s="74">
        <f t="shared" si="78"/>
        <v>0</v>
      </c>
      <c r="K314" s="74">
        <f t="shared" si="72"/>
        <v>0</v>
      </c>
      <c r="L314" s="74">
        <f t="shared" si="73"/>
        <v>0</v>
      </c>
      <c r="M314" s="74">
        <f t="shared" si="82"/>
        <v>0</v>
      </c>
      <c r="N314" s="60">
        <f t="shared" si="83"/>
        <v>0</v>
      </c>
      <c r="O314" s="75">
        <f t="shared" si="79"/>
        <v>0</v>
      </c>
      <c r="P314" s="123">
        <f t="shared" si="84"/>
        <v>0</v>
      </c>
      <c r="Q314" s="76">
        <f t="shared" si="80"/>
        <v>0</v>
      </c>
      <c r="R314" s="49">
        <f t="shared" si="74"/>
        <v>2042</v>
      </c>
    </row>
    <row r="315" spans="2:18" x14ac:dyDescent="0.25">
      <c r="B315" s="48">
        <f t="shared" si="75"/>
        <v>52018</v>
      </c>
      <c r="C315" s="72">
        <f t="shared" si="85"/>
        <v>0</v>
      </c>
      <c r="D315" s="125">
        <v>0</v>
      </c>
      <c r="E315" s="125">
        <v>0</v>
      </c>
      <c r="F315" s="73">
        <f t="shared" si="76"/>
        <v>0</v>
      </c>
      <c r="G315" s="77">
        <f t="shared" si="77"/>
        <v>0</v>
      </c>
      <c r="H315" s="74">
        <f t="shared" si="81"/>
        <v>0</v>
      </c>
      <c r="I315" s="112">
        <f t="shared" si="71"/>
        <v>0</v>
      </c>
      <c r="J315" s="74">
        <f t="shared" si="78"/>
        <v>0</v>
      </c>
      <c r="K315" s="74">
        <f t="shared" si="72"/>
        <v>0</v>
      </c>
      <c r="L315" s="74">
        <f t="shared" si="73"/>
        <v>0</v>
      </c>
      <c r="M315" s="74">
        <f t="shared" si="82"/>
        <v>0</v>
      </c>
      <c r="N315" s="60">
        <f t="shared" si="83"/>
        <v>0</v>
      </c>
      <c r="O315" s="75">
        <f t="shared" si="79"/>
        <v>0</v>
      </c>
      <c r="P315" s="123">
        <f t="shared" si="84"/>
        <v>0</v>
      </c>
      <c r="Q315" s="76">
        <f t="shared" si="80"/>
        <v>0</v>
      </c>
      <c r="R315" s="49">
        <f t="shared" si="74"/>
        <v>2042</v>
      </c>
    </row>
    <row r="316" spans="2:18" x14ac:dyDescent="0.25">
      <c r="B316" s="48">
        <f t="shared" si="75"/>
        <v>52048</v>
      </c>
      <c r="C316" s="72">
        <f t="shared" si="85"/>
        <v>0</v>
      </c>
      <c r="D316" s="125">
        <v>0</v>
      </c>
      <c r="E316" s="125">
        <v>0</v>
      </c>
      <c r="F316" s="73">
        <f t="shared" si="76"/>
        <v>0</v>
      </c>
      <c r="G316" s="77">
        <f t="shared" si="77"/>
        <v>0</v>
      </c>
      <c r="H316" s="74">
        <f t="shared" si="81"/>
        <v>0</v>
      </c>
      <c r="I316" s="112">
        <f t="shared" si="71"/>
        <v>0</v>
      </c>
      <c r="J316" s="74">
        <f t="shared" si="78"/>
        <v>0</v>
      </c>
      <c r="K316" s="74">
        <f t="shared" si="72"/>
        <v>0</v>
      </c>
      <c r="L316" s="74">
        <f t="shared" si="73"/>
        <v>0</v>
      </c>
      <c r="M316" s="74">
        <f t="shared" si="82"/>
        <v>0</v>
      </c>
      <c r="N316" s="60">
        <f t="shared" si="83"/>
        <v>0</v>
      </c>
      <c r="O316" s="75">
        <f t="shared" si="79"/>
        <v>0</v>
      </c>
      <c r="P316" s="123">
        <f t="shared" si="84"/>
        <v>0</v>
      </c>
      <c r="Q316" s="76">
        <f t="shared" si="80"/>
        <v>0</v>
      </c>
      <c r="R316" s="49">
        <f t="shared" si="74"/>
        <v>2042</v>
      </c>
    </row>
    <row r="317" spans="2:18" x14ac:dyDescent="0.25">
      <c r="B317" s="48">
        <f t="shared" si="75"/>
        <v>52079</v>
      </c>
      <c r="C317" s="72">
        <f t="shared" si="85"/>
        <v>0</v>
      </c>
      <c r="D317" s="125">
        <v>0</v>
      </c>
      <c r="E317" s="125">
        <v>0</v>
      </c>
      <c r="F317" s="73">
        <f t="shared" si="76"/>
        <v>0</v>
      </c>
      <c r="G317" s="77">
        <f t="shared" si="77"/>
        <v>0</v>
      </c>
      <c r="H317" s="74">
        <f t="shared" si="81"/>
        <v>0</v>
      </c>
      <c r="I317" s="112">
        <f t="shared" si="71"/>
        <v>0</v>
      </c>
      <c r="J317" s="74">
        <f t="shared" si="78"/>
        <v>0</v>
      </c>
      <c r="K317" s="74">
        <f t="shared" si="72"/>
        <v>0</v>
      </c>
      <c r="L317" s="74">
        <f t="shared" si="73"/>
        <v>0</v>
      </c>
      <c r="M317" s="74">
        <f t="shared" si="82"/>
        <v>0</v>
      </c>
      <c r="N317" s="60">
        <f t="shared" si="83"/>
        <v>0</v>
      </c>
      <c r="O317" s="75">
        <f t="shared" si="79"/>
        <v>0</v>
      </c>
      <c r="P317" s="123">
        <f t="shared" si="84"/>
        <v>0</v>
      </c>
      <c r="Q317" s="76">
        <f t="shared" si="80"/>
        <v>0</v>
      </c>
      <c r="R317" s="49">
        <f t="shared" si="74"/>
        <v>2042</v>
      </c>
    </row>
    <row r="318" spans="2:18" x14ac:dyDescent="0.25">
      <c r="B318" s="48">
        <f t="shared" si="75"/>
        <v>52110</v>
      </c>
      <c r="C318" s="72">
        <f t="shared" si="85"/>
        <v>0</v>
      </c>
      <c r="D318" s="125">
        <v>0</v>
      </c>
      <c r="E318" s="125">
        <v>0</v>
      </c>
      <c r="F318" s="73">
        <f t="shared" si="76"/>
        <v>0</v>
      </c>
      <c r="G318" s="77">
        <f t="shared" si="77"/>
        <v>0</v>
      </c>
      <c r="H318" s="74">
        <f t="shared" si="81"/>
        <v>0</v>
      </c>
      <c r="I318" s="112">
        <f t="shared" si="71"/>
        <v>0</v>
      </c>
      <c r="J318" s="74">
        <f t="shared" si="78"/>
        <v>0</v>
      </c>
      <c r="K318" s="74">
        <f t="shared" si="72"/>
        <v>0</v>
      </c>
      <c r="L318" s="74">
        <f t="shared" si="73"/>
        <v>0</v>
      </c>
      <c r="M318" s="74">
        <f t="shared" si="82"/>
        <v>0</v>
      </c>
      <c r="N318" s="60">
        <f t="shared" si="83"/>
        <v>0</v>
      </c>
      <c r="O318" s="75">
        <f t="shared" si="79"/>
        <v>0</v>
      </c>
      <c r="P318" s="123">
        <f t="shared" si="84"/>
        <v>0</v>
      </c>
      <c r="Q318" s="76">
        <f t="shared" si="80"/>
        <v>0</v>
      </c>
      <c r="R318" s="49">
        <f t="shared" si="74"/>
        <v>2042</v>
      </c>
    </row>
    <row r="319" spans="2:18" x14ac:dyDescent="0.25">
      <c r="B319" s="48">
        <f t="shared" si="75"/>
        <v>52140</v>
      </c>
      <c r="C319" s="72">
        <f t="shared" si="85"/>
        <v>0</v>
      </c>
      <c r="D319" s="125">
        <v>0</v>
      </c>
      <c r="E319" s="125">
        <v>0</v>
      </c>
      <c r="F319" s="73">
        <f t="shared" si="76"/>
        <v>0</v>
      </c>
      <c r="G319" s="77">
        <f t="shared" si="77"/>
        <v>0</v>
      </c>
      <c r="H319" s="74">
        <f t="shared" si="81"/>
        <v>0</v>
      </c>
      <c r="I319" s="112">
        <f t="shared" si="71"/>
        <v>0</v>
      </c>
      <c r="J319" s="74">
        <f t="shared" si="78"/>
        <v>0</v>
      </c>
      <c r="K319" s="74">
        <f t="shared" si="72"/>
        <v>0</v>
      </c>
      <c r="L319" s="74">
        <f t="shared" si="73"/>
        <v>0</v>
      </c>
      <c r="M319" s="74">
        <f t="shared" si="82"/>
        <v>0</v>
      </c>
      <c r="N319" s="60">
        <f t="shared" si="83"/>
        <v>0</v>
      </c>
      <c r="O319" s="75">
        <f t="shared" si="79"/>
        <v>0</v>
      </c>
      <c r="P319" s="123">
        <f t="shared" si="84"/>
        <v>0</v>
      </c>
      <c r="Q319" s="76">
        <f t="shared" si="80"/>
        <v>0</v>
      </c>
      <c r="R319" s="49">
        <f t="shared" si="74"/>
        <v>2042</v>
      </c>
    </row>
    <row r="320" spans="2:18" x14ac:dyDescent="0.25">
      <c r="B320" s="48">
        <f t="shared" si="75"/>
        <v>52171</v>
      </c>
      <c r="C320" s="72">
        <f t="shared" si="85"/>
        <v>0</v>
      </c>
      <c r="D320" s="125">
        <v>0</v>
      </c>
      <c r="E320" s="125">
        <v>0</v>
      </c>
      <c r="F320" s="73">
        <f t="shared" si="76"/>
        <v>0</v>
      </c>
      <c r="G320" s="77">
        <f t="shared" si="77"/>
        <v>0</v>
      </c>
      <c r="H320" s="74">
        <f t="shared" si="81"/>
        <v>0</v>
      </c>
      <c r="I320" s="112">
        <f t="shared" si="71"/>
        <v>0</v>
      </c>
      <c r="J320" s="74">
        <f t="shared" si="78"/>
        <v>0</v>
      </c>
      <c r="K320" s="74">
        <f t="shared" si="72"/>
        <v>0</v>
      </c>
      <c r="L320" s="74">
        <f t="shared" si="73"/>
        <v>0</v>
      </c>
      <c r="M320" s="74">
        <f t="shared" si="82"/>
        <v>0</v>
      </c>
      <c r="N320" s="60">
        <f t="shared" si="83"/>
        <v>0</v>
      </c>
      <c r="O320" s="75">
        <f t="shared" si="79"/>
        <v>0</v>
      </c>
      <c r="P320" s="123">
        <f t="shared" si="84"/>
        <v>0</v>
      </c>
      <c r="Q320" s="76">
        <f t="shared" si="80"/>
        <v>0</v>
      </c>
      <c r="R320" s="49">
        <f t="shared" si="74"/>
        <v>2042</v>
      </c>
    </row>
    <row r="321" spans="1:18" x14ac:dyDescent="0.25">
      <c r="B321" s="48">
        <f t="shared" si="75"/>
        <v>52201</v>
      </c>
      <c r="C321" s="72">
        <f t="shared" si="85"/>
        <v>0</v>
      </c>
      <c r="D321" s="125">
        <v>0</v>
      </c>
      <c r="E321" s="125">
        <v>0</v>
      </c>
      <c r="F321" s="73">
        <f t="shared" si="76"/>
        <v>0</v>
      </c>
      <c r="G321" s="77">
        <f t="shared" si="77"/>
        <v>0</v>
      </c>
      <c r="H321" s="74">
        <f t="shared" si="81"/>
        <v>0</v>
      </c>
      <c r="I321" s="112">
        <f t="shared" si="71"/>
        <v>0</v>
      </c>
      <c r="J321" s="74">
        <f t="shared" si="78"/>
        <v>0</v>
      </c>
      <c r="K321" s="74">
        <f t="shared" si="72"/>
        <v>0</v>
      </c>
      <c r="L321" s="74">
        <f t="shared" si="73"/>
        <v>0</v>
      </c>
      <c r="M321" s="74">
        <f t="shared" si="82"/>
        <v>0</v>
      </c>
      <c r="N321" s="60">
        <f t="shared" si="83"/>
        <v>0</v>
      </c>
      <c r="O321" s="75">
        <f t="shared" si="79"/>
        <v>0</v>
      </c>
      <c r="P321" s="123">
        <f t="shared" si="84"/>
        <v>0</v>
      </c>
      <c r="Q321" s="76">
        <f t="shared" si="80"/>
        <v>0</v>
      </c>
      <c r="R321" s="49">
        <f t="shared" si="74"/>
        <v>2042</v>
      </c>
    </row>
    <row r="322" spans="1:18" x14ac:dyDescent="0.25">
      <c r="B322" s="48">
        <f t="shared" si="75"/>
        <v>52232</v>
      </c>
      <c r="C322" s="72">
        <f t="shared" si="85"/>
        <v>0</v>
      </c>
      <c r="D322" s="125">
        <v>0</v>
      </c>
      <c r="E322" s="125">
        <v>0</v>
      </c>
      <c r="F322" s="73">
        <f t="shared" si="76"/>
        <v>0</v>
      </c>
      <c r="G322" s="77">
        <f t="shared" si="77"/>
        <v>0</v>
      </c>
      <c r="H322" s="74">
        <f t="shared" si="81"/>
        <v>0</v>
      </c>
      <c r="I322" s="112">
        <f t="shared" si="71"/>
        <v>0</v>
      </c>
      <c r="J322" s="74">
        <f t="shared" si="78"/>
        <v>0</v>
      </c>
      <c r="K322" s="74">
        <f t="shared" si="72"/>
        <v>0</v>
      </c>
      <c r="L322" s="74">
        <f t="shared" si="73"/>
        <v>0</v>
      </c>
      <c r="M322" s="74">
        <f t="shared" si="82"/>
        <v>0</v>
      </c>
      <c r="N322" s="60">
        <f t="shared" si="83"/>
        <v>0</v>
      </c>
      <c r="O322" s="75">
        <f t="shared" si="79"/>
        <v>0</v>
      </c>
      <c r="P322" s="123">
        <f t="shared" si="84"/>
        <v>0</v>
      </c>
      <c r="Q322" s="76">
        <f t="shared" si="80"/>
        <v>0</v>
      </c>
      <c r="R322" s="49">
        <f t="shared" si="74"/>
        <v>2043</v>
      </c>
    </row>
    <row r="323" spans="1:18" x14ac:dyDescent="0.25">
      <c r="B323" s="48">
        <f t="shared" si="75"/>
        <v>52263</v>
      </c>
      <c r="C323" s="72">
        <f t="shared" si="85"/>
        <v>0</v>
      </c>
      <c r="D323" s="125">
        <v>0</v>
      </c>
      <c r="E323" s="125">
        <v>0</v>
      </c>
      <c r="F323" s="73">
        <f t="shared" si="76"/>
        <v>0</v>
      </c>
      <c r="G323" s="77">
        <f t="shared" si="77"/>
        <v>0</v>
      </c>
      <c r="H323" s="74">
        <f t="shared" si="81"/>
        <v>0</v>
      </c>
      <c r="I323" s="112">
        <f t="shared" si="71"/>
        <v>0</v>
      </c>
      <c r="J323" s="74">
        <f t="shared" si="78"/>
        <v>0</v>
      </c>
      <c r="K323" s="74">
        <f t="shared" si="72"/>
        <v>0</v>
      </c>
      <c r="L323" s="74">
        <f t="shared" si="73"/>
        <v>0</v>
      </c>
      <c r="M323" s="74">
        <f t="shared" si="82"/>
        <v>0</v>
      </c>
      <c r="N323" s="60">
        <f t="shared" si="83"/>
        <v>0</v>
      </c>
      <c r="O323" s="75">
        <f t="shared" si="79"/>
        <v>0</v>
      </c>
      <c r="P323" s="123">
        <f t="shared" si="84"/>
        <v>0</v>
      </c>
      <c r="Q323" s="76">
        <f t="shared" si="80"/>
        <v>0</v>
      </c>
      <c r="R323" s="49">
        <f t="shared" si="74"/>
        <v>2043</v>
      </c>
    </row>
    <row r="324" spans="1:18" x14ac:dyDescent="0.25">
      <c r="B324" s="48">
        <f t="shared" si="75"/>
        <v>52291</v>
      </c>
      <c r="C324" s="72">
        <f t="shared" si="85"/>
        <v>0</v>
      </c>
      <c r="D324" s="125">
        <v>0</v>
      </c>
      <c r="E324" s="125">
        <v>0</v>
      </c>
      <c r="F324" s="73">
        <f t="shared" si="76"/>
        <v>0</v>
      </c>
      <c r="G324" s="77">
        <f t="shared" si="77"/>
        <v>0</v>
      </c>
      <c r="H324" s="74">
        <f t="shared" si="81"/>
        <v>0</v>
      </c>
      <c r="I324" s="112">
        <f t="shared" ref="I324:I363" si="86">IF(N323&gt;0,ROUND(LOOKUP(YEAR($B324-60),T:T,U:U),2),0)</f>
        <v>0</v>
      </c>
      <c r="J324" s="74">
        <f t="shared" si="78"/>
        <v>0</v>
      </c>
      <c r="K324" s="74">
        <f t="shared" ref="K324:K363" si="87">IF(N323&gt;0,-F324-G324-H324+IF(E324&gt;0,E324,Allotment),0)</f>
        <v>0</v>
      </c>
      <c r="L324" s="74">
        <f t="shared" ref="L324:L363" si="88">IF(N323&gt;0,C324-K324,0)</f>
        <v>0</v>
      </c>
      <c r="M324" s="74">
        <f t="shared" si="82"/>
        <v>0</v>
      </c>
      <c r="N324" s="60">
        <f t="shared" si="83"/>
        <v>0</v>
      </c>
      <c r="O324" s="75">
        <f t="shared" si="79"/>
        <v>0</v>
      </c>
      <c r="P324" s="123">
        <f t="shared" si="84"/>
        <v>0</v>
      </c>
      <c r="Q324" s="76">
        <f t="shared" si="80"/>
        <v>0</v>
      </c>
      <c r="R324" s="49">
        <f t="shared" ref="R324:R363" si="89">YEAR(B324)</f>
        <v>2043</v>
      </c>
    </row>
    <row r="325" spans="1:18" x14ac:dyDescent="0.25">
      <c r="B325" s="48">
        <f t="shared" ref="B325:B363" si="90">EDATE(B324,1)</f>
        <v>52322</v>
      </c>
      <c r="C325" s="72">
        <f t="shared" si="85"/>
        <v>0</v>
      </c>
      <c r="D325" s="125">
        <v>0</v>
      </c>
      <c r="E325" s="125">
        <v>0</v>
      </c>
      <c r="F325" s="73">
        <f t="shared" ref="F325:F363" si="91">IF(N324&gt;0,IF(D325,D325,New_Payment)-G325-H325,0)</f>
        <v>0</v>
      </c>
      <c r="G325" s="77">
        <f t="shared" ref="G325:G363" si="92">IF(N324&gt;0,ROUND(N324*Period_Interest,2),0)</f>
        <v>0</v>
      </c>
      <c r="H325" s="74">
        <f t="shared" si="81"/>
        <v>0</v>
      </c>
      <c r="I325" s="112">
        <f t="shared" si="86"/>
        <v>0</v>
      </c>
      <c r="J325" s="74">
        <f t="shared" ref="J325:J363" si="93">IF($C324&gt;_80_of_Appraisal,PMI,0)</f>
        <v>0</v>
      </c>
      <c r="K325" s="74">
        <f t="shared" si="87"/>
        <v>0</v>
      </c>
      <c r="L325" s="74">
        <f t="shared" si="88"/>
        <v>0</v>
      </c>
      <c r="M325" s="74">
        <f t="shared" si="82"/>
        <v>0</v>
      </c>
      <c r="N325" s="60">
        <f t="shared" si="83"/>
        <v>0</v>
      </c>
      <c r="O325" s="75">
        <f t="shared" ref="O325:O363" si="94">IF(Q324&gt;0,(IF(AND(MONTH($B325)=MONTH(Renew_3208),MONTH($B325)=MONTH(Renew_2924)),Goal_From_3208*0.6+Goal_From_2924*0.6,IF(MONTH($B325)=MONTH(Renew_3208),Goal_From_3208*0.6+Goal_From_2924*0.9,IF(MONTH($B325)=MONTH(Renew_2924),Goal_From_3208*0.9+Goal_From_2924*0.6,Goal_From_3208*0.9+Goal_From_2924*0.9)))+IF(B325&gt;=Temp_Start,IF(Temp,Temp_Goal,0),0)+IF(Bought_3rd_Rental,IF(MONTH($B325)=MONTH(Renew_NEW),Goal_From_NEW*0.6,Goal_From_NEW))),0)</f>
        <v>0</v>
      </c>
      <c r="P325" s="123">
        <f t="shared" si="84"/>
        <v>0</v>
      </c>
      <c r="Q325" s="76">
        <f t="shared" ref="Q325:Q363" si="95">IF(OR(Q324&lt;-0.01,Q324=0),0,IF(Q324&gt;0,Q324-F325-K325-IF(P325&lt;&gt;"",P325,O325),Q324-F325-K325))</f>
        <v>0</v>
      </c>
      <c r="R325" s="49">
        <f t="shared" si="89"/>
        <v>2043</v>
      </c>
    </row>
    <row r="326" spans="1:18" x14ac:dyDescent="0.25">
      <c r="B326" s="48">
        <f t="shared" si="90"/>
        <v>52352</v>
      </c>
      <c r="C326" s="72">
        <f t="shared" si="85"/>
        <v>0</v>
      </c>
      <c r="D326" s="125">
        <v>0</v>
      </c>
      <c r="E326" s="125">
        <v>0</v>
      </c>
      <c r="F326" s="73">
        <f t="shared" si="91"/>
        <v>0</v>
      </c>
      <c r="G326" s="77">
        <f t="shared" si="92"/>
        <v>0</v>
      </c>
      <c r="H326" s="74">
        <f t="shared" ref="H326:H363" si="96">I326+J326</f>
        <v>0</v>
      </c>
      <c r="I326" s="112">
        <f t="shared" si="86"/>
        <v>0</v>
      </c>
      <c r="J326" s="74">
        <f t="shared" si="93"/>
        <v>0</v>
      </c>
      <c r="K326" s="74">
        <f t="shared" si="87"/>
        <v>0</v>
      </c>
      <c r="L326" s="74">
        <f t="shared" si="88"/>
        <v>0</v>
      </c>
      <c r="M326" s="74">
        <f t="shared" ref="M326:M363" si="97">IF($P326,$P326,0)</f>
        <v>0</v>
      </c>
      <c r="N326" s="60">
        <f t="shared" ref="N326:N363" si="98">L326-M326</f>
        <v>0</v>
      </c>
      <c r="O326" s="75">
        <f t="shared" si="94"/>
        <v>0</v>
      </c>
      <c r="P326" s="123">
        <f t="shared" si="84"/>
        <v>0</v>
      </c>
      <c r="Q326" s="76">
        <f t="shared" si="95"/>
        <v>0</v>
      </c>
      <c r="R326" s="49">
        <f t="shared" si="89"/>
        <v>2043</v>
      </c>
    </row>
    <row r="327" spans="1:18" x14ac:dyDescent="0.25">
      <c r="B327" s="48">
        <f t="shared" si="90"/>
        <v>52383</v>
      </c>
      <c r="C327" s="72">
        <f t="shared" si="85"/>
        <v>0</v>
      </c>
      <c r="D327" s="125">
        <v>0</v>
      </c>
      <c r="E327" s="125">
        <v>0</v>
      </c>
      <c r="F327" s="73">
        <f t="shared" si="91"/>
        <v>0</v>
      </c>
      <c r="G327" s="77">
        <f t="shared" si="92"/>
        <v>0</v>
      </c>
      <c r="H327" s="74">
        <f t="shared" si="96"/>
        <v>0</v>
      </c>
      <c r="I327" s="112">
        <f t="shared" si="86"/>
        <v>0</v>
      </c>
      <c r="J327" s="74">
        <f t="shared" si="93"/>
        <v>0</v>
      </c>
      <c r="K327" s="74">
        <f t="shared" si="87"/>
        <v>0</v>
      </c>
      <c r="L327" s="74">
        <f t="shared" si="88"/>
        <v>0</v>
      </c>
      <c r="M327" s="74">
        <f t="shared" si="97"/>
        <v>0</v>
      </c>
      <c r="N327" s="60">
        <f t="shared" si="98"/>
        <v>0</v>
      </c>
      <c r="O327" s="75">
        <f t="shared" si="94"/>
        <v>0</v>
      </c>
      <c r="P327" s="123">
        <f t="shared" si="84"/>
        <v>0</v>
      </c>
      <c r="Q327" s="76">
        <f t="shared" si="95"/>
        <v>0</v>
      </c>
      <c r="R327" s="49">
        <f t="shared" si="89"/>
        <v>2043</v>
      </c>
    </row>
    <row r="328" spans="1:18" x14ac:dyDescent="0.25">
      <c r="B328" s="48">
        <f t="shared" si="90"/>
        <v>52413</v>
      </c>
      <c r="C328" s="72">
        <f t="shared" si="85"/>
        <v>0</v>
      </c>
      <c r="D328" s="125">
        <v>0</v>
      </c>
      <c r="E328" s="125">
        <v>0</v>
      </c>
      <c r="F328" s="73">
        <f t="shared" si="91"/>
        <v>0</v>
      </c>
      <c r="G328" s="77">
        <f t="shared" si="92"/>
        <v>0</v>
      </c>
      <c r="H328" s="74">
        <f t="shared" si="96"/>
        <v>0</v>
      </c>
      <c r="I328" s="112">
        <f t="shared" si="86"/>
        <v>0</v>
      </c>
      <c r="J328" s="74">
        <f t="shared" si="93"/>
        <v>0</v>
      </c>
      <c r="K328" s="74">
        <f t="shared" si="87"/>
        <v>0</v>
      </c>
      <c r="L328" s="74">
        <f t="shared" si="88"/>
        <v>0</v>
      </c>
      <c r="M328" s="74">
        <f t="shared" si="97"/>
        <v>0</v>
      </c>
      <c r="N328" s="60">
        <f t="shared" si="98"/>
        <v>0</v>
      </c>
      <c r="O328" s="75">
        <f t="shared" si="94"/>
        <v>0</v>
      </c>
      <c r="P328" s="123">
        <f t="shared" si="84"/>
        <v>0</v>
      </c>
      <c r="Q328" s="76">
        <f t="shared" si="95"/>
        <v>0</v>
      </c>
      <c r="R328" s="49">
        <f t="shared" si="89"/>
        <v>2043</v>
      </c>
    </row>
    <row r="329" spans="1:18" x14ac:dyDescent="0.25">
      <c r="B329" s="48">
        <f t="shared" si="90"/>
        <v>52444</v>
      </c>
      <c r="C329" s="72">
        <f t="shared" si="85"/>
        <v>0</v>
      </c>
      <c r="D329" s="125">
        <v>0</v>
      </c>
      <c r="E329" s="125">
        <v>0</v>
      </c>
      <c r="F329" s="73">
        <f t="shared" si="91"/>
        <v>0</v>
      </c>
      <c r="G329" s="77">
        <f t="shared" si="92"/>
        <v>0</v>
      </c>
      <c r="H329" s="74">
        <f t="shared" si="96"/>
        <v>0</v>
      </c>
      <c r="I329" s="112">
        <f t="shared" si="86"/>
        <v>0</v>
      </c>
      <c r="J329" s="74">
        <f t="shared" si="93"/>
        <v>0</v>
      </c>
      <c r="K329" s="74">
        <f t="shared" si="87"/>
        <v>0</v>
      </c>
      <c r="L329" s="74">
        <f t="shared" si="88"/>
        <v>0</v>
      </c>
      <c r="M329" s="74">
        <f t="shared" si="97"/>
        <v>0</v>
      </c>
      <c r="N329" s="60">
        <f t="shared" si="98"/>
        <v>0</v>
      </c>
      <c r="O329" s="75">
        <f t="shared" si="94"/>
        <v>0</v>
      </c>
      <c r="P329" s="123">
        <f t="shared" si="84"/>
        <v>0</v>
      </c>
      <c r="Q329" s="76">
        <f t="shared" si="95"/>
        <v>0</v>
      </c>
      <c r="R329" s="49">
        <f t="shared" si="89"/>
        <v>2043</v>
      </c>
    </row>
    <row r="330" spans="1:18" x14ac:dyDescent="0.25">
      <c r="B330" s="48">
        <f t="shared" si="90"/>
        <v>52475</v>
      </c>
      <c r="C330" s="72">
        <f t="shared" si="85"/>
        <v>0</v>
      </c>
      <c r="D330" s="125">
        <v>0</v>
      </c>
      <c r="E330" s="125">
        <v>0</v>
      </c>
      <c r="F330" s="73">
        <f t="shared" si="91"/>
        <v>0</v>
      </c>
      <c r="G330" s="77">
        <f t="shared" si="92"/>
        <v>0</v>
      </c>
      <c r="H330" s="74">
        <f t="shared" si="96"/>
        <v>0</v>
      </c>
      <c r="I330" s="112">
        <f t="shared" si="86"/>
        <v>0</v>
      </c>
      <c r="J330" s="74">
        <f t="shared" si="93"/>
        <v>0</v>
      </c>
      <c r="K330" s="74">
        <f t="shared" si="87"/>
        <v>0</v>
      </c>
      <c r="L330" s="74">
        <f t="shared" si="88"/>
        <v>0</v>
      </c>
      <c r="M330" s="74">
        <f t="shared" si="97"/>
        <v>0</v>
      </c>
      <c r="N330" s="60">
        <f t="shared" si="98"/>
        <v>0</v>
      </c>
      <c r="O330" s="75">
        <f t="shared" si="94"/>
        <v>0</v>
      </c>
      <c r="P330" s="123">
        <f t="shared" si="84"/>
        <v>0</v>
      </c>
      <c r="Q330" s="76">
        <f t="shared" si="95"/>
        <v>0</v>
      </c>
      <c r="R330" s="49">
        <f t="shared" si="89"/>
        <v>2043</v>
      </c>
    </row>
    <row r="331" spans="1:18" x14ac:dyDescent="0.25">
      <c r="B331" s="48">
        <f t="shared" si="90"/>
        <v>52505</v>
      </c>
      <c r="C331" s="72">
        <f t="shared" si="85"/>
        <v>0</v>
      </c>
      <c r="D331" s="125">
        <v>0</v>
      </c>
      <c r="E331" s="125">
        <v>0</v>
      </c>
      <c r="F331" s="73">
        <f t="shared" si="91"/>
        <v>0</v>
      </c>
      <c r="G331" s="77">
        <f t="shared" si="92"/>
        <v>0</v>
      </c>
      <c r="H331" s="74">
        <f t="shared" si="96"/>
        <v>0</v>
      </c>
      <c r="I331" s="112">
        <f t="shared" si="86"/>
        <v>0</v>
      </c>
      <c r="J331" s="74">
        <f t="shared" si="93"/>
        <v>0</v>
      </c>
      <c r="K331" s="74">
        <f t="shared" si="87"/>
        <v>0</v>
      </c>
      <c r="L331" s="74">
        <f t="shared" si="88"/>
        <v>0</v>
      </c>
      <c r="M331" s="74">
        <f t="shared" si="97"/>
        <v>0</v>
      </c>
      <c r="N331" s="60">
        <f t="shared" si="98"/>
        <v>0</v>
      </c>
      <c r="O331" s="75">
        <f t="shared" si="94"/>
        <v>0</v>
      </c>
      <c r="P331" s="123">
        <f t="shared" si="84"/>
        <v>0</v>
      </c>
      <c r="Q331" s="76">
        <f t="shared" si="95"/>
        <v>0</v>
      </c>
      <c r="R331" s="49">
        <f t="shared" si="89"/>
        <v>2043</v>
      </c>
    </row>
    <row r="332" spans="1:18" x14ac:dyDescent="0.25">
      <c r="B332" s="48">
        <f t="shared" si="90"/>
        <v>52536</v>
      </c>
      <c r="C332" s="72">
        <f t="shared" si="85"/>
        <v>0</v>
      </c>
      <c r="D332" s="125">
        <v>0</v>
      </c>
      <c r="E332" s="125">
        <v>0</v>
      </c>
      <c r="F332" s="73">
        <f t="shared" si="91"/>
        <v>0</v>
      </c>
      <c r="G332" s="77">
        <f t="shared" si="92"/>
        <v>0</v>
      </c>
      <c r="H332" s="74">
        <f t="shared" si="96"/>
        <v>0</v>
      </c>
      <c r="I332" s="112">
        <f t="shared" si="86"/>
        <v>0</v>
      </c>
      <c r="J332" s="74">
        <f t="shared" si="93"/>
        <v>0</v>
      </c>
      <c r="K332" s="74">
        <f t="shared" si="87"/>
        <v>0</v>
      </c>
      <c r="L332" s="74">
        <f t="shared" si="88"/>
        <v>0</v>
      </c>
      <c r="M332" s="74">
        <f t="shared" si="97"/>
        <v>0</v>
      </c>
      <c r="N332" s="60">
        <f t="shared" si="98"/>
        <v>0</v>
      </c>
      <c r="O332" s="75">
        <f t="shared" si="94"/>
        <v>0</v>
      </c>
      <c r="P332" s="123">
        <f t="shared" si="84"/>
        <v>0</v>
      </c>
      <c r="Q332" s="76">
        <f t="shared" si="95"/>
        <v>0</v>
      </c>
      <c r="R332" s="49">
        <f t="shared" si="89"/>
        <v>2043</v>
      </c>
    </row>
    <row r="333" spans="1:18" x14ac:dyDescent="0.25">
      <c r="B333" s="48">
        <f t="shared" si="90"/>
        <v>52566</v>
      </c>
      <c r="C333" s="72">
        <f t="shared" si="85"/>
        <v>0</v>
      </c>
      <c r="D333" s="125">
        <v>0</v>
      </c>
      <c r="E333" s="125">
        <v>0</v>
      </c>
      <c r="F333" s="73">
        <f t="shared" si="91"/>
        <v>0</v>
      </c>
      <c r="G333" s="77">
        <f t="shared" si="92"/>
        <v>0</v>
      </c>
      <c r="H333" s="74">
        <f t="shared" si="96"/>
        <v>0</v>
      </c>
      <c r="I333" s="112">
        <f t="shared" si="86"/>
        <v>0</v>
      </c>
      <c r="J333" s="74">
        <f t="shared" si="93"/>
        <v>0</v>
      </c>
      <c r="K333" s="74">
        <f t="shared" si="87"/>
        <v>0</v>
      </c>
      <c r="L333" s="74">
        <f t="shared" si="88"/>
        <v>0</v>
      </c>
      <c r="M333" s="74">
        <f t="shared" si="97"/>
        <v>0</v>
      </c>
      <c r="N333" s="60">
        <f t="shared" si="98"/>
        <v>0</v>
      </c>
      <c r="O333" s="75">
        <f t="shared" si="94"/>
        <v>0</v>
      </c>
      <c r="P333" s="123">
        <f t="shared" si="84"/>
        <v>0</v>
      </c>
      <c r="Q333" s="76">
        <f t="shared" si="95"/>
        <v>0</v>
      </c>
      <c r="R333" s="49">
        <f t="shared" si="89"/>
        <v>2043</v>
      </c>
    </row>
    <row r="334" spans="1:18" x14ac:dyDescent="0.25">
      <c r="A334" s="99"/>
      <c r="B334" s="48">
        <f t="shared" si="90"/>
        <v>52597</v>
      </c>
      <c r="C334" s="72">
        <f t="shared" si="85"/>
        <v>0</v>
      </c>
      <c r="D334" s="125">
        <v>0</v>
      </c>
      <c r="E334" s="125">
        <v>0</v>
      </c>
      <c r="F334" s="73">
        <f t="shared" si="91"/>
        <v>0</v>
      </c>
      <c r="G334" s="77">
        <f t="shared" si="92"/>
        <v>0</v>
      </c>
      <c r="H334" s="74">
        <f t="shared" si="96"/>
        <v>0</v>
      </c>
      <c r="I334" s="112">
        <f t="shared" si="86"/>
        <v>0</v>
      </c>
      <c r="J334" s="74">
        <f t="shared" si="93"/>
        <v>0</v>
      </c>
      <c r="K334" s="74">
        <f t="shared" si="87"/>
        <v>0</v>
      </c>
      <c r="L334" s="74">
        <f t="shared" si="88"/>
        <v>0</v>
      </c>
      <c r="M334" s="74">
        <f t="shared" si="97"/>
        <v>0</v>
      </c>
      <c r="N334" s="60">
        <f t="shared" si="98"/>
        <v>0</v>
      </c>
      <c r="O334" s="75">
        <f t="shared" si="94"/>
        <v>0</v>
      </c>
      <c r="P334" s="123">
        <f t="shared" si="84"/>
        <v>0</v>
      </c>
      <c r="Q334" s="76">
        <f t="shared" si="95"/>
        <v>0</v>
      </c>
      <c r="R334" s="49">
        <f t="shared" si="89"/>
        <v>2044</v>
      </c>
    </row>
    <row r="335" spans="1:18" x14ac:dyDescent="0.25">
      <c r="B335" s="48">
        <f t="shared" si="90"/>
        <v>52628</v>
      </c>
      <c r="C335" s="72">
        <f t="shared" si="85"/>
        <v>0</v>
      </c>
      <c r="D335" s="125">
        <v>0</v>
      </c>
      <c r="E335" s="125">
        <v>0</v>
      </c>
      <c r="F335" s="73">
        <f t="shared" si="91"/>
        <v>0</v>
      </c>
      <c r="G335" s="77">
        <f t="shared" si="92"/>
        <v>0</v>
      </c>
      <c r="H335" s="74">
        <f t="shared" si="96"/>
        <v>0</v>
      </c>
      <c r="I335" s="112">
        <f t="shared" si="86"/>
        <v>0</v>
      </c>
      <c r="J335" s="74">
        <f t="shared" si="93"/>
        <v>0</v>
      </c>
      <c r="K335" s="74">
        <f t="shared" si="87"/>
        <v>0</v>
      </c>
      <c r="L335" s="74">
        <f t="shared" si="88"/>
        <v>0</v>
      </c>
      <c r="M335" s="74">
        <f t="shared" si="97"/>
        <v>0</v>
      </c>
      <c r="N335" s="60">
        <f t="shared" si="98"/>
        <v>0</v>
      </c>
      <c r="O335" s="75">
        <f t="shared" si="94"/>
        <v>0</v>
      </c>
      <c r="P335" s="123">
        <f t="shared" si="84"/>
        <v>0</v>
      </c>
      <c r="Q335" s="76">
        <f t="shared" si="95"/>
        <v>0</v>
      </c>
      <c r="R335" s="49">
        <f t="shared" si="89"/>
        <v>2044</v>
      </c>
    </row>
    <row r="336" spans="1:18" x14ac:dyDescent="0.25">
      <c r="A336" s="99"/>
      <c r="B336" s="48">
        <f t="shared" si="90"/>
        <v>52657</v>
      </c>
      <c r="C336" s="72">
        <f t="shared" si="85"/>
        <v>0</v>
      </c>
      <c r="D336" s="125">
        <v>0</v>
      </c>
      <c r="E336" s="125">
        <v>0</v>
      </c>
      <c r="F336" s="73">
        <f t="shared" si="91"/>
        <v>0</v>
      </c>
      <c r="G336" s="77">
        <f t="shared" si="92"/>
        <v>0</v>
      </c>
      <c r="H336" s="74">
        <f t="shared" si="96"/>
        <v>0</v>
      </c>
      <c r="I336" s="112">
        <f t="shared" si="86"/>
        <v>0</v>
      </c>
      <c r="J336" s="74">
        <f t="shared" si="93"/>
        <v>0</v>
      </c>
      <c r="K336" s="74">
        <f t="shared" si="87"/>
        <v>0</v>
      </c>
      <c r="L336" s="74">
        <f t="shared" si="88"/>
        <v>0</v>
      </c>
      <c r="M336" s="74">
        <f t="shared" si="97"/>
        <v>0</v>
      </c>
      <c r="N336" s="60">
        <f t="shared" si="98"/>
        <v>0</v>
      </c>
      <c r="O336" s="75">
        <f t="shared" si="94"/>
        <v>0</v>
      </c>
      <c r="P336" s="123">
        <f t="shared" si="84"/>
        <v>0</v>
      </c>
      <c r="Q336" s="76">
        <f t="shared" si="95"/>
        <v>0</v>
      </c>
      <c r="R336" s="49">
        <f t="shared" si="89"/>
        <v>2044</v>
      </c>
    </row>
    <row r="337" spans="2:18" x14ac:dyDescent="0.25">
      <c r="B337" s="48">
        <f t="shared" si="90"/>
        <v>52688</v>
      </c>
      <c r="C337" s="72">
        <f t="shared" si="85"/>
        <v>0</v>
      </c>
      <c r="D337" s="125">
        <v>0</v>
      </c>
      <c r="E337" s="125">
        <v>0</v>
      </c>
      <c r="F337" s="73">
        <f t="shared" si="91"/>
        <v>0</v>
      </c>
      <c r="G337" s="77">
        <f t="shared" si="92"/>
        <v>0</v>
      </c>
      <c r="H337" s="74">
        <f t="shared" si="96"/>
        <v>0</v>
      </c>
      <c r="I337" s="112">
        <f t="shared" si="86"/>
        <v>0</v>
      </c>
      <c r="J337" s="74">
        <f t="shared" si="93"/>
        <v>0</v>
      </c>
      <c r="K337" s="74">
        <f t="shared" si="87"/>
        <v>0</v>
      </c>
      <c r="L337" s="74">
        <f t="shared" si="88"/>
        <v>0</v>
      </c>
      <c r="M337" s="74">
        <f t="shared" si="97"/>
        <v>0</v>
      </c>
      <c r="N337" s="60">
        <f t="shared" si="98"/>
        <v>0</v>
      </c>
      <c r="O337" s="75">
        <f t="shared" si="94"/>
        <v>0</v>
      </c>
      <c r="P337" s="123">
        <f t="shared" si="84"/>
        <v>0</v>
      </c>
      <c r="Q337" s="76">
        <f t="shared" si="95"/>
        <v>0</v>
      </c>
      <c r="R337" s="49">
        <f t="shared" si="89"/>
        <v>2044</v>
      </c>
    </row>
    <row r="338" spans="2:18" x14ac:dyDescent="0.25">
      <c r="B338" s="48">
        <f t="shared" si="90"/>
        <v>52718</v>
      </c>
      <c r="C338" s="72">
        <f t="shared" si="85"/>
        <v>0</v>
      </c>
      <c r="D338" s="125">
        <v>0</v>
      </c>
      <c r="E338" s="125">
        <v>0</v>
      </c>
      <c r="F338" s="73">
        <f t="shared" si="91"/>
        <v>0</v>
      </c>
      <c r="G338" s="77">
        <f t="shared" si="92"/>
        <v>0</v>
      </c>
      <c r="H338" s="74">
        <f t="shared" si="96"/>
        <v>0</v>
      </c>
      <c r="I338" s="112">
        <f t="shared" si="86"/>
        <v>0</v>
      </c>
      <c r="J338" s="74">
        <f t="shared" si="93"/>
        <v>0</v>
      </c>
      <c r="K338" s="74">
        <f t="shared" si="87"/>
        <v>0</v>
      </c>
      <c r="L338" s="74">
        <f t="shared" si="88"/>
        <v>0</v>
      </c>
      <c r="M338" s="74">
        <f t="shared" si="97"/>
        <v>0</v>
      </c>
      <c r="N338" s="60">
        <f t="shared" si="98"/>
        <v>0</v>
      </c>
      <c r="O338" s="75">
        <f t="shared" si="94"/>
        <v>0</v>
      </c>
      <c r="P338" s="123">
        <f t="shared" si="84"/>
        <v>0</v>
      </c>
      <c r="Q338" s="76">
        <f t="shared" si="95"/>
        <v>0</v>
      </c>
      <c r="R338" s="49">
        <f t="shared" si="89"/>
        <v>2044</v>
      </c>
    </row>
    <row r="339" spans="2:18" x14ac:dyDescent="0.25">
      <c r="B339" s="48">
        <f t="shared" si="90"/>
        <v>52749</v>
      </c>
      <c r="C339" s="72">
        <f t="shared" si="85"/>
        <v>0</v>
      </c>
      <c r="D339" s="125">
        <v>0</v>
      </c>
      <c r="E339" s="125">
        <v>0</v>
      </c>
      <c r="F339" s="73">
        <f t="shared" si="91"/>
        <v>0</v>
      </c>
      <c r="G339" s="77">
        <f t="shared" si="92"/>
        <v>0</v>
      </c>
      <c r="H339" s="74">
        <f t="shared" si="96"/>
        <v>0</v>
      </c>
      <c r="I339" s="112">
        <f t="shared" si="86"/>
        <v>0</v>
      </c>
      <c r="J339" s="74">
        <f t="shared" si="93"/>
        <v>0</v>
      </c>
      <c r="K339" s="74">
        <f t="shared" si="87"/>
        <v>0</v>
      </c>
      <c r="L339" s="74">
        <f t="shared" si="88"/>
        <v>0</v>
      </c>
      <c r="M339" s="74">
        <f t="shared" si="97"/>
        <v>0</v>
      </c>
      <c r="N339" s="60">
        <f t="shared" si="98"/>
        <v>0</v>
      </c>
      <c r="O339" s="75">
        <f t="shared" si="94"/>
        <v>0</v>
      </c>
      <c r="P339" s="123">
        <f t="shared" si="84"/>
        <v>0</v>
      </c>
      <c r="Q339" s="76">
        <f t="shared" si="95"/>
        <v>0</v>
      </c>
      <c r="R339" s="49">
        <f t="shared" si="89"/>
        <v>2044</v>
      </c>
    </row>
    <row r="340" spans="2:18" x14ac:dyDescent="0.25">
      <c r="B340" s="48">
        <f t="shared" si="90"/>
        <v>52779</v>
      </c>
      <c r="C340" s="72">
        <f t="shared" si="85"/>
        <v>0</v>
      </c>
      <c r="D340" s="125">
        <v>0</v>
      </c>
      <c r="E340" s="125">
        <v>0</v>
      </c>
      <c r="F340" s="73">
        <f t="shared" si="91"/>
        <v>0</v>
      </c>
      <c r="G340" s="77">
        <f t="shared" si="92"/>
        <v>0</v>
      </c>
      <c r="H340" s="74">
        <f t="shared" si="96"/>
        <v>0</v>
      </c>
      <c r="I340" s="112">
        <f t="shared" si="86"/>
        <v>0</v>
      </c>
      <c r="J340" s="74">
        <f t="shared" si="93"/>
        <v>0</v>
      </c>
      <c r="K340" s="74">
        <f t="shared" si="87"/>
        <v>0</v>
      </c>
      <c r="L340" s="74">
        <f t="shared" si="88"/>
        <v>0</v>
      </c>
      <c r="M340" s="74">
        <f t="shared" si="97"/>
        <v>0</v>
      </c>
      <c r="N340" s="60">
        <f t="shared" si="98"/>
        <v>0</v>
      </c>
      <c r="O340" s="75">
        <f t="shared" si="94"/>
        <v>0</v>
      </c>
      <c r="P340" s="123">
        <f t="shared" si="84"/>
        <v>0</v>
      </c>
      <c r="Q340" s="76">
        <f t="shared" si="95"/>
        <v>0</v>
      </c>
      <c r="R340" s="49">
        <f t="shared" si="89"/>
        <v>2044</v>
      </c>
    </row>
    <row r="341" spans="2:18" x14ac:dyDescent="0.25">
      <c r="B341" s="48">
        <f t="shared" si="90"/>
        <v>52810</v>
      </c>
      <c r="C341" s="72">
        <f t="shared" si="85"/>
        <v>0</v>
      </c>
      <c r="D341" s="125">
        <v>0</v>
      </c>
      <c r="E341" s="125">
        <v>0</v>
      </c>
      <c r="F341" s="73">
        <f t="shared" si="91"/>
        <v>0</v>
      </c>
      <c r="G341" s="77">
        <f t="shared" si="92"/>
        <v>0</v>
      </c>
      <c r="H341" s="74">
        <f t="shared" si="96"/>
        <v>0</v>
      </c>
      <c r="I341" s="112">
        <f t="shared" si="86"/>
        <v>0</v>
      </c>
      <c r="J341" s="74">
        <f t="shared" si="93"/>
        <v>0</v>
      </c>
      <c r="K341" s="74">
        <f t="shared" si="87"/>
        <v>0</v>
      </c>
      <c r="L341" s="74">
        <f t="shared" si="88"/>
        <v>0</v>
      </c>
      <c r="M341" s="74">
        <f t="shared" si="97"/>
        <v>0</v>
      </c>
      <c r="N341" s="60">
        <f t="shared" si="98"/>
        <v>0</v>
      </c>
      <c r="O341" s="75">
        <f t="shared" si="94"/>
        <v>0</v>
      </c>
      <c r="P341" s="123">
        <f t="shared" si="84"/>
        <v>0</v>
      </c>
      <c r="Q341" s="76">
        <f t="shared" si="95"/>
        <v>0</v>
      </c>
      <c r="R341" s="49">
        <f t="shared" si="89"/>
        <v>2044</v>
      </c>
    </row>
    <row r="342" spans="2:18" x14ac:dyDescent="0.25">
      <c r="B342" s="48">
        <f t="shared" si="90"/>
        <v>52841</v>
      </c>
      <c r="C342" s="72">
        <f t="shared" si="85"/>
        <v>0</v>
      </c>
      <c r="D342" s="125">
        <v>0</v>
      </c>
      <c r="E342" s="125">
        <v>0</v>
      </c>
      <c r="F342" s="73">
        <f t="shared" si="91"/>
        <v>0</v>
      </c>
      <c r="G342" s="77">
        <f t="shared" si="92"/>
        <v>0</v>
      </c>
      <c r="H342" s="74">
        <f t="shared" si="96"/>
        <v>0</v>
      </c>
      <c r="I342" s="112">
        <f t="shared" si="86"/>
        <v>0</v>
      </c>
      <c r="J342" s="74">
        <f t="shared" si="93"/>
        <v>0</v>
      </c>
      <c r="K342" s="74">
        <f t="shared" si="87"/>
        <v>0</v>
      </c>
      <c r="L342" s="74">
        <f t="shared" si="88"/>
        <v>0</v>
      </c>
      <c r="M342" s="74">
        <f t="shared" si="97"/>
        <v>0</v>
      </c>
      <c r="N342" s="60">
        <f t="shared" si="98"/>
        <v>0</v>
      </c>
      <c r="O342" s="75">
        <f t="shared" si="94"/>
        <v>0</v>
      </c>
      <c r="P342" s="123">
        <f t="shared" si="84"/>
        <v>0</v>
      </c>
      <c r="Q342" s="76">
        <f t="shared" si="95"/>
        <v>0</v>
      </c>
      <c r="R342" s="49">
        <f t="shared" si="89"/>
        <v>2044</v>
      </c>
    </row>
    <row r="343" spans="2:18" x14ac:dyDescent="0.25">
      <c r="B343" s="48">
        <f t="shared" si="90"/>
        <v>52871</v>
      </c>
      <c r="C343" s="72">
        <f t="shared" si="85"/>
        <v>0</v>
      </c>
      <c r="D343" s="125">
        <v>0</v>
      </c>
      <c r="E343" s="125">
        <v>0</v>
      </c>
      <c r="F343" s="73">
        <f t="shared" si="91"/>
        <v>0</v>
      </c>
      <c r="G343" s="77">
        <f t="shared" si="92"/>
        <v>0</v>
      </c>
      <c r="H343" s="74">
        <f t="shared" si="96"/>
        <v>0</v>
      </c>
      <c r="I343" s="112">
        <f t="shared" si="86"/>
        <v>0</v>
      </c>
      <c r="J343" s="74">
        <f t="shared" si="93"/>
        <v>0</v>
      </c>
      <c r="K343" s="74">
        <f t="shared" si="87"/>
        <v>0</v>
      </c>
      <c r="L343" s="74">
        <f t="shared" si="88"/>
        <v>0</v>
      </c>
      <c r="M343" s="74">
        <f t="shared" si="97"/>
        <v>0</v>
      </c>
      <c r="N343" s="60">
        <f t="shared" si="98"/>
        <v>0</v>
      </c>
      <c r="O343" s="75">
        <f t="shared" si="94"/>
        <v>0</v>
      </c>
      <c r="P343" s="123">
        <f t="shared" si="84"/>
        <v>0</v>
      </c>
      <c r="Q343" s="76">
        <f t="shared" si="95"/>
        <v>0</v>
      </c>
      <c r="R343" s="49">
        <f t="shared" si="89"/>
        <v>2044</v>
      </c>
    </row>
    <row r="344" spans="2:18" x14ac:dyDescent="0.25">
      <c r="B344" s="48">
        <f t="shared" si="90"/>
        <v>52902</v>
      </c>
      <c r="C344" s="72">
        <f t="shared" si="85"/>
        <v>0</v>
      </c>
      <c r="D344" s="125">
        <v>0</v>
      </c>
      <c r="E344" s="125">
        <v>0</v>
      </c>
      <c r="F344" s="73">
        <f t="shared" si="91"/>
        <v>0</v>
      </c>
      <c r="G344" s="77">
        <f t="shared" si="92"/>
        <v>0</v>
      </c>
      <c r="H344" s="74">
        <f t="shared" si="96"/>
        <v>0</v>
      </c>
      <c r="I344" s="112">
        <f t="shared" si="86"/>
        <v>0</v>
      </c>
      <c r="J344" s="74">
        <f t="shared" si="93"/>
        <v>0</v>
      </c>
      <c r="K344" s="74">
        <f t="shared" si="87"/>
        <v>0</v>
      </c>
      <c r="L344" s="74">
        <f t="shared" si="88"/>
        <v>0</v>
      </c>
      <c r="M344" s="74">
        <f t="shared" si="97"/>
        <v>0</v>
      </c>
      <c r="N344" s="60">
        <f t="shared" si="98"/>
        <v>0</v>
      </c>
      <c r="O344" s="75">
        <f t="shared" si="94"/>
        <v>0</v>
      </c>
      <c r="P344" s="123">
        <f t="shared" si="84"/>
        <v>0</v>
      </c>
      <c r="Q344" s="76">
        <f t="shared" si="95"/>
        <v>0</v>
      </c>
      <c r="R344" s="49">
        <f t="shared" si="89"/>
        <v>2044</v>
      </c>
    </row>
    <row r="345" spans="2:18" x14ac:dyDescent="0.25">
      <c r="B345" s="48">
        <f t="shared" si="90"/>
        <v>52932</v>
      </c>
      <c r="C345" s="72">
        <f t="shared" si="85"/>
        <v>0</v>
      </c>
      <c r="D345" s="125">
        <v>0</v>
      </c>
      <c r="E345" s="125">
        <v>0</v>
      </c>
      <c r="F345" s="73">
        <f t="shared" si="91"/>
        <v>0</v>
      </c>
      <c r="G345" s="77">
        <f t="shared" si="92"/>
        <v>0</v>
      </c>
      <c r="H345" s="74">
        <f t="shared" si="96"/>
        <v>0</v>
      </c>
      <c r="I345" s="112">
        <f t="shared" si="86"/>
        <v>0</v>
      </c>
      <c r="J345" s="74">
        <f t="shared" si="93"/>
        <v>0</v>
      </c>
      <c r="K345" s="74">
        <f t="shared" si="87"/>
        <v>0</v>
      </c>
      <c r="L345" s="74">
        <f t="shared" si="88"/>
        <v>0</v>
      </c>
      <c r="M345" s="74">
        <f t="shared" si="97"/>
        <v>0</v>
      </c>
      <c r="N345" s="60">
        <f t="shared" si="98"/>
        <v>0</v>
      </c>
      <c r="O345" s="75">
        <f t="shared" si="94"/>
        <v>0</v>
      </c>
      <c r="P345" s="123">
        <f t="shared" si="84"/>
        <v>0</v>
      </c>
      <c r="Q345" s="76">
        <f t="shared" si="95"/>
        <v>0</v>
      </c>
      <c r="R345" s="49">
        <f t="shared" si="89"/>
        <v>2044</v>
      </c>
    </row>
    <row r="346" spans="2:18" x14ac:dyDescent="0.25">
      <c r="B346" s="48">
        <f t="shared" si="90"/>
        <v>52963</v>
      </c>
      <c r="C346" s="72">
        <f t="shared" si="85"/>
        <v>0</v>
      </c>
      <c r="D346" s="125">
        <v>0</v>
      </c>
      <c r="E346" s="125">
        <v>0</v>
      </c>
      <c r="F346" s="73">
        <f t="shared" si="91"/>
        <v>0</v>
      </c>
      <c r="G346" s="77">
        <f t="shared" si="92"/>
        <v>0</v>
      </c>
      <c r="H346" s="74">
        <f t="shared" si="96"/>
        <v>0</v>
      </c>
      <c r="I346" s="112">
        <f t="shared" si="86"/>
        <v>0</v>
      </c>
      <c r="J346" s="74">
        <f t="shared" si="93"/>
        <v>0</v>
      </c>
      <c r="K346" s="74">
        <f t="shared" si="87"/>
        <v>0</v>
      </c>
      <c r="L346" s="74">
        <f t="shared" si="88"/>
        <v>0</v>
      </c>
      <c r="M346" s="74">
        <f t="shared" si="97"/>
        <v>0</v>
      </c>
      <c r="N346" s="60">
        <f t="shared" si="98"/>
        <v>0</v>
      </c>
      <c r="O346" s="75">
        <f t="shared" si="94"/>
        <v>0</v>
      </c>
      <c r="P346" s="123">
        <f t="shared" si="84"/>
        <v>0</v>
      </c>
      <c r="Q346" s="76">
        <f t="shared" si="95"/>
        <v>0</v>
      </c>
      <c r="R346" s="49">
        <f t="shared" si="89"/>
        <v>2045</v>
      </c>
    </row>
    <row r="347" spans="2:18" x14ac:dyDescent="0.25">
      <c r="B347" s="48">
        <f t="shared" si="90"/>
        <v>52994</v>
      </c>
      <c r="C347" s="72">
        <f t="shared" si="85"/>
        <v>0</v>
      </c>
      <c r="D347" s="125">
        <v>0</v>
      </c>
      <c r="E347" s="125">
        <v>0</v>
      </c>
      <c r="F347" s="73">
        <f t="shared" si="91"/>
        <v>0</v>
      </c>
      <c r="G347" s="77">
        <f t="shared" si="92"/>
        <v>0</v>
      </c>
      <c r="H347" s="74">
        <f t="shared" si="96"/>
        <v>0</v>
      </c>
      <c r="I347" s="112">
        <f t="shared" si="86"/>
        <v>0</v>
      </c>
      <c r="J347" s="74">
        <f t="shared" si="93"/>
        <v>0</v>
      </c>
      <c r="K347" s="74">
        <f t="shared" si="87"/>
        <v>0</v>
      </c>
      <c r="L347" s="74">
        <f t="shared" si="88"/>
        <v>0</v>
      </c>
      <c r="M347" s="74">
        <f t="shared" si="97"/>
        <v>0</v>
      </c>
      <c r="N347" s="60">
        <f t="shared" si="98"/>
        <v>0</v>
      </c>
      <c r="O347" s="75">
        <f t="shared" si="94"/>
        <v>0</v>
      </c>
      <c r="P347" s="123">
        <f t="shared" si="84"/>
        <v>0</v>
      </c>
      <c r="Q347" s="76">
        <f t="shared" si="95"/>
        <v>0</v>
      </c>
      <c r="R347" s="49">
        <f t="shared" si="89"/>
        <v>2045</v>
      </c>
    </row>
    <row r="348" spans="2:18" x14ac:dyDescent="0.25">
      <c r="B348" s="48">
        <f t="shared" si="90"/>
        <v>53022</v>
      </c>
      <c r="C348" s="72">
        <f t="shared" si="85"/>
        <v>0</v>
      </c>
      <c r="D348" s="125">
        <v>0</v>
      </c>
      <c r="E348" s="125">
        <v>0</v>
      </c>
      <c r="F348" s="73">
        <f t="shared" si="91"/>
        <v>0</v>
      </c>
      <c r="G348" s="77">
        <f t="shared" si="92"/>
        <v>0</v>
      </c>
      <c r="H348" s="74">
        <f t="shared" si="96"/>
        <v>0</v>
      </c>
      <c r="I348" s="112">
        <f t="shared" si="86"/>
        <v>0</v>
      </c>
      <c r="J348" s="74">
        <f t="shared" si="93"/>
        <v>0</v>
      </c>
      <c r="K348" s="74">
        <f t="shared" si="87"/>
        <v>0</v>
      </c>
      <c r="L348" s="74">
        <f t="shared" si="88"/>
        <v>0</v>
      </c>
      <c r="M348" s="74">
        <f t="shared" si="97"/>
        <v>0</v>
      </c>
      <c r="N348" s="60">
        <f t="shared" si="98"/>
        <v>0</v>
      </c>
      <c r="O348" s="75">
        <f t="shared" si="94"/>
        <v>0</v>
      </c>
      <c r="P348" s="123">
        <f t="shared" si="84"/>
        <v>0</v>
      </c>
      <c r="Q348" s="76">
        <f t="shared" si="95"/>
        <v>0</v>
      </c>
      <c r="R348" s="49">
        <f t="shared" si="89"/>
        <v>2045</v>
      </c>
    </row>
    <row r="349" spans="2:18" x14ac:dyDescent="0.25">
      <c r="B349" s="48">
        <f t="shared" si="90"/>
        <v>53053</v>
      </c>
      <c r="C349" s="72">
        <f t="shared" si="85"/>
        <v>0</v>
      </c>
      <c r="D349" s="125">
        <v>0</v>
      </c>
      <c r="E349" s="125">
        <v>0</v>
      </c>
      <c r="F349" s="73">
        <f t="shared" si="91"/>
        <v>0</v>
      </c>
      <c r="G349" s="77">
        <f t="shared" si="92"/>
        <v>0</v>
      </c>
      <c r="H349" s="74">
        <f t="shared" si="96"/>
        <v>0</v>
      </c>
      <c r="I349" s="112">
        <f t="shared" si="86"/>
        <v>0</v>
      </c>
      <c r="J349" s="74">
        <f t="shared" si="93"/>
        <v>0</v>
      </c>
      <c r="K349" s="74">
        <f t="shared" si="87"/>
        <v>0</v>
      </c>
      <c r="L349" s="74">
        <f t="shared" si="88"/>
        <v>0</v>
      </c>
      <c r="M349" s="74">
        <f t="shared" si="97"/>
        <v>0</v>
      </c>
      <c r="N349" s="60">
        <f t="shared" si="98"/>
        <v>0</v>
      </c>
      <c r="O349" s="75">
        <f t="shared" si="94"/>
        <v>0</v>
      </c>
      <c r="P349" s="123">
        <f t="shared" ref="P349:P363" si="99">IF(O349,O349,0)</f>
        <v>0</v>
      </c>
      <c r="Q349" s="76">
        <f t="shared" si="95"/>
        <v>0</v>
      </c>
      <c r="R349" s="49">
        <f t="shared" si="89"/>
        <v>2045</v>
      </c>
    </row>
    <row r="350" spans="2:18" x14ac:dyDescent="0.25">
      <c r="B350" s="48">
        <f t="shared" si="90"/>
        <v>53083</v>
      </c>
      <c r="C350" s="72">
        <f t="shared" si="85"/>
        <v>0</v>
      </c>
      <c r="D350" s="125">
        <v>0</v>
      </c>
      <c r="E350" s="125">
        <v>0</v>
      </c>
      <c r="F350" s="73">
        <f t="shared" si="91"/>
        <v>0</v>
      </c>
      <c r="G350" s="77">
        <f t="shared" si="92"/>
        <v>0</v>
      </c>
      <c r="H350" s="74">
        <f t="shared" si="96"/>
        <v>0</v>
      </c>
      <c r="I350" s="112">
        <f t="shared" si="86"/>
        <v>0</v>
      </c>
      <c r="J350" s="74">
        <f t="shared" si="93"/>
        <v>0</v>
      </c>
      <c r="K350" s="74">
        <f t="shared" si="87"/>
        <v>0</v>
      </c>
      <c r="L350" s="74">
        <f t="shared" si="88"/>
        <v>0</v>
      </c>
      <c r="M350" s="74">
        <f t="shared" si="97"/>
        <v>0</v>
      </c>
      <c r="N350" s="60">
        <f t="shared" si="98"/>
        <v>0</v>
      </c>
      <c r="O350" s="75">
        <f t="shared" si="94"/>
        <v>0</v>
      </c>
      <c r="P350" s="123">
        <f t="shared" si="99"/>
        <v>0</v>
      </c>
      <c r="Q350" s="76">
        <f t="shared" si="95"/>
        <v>0</v>
      </c>
      <c r="R350" s="49">
        <f t="shared" si="89"/>
        <v>2045</v>
      </c>
    </row>
    <row r="351" spans="2:18" x14ac:dyDescent="0.25">
      <c r="B351" s="48">
        <f t="shared" si="90"/>
        <v>53114</v>
      </c>
      <c r="C351" s="72">
        <f t="shared" si="85"/>
        <v>0</v>
      </c>
      <c r="D351" s="125">
        <v>0</v>
      </c>
      <c r="E351" s="125">
        <v>0</v>
      </c>
      <c r="F351" s="73">
        <f t="shared" si="91"/>
        <v>0</v>
      </c>
      <c r="G351" s="77">
        <f t="shared" si="92"/>
        <v>0</v>
      </c>
      <c r="H351" s="74">
        <f t="shared" si="96"/>
        <v>0</v>
      </c>
      <c r="I351" s="112">
        <f t="shared" si="86"/>
        <v>0</v>
      </c>
      <c r="J351" s="74">
        <f t="shared" si="93"/>
        <v>0</v>
      </c>
      <c r="K351" s="74">
        <f t="shared" si="87"/>
        <v>0</v>
      </c>
      <c r="L351" s="74">
        <f t="shared" si="88"/>
        <v>0</v>
      </c>
      <c r="M351" s="74">
        <f t="shared" si="97"/>
        <v>0</v>
      </c>
      <c r="N351" s="60">
        <f t="shared" si="98"/>
        <v>0</v>
      </c>
      <c r="O351" s="75">
        <f t="shared" si="94"/>
        <v>0</v>
      </c>
      <c r="P351" s="123">
        <f t="shared" si="99"/>
        <v>0</v>
      </c>
      <c r="Q351" s="76">
        <f t="shared" si="95"/>
        <v>0</v>
      </c>
      <c r="R351" s="49">
        <f t="shared" si="89"/>
        <v>2045</v>
      </c>
    </row>
    <row r="352" spans="2:18" x14ac:dyDescent="0.25">
      <c r="B352" s="48">
        <f t="shared" si="90"/>
        <v>53144</v>
      </c>
      <c r="C352" s="72">
        <f t="shared" si="85"/>
        <v>0</v>
      </c>
      <c r="D352" s="125">
        <v>0</v>
      </c>
      <c r="E352" s="125">
        <v>0</v>
      </c>
      <c r="F352" s="73">
        <f t="shared" si="91"/>
        <v>0</v>
      </c>
      <c r="G352" s="77">
        <f t="shared" si="92"/>
        <v>0</v>
      </c>
      <c r="H352" s="74">
        <f t="shared" si="96"/>
        <v>0</v>
      </c>
      <c r="I352" s="112">
        <f t="shared" si="86"/>
        <v>0</v>
      </c>
      <c r="J352" s="74">
        <f t="shared" si="93"/>
        <v>0</v>
      </c>
      <c r="K352" s="74">
        <f t="shared" si="87"/>
        <v>0</v>
      </c>
      <c r="L352" s="74">
        <f t="shared" si="88"/>
        <v>0</v>
      </c>
      <c r="M352" s="74">
        <f t="shared" si="97"/>
        <v>0</v>
      </c>
      <c r="N352" s="60">
        <f t="shared" si="98"/>
        <v>0</v>
      </c>
      <c r="O352" s="75">
        <f t="shared" si="94"/>
        <v>0</v>
      </c>
      <c r="P352" s="123">
        <f t="shared" si="99"/>
        <v>0</v>
      </c>
      <c r="Q352" s="76">
        <f t="shared" si="95"/>
        <v>0</v>
      </c>
      <c r="R352" s="49">
        <f t="shared" si="89"/>
        <v>2045</v>
      </c>
    </row>
    <row r="353" spans="1:27" x14ac:dyDescent="0.25">
      <c r="B353" s="48">
        <f t="shared" si="90"/>
        <v>53175</v>
      </c>
      <c r="C353" s="72">
        <f t="shared" si="85"/>
        <v>0</v>
      </c>
      <c r="D353" s="125">
        <v>0</v>
      </c>
      <c r="E353" s="125">
        <v>0</v>
      </c>
      <c r="F353" s="73">
        <f t="shared" si="91"/>
        <v>0</v>
      </c>
      <c r="G353" s="77">
        <f t="shared" si="92"/>
        <v>0</v>
      </c>
      <c r="H353" s="74">
        <f t="shared" si="96"/>
        <v>0</v>
      </c>
      <c r="I353" s="112">
        <f t="shared" si="86"/>
        <v>0</v>
      </c>
      <c r="J353" s="74">
        <f t="shared" si="93"/>
        <v>0</v>
      </c>
      <c r="K353" s="74">
        <f t="shared" si="87"/>
        <v>0</v>
      </c>
      <c r="L353" s="74">
        <f t="shared" si="88"/>
        <v>0</v>
      </c>
      <c r="M353" s="74">
        <f t="shared" si="97"/>
        <v>0</v>
      </c>
      <c r="N353" s="60">
        <f t="shared" si="98"/>
        <v>0</v>
      </c>
      <c r="O353" s="75">
        <f t="shared" si="94"/>
        <v>0</v>
      </c>
      <c r="P353" s="123">
        <f t="shared" si="99"/>
        <v>0</v>
      </c>
      <c r="Q353" s="76">
        <f t="shared" si="95"/>
        <v>0</v>
      </c>
      <c r="R353" s="49">
        <f t="shared" si="89"/>
        <v>2045</v>
      </c>
    </row>
    <row r="354" spans="1:27" x14ac:dyDescent="0.25">
      <c r="B354" s="48">
        <f t="shared" si="90"/>
        <v>53206</v>
      </c>
      <c r="C354" s="72">
        <f t="shared" ref="C354:C363" si="100">IF(N353&gt;0,N353-F354,IF(AND(N354=0,N353&lt;0),-0.01,0))</f>
        <v>0</v>
      </c>
      <c r="D354" s="125">
        <v>0</v>
      </c>
      <c r="E354" s="125">
        <v>0</v>
      </c>
      <c r="F354" s="73">
        <f t="shared" si="91"/>
        <v>0</v>
      </c>
      <c r="G354" s="77">
        <f t="shared" si="92"/>
        <v>0</v>
      </c>
      <c r="H354" s="74">
        <f t="shared" si="96"/>
        <v>0</v>
      </c>
      <c r="I354" s="112">
        <f t="shared" si="86"/>
        <v>0</v>
      </c>
      <c r="J354" s="74">
        <f t="shared" si="93"/>
        <v>0</v>
      </c>
      <c r="K354" s="74">
        <f t="shared" si="87"/>
        <v>0</v>
      </c>
      <c r="L354" s="74">
        <f t="shared" si="88"/>
        <v>0</v>
      </c>
      <c r="M354" s="74">
        <f t="shared" si="97"/>
        <v>0</v>
      </c>
      <c r="N354" s="60">
        <f t="shared" si="98"/>
        <v>0</v>
      </c>
      <c r="O354" s="75">
        <f t="shared" si="94"/>
        <v>0</v>
      </c>
      <c r="P354" s="123">
        <f t="shared" si="99"/>
        <v>0</v>
      </c>
      <c r="Q354" s="76">
        <f t="shared" si="95"/>
        <v>0</v>
      </c>
      <c r="R354" s="49">
        <f t="shared" si="89"/>
        <v>2045</v>
      </c>
    </row>
    <row r="355" spans="1:27" x14ac:dyDescent="0.25">
      <c r="B355" s="48">
        <f t="shared" si="90"/>
        <v>53236</v>
      </c>
      <c r="C355" s="72">
        <f t="shared" si="100"/>
        <v>0</v>
      </c>
      <c r="D355" s="125">
        <v>0</v>
      </c>
      <c r="E355" s="125">
        <v>0</v>
      </c>
      <c r="F355" s="73">
        <f t="shared" si="91"/>
        <v>0</v>
      </c>
      <c r="G355" s="77">
        <f t="shared" si="92"/>
        <v>0</v>
      </c>
      <c r="H355" s="74">
        <f t="shared" si="96"/>
        <v>0</v>
      </c>
      <c r="I355" s="112">
        <f t="shared" si="86"/>
        <v>0</v>
      </c>
      <c r="J355" s="74">
        <f t="shared" si="93"/>
        <v>0</v>
      </c>
      <c r="K355" s="74">
        <f t="shared" si="87"/>
        <v>0</v>
      </c>
      <c r="L355" s="74">
        <f t="shared" si="88"/>
        <v>0</v>
      </c>
      <c r="M355" s="74">
        <f t="shared" si="97"/>
        <v>0</v>
      </c>
      <c r="N355" s="60">
        <f t="shared" si="98"/>
        <v>0</v>
      </c>
      <c r="O355" s="75">
        <f t="shared" si="94"/>
        <v>0</v>
      </c>
      <c r="P355" s="123">
        <f t="shared" si="99"/>
        <v>0</v>
      </c>
      <c r="Q355" s="76">
        <f t="shared" si="95"/>
        <v>0</v>
      </c>
      <c r="R355" s="49">
        <f t="shared" si="89"/>
        <v>2045</v>
      </c>
    </row>
    <row r="356" spans="1:27" x14ac:dyDescent="0.25">
      <c r="B356" s="48">
        <f t="shared" si="90"/>
        <v>53267</v>
      </c>
      <c r="C356" s="72">
        <f t="shared" si="100"/>
        <v>0</v>
      </c>
      <c r="D356" s="125">
        <v>0</v>
      </c>
      <c r="E356" s="125">
        <v>0</v>
      </c>
      <c r="F356" s="73">
        <f t="shared" si="91"/>
        <v>0</v>
      </c>
      <c r="G356" s="77">
        <f t="shared" si="92"/>
        <v>0</v>
      </c>
      <c r="H356" s="74">
        <f t="shared" si="96"/>
        <v>0</v>
      </c>
      <c r="I356" s="112">
        <f t="shared" si="86"/>
        <v>0</v>
      </c>
      <c r="J356" s="74">
        <f t="shared" si="93"/>
        <v>0</v>
      </c>
      <c r="K356" s="74">
        <f t="shared" si="87"/>
        <v>0</v>
      </c>
      <c r="L356" s="74">
        <f t="shared" si="88"/>
        <v>0</v>
      </c>
      <c r="M356" s="74">
        <f t="shared" si="97"/>
        <v>0</v>
      </c>
      <c r="N356" s="60">
        <f t="shared" si="98"/>
        <v>0</v>
      </c>
      <c r="O356" s="75">
        <f t="shared" si="94"/>
        <v>0</v>
      </c>
      <c r="P356" s="123">
        <f t="shared" si="99"/>
        <v>0</v>
      </c>
      <c r="Q356" s="76">
        <f t="shared" si="95"/>
        <v>0</v>
      </c>
      <c r="R356" s="49">
        <f t="shared" si="89"/>
        <v>2045</v>
      </c>
    </row>
    <row r="357" spans="1:27" x14ac:dyDescent="0.25">
      <c r="B357" s="48">
        <f t="shared" si="90"/>
        <v>53297</v>
      </c>
      <c r="C357" s="72">
        <f t="shared" si="100"/>
        <v>0</v>
      </c>
      <c r="D357" s="125">
        <v>0</v>
      </c>
      <c r="E357" s="125">
        <v>0</v>
      </c>
      <c r="F357" s="73">
        <f t="shared" si="91"/>
        <v>0</v>
      </c>
      <c r="G357" s="77">
        <f t="shared" si="92"/>
        <v>0</v>
      </c>
      <c r="H357" s="74">
        <f t="shared" si="96"/>
        <v>0</v>
      </c>
      <c r="I357" s="112">
        <f t="shared" si="86"/>
        <v>0</v>
      </c>
      <c r="J357" s="74">
        <f t="shared" si="93"/>
        <v>0</v>
      </c>
      <c r="K357" s="74">
        <f t="shared" si="87"/>
        <v>0</v>
      </c>
      <c r="L357" s="74">
        <f t="shared" si="88"/>
        <v>0</v>
      </c>
      <c r="M357" s="74">
        <f t="shared" si="97"/>
        <v>0</v>
      </c>
      <c r="N357" s="60">
        <f t="shared" si="98"/>
        <v>0</v>
      </c>
      <c r="O357" s="75">
        <f t="shared" si="94"/>
        <v>0</v>
      </c>
      <c r="P357" s="123">
        <f t="shared" si="99"/>
        <v>0</v>
      </c>
      <c r="Q357" s="76">
        <f t="shared" si="95"/>
        <v>0</v>
      </c>
      <c r="R357" s="49">
        <f t="shared" si="89"/>
        <v>2045</v>
      </c>
    </row>
    <row r="358" spans="1:27" x14ac:dyDescent="0.25">
      <c r="B358" s="48">
        <f t="shared" si="90"/>
        <v>53328</v>
      </c>
      <c r="C358" s="72">
        <f t="shared" si="100"/>
        <v>0</v>
      </c>
      <c r="D358" s="125">
        <v>0</v>
      </c>
      <c r="E358" s="125">
        <v>0</v>
      </c>
      <c r="F358" s="73">
        <f t="shared" si="91"/>
        <v>0</v>
      </c>
      <c r="G358" s="77">
        <f t="shared" si="92"/>
        <v>0</v>
      </c>
      <c r="H358" s="74">
        <f t="shared" si="96"/>
        <v>0</v>
      </c>
      <c r="I358" s="112">
        <f t="shared" si="86"/>
        <v>0</v>
      </c>
      <c r="J358" s="74">
        <f t="shared" si="93"/>
        <v>0</v>
      </c>
      <c r="K358" s="74">
        <f t="shared" si="87"/>
        <v>0</v>
      </c>
      <c r="L358" s="74">
        <f t="shared" si="88"/>
        <v>0</v>
      </c>
      <c r="M358" s="74">
        <f t="shared" si="97"/>
        <v>0</v>
      </c>
      <c r="N358" s="60">
        <f t="shared" si="98"/>
        <v>0</v>
      </c>
      <c r="O358" s="75">
        <f t="shared" si="94"/>
        <v>0</v>
      </c>
      <c r="P358" s="123">
        <f t="shared" si="99"/>
        <v>0</v>
      </c>
      <c r="Q358" s="76">
        <f t="shared" si="95"/>
        <v>0</v>
      </c>
      <c r="R358" s="49">
        <f t="shared" si="89"/>
        <v>2046</v>
      </c>
    </row>
    <row r="359" spans="1:27" x14ac:dyDescent="0.25">
      <c r="B359" s="48">
        <f t="shared" si="90"/>
        <v>53359</v>
      </c>
      <c r="C359" s="72">
        <f t="shared" si="100"/>
        <v>0</v>
      </c>
      <c r="D359" s="125">
        <v>0</v>
      </c>
      <c r="E359" s="125">
        <v>0</v>
      </c>
      <c r="F359" s="73">
        <f t="shared" si="91"/>
        <v>0</v>
      </c>
      <c r="G359" s="77">
        <f t="shared" si="92"/>
        <v>0</v>
      </c>
      <c r="H359" s="74">
        <f t="shared" si="96"/>
        <v>0</v>
      </c>
      <c r="I359" s="112">
        <f t="shared" si="86"/>
        <v>0</v>
      </c>
      <c r="J359" s="74">
        <f t="shared" si="93"/>
        <v>0</v>
      </c>
      <c r="K359" s="74">
        <f t="shared" si="87"/>
        <v>0</v>
      </c>
      <c r="L359" s="74">
        <f t="shared" si="88"/>
        <v>0</v>
      </c>
      <c r="M359" s="74">
        <f t="shared" si="97"/>
        <v>0</v>
      </c>
      <c r="N359" s="60">
        <f t="shared" si="98"/>
        <v>0</v>
      </c>
      <c r="O359" s="75">
        <f t="shared" si="94"/>
        <v>0</v>
      </c>
      <c r="P359" s="123">
        <f t="shared" si="99"/>
        <v>0</v>
      </c>
      <c r="Q359" s="76">
        <f t="shared" si="95"/>
        <v>0</v>
      </c>
      <c r="R359" s="49">
        <f t="shared" si="89"/>
        <v>2046</v>
      </c>
    </row>
    <row r="360" spans="1:27" x14ac:dyDescent="0.25">
      <c r="A360" s="99"/>
      <c r="B360" s="48">
        <f t="shared" si="90"/>
        <v>53387</v>
      </c>
      <c r="C360" s="72">
        <f t="shared" si="100"/>
        <v>0</v>
      </c>
      <c r="D360" s="125">
        <v>0</v>
      </c>
      <c r="E360" s="125">
        <v>0</v>
      </c>
      <c r="F360" s="73">
        <f t="shared" si="91"/>
        <v>0</v>
      </c>
      <c r="G360" s="77">
        <f t="shared" si="92"/>
        <v>0</v>
      </c>
      <c r="H360" s="74">
        <f t="shared" si="96"/>
        <v>0</v>
      </c>
      <c r="I360" s="112">
        <f t="shared" si="86"/>
        <v>0</v>
      </c>
      <c r="J360" s="74">
        <f t="shared" si="93"/>
        <v>0</v>
      </c>
      <c r="K360" s="74">
        <f t="shared" si="87"/>
        <v>0</v>
      </c>
      <c r="L360" s="74">
        <f t="shared" si="88"/>
        <v>0</v>
      </c>
      <c r="M360" s="74">
        <f t="shared" si="97"/>
        <v>0</v>
      </c>
      <c r="N360" s="60">
        <f t="shared" si="98"/>
        <v>0</v>
      </c>
      <c r="O360" s="75">
        <f t="shared" si="94"/>
        <v>0</v>
      </c>
      <c r="P360" s="123">
        <f t="shared" si="99"/>
        <v>0</v>
      </c>
      <c r="Q360" s="76">
        <f t="shared" si="95"/>
        <v>0</v>
      </c>
      <c r="R360" s="49">
        <f t="shared" si="89"/>
        <v>2046</v>
      </c>
    </row>
    <row r="361" spans="1:27" x14ac:dyDescent="0.25">
      <c r="B361" s="48">
        <f t="shared" si="90"/>
        <v>53418</v>
      </c>
      <c r="C361" s="72">
        <f t="shared" si="100"/>
        <v>0</v>
      </c>
      <c r="D361" s="125">
        <v>0</v>
      </c>
      <c r="E361" s="125">
        <v>0</v>
      </c>
      <c r="F361" s="73">
        <f t="shared" si="91"/>
        <v>0</v>
      </c>
      <c r="G361" s="77">
        <f t="shared" si="92"/>
        <v>0</v>
      </c>
      <c r="H361" s="74">
        <f t="shared" si="96"/>
        <v>0</v>
      </c>
      <c r="I361" s="112">
        <f t="shared" si="86"/>
        <v>0</v>
      </c>
      <c r="J361" s="74">
        <f t="shared" si="93"/>
        <v>0</v>
      </c>
      <c r="K361" s="74">
        <f t="shared" si="87"/>
        <v>0</v>
      </c>
      <c r="L361" s="74">
        <f t="shared" si="88"/>
        <v>0</v>
      </c>
      <c r="M361" s="74">
        <f t="shared" si="97"/>
        <v>0</v>
      </c>
      <c r="N361" s="60">
        <f t="shared" si="98"/>
        <v>0</v>
      </c>
      <c r="O361" s="75">
        <f t="shared" si="94"/>
        <v>0</v>
      </c>
      <c r="P361" s="123">
        <f t="shared" si="99"/>
        <v>0</v>
      </c>
      <c r="Q361" s="76">
        <f t="shared" si="95"/>
        <v>0</v>
      </c>
      <c r="R361" s="49">
        <f t="shared" si="89"/>
        <v>2046</v>
      </c>
    </row>
    <row r="362" spans="1:27" x14ac:dyDescent="0.25">
      <c r="B362" s="48">
        <f t="shared" si="90"/>
        <v>53448</v>
      </c>
      <c r="C362" s="72">
        <f t="shared" si="100"/>
        <v>0</v>
      </c>
      <c r="D362" s="125">
        <v>0</v>
      </c>
      <c r="E362" s="125">
        <v>0</v>
      </c>
      <c r="F362" s="73">
        <f t="shared" si="91"/>
        <v>0</v>
      </c>
      <c r="G362" s="77">
        <f t="shared" si="92"/>
        <v>0</v>
      </c>
      <c r="H362" s="74">
        <f t="shared" si="96"/>
        <v>0</v>
      </c>
      <c r="I362" s="112">
        <f t="shared" si="86"/>
        <v>0</v>
      </c>
      <c r="J362" s="74">
        <f t="shared" si="93"/>
        <v>0</v>
      </c>
      <c r="K362" s="74">
        <f t="shared" si="87"/>
        <v>0</v>
      </c>
      <c r="L362" s="74">
        <f t="shared" si="88"/>
        <v>0</v>
      </c>
      <c r="M362" s="74">
        <f t="shared" si="97"/>
        <v>0</v>
      </c>
      <c r="N362" s="60">
        <f t="shared" si="98"/>
        <v>0</v>
      </c>
      <c r="O362" s="75">
        <f t="shared" si="94"/>
        <v>0</v>
      </c>
      <c r="P362" s="123">
        <f t="shared" si="99"/>
        <v>0</v>
      </c>
      <c r="Q362" s="76">
        <f t="shared" si="95"/>
        <v>0</v>
      </c>
      <c r="R362" s="49">
        <f t="shared" si="89"/>
        <v>2046</v>
      </c>
    </row>
    <row r="363" spans="1:27" s="115" customFormat="1" x14ac:dyDescent="0.25">
      <c r="A363" s="147"/>
      <c r="B363" s="148">
        <f t="shared" si="90"/>
        <v>53479</v>
      </c>
      <c r="C363" s="72">
        <f t="shared" si="100"/>
        <v>0</v>
      </c>
      <c r="D363" s="125">
        <v>0</v>
      </c>
      <c r="E363" s="125">
        <v>0</v>
      </c>
      <c r="F363" s="73">
        <f t="shared" si="91"/>
        <v>0</v>
      </c>
      <c r="G363" s="77">
        <f t="shared" si="92"/>
        <v>0</v>
      </c>
      <c r="H363" s="74">
        <f t="shared" si="96"/>
        <v>0</v>
      </c>
      <c r="I363" s="112">
        <f t="shared" si="86"/>
        <v>0</v>
      </c>
      <c r="J363" s="74">
        <f t="shared" si="93"/>
        <v>0</v>
      </c>
      <c r="K363" s="74">
        <f t="shared" si="87"/>
        <v>0</v>
      </c>
      <c r="L363" s="74">
        <f t="shared" si="88"/>
        <v>0</v>
      </c>
      <c r="M363" s="74">
        <f t="shared" si="97"/>
        <v>0</v>
      </c>
      <c r="N363" s="60">
        <f t="shared" si="98"/>
        <v>0</v>
      </c>
      <c r="O363" s="75">
        <f t="shared" si="94"/>
        <v>0</v>
      </c>
      <c r="P363" s="123">
        <f t="shared" si="99"/>
        <v>0</v>
      </c>
      <c r="Q363" s="76">
        <f t="shared" si="95"/>
        <v>0</v>
      </c>
      <c r="R363" s="114">
        <f t="shared" si="89"/>
        <v>2046</v>
      </c>
      <c r="V363" s="116"/>
      <c r="X363" s="116"/>
      <c r="AA363" s="117"/>
    </row>
  </sheetData>
  <mergeCells count="10">
    <mergeCell ref="Y2:Y3"/>
    <mergeCell ref="Z2:Z3"/>
    <mergeCell ref="AA2:AA3"/>
    <mergeCell ref="A2:A3"/>
    <mergeCell ref="F2:K2"/>
    <mergeCell ref="T2:T3"/>
    <mergeCell ref="U2:U3"/>
    <mergeCell ref="O2:Q2"/>
    <mergeCell ref="D2:D3"/>
    <mergeCell ref="E2:E3"/>
  </mergeCells>
  <hyperlinks>
    <hyperlink ref="A38" r:id="rId1" display="095-0-397-00-0" xr:uid="{00000000-0004-0000-01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19</xdr:col>
                    <xdr:colOff>209550</xdr:colOff>
                    <xdr:row>37</xdr:row>
                    <xdr:rowOff>171450</xdr:rowOff>
                  </from>
                  <to>
                    <xdr:col>20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U6" sqref="U6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9" style="103" bestFit="1" customWidth="1"/>
    <col min="9" max="10" width="9" style="103" hidden="1" customWidth="1"/>
    <col min="11" max="11" width="11.140625" style="103" bestFit="1" customWidth="1"/>
    <col min="12" max="12" width="15.42578125" style="50" bestFit="1" customWidth="1"/>
    <col min="13" max="13" width="11.5703125" style="50" hidden="1" customWidth="1"/>
    <col min="14" max="14" width="15.7109375" style="50" bestFit="1" customWidth="1"/>
    <col min="15" max="15" width="11.5703125" style="49" bestFit="1" customWidth="1"/>
    <col min="16" max="16" width="13.5703125" style="124" bestFit="1" customWidth="1"/>
    <col min="17" max="17" width="13.85546875" style="104" bestFit="1" customWidth="1"/>
    <col min="18" max="18" width="20.42578125" style="49" hidden="1" customWidth="1"/>
    <col min="19" max="19" width="24.28515625" style="50" hidden="1" customWidth="1"/>
    <col min="20" max="20" width="5" style="50" bestFit="1" customWidth="1"/>
    <col min="21" max="21" width="16.5703125" style="50" bestFit="1" customWidth="1"/>
    <col min="22" max="22" width="12.42578125" style="85" bestFit="1" customWidth="1"/>
    <col min="23" max="23" width="3.7109375" style="50" customWidth="1"/>
    <col min="24" max="24" width="11.7109375" style="100" customWidth="1"/>
    <col min="25" max="26" width="13.7109375" style="50" customWidth="1"/>
    <col min="27" max="27" width="13.7109375" style="101" customWidth="1"/>
    <col min="28" max="16384" width="8.85546875" style="50"/>
  </cols>
  <sheetData>
    <row r="1" spans="1:27" x14ac:dyDescent="0.25">
      <c r="C1" s="142" t="s">
        <v>70</v>
      </c>
      <c r="D1" s="97">
        <f>(4416.66*0.9235-300)</f>
        <v>3778.7855099999997</v>
      </c>
      <c r="E1" s="98">
        <v>43465</v>
      </c>
      <c r="P1" s="143"/>
    </row>
    <row r="2" spans="1:27" ht="15" customHeight="1" x14ac:dyDescent="0.25">
      <c r="A2" s="169" t="s">
        <v>1</v>
      </c>
      <c r="B2" s="133"/>
      <c r="C2" s="134" t="e">
        <f ca="1">CONCATENATE("(",ROUND((OFFSET($C$2,MATCH(DATE(YEAR(TODAY()),MONTH(TODAY()),1),B:B,0)-1,0)/Original_Amount),2)*100,"% remains)")</f>
        <v>#N/A</v>
      </c>
      <c r="D2" s="178" t="s">
        <v>65</v>
      </c>
      <c r="E2" s="178" t="s">
        <v>63</v>
      </c>
      <c r="F2" s="171" t="s">
        <v>2</v>
      </c>
      <c r="G2" s="172"/>
      <c r="H2" s="172"/>
      <c r="I2" s="172"/>
      <c r="J2" s="172"/>
      <c r="K2" s="172"/>
      <c r="L2" s="135"/>
      <c r="M2" s="135"/>
      <c r="N2" s="135"/>
      <c r="O2" s="171" t="s">
        <v>3</v>
      </c>
      <c r="P2" s="172"/>
      <c r="Q2" s="177"/>
      <c r="R2" s="136" t="s">
        <v>4</v>
      </c>
      <c r="S2" s="137" t="str">
        <f>Q3</f>
        <v>EOM Balance</v>
      </c>
      <c r="T2" s="173" t="s">
        <v>6</v>
      </c>
      <c r="U2" s="180" t="s">
        <v>8</v>
      </c>
      <c r="V2" s="138" t="s">
        <v>9</v>
      </c>
      <c r="W2" s="139"/>
      <c r="X2" s="140"/>
      <c r="Y2" s="165" t="s">
        <v>40</v>
      </c>
      <c r="Z2" s="165" t="s">
        <v>39</v>
      </c>
      <c r="AA2" s="167" t="s">
        <v>41</v>
      </c>
    </row>
    <row r="3" spans="1:27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8</v>
      </c>
      <c r="I3" s="110" t="s">
        <v>68</v>
      </c>
      <c r="J3" s="110" t="s">
        <v>67</v>
      </c>
      <c r="K3" s="57" t="s">
        <v>12</v>
      </c>
      <c r="L3" s="14" t="s">
        <v>13</v>
      </c>
      <c r="M3" s="14" t="s">
        <v>62</v>
      </c>
      <c r="N3" s="14" t="s">
        <v>66</v>
      </c>
      <c r="O3" s="58" t="s">
        <v>14</v>
      </c>
      <c r="P3" s="144" t="s">
        <v>69</v>
      </c>
      <c r="Q3" s="105" t="s">
        <v>61</v>
      </c>
      <c r="R3" s="59" t="s">
        <v>16</v>
      </c>
      <c r="S3" s="60" t="s">
        <v>16</v>
      </c>
      <c r="T3" s="174"/>
      <c r="U3" s="176"/>
      <c r="V3" s="61" t="s">
        <v>17</v>
      </c>
      <c r="W3" s="141"/>
      <c r="X3" s="132" t="s">
        <v>38</v>
      </c>
      <c r="Y3" s="166" t="s">
        <v>40</v>
      </c>
      <c r="Z3" s="166"/>
      <c r="AA3" s="168"/>
    </row>
    <row r="4" spans="1:27" ht="15" customHeight="1" x14ac:dyDescent="0.25">
      <c r="A4" s="62" t="s">
        <v>34</v>
      </c>
      <c r="B4" s="63">
        <f>DATE(YEAR(Start_Date)+IF(MONTH(Start_Date)&gt;10,1,0),MONTH(EDATE(Start_Date+30,1)),1)</f>
        <v>43556</v>
      </c>
      <c r="C4" s="64">
        <f>Loan_Value-F4-0.01</f>
        <v>103866.12000000001</v>
      </c>
      <c r="D4" s="67">
        <v>0</v>
      </c>
      <c r="E4" s="67">
        <v>0</v>
      </c>
      <c r="F4" s="56">
        <f>First_Months_Principle</f>
        <v>133.87000000000006</v>
      </c>
      <c r="G4" s="65">
        <f>First_Months_Interest</f>
        <v>400.84</v>
      </c>
      <c r="H4" s="107">
        <f>I4+J4</f>
        <v>228.03</v>
      </c>
      <c r="I4" s="120">
        <f t="shared" ref="I4:I67" si="0">IF(N3&gt;0,ROUND(LOOKUP(YEAR($B4-60),T:T,U:U),2),0)</f>
        <v>228.03</v>
      </c>
      <c r="J4" s="119">
        <f>IF($C4&gt;_80_of_Appraisal,PMI,0)</f>
        <v>0</v>
      </c>
      <c r="K4" s="107">
        <f t="shared" ref="K4:K67" si="1">IF(N3&gt;0,-F4-G4-H4+IF(E4&gt;0,E4,Allotment),0)</f>
        <v>937.26</v>
      </c>
      <c r="L4" s="107">
        <f t="shared" ref="L4:L67" si="2">IF(N3&gt;0,C4-K4,0)</f>
        <v>102928.86000000002</v>
      </c>
      <c r="M4" s="107">
        <f>IF($P4,$P4,0)</f>
        <v>0</v>
      </c>
      <c r="N4" s="108">
        <f>L4-M4</f>
        <v>102928.86000000002</v>
      </c>
      <c r="O4" s="127">
        <v>0</v>
      </c>
      <c r="P4" s="128">
        <v>0</v>
      </c>
      <c r="Q4" s="66">
        <f>N4-O4</f>
        <v>102928.86000000002</v>
      </c>
      <c r="R4" s="49">
        <f t="shared" ref="R4:R67" si="3">YEAR(B4)</f>
        <v>2019</v>
      </c>
      <c r="S4" s="50" t="s">
        <v>47</v>
      </c>
      <c r="T4" s="49">
        <f>YEAR(Start_Date)-1</f>
        <v>2018</v>
      </c>
      <c r="U4" s="129">
        <f>INDEX($Y$4:$Y$33,MATCH(0,$Y$4:$Y$33,0)-1)+Monthly_Insurance</f>
        <v>213.11193966666667</v>
      </c>
      <c r="V4" s="68">
        <f t="shared" ref="V4:V33" si="4">SUMIFS(G:G,R:R,T4)</f>
        <v>0</v>
      </c>
      <c r="X4" s="125">
        <v>1389.19</v>
      </c>
      <c r="Y4" s="69">
        <f>IF(X4&gt;0,X4/12,0)</f>
        <v>115.76583333333333</v>
      </c>
      <c r="Z4" s="69">
        <v>0</v>
      </c>
      <c r="AA4" s="70">
        <v>0</v>
      </c>
    </row>
    <row r="5" spans="1:27" x14ac:dyDescent="0.25">
      <c r="A5" s="71">
        <v>104000</v>
      </c>
      <c r="B5" s="48">
        <f t="shared" ref="B5:B68" si="5">EDATE(B4,1)</f>
        <v>43586</v>
      </c>
      <c r="C5" s="72">
        <f t="shared" ref="C5:C68" si="6">IF(N4&gt;0,N4-F5,IF(AND(N5=0,N4&lt;0),-0.01,0))</f>
        <v>102790.85000000002</v>
      </c>
      <c r="D5" s="125">
        <v>0</v>
      </c>
      <c r="E5" s="125">
        <v>0</v>
      </c>
      <c r="F5" s="73">
        <f t="shared" ref="F5:F68" si="7">IF(N4&gt;0,IF(D5,D5,New_Payment)-G5-H5,0)</f>
        <v>138.01000000000002</v>
      </c>
      <c r="G5" s="77">
        <f t="shared" ref="G5:G68" si="8">IF(N4&gt;0,ROUND(N4*Period_Interest,2),0)</f>
        <v>396.7</v>
      </c>
      <c r="H5" s="74">
        <f>I5+J5</f>
        <v>228.03</v>
      </c>
      <c r="I5" s="112">
        <f t="shared" si="0"/>
        <v>228.03</v>
      </c>
      <c r="J5" s="74">
        <f t="shared" ref="J5:J68" si="9">IF($C4&gt;_80_of_Appraisal,PMI,0)</f>
        <v>0</v>
      </c>
      <c r="K5" s="74">
        <f t="shared" si="1"/>
        <v>937.26</v>
      </c>
      <c r="L5" s="74">
        <f t="shared" si="2"/>
        <v>101853.59000000003</v>
      </c>
      <c r="M5" s="74">
        <f>IF($P5,$P5,0)</f>
        <v>5623.7855099999997</v>
      </c>
      <c r="N5" s="60">
        <f>L5-M5</f>
        <v>96229.804490000024</v>
      </c>
      <c r="O5" s="75">
        <f t="shared" ref="O5:O24" si="10">IF(Q4&gt;0,(IF(AND(MONTH($B5)=MONTH(Renew_3208),MONTH($B5)=MONTH(Renew_2924)),Goal_From_3208*0.5+Goal_From_2924*0.5,IF(MONTH($B5)=MONTH(Renew_3208),Goal_From_3208*0.5+Goal_From_2924*0.9,IF(MONTH($B5)=MONTH(Renew_2924),Goal_From_3208*0.9+Goal_From_2924*0.5,Goal_From_3208*0.9+Goal_From_2924*0.9)))+IF(B5&gt;=Temp_Start,IF(Temp,Temp_Goal,0),0)+IF(Bought_3rd_Rental,IF(MONTH($B5)=MONTH(Renew_NEW),Goal_From_NEW*0.5,Goal_From_NEW))),0)</f>
        <v>5623.7855099999997</v>
      </c>
      <c r="P5" s="123">
        <f>IF(O5,O5,0)</f>
        <v>5623.7855099999997</v>
      </c>
      <c r="Q5" s="76">
        <f t="shared" ref="Q5:Q68" si="11">IF(OR(Q4&lt;-0.01,Q4=0),0,IF(Q4&gt;0,Q4-F5-K5-IF(P5&lt;&gt;"",P5,O5),Q4-F5-K5))</f>
        <v>96229.804490000024</v>
      </c>
      <c r="R5" s="49">
        <f t="shared" si="3"/>
        <v>2019</v>
      </c>
      <c r="S5" s="50">
        <f>Original_Amount-Down_Payment</f>
        <v>104000</v>
      </c>
      <c r="T5" s="49">
        <f>T4+1</f>
        <v>2019</v>
      </c>
      <c r="U5" s="125">
        <f>U4*1.07</f>
        <v>228.02977544333336</v>
      </c>
      <c r="V5" s="68">
        <f t="shared" si="4"/>
        <v>2858.66</v>
      </c>
      <c r="X5" s="125">
        <f>X4*1.02</f>
        <v>1416.9738</v>
      </c>
      <c r="Y5" s="69">
        <f t="shared" ref="Y5:Y33" si="12">IF(X5&gt;0,X5/12,0)</f>
        <v>118.08114999999999</v>
      </c>
      <c r="Z5" s="69">
        <f>IF(X5=0,0,X5-X4)</f>
        <v>27.783799999999928</v>
      </c>
      <c r="AA5" s="70">
        <f t="shared" ref="AA5:AA33" si="13">IF(OR(X4=0,X5=0),0,(X5-X4)/X4)</f>
        <v>1.9999999999999948E-2</v>
      </c>
    </row>
    <row r="6" spans="1:27" x14ac:dyDescent="0.25">
      <c r="B6" s="48">
        <f t="shared" si="5"/>
        <v>43617</v>
      </c>
      <c r="C6" s="72">
        <f t="shared" si="6"/>
        <v>96065.984490000017</v>
      </c>
      <c r="D6" s="125">
        <v>0</v>
      </c>
      <c r="E6" s="125">
        <v>0</v>
      </c>
      <c r="F6" s="73">
        <f t="shared" si="7"/>
        <v>163.82000000000002</v>
      </c>
      <c r="G6" s="77">
        <f t="shared" si="8"/>
        <v>370.89</v>
      </c>
      <c r="H6" s="74">
        <f t="shared" ref="H6:H69" si="14">I6+J6</f>
        <v>228.03</v>
      </c>
      <c r="I6" s="112">
        <f t="shared" si="0"/>
        <v>228.03</v>
      </c>
      <c r="J6" s="74">
        <f t="shared" si="9"/>
        <v>0</v>
      </c>
      <c r="K6" s="74">
        <f t="shared" si="1"/>
        <v>937.26</v>
      </c>
      <c r="L6" s="74">
        <f t="shared" si="2"/>
        <v>95128.724490000022</v>
      </c>
      <c r="M6" s="74">
        <f t="shared" ref="M6:M69" si="15">IF($P6,$P6,0)</f>
        <v>5623.7855099999997</v>
      </c>
      <c r="N6" s="60">
        <f t="shared" ref="N6:N69" si="16">L6-M6</f>
        <v>89504.938980000021</v>
      </c>
      <c r="O6" s="75">
        <f t="shared" si="10"/>
        <v>5623.7855099999997</v>
      </c>
      <c r="P6" s="123">
        <f t="shared" ref="P6:P69" si="17">IF(O6,O6,0)</f>
        <v>5623.7855099999997</v>
      </c>
      <c r="Q6" s="76">
        <f t="shared" si="11"/>
        <v>89504.938980000021</v>
      </c>
      <c r="R6" s="49">
        <f t="shared" si="3"/>
        <v>2019</v>
      </c>
      <c r="S6" s="50" t="s">
        <v>43</v>
      </c>
      <c r="T6" s="49">
        <f t="shared" ref="T6:T33" si="18">T5+1</f>
        <v>2020</v>
      </c>
      <c r="U6" s="51">
        <f t="shared" ref="U6:U7" ca="1" si="19">U5*(1+Inflation)</f>
        <v>243.99185972436672</v>
      </c>
      <c r="V6" s="68">
        <f t="shared" ca="1" si="4"/>
        <v>775.96000000000015</v>
      </c>
      <c r="X6" s="125">
        <f>X5*1.02</f>
        <v>1445.3132760000001</v>
      </c>
      <c r="Y6" s="69">
        <f t="shared" si="12"/>
        <v>120.442773</v>
      </c>
      <c r="Z6" s="69">
        <f t="shared" ref="Z6:Z33" si="20">IF(X6=0,0,X6-X5)</f>
        <v>28.339476000000104</v>
      </c>
      <c r="AA6" s="70">
        <f t="shared" si="13"/>
        <v>2.0000000000000073E-2</v>
      </c>
    </row>
    <row r="7" spans="1:27" x14ac:dyDescent="0.25">
      <c r="A7" s="62" t="s">
        <v>18</v>
      </c>
      <c r="B7" s="48">
        <f t="shared" si="5"/>
        <v>43647</v>
      </c>
      <c r="C7" s="72">
        <f t="shared" si="6"/>
        <v>89315.198980000016</v>
      </c>
      <c r="D7" s="125">
        <v>0</v>
      </c>
      <c r="E7" s="125">
        <v>0</v>
      </c>
      <c r="F7" s="73">
        <f t="shared" si="7"/>
        <v>189.73999999999998</v>
      </c>
      <c r="G7" s="77">
        <f t="shared" si="8"/>
        <v>344.97</v>
      </c>
      <c r="H7" s="74">
        <f t="shared" si="14"/>
        <v>228.03</v>
      </c>
      <c r="I7" s="112">
        <f t="shared" si="0"/>
        <v>228.03</v>
      </c>
      <c r="J7" s="74">
        <f t="shared" si="9"/>
        <v>0</v>
      </c>
      <c r="K7" s="74">
        <f t="shared" si="1"/>
        <v>937.26</v>
      </c>
      <c r="L7" s="74">
        <f t="shared" si="2"/>
        <v>88377.938980000021</v>
      </c>
      <c r="M7" s="74">
        <f t="shared" si="15"/>
        <v>5213.7855099999997</v>
      </c>
      <c r="N7" s="60">
        <f t="shared" si="16"/>
        <v>83164.153470000019</v>
      </c>
      <c r="O7" s="75">
        <f t="shared" si="10"/>
        <v>5213.7855099999997</v>
      </c>
      <c r="P7" s="123">
        <f t="shared" si="17"/>
        <v>5213.7855099999997</v>
      </c>
      <c r="Q7" s="76">
        <f t="shared" si="11"/>
        <v>83164.153470000019</v>
      </c>
      <c r="R7" s="49">
        <f t="shared" si="3"/>
        <v>2019</v>
      </c>
      <c r="S7" s="50">
        <f>12*30</f>
        <v>360</v>
      </c>
      <c r="T7" s="49">
        <f t="shared" si="18"/>
        <v>2021</v>
      </c>
      <c r="U7" s="51">
        <f t="shared" ca="1" si="19"/>
        <v>261.07128990507243</v>
      </c>
      <c r="V7" s="68">
        <f t="shared" ca="1" si="4"/>
        <v>0</v>
      </c>
      <c r="X7" s="125">
        <v>0</v>
      </c>
      <c r="Y7" s="69">
        <f t="shared" si="12"/>
        <v>0</v>
      </c>
      <c r="Z7" s="69">
        <f t="shared" si="20"/>
        <v>0</v>
      </c>
      <c r="AA7" s="70">
        <f t="shared" si="13"/>
        <v>0</v>
      </c>
    </row>
    <row r="8" spans="1:27" x14ac:dyDescent="0.25">
      <c r="A8" s="71">
        <v>0</v>
      </c>
      <c r="B8" s="48">
        <f t="shared" si="5"/>
        <v>43678</v>
      </c>
      <c r="C8" s="72">
        <f t="shared" si="6"/>
        <v>82949.973470000026</v>
      </c>
      <c r="D8" s="125">
        <v>0</v>
      </c>
      <c r="E8" s="125">
        <v>0</v>
      </c>
      <c r="F8" s="73">
        <f t="shared" si="7"/>
        <v>214.18000000000004</v>
      </c>
      <c r="G8" s="77">
        <f t="shared" si="8"/>
        <v>320.52999999999997</v>
      </c>
      <c r="H8" s="74">
        <f t="shared" si="14"/>
        <v>228.03</v>
      </c>
      <c r="I8" s="112">
        <f t="shared" si="0"/>
        <v>228.03</v>
      </c>
      <c r="J8" s="74">
        <f t="shared" si="9"/>
        <v>0</v>
      </c>
      <c r="K8" s="74">
        <f t="shared" si="1"/>
        <v>937.26</v>
      </c>
      <c r="L8" s="74">
        <f t="shared" si="2"/>
        <v>82012.713470000032</v>
      </c>
      <c r="M8" s="74">
        <f t="shared" si="15"/>
        <v>5623.7855099999997</v>
      </c>
      <c r="N8" s="60">
        <f t="shared" si="16"/>
        <v>76388.92796000003</v>
      </c>
      <c r="O8" s="75">
        <f t="shared" si="10"/>
        <v>5623.7855099999997</v>
      </c>
      <c r="P8" s="123">
        <f t="shared" si="17"/>
        <v>5623.7855099999997</v>
      </c>
      <c r="Q8" s="76">
        <f t="shared" si="11"/>
        <v>76388.92796000003</v>
      </c>
      <c r="R8" s="49">
        <f t="shared" si="3"/>
        <v>2019</v>
      </c>
      <c r="S8" s="50" t="s">
        <v>44</v>
      </c>
      <c r="T8" s="49">
        <f t="shared" si="18"/>
        <v>2022</v>
      </c>
      <c r="U8" s="51">
        <f t="shared" ref="U8:U10" ca="1" si="21">U7*(1+Inflation)</f>
        <v>279.34628019842751</v>
      </c>
      <c r="V8" s="68">
        <f t="shared" ca="1" si="4"/>
        <v>0</v>
      </c>
      <c r="X8" s="125">
        <v>0</v>
      </c>
      <c r="Y8" s="69">
        <f t="shared" si="12"/>
        <v>0</v>
      </c>
      <c r="Z8" s="69">
        <f t="shared" si="20"/>
        <v>0</v>
      </c>
      <c r="AA8" s="70">
        <f t="shared" si="13"/>
        <v>0</v>
      </c>
    </row>
    <row r="9" spans="1:27" x14ac:dyDescent="0.25">
      <c r="B9" s="48">
        <f t="shared" si="5"/>
        <v>43709</v>
      </c>
      <c r="C9" s="72">
        <f t="shared" si="6"/>
        <v>76148.637960000036</v>
      </c>
      <c r="D9" s="125">
        <v>0</v>
      </c>
      <c r="E9" s="125">
        <v>0</v>
      </c>
      <c r="F9" s="73">
        <f t="shared" si="7"/>
        <v>240.29</v>
      </c>
      <c r="G9" s="77">
        <f t="shared" si="8"/>
        <v>294.42</v>
      </c>
      <c r="H9" s="74">
        <f t="shared" si="14"/>
        <v>228.03</v>
      </c>
      <c r="I9" s="112">
        <f t="shared" si="0"/>
        <v>228.03</v>
      </c>
      <c r="J9" s="74">
        <f t="shared" si="9"/>
        <v>0</v>
      </c>
      <c r="K9" s="74">
        <f t="shared" si="1"/>
        <v>937.26</v>
      </c>
      <c r="L9" s="74">
        <f t="shared" si="2"/>
        <v>75211.377960000042</v>
      </c>
      <c r="M9" s="74">
        <f t="shared" si="15"/>
        <v>5213.7855099999997</v>
      </c>
      <c r="N9" s="60">
        <f t="shared" si="16"/>
        <v>69997.59245000004</v>
      </c>
      <c r="O9" s="75">
        <f t="shared" si="10"/>
        <v>5213.7855099999997</v>
      </c>
      <c r="P9" s="123">
        <f t="shared" si="17"/>
        <v>5213.7855099999997</v>
      </c>
      <c r="Q9" s="76">
        <f t="shared" si="11"/>
        <v>69997.59245000004</v>
      </c>
      <c r="R9" s="49">
        <f t="shared" si="3"/>
        <v>2019</v>
      </c>
      <c r="S9" s="50">
        <f>Interest_Rate/12</f>
        <v>3.8541666666666668E-3</v>
      </c>
      <c r="T9" s="78">
        <f t="shared" si="18"/>
        <v>2023</v>
      </c>
      <c r="U9" s="51">
        <f t="shared" ca="1" si="21"/>
        <v>298.90051981231744</v>
      </c>
      <c r="V9" s="68">
        <f t="shared" ca="1" si="4"/>
        <v>0</v>
      </c>
      <c r="X9" s="125">
        <v>0</v>
      </c>
      <c r="Y9" s="69">
        <f t="shared" si="12"/>
        <v>0</v>
      </c>
      <c r="Z9" s="69">
        <f t="shared" si="20"/>
        <v>0</v>
      </c>
      <c r="AA9" s="70">
        <f t="shared" si="13"/>
        <v>0</v>
      </c>
    </row>
    <row r="10" spans="1:27" ht="15" customHeight="1" x14ac:dyDescent="0.25">
      <c r="A10" s="62" t="s">
        <v>19</v>
      </c>
      <c r="B10" s="48">
        <f t="shared" si="5"/>
        <v>43739</v>
      </c>
      <c r="C10" s="72">
        <f t="shared" si="6"/>
        <v>69732.662450000047</v>
      </c>
      <c r="D10" s="125">
        <v>0</v>
      </c>
      <c r="E10" s="125">
        <v>0</v>
      </c>
      <c r="F10" s="73">
        <f t="shared" si="7"/>
        <v>264.93000000000006</v>
      </c>
      <c r="G10" s="77">
        <f t="shared" si="8"/>
        <v>269.77999999999997</v>
      </c>
      <c r="H10" s="74">
        <f t="shared" si="14"/>
        <v>228.03</v>
      </c>
      <c r="I10" s="112">
        <f t="shared" si="0"/>
        <v>228.03</v>
      </c>
      <c r="J10" s="74">
        <f t="shared" si="9"/>
        <v>0</v>
      </c>
      <c r="K10" s="74">
        <f t="shared" si="1"/>
        <v>937.26</v>
      </c>
      <c r="L10" s="74">
        <f t="shared" si="2"/>
        <v>68795.402450000052</v>
      </c>
      <c r="M10" s="74">
        <f t="shared" si="15"/>
        <v>5623.7855099999997</v>
      </c>
      <c r="N10" s="60">
        <f t="shared" si="16"/>
        <v>63171.616940000051</v>
      </c>
      <c r="O10" s="75">
        <f t="shared" si="10"/>
        <v>5623.7855099999997</v>
      </c>
      <c r="P10" s="123">
        <f t="shared" si="17"/>
        <v>5623.7855099999997</v>
      </c>
      <c r="Q10" s="76">
        <f t="shared" si="11"/>
        <v>63171.616940000051</v>
      </c>
      <c r="R10" s="49">
        <f t="shared" si="3"/>
        <v>2019</v>
      </c>
      <c r="S10" s="50" t="s">
        <v>45</v>
      </c>
      <c r="T10" s="49">
        <f t="shared" si="18"/>
        <v>2024</v>
      </c>
      <c r="U10" s="51">
        <f t="shared" ca="1" si="21"/>
        <v>319.82355619917968</v>
      </c>
      <c r="V10" s="68">
        <f t="shared" ca="1" si="4"/>
        <v>0</v>
      </c>
      <c r="X10" s="125">
        <v>0</v>
      </c>
      <c r="Y10" s="69">
        <f t="shared" si="12"/>
        <v>0</v>
      </c>
      <c r="Z10" s="69">
        <f t="shared" si="20"/>
        <v>0</v>
      </c>
      <c r="AA10" s="70">
        <f t="shared" si="13"/>
        <v>0</v>
      </c>
    </row>
    <row r="11" spans="1:27" x14ac:dyDescent="0.25">
      <c r="A11" s="79">
        <v>4.6249999999999999E-2</v>
      </c>
      <c r="B11" s="48">
        <f t="shared" si="5"/>
        <v>43770</v>
      </c>
      <c r="C11" s="72">
        <f t="shared" si="6"/>
        <v>62880.376940000053</v>
      </c>
      <c r="D11" s="125">
        <v>0</v>
      </c>
      <c r="E11" s="125">
        <v>0</v>
      </c>
      <c r="F11" s="73">
        <f t="shared" si="7"/>
        <v>291.24</v>
      </c>
      <c r="G11" s="77">
        <f t="shared" si="8"/>
        <v>243.47</v>
      </c>
      <c r="H11" s="74">
        <f t="shared" si="14"/>
        <v>228.03</v>
      </c>
      <c r="I11" s="112">
        <f t="shared" si="0"/>
        <v>228.03</v>
      </c>
      <c r="J11" s="74">
        <f t="shared" si="9"/>
        <v>0</v>
      </c>
      <c r="K11" s="74">
        <f t="shared" si="1"/>
        <v>937.26</v>
      </c>
      <c r="L11" s="74">
        <f t="shared" si="2"/>
        <v>61943.116940000051</v>
      </c>
      <c r="M11" s="74">
        <f t="shared" si="15"/>
        <v>5623.7855099999997</v>
      </c>
      <c r="N11" s="60">
        <f t="shared" si="16"/>
        <v>56319.331430000049</v>
      </c>
      <c r="O11" s="75">
        <f t="shared" si="10"/>
        <v>5623.7855099999997</v>
      </c>
      <c r="P11" s="123">
        <f t="shared" si="17"/>
        <v>5623.7855099999997</v>
      </c>
      <c r="Q11" s="76">
        <f t="shared" si="11"/>
        <v>56319.331430000049</v>
      </c>
      <c r="R11" s="49">
        <f t="shared" si="3"/>
        <v>2019</v>
      </c>
      <c r="S11" s="109">
        <f>ROUND(Loan_Value*(Period_Interest*POWER(1+Period_Interest,Number_of_Payments))/(POWER(1+Period_Interest,Number_of_Payments)-1),2)</f>
        <v>534.71</v>
      </c>
      <c r="T11" s="49">
        <f t="shared" si="18"/>
        <v>2025</v>
      </c>
      <c r="U11" s="51">
        <f t="shared" ref="U11:U33" ca="1" si="22">U10*(1+Inflation)</f>
        <v>342.21120513312229</v>
      </c>
      <c r="V11" s="68">
        <f t="shared" ca="1" si="4"/>
        <v>0</v>
      </c>
      <c r="X11" s="125">
        <v>0</v>
      </c>
      <c r="Y11" s="69">
        <f t="shared" si="12"/>
        <v>0</v>
      </c>
      <c r="Z11" s="69">
        <f t="shared" si="20"/>
        <v>0</v>
      </c>
      <c r="AA11" s="70">
        <f t="shared" si="13"/>
        <v>0</v>
      </c>
    </row>
    <row r="12" spans="1:27" x14ac:dyDescent="0.25">
      <c r="B12" s="48">
        <f t="shared" si="5"/>
        <v>43800</v>
      </c>
      <c r="C12" s="72">
        <f t="shared" si="6"/>
        <v>56001.681430000048</v>
      </c>
      <c r="D12" s="125">
        <v>0</v>
      </c>
      <c r="E12" s="125">
        <v>0</v>
      </c>
      <c r="F12" s="73">
        <f t="shared" si="7"/>
        <v>317.65000000000009</v>
      </c>
      <c r="G12" s="77">
        <f t="shared" si="8"/>
        <v>217.06</v>
      </c>
      <c r="H12" s="74">
        <f t="shared" si="14"/>
        <v>228.03</v>
      </c>
      <c r="I12" s="112">
        <f t="shared" si="0"/>
        <v>228.03</v>
      </c>
      <c r="J12" s="74">
        <f t="shared" si="9"/>
        <v>0</v>
      </c>
      <c r="K12" s="74">
        <f t="shared" si="1"/>
        <v>937.26</v>
      </c>
      <c r="L12" s="74">
        <f t="shared" si="2"/>
        <v>55064.421430000046</v>
      </c>
      <c r="M12" s="74">
        <f t="shared" si="15"/>
        <v>5623.7855099999997</v>
      </c>
      <c r="N12" s="60">
        <f t="shared" si="16"/>
        <v>49440.635920000044</v>
      </c>
      <c r="O12" s="75">
        <f t="shared" si="10"/>
        <v>5623.7855099999997</v>
      </c>
      <c r="P12" s="123">
        <f t="shared" si="17"/>
        <v>5623.7855099999997</v>
      </c>
      <c r="Q12" s="76">
        <f t="shared" si="11"/>
        <v>49440.635920000044</v>
      </c>
      <c r="R12" s="49">
        <f t="shared" si="3"/>
        <v>2019</v>
      </c>
      <c r="S12" s="50" t="s">
        <v>46</v>
      </c>
      <c r="T12" s="49">
        <f t="shared" si="18"/>
        <v>2026</v>
      </c>
      <c r="U12" s="51">
        <f t="shared" ca="1" si="22"/>
        <v>366.16598949244087</v>
      </c>
      <c r="V12" s="68">
        <f t="shared" ca="1" si="4"/>
        <v>0</v>
      </c>
      <c r="X12" s="125">
        <v>0</v>
      </c>
      <c r="Y12" s="69">
        <f t="shared" si="12"/>
        <v>0</v>
      </c>
      <c r="Z12" s="69">
        <f t="shared" si="20"/>
        <v>0</v>
      </c>
      <c r="AA12" s="70">
        <f t="shared" si="13"/>
        <v>0</v>
      </c>
    </row>
    <row r="13" spans="1:27" x14ac:dyDescent="0.25">
      <c r="A13" s="62" t="s">
        <v>20</v>
      </c>
      <c r="B13" s="48">
        <f t="shared" si="5"/>
        <v>43831</v>
      </c>
      <c r="C13" s="72">
        <f t="shared" si="6"/>
        <v>49096.475920000041</v>
      </c>
      <c r="D13" s="125">
        <v>0</v>
      </c>
      <c r="E13" s="125">
        <v>0</v>
      </c>
      <c r="F13" s="73">
        <f t="shared" si="7"/>
        <v>344.16000000000008</v>
      </c>
      <c r="G13" s="77">
        <f t="shared" si="8"/>
        <v>190.55</v>
      </c>
      <c r="H13" s="74">
        <f t="shared" si="14"/>
        <v>228.03</v>
      </c>
      <c r="I13" s="112">
        <f t="shared" si="0"/>
        <v>228.03</v>
      </c>
      <c r="J13" s="74">
        <f t="shared" si="9"/>
        <v>0</v>
      </c>
      <c r="K13" s="74">
        <f t="shared" si="1"/>
        <v>937.26</v>
      </c>
      <c r="L13" s="74">
        <f t="shared" si="2"/>
        <v>48159.215920000039</v>
      </c>
      <c r="M13" s="74">
        <f t="shared" si="15"/>
        <v>5623.7855099999997</v>
      </c>
      <c r="N13" s="60">
        <f t="shared" si="16"/>
        <v>42535.430410000037</v>
      </c>
      <c r="O13" s="75">
        <f t="shared" si="10"/>
        <v>5623.7855099999997</v>
      </c>
      <c r="P13" s="123">
        <f t="shared" si="17"/>
        <v>5623.7855099999997</v>
      </c>
      <c r="Q13" s="76">
        <f t="shared" si="11"/>
        <v>42535.430410000037</v>
      </c>
      <c r="R13" s="49">
        <f t="shared" si="3"/>
        <v>2020</v>
      </c>
      <c r="S13" s="109">
        <f>Calculated_Payment-First_Months_Interest</f>
        <v>133.87000000000006</v>
      </c>
      <c r="T13" s="49">
        <f t="shared" si="18"/>
        <v>2027</v>
      </c>
      <c r="U13" s="51">
        <f t="shared" ca="1" si="22"/>
        <v>391.79760875691176</v>
      </c>
      <c r="V13" s="68">
        <f t="shared" ca="1" si="4"/>
        <v>0</v>
      </c>
      <c r="X13" s="125">
        <v>0</v>
      </c>
      <c r="Y13" s="69">
        <f t="shared" si="12"/>
        <v>0</v>
      </c>
      <c r="Z13" s="69">
        <f t="shared" si="20"/>
        <v>0</v>
      </c>
      <c r="AA13" s="70">
        <f t="shared" si="13"/>
        <v>0</v>
      </c>
    </row>
    <row r="14" spans="1:27" x14ac:dyDescent="0.25">
      <c r="A14" s="80">
        <v>43497</v>
      </c>
      <c r="B14" s="48">
        <f t="shared" si="5"/>
        <v>43862</v>
      </c>
      <c r="C14" s="72">
        <f t="shared" si="6"/>
        <v>42164.66041000004</v>
      </c>
      <c r="D14" s="125">
        <v>0</v>
      </c>
      <c r="E14" s="125">
        <v>0</v>
      </c>
      <c r="F14" s="73">
        <f t="shared" si="7"/>
        <v>370.77</v>
      </c>
      <c r="G14" s="77">
        <f t="shared" si="8"/>
        <v>163.94</v>
      </c>
      <c r="H14" s="74">
        <f t="shared" si="14"/>
        <v>228.03</v>
      </c>
      <c r="I14" s="112">
        <f t="shared" si="0"/>
        <v>228.03</v>
      </c>
      <c r="J14" s="74">
        <f t="shared" si="9"/>
        <v>0</v>
      </c>
      <c r="K14" s="74">
        <f t="shared" si="1"/>
        <v>937.26</v>
      </c>
      <c r="L14" s="74">
        <f t="shared" si="2"/>
        <v>41227.400410000038</v>
      </c>
      <c r="M14" s="74">
        <f t="shared" si="15"/>
        <v>5623.7855099999997</v>
      </c>
      <c r="N14" s="60">
        <f t="shared" si="16"/>
        <v>35603.614900000037</v>
      </c>
      <c r="O14" s="75">
        <f t="shared" si="10"/>
        <v>5623.7855099999997</v>
      </c>
      <c r="P14" s="123">
        <f t="shared" si="17"/>
        <v>5623.7855099999997</v>
      </c>
      <c r="Q14" s="76">
        <f t="shared" si="11"/>
        <v>35603.614900000037</v>
      </c>
      <c r="R14" s="49">
        <f t="shared" si="3"/>
        <v>2020</v>
      </c>
      <c r="S14" s="106" t="s">
        <v>64</v>
      </c>
      <c r="T14" s="49">
        <f t="shared" si="18"/>
        <v>2028</v>
      </c>
      <c r="U14" s="51">
        <f t="shared" ca="1" si="22"/>
        <v>419.22344136989562</v>
      </c>
      <c r="V14" s="68">
        <f t="shared" ca="1" si="4"/>
        <v>0</v>
      </c>
      <c r="X14" s="125">
        <v>0</v>
      </c>
      <c r="Y14" s="69">
        <f t="shared" si="12"/>
        <v>0</v>
      </c>
      <c r="Z14" s="69">
        <f t="shared" si="20"/>
        <v>0</v>
      </c>
      <c r="AA14" s="70">
        <f t="shared" si="13"/>
        <v>0</v>
      </c>
    </row>
    <row r="15" spans="1:27" x14ac:dyDescent="0.25">
      <c r="B15" s="48">
        <f t="shared" si="5"/>
        <v>43891</v>
      </c>
      <c r="C15" s="72">
        <f t="shared" ca="1" si="6"/>
        <v>35222.084900000038</v>
      </c>
      <c r="D15" s="125">
        <v>0</v>
      </c>
      <c r="E15" s="125">
        <v>0</v>
      </c>
      <c r="F15" s="73">
        <f t="shared" ca="1" si="7"/>
        <v>381.53</v>
      </c>
      <c r="G15" s="77">
        <f t="shared" si="8"/>
        <v>137.22</v>
      </c>
      <c r="H15" s="74">
        <f t="shared" ca="1" si="14"/>
        <v>243.99</v>
      </c>
      <c r="I15" s="112">
        <f t="shared" ca="1" si="0"/>
        <v>243.99</v>
      </c>
      <c r="J15" s="74">
        <f t="shared" si="9"/>
        <v>0</v>
      </c>
      <c r="K15" s="74">
        <f t="shared" ca="1" si="1"/>
        <v>937.26</v>
      </c>
      <c r="L15" s="74">
        <f t="shared" ca="1" si="2"/>
        <v>34284.824900000036</v>
      </c>
      <c r="M15" s="74">
        <f t="shared" si="15"/>
        <v>5623.7855099999997</v>
      </c>
      <c r="N15" s="60">
        <f t="shared" ca="1" si="16"/>
        <v>28661.039390000034</v>
      </c>
      <c r="O15" s="75">
        <f t="shared" si="10"/>
        <v>5623.7855099999997</v>
      </c>
      <c r="P15" s="123">
        <f t="shared" si="17"/>
        <v>5623.7855099999997</v>
      </c>
      <c r="Q15" s="76">
        <f t="shared" ca="1" si="11"/>
        <v>28661.039390000034</v>
      </c>
      <c r="R15" s="49">
        <f t="shared" si="3"/>
        <v>2020</v>
      </c>
      <c r="S15" s="109">
        <f>ROUND(Loan_Value*Period_Interest,2)+0.01</f>
        <v>400.84</v>
      </c>
      <c r="T15" s="49">
        <f t="shared" si="18"/>
        <v>2029</v>
      </c>
      <c r="U15" s="51">
        <f t="shared" ca="1" si="22"/>
        <v>448.56908226578832</v>
      </c>
      <c r="V15" s="68">
        <f t="shared" ca="1" si="4"/>
        <v>0</v>
      </c>
      <c r="X15" s="125">
        <v>0</v>
      </c>
      <c r="Y15" s="69">
        <f t="shared" si="12"/>
        <v>0</v>
      </c>
      <c r="Z15" s="69">
        <f t="shared" si="20"/>
        <v>0</v>
      </c>
      <c r="AA15" s="70">
        <f t="shared" si="13"/>
        <v>0</v>
      </c>
    </row>
    <row r="16" spans="1:27" x14ac:dyDescent="0.25">
      <c r="A16" s="62" t="s">
        <v>56</v>
      </c>
      <c r="B16" s="48">
        <f t="shared" si="5"/>
        <v>43922</v>
      </c>
      <c r="C16" s="72">
        <f t="shared" ca="1" si="6"/>
        <v>28252.749390000034</v>
      </c>
      <c r="D16" s="125">
        <v>0</v>
      </c>
      <c r="E16" s="125">
        <v>0</v>
      </c>
      <c r="F16" s="73">
        <f t="shared" ca="1" si="7"/>
        <v>408.28999999999996</v>
      </c>
      <c r="G16" s="77">
        <f t="shared" ca="1" si="8"/>
        <v>110.46</v>
      </c>
      <c r="H16" s="74">
        <f t="shared" ca="1" si="14"/>
        <v>243.99</v>
      </c>
      <c r="I16" s="112">
        <f t="shared" ca="1" si="0"/>
        <v>243.99</v>
      </c>
      <c r="J16" s="74">
        <f t="shared" ca="1" si="9"/>
        <v>0</v>
      </c>
      <c r="K16" s="74">
        <f t="shared" ca="1" si="1"/>
        <v>937.26</v>
      </c>
      <c r="L16" s="74">
        <f t="shared" ca="1" si="2"/>
        <v>27315.489390000035</v>
      </c>
      <c r="M16" s="74">
        <f t="shared" ca="1" si="15"/>
        <v>5623.7855099999997</v>
      </c>
      <c r="N16" s="60">
        <f t="shared" ca="1" si="16"/>
        <v>21691.703880000037</v>
      </c>
      <c r="O16" s="75">
        <f t="shared" ca="1" si="10"/>
        <v>5623.7855099999997</v>
      </c>
      <c r="P16" s="123">
        <f t="shared" ca="1" si="17"/>
        <v>5623.7855099999997</v>
      </c>
      <c r="Q16" s="76">
        <f t="shared" ca="1" si="11"/>
        <v>21691.703880000037</v>
      </c>
      <c r="R16" s="49">
        <f t="shared" si="3"/>
        <v>2020</v>
      </c>
      <c r="S16" s="106" t="s">
        <v>0</v>
      </c>
      <c r="T16" s="49">
        <f t="shared" si="18"/>
        <v>2030</v>
      </c>
      <c r="U16" s="51">
        <f t="shared" ca="1" si="22"/>
        <v>479.96891802439353</v>
      </c>
      <c r="V16" s="68">
        <f t="shared" ca="1" si="4"/>
        <v>0</v>
      </c>
      <c r="X16" s="125">
        <v>0</v>
      </c>
      <c r="Y16" s="69">
        <f t="shared" si="12"/>
        <v>0</v>
      </c>
      <c r="Z16" s="69">
        <f t="shared" si="20"/>
        <v>0</v>
      </c>
      <c r="AA16" s="70">
        <f t="shared" si="13"/>
        <v>0</v>
      </c>
    </row>
    <row r="17" spans="1:27" x14ac:dyDescent="0.25">
      <c r="A17" s="71">
        <f>Payment</f>
        <v>762.74</v>
      </c>
      <c r="B17" s="48">
        <f t="shared" si="5"/>
        <v>43952</v>
      </c>
      <c r="C17" s="72">
        <f t="shared" ca="1" si="6"/>
        <v>21256.553880000036</v>
      </c>
      <c r="D17" s="125">
        <v>0</v>
      </c>
      <c r="E17" s="125">
        <v>0</v>
      </c>
      <c r="F17" s="73">
        <f t="shared" ca="1" si="7"/>
        <v>435.15</v>
      </c>
      <c r="G17" s="77">
        <f t="shared" ca="1" si="8"/>
        <v>83.6</v>
      </c>
      <c r="H17" s="74">
        <f t="shared" ca="1" si="14"/>
        <v>243.99</v>
      </c>
      <c r="I17" s="112">
        <f t="shared" ca="1" si="0"/>
        <v>243.99</v>
      </c>
      <c r="J17" s="74">
        <f t="shared" ca="1" si="9"/>
        <v>0</v>
      </c>
      <c r="K17" s="74">
        <f t="shared" ca="1" si="1"/>
        <v>937.26</v>
      </c>
      <c r="L17" s="74">
        <f t="shared" ca="1" si="2"/>
        <v>20319.293880000037</v>
      </c>
      <c r="M17" s="74">
        <f t="shared" ca="1" si="15"/>
        <v>5623.7855099999997</v>
      </c>
      <c r="N17" s="60">
        <f t="shared" ca="1" si="16"/>
        <v>14695.508370000038</v>
      </c>
      <c r="O17" s="75">
        <f t="shared" ca="1" si="10"/>
        <v>5623.7855099999997</v>
      </c>
      <c r="P17" s="123">
        <f t="shared" ca="1" si="17"/>
        <v>5623.7855099999997</v>
      </c>
      <c r="Q17" s="76">
        <f t="shared" ca="1" si="11"/>
        <v>14695.508370000038</v>
      </c>
      <c r="R17" s="49">
        <f t="shared" si="3"/>
        <v>2020</v>
      </c>
      <c r="S17" s="109">
        <f>ROUND(Calculated_Payment+H4,2)</f>
        <v>762.74</v>
      </c>
      <c r="T17" s="49">
        <f t="shared" si="18"/>
        <v>2031</v>
      </c>
      <c r="U17" s="51">
        <f t="shared" ca="1" si="22"/>
        <v>513.56674228610109</v>
      </c>
      <c r="V17" s="68">
        <f t="shared" ca="1" si="4"/>
        <v>0</v>
      </c>
      <c r="X17" s="125">
        <v>0</v>
      </c>
      <c r="Y17" s="69">
        <f t="shared" si="12"/>
        <v>0</v>
      </c>
      <c r="Z17" s="69">
        <f t="shared" si="20"/>
        <v>0</v>
      </c>
      <c r="AA17" s="70">
        <f t="shared" si="13"/>
        <v>0</v>
      </c>
    </row>
    <row r="18" spans="1:27" x14ac:dyDescent="0.25">
      <c r="A18" s="99"/>
      <c r="B18" s="48">
        <f t="shared" si="5"/>
        <v>43983</v>
      </c>
      <c r="C18" s="72">
        <f t="shared" ca="1" si="6"/>
        <v>14233.398370000037</v>
      </c>
      <c r="D18" s="125">
        <v>0</v>
      </c>
      <c r="E18" s="125">
        <v>0</v>
      </c>
      <c r="F18" s="73">
        <f t="shared" ca="1" si="7"/>
        <v>462.11</v>
      </c>
      <c r="G18" s="77">
        <f t="shared" ca="1" si="8"/>
        <v>56.64</v>
      </c>
      <c r="H18" s="74">
        <f t="shared" ca="1" si="14"/>
        <v>243.99</v>
      </c>
      <c r="I18" s="112">
        <f t="shared" ca="1" si="0"/>
        <v>243.99</v>
      </c>
      <c r="J18" s="74">
        <f t="shared" ca="1" si="9"/>
        <v>0</v>
      </c>
      <c r="K18" s="74">
        <f t="shared" ca="1" si="1"/>
        <v>937.26</v>
      </c>
      <c r="L18" s="74">
        <f t="shared" ca="1" si="2"/>
        <v>13296.138370000037</v>
      </c>
      <c r="M18" s="74">
        <f t="shared" ca="1" si="15"/>
        <v>5623.7855099999997</v>
      </c>
      <c r="N18" s="60">
        <f t="shared" ca="1" si="16"/>
        <v>7672.3528600000373</v>
      </c>
      <c r="O18" s="75">
        <f t="shared" ca="1" si="10"/>
        <v>5623.7855099999997</v>
      </c>
      <c r="P18" s="123">
        <f t="shared" ca="1" si="17"/>
        <v>5623.7855099999997</v>
      </c>
      <c r="Q18" s="76">
        <f t="shared" ca="1" si="11"/>
        <v>7672.3528600000373</v>
      </c>
      <c r="R18" s="49">
        <f t="shared" si="3"/>
        <v>2020</v>
      </c>
      <c r="T18" s="49">
        <f t="shared" si="18"/>
        <v>2032</v>
      </c>
      <c r="U18" s="51">
        <f t="shared" ca="1" si="22"/>
        <v>549.51641424612819</v>
      </c>
      <c r="V18" s="68">
        <f t="shared" ca="1" si="4"/>
        <v>0</v>
      </c>
      <c r="X18" s="125">
        <v>0</v>
      </c>
      <c r="Y18" s="69">
        <f t="shared" si="12"/>
        <v>0</v>
      </c>
      <c r="Z18" s="69">
        <f t="shared" si="20"/>
        <v>0</v>
      </c>
      <c r="AA18" s="70">
        <f t="shared" si="13"/>
        <v>0</v>
      </c>
    </row>
    <row r="19" spans="1:27" x14ac:dyDescent="0.25">
      <c r="A19" s="62" t="s">
        <v>48</v>
      </c>
      <c r="B19" s="48">
        <f t="shared" si="5"/>
        <v>44013</v>
      </c>
      <c r="C19" s="72">
        <f t="shared" ca="1" si="6"/>
        <v>7183.172860000037</v>
      </c>
      <c r="D19" s="125">
        <v>0</v>
      </c>
      <c r="E19" s="125">
        <v>0</v>
      </c>
      <c r="F19" s="73">
        <f t="shared" ca="1" si="7"/>
        <v>489.17999999999995</v>
      </c>
      <c r="G19" s="77">
        <f t="shared" ca="1" si="8"/>
        <v>29.57</v>
      </c>
      <c r="H19" s="74">
        <f t="shared" ca="1" si="14"/>
        <v>243.99</v>
      </c>
      <c r="I19" s="112">
        <f t="shared" ca="1" si="0"/>
        <v>243.99</v>
      </c>
      <c r="J19" s="74">
        <f t="shared" ca="1" si="9"/>
        <v>0</v>
      </c>
      <c r="K19" s="74">
        <f t="shared" ca="1" si="1"/>
        <v>937.26</v>
      </c>
      <c r="L19" s="74">
        <f t="shared" ca="1" si="2"/>
        <v>6245.9128600000367</v>
      </c>
      <c r="M19" s="74">
        <f t="shared" ca="1" si="15"/>
        <v>5213.7855099999997</v>
      </c>
      <c r="N19" s="60">
        <f t="shared" ca="1" si="16"/>
        <v>1032.127350000037</v>
      </c>
      <c r="O19" s="75">
        <f t="shared" ca="1" si="10"/>
        <v>5213.7855099999997</v>
      </c>
      <c r="P19" s="123">
        <f t="shared" ca="1" si="17"/>
        <v>5213.7855099999997</v>
      </c>
      <c r="Q19" s="76">
        <f t="shared" ca="1" si="11"/>
        <v>1032.127350000037</v>
      </c>
      <c r="R19" s="49">
        <f t="shared" si="3"/>
        <v>2020</v>
      </c>
      <c r="T19" s="49">
        <f>T18+1</f>
        <v>2033</v>
      </c>
      <c r="U19" s="51">
        <f t="shared" ref="U19:U22" ca="1" si="23">U18*(1+Inflation)</f>
        <v>587.98256324335716</v>
      </c>
      <c r="V19" s="68">
        <f t="shared" ca="1" si="4"/>
        <v>0</v>
      </c>
      <c r="X19" s="125">
        <v>0</v>
      </c>
      <c r="Y19" s="69">
        <f t="shared" si="12"/>
        <v>0</v>
      </c>
      <c r="Z19" s="69">
        <f t="shared" si="20"/>
        <v>0</v>
      </c>
      <c r="AA19" s="70">
        <f t="shared" si="13"/>
        <v>0</v>
      </c>
    </row>
    <row r="20" spans="1:27" x14ac:dyDescent="0.25">
      <c r="A20" s="71">
        <v>1700</v>
      </c>
      <c r="B20" s="48">
        <f t="shared" si="5"/>
        <v>44044</v>
      </c>
      <c r="C20" s="72">
        <f t="shared" ca="1" si="6"/>
        <v>517.35735000003706</v>
      </c>
      <c r="D20" s="125">
        <v>0</v>
      </c>
      <c r="E20" s="125">
        <v>0</v>
      </c>
      <c r="F20" s="73">
        <f t="shared" ca="1" si="7"/>
        <v>514.77</v>
      </c>
      <c r="G20" s="77">
        <f t="shared" ca="1" si="8"/>
        <v>3.98</v>
      </c>
      <c r="H20" s="74">
        <f t="shared" ca="1" si="14"/>
        <v>243.99</v>
      </c>
      <c r="I20" s="112">
        <f t="shared" ca="1" si="0"/>
        <v>243.99</v>
      </c>
      <c r="J20" s="74">
        <f t="shared" ca="1" si="9"/>
        <v>0</v>
      </c>
      <c r="K20" s="74">
        <f t="shared" ca="1" si="1"/>
        <v>937.26</v>
      </c>
      <c r="L20" s="74">
        <f t="shared" ca="1" si="2"/>
        <v>-419.90264999996293</v>
      </c>
      <c r="M20" s="74">
        <f t="shared" ca="1" si="15"/>
        <v>5623.7855099999997</v>
      </c>
      <c r="N20" s="60">
        <f t="shared" ca="1" si="16"/>
        <v>-6043.6881599999624</v>
      </c>
      <c r="O20" s="75">
        <f t="shared" ca="1" si="10"/>
        <v>5623.7855099999997</v>
      </c>
      <c r="P20" s="123">
        <f t="shared" ca="1" si="17"/>
        <v>5623.7855099999997</v>
      </c>
      <c r="Q20" s="76">
        <f t="shared" ca="1" si="11"/>
        <v>-6043.6881599999624</v>
      </c>
      <c r="R20" s="49">
        <f t="shared" si="3"/>
        <v>2020</v>
      </c>
      <c r="T20" s="49">
        <f>T19+1</f>
        <v>2034</v>
      </c>
      <c r="U20" s="51">
        <f t="shared" ca="1" si="23"/>
        <v>629.14134267039219</v>
      </c>
      <c r="V20" s="68">
        <f t="shared" ca="1" si="4"/>
        <v>0</v>
      </c>
      <c r="X20" s="125">
        <v>0</v>
      </c>
      <c r="Y20" s="69">
        <f t="shared" si="12"/>
        <v>0</v>
      </c>
      <c r="Z20" s="69">
        <f t="shared" si="20"/>
        <v>0</v>
      </c>
      <c r="AA20" s="70">
        <f t="shared" si="13"/>
        <v>0</v>
      </c>
    </row>
    <row r="21" spans="1:27" ht="15" customHeight="1" x14ac:dyDescent="0.25">
      <c r="B21" s="48">
        <f t="shared" si="5"/>
        <v>44075</v>
      </c>
      <c r="C21" s="72">
        <f t="shared" ca="1" si="6"/>
        <v>-0.01</v>
      </c>
      <c r="D21" s="125">
        <v>0</v>
      </c>
      <c r="E21" s="125">
        <v>0</v>
      </c>
      <c r="F21" s="73">
        <f t="shared" ca="1" si="7"/>
        <v>0</v>
      </c>
      <c r="G21" s="77">
        <f t="shared" ca="1" si="8"/>
        <v>0</v>
      </c>
      <c r="H21" s="74">
        <f t="shared" ca="1" si="14"/>
        <v>0</v>
      </c>
      <c r="I21" s="112">
        <f t="shared" ca="1" si="0"/>
        <v>0</v>
      </c>
      <c r="J21" s="74">
        <f t="shared" ca="1" si="9"/>
        <v>0</v>
      </c>
      <c r="K21" s="74">
        <f t="shared" ca="1" si="1"/>
        <v>0</v>
      </c>
      <c r="L21" s="74">
        <f t="shared" ca="1" si="2"/>
        <v>0</v>
      </c>
      <c r="M21" s="74">
        <f t="shared" ca="1" si="15"/>
        <v>0</v>
      </c>
      <c r="N21" s="60">
        <f t="shared" ca="1" si="16"/>
        <v>0</v>
      </c>
      <c r="O21" s="75">
        <f t="shared" ca="1" si="10"/>
        <v>0</v>
      </c>
      <c r="P21" s="123">
        <f t="shared" ca="1" si="17"/>
        <v>0</v>
      </c>
      <c r="Q21" s="76">
        <f t="shared" ca="1" si="11"/>
        <v>0</v>
      </c>
      <c r="R21" s="49">
        <f t="shared" si="3"/>
        <v>2020</v>
      </c>
      <c r="T21" s="49">
        <f>T20+1</f>
        <v>2035</v>
      </c>
      <c r="U21" s="51">
        <f t="shared" ca="1" si="23"/>
        <v>673.18123665731969</v>
      </c>
      <c r="V21" s="68">
        <f t="shared" ca="1" si="4"/>
        <v>0</v>
      </c>
      <c r="X21" s="125">
        <v>0</v>
      </c>
      <c r="Y21" s="69">
        <f t="shared" si="12"/>
        <v>0</v>
      </c>
      <c r="Z21" s="69">
        <f t="shared" si="20"/>
        <v>0</v>
      </c>
      <c r="AA21" s="70">
        <f t="shared" si="13"/>
        <v>0</v>
      </c>
    </row>
    <row r="22" spans="1:27" x14ac:dyDescent="0.25">
      <c r="A22" s="21" t="s">
        <v>59</v>
      </c>
      <c r="B22" s="48">
        <f t="shared" si="5"/>
        <v>44105</v>
      </c>
      <c r="C22" s="72">
        <f t="shared" ca="1" si="6"/>
        <v>0</v>
      </c>
      <c r="D22" s="125">
        <v>0</v>
      </c>
      <c r="E22" s="125">
        <v>0</v>
      </c>
      <c r="F22" s="73">
        <f t="shared" ca="1" si="7"/>
        <v>0</v>
      </c>
      <c r="G22" s="77">
        <f t="shared" ca="1" si="8"/>
        <v>0</v>
      </c>
      <c r="H22" s="74">
        <f t="shared" ca="1" si="14"/>
        <v>0</v>
      </c>
      <c r="I22" s="112">
        <f t="shared" ca="1" si="0"/>
        <v>0</v>
      </c>
      <c r="J22" s="74">
        <f t="shared" ca="1" si="9"/>
        <v>0</v>
      </c>
      <c r="K22" s="74">
        <f t="shared" ca="1" si="1"/>
        <v>0</v>
      </c>
      <c r="L22" s="74">
        <f t="shared" ca="1" si="2"/>
        <v>0</v>
      </c>
      <c r="M22" s="74">
        <f t="shared" ca="1" si="15"/>
        <v>0</v>
      </c>
      <c r="N22" s="60">
        <f t="shared" ca="1" si="16"/>
        <v>0</v>
      </c>
      <c r="O22" s="75">
        <f t="shared" ca="1" si="10"/>
        <v>0</v>
      </c>
      <c r="P22" s="123">
        <f t="shared" ca="1" si="17"/>
        <v>0</v>
      </c>
      <c r="Q22" s="76">
        <f t="shared" ca="1" si="11"/>
        <v>0</v>
      </c>
      <c r="R22" s="49">
        <f t="shared" si="3"/>
        <v>2020</v>
      </c>
      <c r="T22" s="49">
        <f>T21+1</f>
        <v>2036</v>
      </c>
      <c r="U22" s="51">
        <f t="shared" ca="1" si="23"/>
        <v>720.30392322333216</v>
      </c>
      <c r="V22" s="68">
        <f t="shared" ca="1" si="4"/>
        <v>0</v>
      </c>
      <c r="X22" s="125">
        <v>0</v>
      </c>
      <c r="Y22" s="69">
        <f t="shared" si="12"/>
        <v>0</v>
      </c>
      <c r="Z22" s="69">
        <f t="shared" si="20"/>
        <v>0</v>
      </c>
      <c r="AA22" s="70">
        <f t="shared" si="13"/>
        <v>0</v>
      </c>
    </row>
    <row r="23" spans="1:27" x14ac:dyDescent="0.25">
      <c r="A23" s="82">
        <f>1112.03</f>
        <v>1112.03</v>
      </c>
      <c r="B23" s="48">
        <f t="shared" si="5"/>
        <v>44136</v>
      </c>
      <c r="C23" s="72">
        <f t="shared" ca="1" si="6"/>
        <v>0</v>
      </c>
      <c r="D23" s="125">
        <v>0</v>
      </c>
      <c r="E23" s="125">
        <v>0</v>
      </c>
      <c r="F23" s="73">
        <f t="shared" ca="1" si="7"/>
        <v>0</v>
      </c>
      <c r="G23" s="77">
        <f t="shared" ca="1" si="8"/>
        <v>0</v>
      </c>
      <c r="H23" s="74">
        <f t="shared" ca="1" si="14"/>
        <v>0</v>
      </c>
      <c r="I23" s="112">
        <f t="shared" ca="1" si="0"/>
        <v>0</v>
      </c>
      <c r="J23" s="74">
        <f t="shared" ca="1" si="9"/>
        <v>0</v>
      </c>
      <c r="K23" s="74">
        <f t="shared" ca="1" si="1"/>
        <v>0</v>
      </c>
      <c r="L23" s="74">
        <f t="shared" ca="1" si="2"/>
        <v>0</v>
      </c>
      <c r="M23" s="74">
        <f t="shared" ca="1" si="15"/>
        <v>0</v>
      </c>
      <c r="N23" s="60">
        <f t="shared" ca="1" si="16"/>
        <v>0</v>
      </c>
      <c r="O23" s="75">
        <f t="shared" ca="1" si="10"/>
        <v>0</v>
      </c>
      <c r="P23" s="123">
        <f t="shared" ca="1" si="17"/>
        <v>0</v>
      </c>
      <c r="Q23" s="76">
        <f t="shared" ca="1" si="11"/>
        <v>0</v>
      </c>
      <c r="R23" s="49">
        <f t="shared" si="3"/>
        <v>2020</v>
      </c>
      <c r="T23" s="49">
        <f t="shared" si="18"/>
        <v>2037</v>
      </c>
      <c r="U23" s="51">
        <f t="shared" ca="1" si="22"/>
        <v>770.72519784896542</v>
      </c>
      <c r="V23" s="68">
        <f t="shared" ca="1" si="4"/>
        <v>0</v>
      </c>
      <c r="X23" s="125">
        <v>0</v>
      </c>
      <c r="Y23" s="69">
        <f t="shared" si="12"/>
        <v>0</v>
      </c>
      <c r="Z23" s="69">
        <f t="shared" si="20"/>
        <v>0</v>
      </c>
      <c r="AA23" s="70">
        <f t="shared" si="13"/>
        <v>0</v>
      </c>
    </row>
    <row r="24" spans="1:27" x14ac:dyDescent="0.25">
      <c r="B24" s="48">
        <f t="shared" si="5"/>
        <v>44166</v>
      </c>
      <c r="C24" s="72">
        <f t="shared" ca="1" si="6"/>
        <v>0</v>
      </c>
      <c r="D24" s="125">
        <v>0</v>
      </c>
      <c r="E24" s="125">
        <v>0</v>
      </c>
      <c r="F24" s="73">
        <f t="shared" ca="1" si="7"/>
        <v>0</v>
      </c>
      <c r="G24" s="77">
        <f t="shared" ca="1" si="8"/>
        <v>0</v>
      </c>
      <c r="H24" s="74">
        <f t="shared" ca="1" si="14"/>
        <v>0</v>
      </c>
      <c r="I24" s="112">
        <f t="shared" ca="1" si="0"/>
        <v>0</v>
      </c>
      <c r="J24" s="74">
        <f t="shared" ca="1" si="9"/>
        <v>0</v>
      </c>
      <c r="K24" s="74">
        <f t="shared" ca="1" si="1"/>
        <v>0</v>
      </c>
      <c r="L24" s="74">
        <f t="shared" ca="1" si="2"/>
        <v>0</v>
      </c>
      <c r="M24" s="74">
        <f t="shared" ca="1" si="15"/>
        <v>0</v>
      </c>
      <c r="N24" s="60">
        <f t="shared" ca="1" si="16"/>
        <v>0</v>
      </c>
      <c r="O24" s="75">
        <f t="shared" ca="1" si="10"/>
        <v>0</v>
      </c>
      <c r="P24" s="123">
        <f t="shared" ca="1" si="17"/>
        <v>0</v>
      </c>
      <c r="Q24" s="76">
        <f t="shared" ca="1" si="11"/>
        <v>0</v>
      </c>
      <c r="R24" s="49">
        <f t="shared" si="3"/>
        <v>2020</v>
      </c>
      <c r="T24" s="49">
        <f t="shared" si="18"/>
        <v>2038</v>
      </c>
      <c r="U24" s="51">
        <f t="shared" ca="1" si="22"/>
        <v>824.67596169839305</v>
      </c>
      <c r="V24" s="68">
        <f t="shared" ca="1" si="4"/>
        <v>0</v>
      </c>
      <c r="X24" s="125">
        <v>0</v>
      </c>
      <c r="Y24" s="69">
        <f t="shared" si="12"/>
        <v>0</v>
      </c>
      <c r="Z24" s="69">
        <f t="shared" si="20"/>
        <v>0</v>
      </c>
      <c r="AA24" s="70">
        <f t="shared" si="13"/>
        <v>0</v>
      </c>
    </row>
    <row r="25" spans="1:27" x14ac:dyDescent="0.25">
      <c r="A25" s="21" t="s">
        <v>60</v>
      </c>
      <c r="B25" s="48">
        <f t="shared" si="5"/>
        <v>44197</v>
      </c>
      <c r="C25" s="72">
        <f t="shared" ca="1" si="6"/>
        <v>0</v>
      </c>
      <c r="D25" s="125">
        <v>0</v>
      </c>
      <c r="E25" s="125">
        <v>0</v>
      </c>
      <c r="F25" s="73">
        <f t="shared" ca="1" si="7"/>
        <v>0</v>
      </c>
      <c r="G25" s="77">
        <f t="shared" ca="1" si="8"/>
        <v>0</v>
      </c>
      <c r="H25" s="74">
        <f t="shared" ca="1" si="14"/>
        <v>0</v>
      </c>
      <c r="I25" s="112">
        <f t="shared" ca="1" si="0"/>
        <v>0</v>
      </c>
      <c r="J25" s="74">
        <f t="shared" ca="1" si="9"/>
        <v>0</v>
      </c>
      <c r="K25" s="74">
        <f t="shared" ca="1" si="1"/>
        <v>0</v>
      </c>
      <c r="L25" s="74">
        <f t="shared" ca="1" si="2"/>
        <v>0</v>
      </c>
      <c r="M25" s="74">
        <f t="shared" ca="1" si="15"/>
        <v>0</v>
      </c>
      <c r="N25" s="60">
        <f t="shared" ca="1" si="16"/>
        <v>0</v>
      </c>
      <c r="O25" s="75">
        <f t="shared" ref="O25:O88" ca="1" si="24">IF(Q24&gt;0,(IF(AND(MONTH($B25)=MONTH(Renew_3208),MONTH($B25)=MONTH(Renew_2924)),Goal_From_3208*0.5+Goal_From_2924*0.5,IF(MONTH($B25)=MONTH(Renew_3208),Goal_From_3208*0.5+Goal_From_2924*0.9,IF(MONTH($B25)=MONTH(Renew_2924),Goal_From_3208*0.9+Goal_From_2924*0.5,Goal_From_3208*0.9+Goal_From_2924*0.9)))+IF(B25&gt;=Temp_Start,IF(Temp,Temp_Goal,0),0)+IF(Bought_3rd_Rental,IF(MONTH($B25)=MONTH(Renew_NEW),Goal_From_NEW*0.5,Goal_From_NEW))),0)</f>
        <v>0</v>
      </c>
      <c r="P25" s="123">
        <f t="shared" ca="1" si="17"/>
        <v>0</v>
      </c>
      <c r="Q25" s="76">
        <f t="shared" ca="1" si="11"/>
        <v>0</v>
      </c>
      <c r="R25" s="49">
        <f t="shared" si="3"/>
        <v>2021</v>
      </c>
      <c r="T25" s="49">
        <f>T24+1</f>
        <v>2039</v>
      </c>
      <c r="U25" s="51">
        <f ca="1">U24*(1+Inflation)</f>
        <v>882.40327901728062</v>
      </c>
      <c r="V25" s="68">
        <f t="shared" ca="1" si="4"/>
        <v>0</v>
      </c>
      <c r="X25" s="125">
        <v>0</v>
      </c>
      <c r="Y25" s="69">
        <f t="shared" si="12"/>
        <v>0</v>
      </c>
      <c r="Z25" s="69">
        <f t="shared" si="20"/>
        <v>0</v>
      </c>
      <c r="AA25" s="70">
        <f t="shared" si="13"/>
        <v>0</v>
      </c>
    </row>
    <row r="26" spans="1:27" x14ac:dyDescent="0.25">
      <c r="A26" s="83">
        <f>A23/12</f>
        <v>92.669166666666669</v>
      </c>
      <c r="B26" s="48">
        <f t="shared" si="5"/>
        <v>44228</v>
      </c>
      <c r="C26" s="72">
        <f t="shared" ca="1" si="6"/>
        <v>0</v>
      </c>
      <c r="D26" s="125">
        <v>0</v>
      </c>
      <c r="E26" s="125">
        <v>0</v>
      </c>
      <c r="F26" s="73">
        <f t="shared" ca="1" si="7"/>
        <v>0</v>
      </c>
      <c r="G26" s="77">
        <f t="shared" ca="1" si="8"/>
        <v>0</v>
      </c>
      <c r="H26" s="74">
        <f t="shared" ca="1" si="14"/>
        <v>0</v>
      </c>
      <c r="I26" s="112">
        <f t="shared" ca="1" si="0"/>
        <v>0</v>
      </c>
      <c r="J26" s="74">
        <f t="shared" ca="1" si="9"/>
        <v>0</v>
      </c>
      <c r="K26" s="74">
        <f t="shared" ca="1" si="1"/>
        <v>0</v>
      </c>
      <c r="L26" s="74">
        <f t="shared" ca="1" si="2"/>
        <v>0</v>
      </c>
      <c r="M26" s="74">
        <f t="shared" ca="1" si="15"/>
        <v>0</v>
      </c>
      <c r="N26" s="60">
        <f t="shared" ca="1" si="16"/>
        <v>0</v>
      </c>
      <c r="O26" s="75">
        <f t="shared" ca="1" si="24"/>
        <v>0</v>
      </c>
      <c r="P26" s="123">
        <f t="shared" ca="1" si="17"/>
        <v>0</v>
      </c>
      <c r="Q26" s="76">
        <f t="shared" ca="1" si="11"/>
        <v>0</v>
      </c>
      <c r="R26" s="49">
        <f t="shared" si="3"/>
        <v>2021</v>
      </c>
      <c r="T26" s="49">
        <f t="shared" si="18"/>
        <v>2040</v>
      </c>
      <c r="U26" s="51">
        <f t="shared" ca="1" si="22"/>
        <v>944.17150854849035</v>
      </c>
      <c r="V26" s="68">
        <f t="shared" ca="1" si="4"/>
        <v>0</v>
      </c>
      <c r="X26" s="125">
        <v>0</v>
      </c>
      <c r="Y26" s="69">
        <f t="shared" si="12"/>
        <v>0</v>
      </c>
      <c r="Z26" s="69">
        <f t="shared" si="20"/>
        <v>0</v>
      </c>
      <c r="AA26" s="70">
        <f t="shared" si="13"/>
        <v>0</v>
      </c>
    </row>
    <row r="27" spans="1:27" x14ac:dyDescent="0.25">
      <c r="B27" s="48">
        <f t="shared" si="5"/>
        <v>44256</v>
      </c>
      <c r="C27" s="72">
        <f t="shared" ca="1" si="6"/>
        <v>0</v>
      </c>
      <c r="D27" s="125">
        <v>0</v>
      </c>
      <c r="E27" s="125">
        <v>0</v>
      </c>
      <c r="F27" s="73">
        <f t="shared" ca="1" si="7"/>
        <v>0</v>
      </c>
      <c r="G27" s="77">
        <f t="shared" ca="1" si="8"/>
        <v>0</v>
      </c>
      <c r="H27" s="74">
        <f t="shared" ca="1" si="14"/>
        <v>0</v>
      </c>
      <c r="I27" s="112">
        <f t="shared" ca="1" si="0"/>
        <v>0</v>
      </c>
      <c r="J27" s="74">
        <f t="shared" ca="1" si="9"/>
        <v>0</v>
      </c>
      <c r="K27" s="74">
        <f t="shared" ca="1" si="1"/>
        <v>0</v>
      </c>
      <c r="L27" s="74">
        <f t="shared" ca="1" si="2"/>
        <v>0</v>
      </c>
      <c r="M27" s="74">
        <f t="shared" ca="1" si="15"/>
        <v>0</v>
      </c>
      <c r="N27" s="60">
        <f t="shared" ca="1" si="16"/>
        <v>0</v>
      </c>
      <c r="O27" s="75">
        <f t="shared" ca="1" si="24"/>
        <v>0</v>
      </c>
      <c r="P27" s="123">
        <f t="shared" ca="1" si="17"/>
        <v>0</v>
      </c>
      <c r="Q27" s="76">
        <f t="shared" ca="1" si="11"/>
        <v>0</v>
      </c>
      <c r="R27" s="49">
        <f t="shared" si="3"/>
        <v>2021</v>
      </c>
      <c r="T27" s="49">
        <f t="shared" si="18"/>
        <v>2041</v>
      </c>
      <c r="U27" s="51">
        <f t="shared" ca="1" si="22"/>
        <v>1010.2635141468847</v>
      </c>
      <c r="V27" s="68">
        <f t="shared" ca="1" si="4"/>
        <v>0</v>
      </c>
      <c r="X27" s="125">
        <v>0</v>
      </c>
      <c r="Y27" s="69">
        <f t="shared" si="12"/>
        <v>0</v>
      </c>
      <c r="Z27" s="69">
        <f t="shared" si="20"/>
        <v>0</v>
      </c>
      <c r="AA27" s="70">
        <f t="shared" si="13"/>
        <v>0</v>
      </c>
    </row>
    <row r="28" spans="1:27" x14ac:dyDescent="0.25">
      <c r="A28" s="62" t="s">
        <v>22</v>
      </c>
      <c r="B28" s="48">
        <f t="shared" si="5"/>
        <v>44287</v>
      </c>
      <c r="C28" s="72">
        <f t="shared" ca="1" si="6"/>
        <v>0</v>
      </c>
      <c r="D28" s="125">
        <v>0</v>
      </c>
      <c r="E28" s="125">
        <v>0</v>
      </c>
      <c r="F28" s="73">
        <f t="shared" ca="1" si="7"/>
        <v>0</v>
      </c>
      <c r="G28" s="77">
        <f t="shared" ca="1" si="8"/>
        <v>0</v>
      </c>
      <c r="H28" s="74">
        <f t="shared" ca="1" si="14"/>
        <v>0</v>
      </c>
      <c r="I28" s="112">
        <f t="shared" ca="1" si="0"/>
        <v>0</v>
      </c>
      <c r="J28" s="74">
        <f t="shared" ca="1" si="9"/>
        <v>0</v>
      </c>
      <c r="K28" s="74">
        <f t="shared" ca="1" si="1"/>
        <v>0</v>
      </c>
      <c r="L28" s="74">
        <f t="shared" ca="1" si="2"/>
        <v>0</v>
      </c>
      <c r="M28" s="74">
        <f t="shared" ca="1" si="15"/>
        <v>0</v>
      </c>
      <c r="N28" s="60">
        <f t="shared" ca="1" si="16"/>
        <v>0</v>
      </c>
      <c r="O28" s="75">
        <f t="shared" ca="1" si="24"/>
        <v>0</v>
      </c>
      <c r="P28" s="123">
        <f t="shared" ca="1" si="17"/>
        <v>0</v>
      </c>
      <c r="Q28" s="76">
        <f t="shared" ca="1" si="11"/>
        <v>0</v>
      </c>
      <c r="R28" s="49">
        <f t="shared" si="3"/>
        <v>2021</v>
      </c>
      <c r="T28" s="49">
        <f t="shared" si="18"/>
        <v>2042</v>
      </c>
      <c r="U28" s="51">
        <f t="shared" ca="1" si="22"/>
        <v>1080.9819601371667</v>
      </c>
      <c r="V28" s="68">
        <f t="shared" ca="1" si="4"/>
        <v>0</v>
      </c>
      <c r="X28" s="125">
        <v>0</v>
      </c>
      <c r="Y28" s="69">
        <f t="shared" si="12"/>
        <v>0</v>
      </c>
      <c r="Z28" s="69">
        <f t="shared" si="20"/>
        <v>0</v>
      </c>
      <c r="AA28" s="70">
        <f t="shared" si="13"/>
        <v>0</v>
      </c>
    </row>
    <row r="29" spans="1:27" x14ac:dyDescent="0.25">
      <c r="A29" s="130">
        <f ca="1">IF(YEAR(NOW())&lt;YEAR(Start_Date),LOOKUP(YEAR(Start_Date),T:T,U:U)/LOOKUP(YEAR(Start_Date)-1,T:T,U:U)-1,LOOKUP(YEAR(NOW()),T:T,U:U)/LOOKUP(YEAR(NOW())-1,T:T,U:U)-1)</f>
        <v>7.0000000000000062E-2</v>
      </c>
      <c r="B29" s="48">
        <f t="shared" si="5"/>
        <v>44317</v>
      </c>
      <c r="C29" s="72">
        <f t="shared" ca="1" si="6"/>
        <v>0</v>
      </c>
      <c r="D29" s="125">
        <v>0</v>
      </c>
      <c r="E29" s="125">
        <v>0</v>
      </c>
      <c r="F29" s="73">
        <f t="shared" ca="1" si="7"/>
        <v>0</v>
      </c>
      <c r="G29" s="77">
        <f t="shared" ca="1" si="8"/>
        <v>0</v>
      </c>
      <c r="H29" s="74">
        <f t="shared" ca="1" si="14"/>
        <v>0</v>
      </c>
      <c r="I29" s="112">
        <f t="shared" ca="1" si="0"/>
        <v>0</v>
      </c>
      <c r="J29" s="74">
        <f t="shared" ca="1" si="9"/>
        <v>0</v>
      </c>
      <c r="K29" s="74">
        <f t="shared" ca="1" si="1"/>
        <v>0</v>
      </c>
      <c r="L29" s="74">
        <f t="shared" ca="1" si="2"/>
        <v>0</v>
      </c>
      <c r="M29" s="74">
        <f t="shared" ca="1" si="15"/>
        <v>0</v>
      </c>
      <c r="N29" s="60">
        <f t="shared" ca="1" si="16"/>
        <v>0</v>
      </c>
      <c r="O29" s="75">
        <f t="shared" ca="1" si="24"/>
        <v>0</v>
      </c>
      <c r="P29" s="123">
        <f t="shared" ca="1" si="17"/>
        <v>0</v>
      </c>
      <c r="Q29" s="76">
        <f t="shared" ca="1" si="11"/>
        <v>0</v>
      </c>
      <c r="R29" s="49">
        <f t="shared" si="3"/>
        <v>2021</v>
      </c>
      <c r="T29" s="49">
        <f t="shared" si="18"/>
        <v>2043</v>
      </c>
      <c r="U29" s="51">
        <f t="shared" ca="1" si="22"/>
        <v>1156.6506973467683</v>
      </c>
      <c r="V29" s="68">
        <f t="shared" ca="1" si="4"/>
        <v>0</v>
      </c>
      <c r="X29" s="125">
        <v>0</v>
      </c>
      <c r="Y29" s="69">
        <f t="shared" si="12"/>
        <v>0</v>
      </c>
      <c r="Z29" s="69">
        <f t="shared" si="20"/>
        <v>0</v>
      </c>
      <c r="AA29" s="70">
        <f t="shared" si="13"/>
        <v>0</v>
      </c>
    </row>
    <row r="30" spans="1:27" x14ac:dyDescent="0.25">
      <c r="B30" s="48">
        <f t="shared" si="5"/>
        <v>44348</v>
      </c>
      <c r="C30" s="72">
        <f t="shared" ca="1" si="6"/>
        <v>0</v>
      </c>
      <c r="D30" s="125">
        <v>0</v>
      </c>
      <c r="E30" s="125">
        <v>0</v>
      </c>
      <c r="F30" s="73">
        <f t="shared" ca="1" si="7"/>
        <v>0</v>
      </c>
      <c r="G30" s="77">
        <f t="shared" ca="1" si="8"/>
        <v>0</v>
      </c>
      <c r="H30" s="74">
        <f t="shared" ca="1" si="14"/>
        <v>0</v>
      </c>
      <c r="I30" s="112">
        <f t="shared" ca="1" si="0"/>
        <v>0</v>
      </c>
      <c r="J30" s="74">
        <f t="shared" ca="1" si="9"/>
        <v>0</v>
      </c>
      <c r="K30" s="74">
        <f t="shared" ca="1" si="1"/>
        <v>0</v>
      </c>
      <c r="L30" s="74">
        <f t="shared" ca="1" si="2"/>
        <v>0</v>
      </c>
      <c r="M30" s="74">
        <f t="shared" ca="1" si="15"/>
        <v>0</v>
      </c>
      <c r="N30" s="60">
        <f t="shared" ca="1" si="16"/>
        <v>0</v>
      </c>
      <c r="O30" s="75">
        <f t="shared" ca="1" si="24"/>
        <v>0</v>
      </c>
      <c r="P30" s="123">
        <f t="shared" ca="1" si="17"/>
        <v>0</v>
      </c>
      <c r="Q30" s="76">
        <f t="shared" ca="1" si="11"/>
        <v>0</v>
      </c>
      <c r="R30" s="49">
        <f t="shared" si="3"/>
        <v>2021</v>
      </c>
      <c r="T30" s="49">
        <f t="shared" si="18"/>
        <v>2044</v>
      </c>
      <c r="U30" s="51">
        <f t="shared" ca="1" si="22"/>
        <v>1237.6162461610422</v>
      </c>
      <c r="V30" s="68">
        <f t="shared" ca="1" si="4"/>
        <v>0</v>
      </c>
      <c r="X30" s="125">
        <v>0</v>
      </c>
      <c r="Y30" s="69">
        <f t="shared" si="12"/>
        <v>0</v>
      </c>
      <c r="Z30" s="69">
        <f t="shared" si="20"/>
        <v>0</v>
      </c>
      <c r="AA30" s="70">
        <f t="shared" si="13"/>
        <v>0</v>
      </c>
    </row>
    <row r="31" spans="1:27" x14ac:dyDescent="0.25">
      <c r="A31" s="62" t="s">
        <v>23</v>
      </c>
      <c r="B31" s="48">
        <f t="shared" si="5"/>
        <v>44378</v>
      </c>
      <c r="C31" s="72">
        <f t="shared" ca="1" si="6"/>
        <v>0</v>
      </c>
      <c r="D31" s="125">
        <v>0</v>
      </c>
      <c r="E31" s="125">
        <v>0</v>
      </c>
      <c r="F31" s="73">
        <f t="shared" ca="1" si="7"/>
        <v>0</v>
      </c>
      <c r="G31" s="77">
        <f t="shared" ca="1" si="8"/>
        <v>0</v>
      </c>
      <c r="H31" s="74">
        <f t="shared" ca="1" si="14"/>
        <v>0</v>
      </c>
      <c r="I31" s="112">
        <f t="shared" ca="1" si="0"/>
        <v>0</v>
      </c>
      <c r="J31" s="74">
        <f t="shared" ca="1" si="9"/>
        <v>0</v>
      </c>
      <c r="K31" s="74">
        <f t="shared" ca="1" si="1"/>
        <v>0</v>
      </c>
      <c r="L31" s="74">
        <f t="shared" ca="1" si="2"/>
        <v>0</v>
      </c>
      <c r="M31" s="74">
        <f t="shared" ca="1" si="15"/>
        <v>0</v>
      </c>
      <c r="N31" s="60">
        <f t="shared" ca="1" si="16"/>
        <v>0</v>
      </c>
      <c r="O31" s="75">
        <f t="shared" ca="1" si="24"/>
        <v>0</v>
      </c>
      <c r="P31" s="123">
        <f t="shared" ca="1" si="17"/>
        <v>0</v>
      </c>
      <c r="Q31" s="76">
        <f t="shared" ca="1" si="11"/>
        <v>0</v>
      </c>
      <c r="R31" s="49">
        <f t="shared" si="3"/>
        <v>2021</v>
      </c>
      <c r="T31" s="49">
        <f t="shared" si="18"/>
        <v>2045</v>
      </c>
      <c r="U31" s="51">
        <f t="shared" ca="1" si="22"/>
        <v>1324.2493833923152</v>
      </c>
      <c r="V31" s="68">
        <f t="shared" ca="1" si="4"/>
        <v>0</v>
      </c>
      <c r="X31" s="125">
        <v>0</v>
      </c>
      <c r="Y31" s="69">
        <f t="shared" si="12"/>
        <v>0</v>
      </c>
      <c r="Z31" s="69">
        <f t="shared" si="20"/>
        <v>0</v>
      </c>
      <c r="AA31" s="70">
        <f t="shared" si="13"/>
        <v>0</v>
      </c>
    </row>
    <row r="32" spans="1:27" x14ac:dyDescent="0.25">
      <c r="A32" s="85">
        <f ca="1">SUM(V4:V33)</f>
        <v>3634.62</v>
      </c>
      <c r="B32" s="48">
        <f t="shared" si="5"/>
        <v>44409</v>
      </c>
      <c r="C32" s="72">
        <f t="shared" ca="1" si="6"/>
        <v>0</v>
      </c>
      <c r="D32" s="125">
        <v>0</v>
      </c>
      <c r="E32" s="125">
        <v>0</v>
      </c>
      <c r="F32" s="73">
        <f t="shared" ca="1" si="7"/>
        <v>0</v>
      </c>
      <c r="G32" s="77">
        <f t="shared" ca="1" si="8"/>
        <v>0</v>
      </c>
      <c r="H32" s="74">
        <f t="shared" ca="1" si="14"/>
        <v>0</v>
      </c>
      <c r="I32" s="112">
        <f t="shared" ca="1" si="0"/>
        <v>0</v>
      </c>
      <c r="J32" s="74">
        <f t="shared" ca="1" si="9"/>
        <v>0</v>
      </c>
      <c r="K32" s="74">
        <f t="shared" ca="1" si="1"/>
        <v>0</v>
      </c>
      <c r="L32" s="74">
        <f t="shared" ca="1" si="2"/>
        <v>0</v>
      </c>
      <c r="M32" s="74">
        <f t="shared" ca="1" si="15"/>
        <v>0</v>
      </c>
      <c r="N32" s="60">
        <f t="shared" ca="1" si="16"/>
        <v>0</v>
      </c>
      <c r="O32" s="75">
        <f t="shared" ca="1" si="24"/>
        <v>0</v>
      </c>
      <c r="P32" s="123">
        <f t="shared" ca="1" si="17"/>
        <v>0</v>
      </c>
      <c r="Q32" s="76">
        <f t="shared" ca="1" si="11"/>
        <v>0</v>
      </c>
      <c r="R32" s="49">
        <f t="shared" si="3"/>
        <v>2021</v>
      </c>
      <c r="T32" s="49">
        <f t="shared" si="18"/>
        <v>2046</v>
      </c>
      <c r="U32" s="51">
        <f t="shared" ca="1" si="22"/>
        <v>1416.9468402297773</v>
      </c>
      <c r="V32" s="68">
        <f t="shared" ca="1" si="4"/>
        <v>0</v>
      </c>
      <c r="X32" s="125">
        <v>0</v>
      </c>
      <c r="Y32" s="69">
        <f t="shared" si="12"/>
        <v>0</v>
      </c>
      <c r="Z32" s="69">
        <f t="shared" si="20"/>
        <v>0</v>
      </c>
      <c r="AA32" s="70">
        <f t="shared" si="13"/>
        <v>0</v>
      </c>
    </row>
    <row r="33" spans="1:27" ht="15" customHeight="1" x14ac:dyDescent="0.25">
      <c r="B33" s="48">
        <f t="shared" si="5"/>
        <v>44440</v>
      </c>
      <c r="C33" s="72">
        <f t="shared" ca="1" si="6"/>
        <v>0</v>
      </c>
      <c r="D33" s="125">
        <v>0</v>
      </c>
      <c r="E33" s="125">
        <v>0</v>
      </c>
      <c r="F33" s="73">
        <f t="shared" ca="1" si="7"/>
        <v>0</v>
      </c>
      <c r="G33" s="77">
        <f t="shared" ca="1" si="8"/>
        <v>0</v>
      </c>
      <c r="H33" s="74">
        <f t="shared" ca="1" si="14"/>
        <v>0</v>
      </c>
      <c r="I33" s="112">
        <f t="shared" ca="1" si="0"/>
        <v>0</v>
      </c>
      <c r="J33" s="74">
        <f t="shared" ca="1" si="9"/>
        <v>0</v>
      </c>
      <c r="K33" s="74">
        <f t="shared" ca="1" si="1"/>
        <v>0</v>
      </c>
      <c r="L33" s="74">
        <f t="shared" ca="1" si="2"/>
        <v>0</v>
      </c>
      <c r="M33" s="74">
        <f t="shared" ca="1" si="15"/>
        <v>0</v>
      </c>
      <c r="N33" s="60">
        <f t="shared" ca="1" si="16"/>
        <v>0</v>
      </c>
      <c r="O33" s="75">
        <f t="shared" ca="1" si="24"/>
        <v>0</v>
      </c>
      <c r="P33" s="123">
        <f t="shared" ca="1" si="17"/>
        <v>0</v>
      </c>
      <c r="Q33" s="76">
        <f t="shared" ca="1" si="11"/>
        <v>0</v>
      </c>
      <c r="R33" s="49">
        <f t="shared" si="3"/>
        <v>2021</v>
      </c>
      <c r="T33" s="55">
        <f t="shared" si="18"/>
        <v>2047</v>
      </c>
      <c r="U33" s="54">
        <f t="shared" ca="1" si="22"/>
        <v>1516.1331190458618</v>
      </c>
      <c r="V33" s="87">
        <f t="shared" ca="1" si="4"/>
        <v>0</v>
      </c>
      <c r="X33" s="131">
        <v>0</v>
      </c>
      <c r="Y33" s="88">
        <f t="shared" si="12"/>
        <v>0</v>
      </c>
      <c r="Z33" s="88">
        <f t="shared" si="20"/>
        <v>0</v>
      </c>
      <c r="AA33" s="89">
        <f t="shared" si="13"/>
        <v>0</v>
      </c>
    </row>
    <row r="34" spans="1:27" x14ac:dyDescent="0.25">
      <c r="A34" s="62" t="s">
        <v>53</v>
      </c>
      <c r="B34" s="48">
        <f t="shared" si="5"/>
        <v>44470</v>
      </c>
      <c r="C34" s="72">
        <f t="shared" ca="1" si="6"/>
        <v>0</v>
      </c>
      <c r="D34" s="125">
        <v>0</v>
      </c>
      <c r="E34" s="125">
        <v>0</v>
      </c>
      <c r="F34" s="73">
        <f t="shared" ca="1" si="7"/>
        <v>0</v>
      </c>
      <c r="G34" s="77">
        <f t="shared" ca="1" si="8"/>
        <v>0</v>
      </c>
      <c r="H34" s="74">
        <f t="shared" ca="1" si="14"/>
        <v>0</v>
      </c>
      <c r="I34" s="112">
        <f t="shared" ca="1" si="0"/>
        <v>0</v>
      </c>
      <c r="J34" s="74">
        <f t="shared" ca="1" si="9"/>
        <v>0</v>
      </c>
      <c r="K34" s="74">
        <f t="shared" ca="1" si="1"/>
        <v>0</v>
      </c>
      <c r="L34" s="74">
        <f t="shared" ca="1" si="2"/>
        <v>0</v>
      </c>
      <c r="M34" s="74">
        <f t="shared" ca="1" si="15"/>
        <v>0</v>
      </c>
      <c r="N34" s="60">
        <f t="shared" ca="1" si="16"/>
        <v>0</v>
      </c>
      <c r="O34" s="75">
        <f t="shared" ca="1" si="24"/>
        <v>0</v>
      </c>
      <c r="P34" s="123">
        <f t="shared" ca="1" si="17"/>
        <v>0</v>
      </c>
      <c r="Q34" s="76">
        <f t="shared" ca="1" si="11"/>
        <v>0</v>
      </c>
      <c r="R34" s="49">
        <f t="shared" si="3"/>
        <v>2021</v>
      </c>
    </row>
    <row r="35" spans="1:27" x14ac:dyDescent="0.25">
      <c r="A35" s="86">
        <f ca="1">DGET($B$3:$Q363,$B$3,S2:S3)</f>
        <v>44044</v>
      </c>
      <c r="B35" s="48">
        <f t="shared" si="5"/>
        <v>44501</v>
      </c>
      <c r="C35" s="72">
        <f t="shared" ca="1" si="6"/>
        <v>0</v>
      </c>
      <c r="D35" s="125">
        <v>0</v>
      </c>
      <c r="E35" s="125">
        <v>0</v>
      </c>
      <c r="F35" s="73">
        <f t="shared" ca="1" si="7"/>
        <v>0</v>
      </c>
      <c r="G35" s="77">
        <f t="shared" ca="1" si="8"/>
        <v>0</v>
      </c>
      <c r="H35" s="74">
        <f t="shared" ca="1" si="14"/>
        <v>0</v>
      </c>
      <c r="I35" s="112">
        <f t="shared" ca="1" si="0"/>
        <v>0</v>
      </c>
      <c r="J35" s="74">
        <f t="shared" ca="1" si="9"/>
        <v>0</v>
      </c>
      <c r="K35" s="74">
        <f t="shared" ca="1" si="1"/>
        <v>0</v>
      </c>
      <c r="L35" s="74">
        <f t="shared" ca="1" si="2"/>
        <v>0</v>
      </c>
      <c r="M35" s="74">
        <f t="shared" ca="1" si="15"/>
        <v>0</v>
      </c>
      <c r="N35" s="60">
        <f t="shared" ca="1" si="16"/>
        <v>0</v>
      </c>
      <c r="O35" s="75">
        <f t="shared" ca="1" si="24"/>
        <v>0</v>
      </c>
      <c r="P35" s="123">
        <f t="shared" ca="1" si="17"/>
        <v>0</v>
      </c>
      <c r="Q35" s="76">
        <f t="shared" ca="1" si="11"/>
        <v>0</v>
      </c>
      <c r="R35" s="49">
        <f t="shared" si="3"/>
        <v>2021</v>
      </c>
      <c r="U35" s="91" t="s">
        <v>51</v>
      </c>
      <c r="V35" s="91" t="s">
        <v>50</v>
      </c>
    </row>
    <row r="36" spans="1:27" x14ac:dyDescent="0.25">
      <c r="B36" s="48">
        <f t="shared" si="5"/>
        <v>44531</v>
      </c>
      <c r="C36" s="72">
        <f t="shared" ca="1" si="6"/>
        <v>0</v>
      </c>
      <c r="D36" s="125">
        <v>0</v>
      </c>
      <c r="E36" s="125">
        <v>0</v>
      </c>
      <c r="F36" s="73">
        <f t="shared" ca="1" si="7"/>
        <v>0</v>
      </c>
      <c r="G36" s="77">
        <f t="shared" ca="1" si="8"/>
        <v>0</v>
      </c>
      <c r="H36" s="74">
        <f t="shared" ca="1" si="14"/>
        <v>0</v>
      </c>
      <c r="I36" s="112">
        <f t="shared" ca="1" si="0"/>
        <v>0</v>
      </c>
      <c r="J36" s="74">
        <f t="shared" ca="1" si="9"/>
        <v>0</v>
      </c>
      <c r="K36" s="74">
        <f t="shared" ca="1" si="1"/>
        <v>0</v>
      </c>
      <c r="L36" s="74">
        <f t="shared" ca="1" si="2"/>
        <v>0</v>
      </c>
      <c r="M36" s="74">
        <f t="shared" ca="1" si="15"/>
        <v>0</v>
      </c>
      <c r="N36" s="60">
        <f t="shared" ca="1" si="16"/>
        <v>0</v>
      </c>
      <c r="O36" s="75">
        <f t="shared" ca="1" si="24"/>
        <v>0</v>
      </c>
      <c r="P36" s="123">
        <f t="shared" ca="1" si="17"/>
        <v>0</v>
      </c>
      <c r="Q36" s="76">
        <f t="shared" ca="1" si="11"/>
        <v>0</v>
      </c>
      <c r="R36" s="49">
        <f t="shared" si="3"/>
        <v>2021</v>
      </c>
      <c r="U36" s="92">
        <v>1025</v>
      </c>
      <c r="V36" s="93">
        <v>42979</v>
      </c>
    </row>
    <row r="37" spans="1:27" x14ac:dyDescent="0.25">
      <c r="A37" s="62" t="s">
        <v>36</v>
      </c>
      <c r="B37" s="48">
        <f t="shared" si="5"/>
        <v>44562</v>
      </c>
      <c r="C37" s="72">
        <f t="shared" ca="1" si="6"/>
        <v>0</v>
      </c>
      <c r="D37" s="125">
        <v>0</v>
      </c>
      <c r="E37" s="125">
        <v>0</v>
      </c>
      <c r="F37" s="73">
        <f t="shared" ca="1" si="7"/>
        <v>0</v>
      </c>
      <c r="G37" s="77">
        <f t="shared" ca="1" si="8"/>
        <v>0</v>
      </c>
      <c r="H37" s="74">
        <f t="shared" ca="1" si="14"/>
        <v>0</v>
      </c>
      <c r="I37" s="112">
        <f t="shared" ca="1" si="0"/>
        <v>0</v>
      </c>
      <c r="J37" s="74">
        <f t="shared" ca="1" si="9"/>
        <v>0</v>
      </c>
      <c r="K37" s="74">
        <f t="shared" ca="1" si="1"/>
        <v>0</v>
      </c>
      <c r="L37" s="74">
        <f t="shared" ca="1" si="2"/>
        <v>0</v>
      </c>
      <c r="M37" s="74">
        <f t="shared" ca="1" si="15"/>
        <v>0</v>
      </c>
      <c r="N37" s="60">
        <f t="shared" ca="1" si="16"/>
        <v>0</v>
      </c>
      <c r="O37" s="75">
        <f t="shared" ca="1" si="24"/>
        <v>0</v>
      </c>
      <c r="P37" s="123">
        <f t="shared" ca="1" si="17"/>
        <v>0</v>
      </c>
      <c r="Q37" s="76">
        <f t="shared" ca="1" si="11"/>
        <v>0</v>
      </c>
      <c r="R37" s="49">
        <f t="shared" si="3"/>
        <v>2022</v>
      </c>
      <c r="U37" s="95" t="s">
        <v>52</v>
      </c>
      <c r="V37" s="95" t="s">
        <v>50</v>
      </c>
    </row>
    <row r="38" spans="1:27" x14ac:dyDescent="0.25">
      <c r="A38" s="90" t="s">
        <v>42</v>
      </c>
      <c r="B38" s="48">
        <f t="shared" si="5"/>
        <v>44593</v>
      </c>
      <c r="C38" s="72">
        <f t="shared" ca="1" si="6"/>
        <v>0</v>
      </c>
      <c r="D38" s="125">
        <v>0</v>
      </c>
      <c r="E38" s="125">
        <v>0</v>
      </c>
      <c r="F38" s="73">
        <f t="shared" ca="1" si="7"/>
        <v>0</v>
      </c>
      <c r="G38" s="77">
        <f t="shared" ca="1" si="8"/>
        <v>0</v>
      </c>
      <c r="H38" s="74">
        <f t="shared" ca="1" si="14"/>
        <v>0</v>
      </c>
      <c r="I38" s="112">
        <f t="shared" ca="1" si="0"/>
        <v>0</v>
      </c>
      <c r="J38" s="74">
        <f t="shared" ca="1" si="9"/>
        <v>0</v>
      </c>
      <c r="K38" s="74">
        <f t="shared" ca="1" si="1"/>
        <v>0</v>
      </c>
      <c r="L38" s="74">
        <f t="shared" ca="1" si="2"/>
        <v>0</v>
      </c>
      <c r="M38" s="74">
        <f t="shared" ca="1" si="15"/>
        <v>0</v>
      </c>
      <c r="N38" s="60">
        <f t="shared" ca="1" si="16"/>
        <v>0</v>
      </c>
      <c r="O38" s="75">
        <f t="shared" ca="1" si="24"/>
        <v>0</v>
      </c>
      <c r="P38" s="123">
        <f t="shared" ca="1" si="17"/>
        <v>0</v>
      </c>
      <c r="Q38" s="76">
        <f t="shared" ca="1" si="11"/>
        <v>0</v>
      </c>
      <c r="R38" s="49">
        <f t="shared" si="3"/>
        <v>2022</v>
      </c>
      <c r="U38" s="92">
        <v>1025</v>
      </c>
      <c r="V38" s="93">
        <v>43282</v>
      </c>
    </row>
    <row r="39" spans="1:27" x14ac:dyDescent="0.25">
      <c r="B39" s="48">
        <f t="shared" si="5"/>
        <v>44621</v>
      </c>
      <c r="C39" s="72">
        <f t="shared" ca="1" si="6"/>
        <v>0</v>
      </c>
      <c r="D39" s="125">
        <v>0</v>
      </c>
      <c r="E39" s="125">
        <v>0</v>
      </c>
      <c r="F39" s="73">
        <f t="shared" ca="1" si="7"/>
        <v>0</v>
      </c>
      <c r="G39" s="77">
        <f t="shared" ca="1" si="8"/>
        <v>0</v>
      </c>
      <c r="H39" s="74">
        <f t="shared" ca="1" si="14"/>
        <v>0</v>
      </c>
      <c r="I39" s="112">
        <f t="shared" ca="1" si="0"/>
        <v>0</v>
      </c>
      <c r="J39" s="74">
        <f t="shared" ca="1" si="9"/>
        <v>0</v>
      </c>
      <c r="K39" s="74">
        <f t="shared" ca="1" si="1"/>
        <v>0</v>
      </c>
      <c r="L39" s="74">
        <f t="shared" ca="1" si="2"/>
        <v>0</v>
      </c>
      <c r="M39" s="74">
        <f t="shared" ca="1" si="15"/>
        <v>0</v>
      </c>
      <c r="N39" s="60">
        <f t="shared" ca="1" si="16"/>
        <v>0</v>
      </c>
      <c r="O39" s="75">
        <f t="shared" ca="1" si="24"/>
        <v>0</v>
      </c>
      <c r="P39" s="123">
        <f t="shared" ca="1" si="17"/>
        <v>0</v>
      </c>
      <c r="Q39" s="76">
        <f t="shared" ca="1" si="11"/>
        <v>0</v>
      </c>
      <c r="R39" s="49">
        <f t="shared" si="3"/>
        <v>2022</v>
      </c>
      <c r="S39" s="50" t="b">
        <v>0</v>
      </c>
      <c r="U39" s="95" t="s">
        <v>57</v>
      </c>
      <c r="V39" s="95" t="s">
        <v>50</v>
      </c>
    </row>
    <row r="40" spans="1:27" x14ac:dyDescent="0.25">
      <c r="A40" s="94" t="s">
        <v>54</v>
      </c>
      <c r="B40" s="48">
        <f t="shared" si="5"/>
        <v>44652</v>
      </c>
      <c r="C40" s="72">
        <f t="shared" ca="1" si="6"/>
        <v>0</v>
      </c>
      <c r="D40" s="125">
        <v>0</v>
      </c>
      <c r="E40" s="125">
        <v>0</v>
      </c>
      <c r="F40" s="73">
        <f t="shared" ca="1" si="7"/>
        <v>0</v>
      </c>
      <c r="G40" s="77">
        <f t="shared" ca="1" si="8"/>
        <v>0</v>
      </c>
      <c r="H40" s="74">
        <f t="shared" ca="1" si="14"/>
        <v>0</v>
      </c>
      <c r="I40" s="112">
        <f t="shared" ca="1" si="0"/>
        <v>0</v>
      </c>
      <c r="J40" s="74">
        <f t="shared" ca="1" si="9"/>
        <v>0</v>
      </c>
      <c r="K40" s="74">
        <f t="shared" ca="1" si="1"/>
        <v>0</v>
      </c>
      <c r="L40" s="74">
        <f t="shared" ca="1" si="2"/>
        <v>0</v>
      </c>
      <c r="M40" s="74">
        <f t="shared" ca="1" si="15"/>
        <v>0</v>
      </c>
      <c r="N40" s="60">
        <f t="shared" ca="1" si="16"/>
        <v>0</v>
      </c>
      <c r="O40" s="75">
        <f t="shared" ca="1" si="24"/>
        <v>0</v>
      </c>
      <c r="P40" s="123">
        <f t="shared" ca="1" si="17"/>
        <v>0</v>
      </c>
      <c r="Q40" s="76">
        <f t="shared" ca="1" si="11"/>
        <v>0</v>
      </c>
      <c r="R40" s="49">
        <f t="shared" si="3"/>
        <v>2022</v>
      </c>
      <c r="U40" s="97">
        <v>1000</v>
      </c>
      <c r="V40" s="98">
        <v>42917</v>
      </c>
    </row>
    <row r="41" spans="1:27" x14ac:dyDescent="0.25">
      <c r="A41" s="92">
        <v>200000</v>
      </c>
      <c r="B41" s="48">
        <f t="shared" si="5"/>
        <v>44682</v>
      </c>
      <c r="C41" s="72">
        <f t="shared" ca="1" si="6"/>
        <v>0</v>
      </c>
      <c r="D41" s="125">
        <v>0</v>
      </c>
      <c r="E41" s="125">
        <v>0</v>
      </c>
      <c r="F41" s="73">
        <f t="shared" ca="1" si="7"/>
        <v>0</v>
      </c>
      <c r="G41" s="77">
        <f t="shared" ca="1" si="8"/>
        <v>0</v>
      </c>
      <c r="H41" s="74">
        <f t="shared" ca="1" si="14"/>
        <v>0</v>
      </c>
      <c r="I41" s="112">
        <f t="shared" ca="1" si="0"/>
        <v>0</v>
      </c>
      <c r="J41" s="74">
        <f t="shared" ca="1" si="9"/>
        <v>0</v>
      </c>
      <c r="K41" s="74">
        <f t="shared" ca="1" si="1"/>
        <v>0</v>
      </c>
      <c r="L41" s="74">
        <f t="shared" ca="1" si="2"/>
        <v>0</v>
      </c>
      <c r="M41" s="74">
        <f t="shared" ca="1" si="15"/>
        <v>0</v>
      </c>
      <c r="N41" s="60">
        <f t="shared" ca="1" si="16"/>
        <v>0</v>
      </c>
      <c r="O41" s="75">
        <f t="shared" ca="1" si="24"/>
        <v>0</v>
      </c>
      <c r="P41" s="123">
        <f t="shared" ca="1" si="17"/>
        <v>0</v>
      </c>
      <c r="Q41" s="76">
        <f t="shared" ca="1" si="11"/>
        <v>0</v>
      </c>
      <c r="R41" s="49">
        <f t="shared" si="3"/>
        <v>2022</v>
      </c>
      <c r="S41" s="50" t="b">
        <v>1</v>
      </c>
      <c r="V41" s="50"/>
    </row>
    <row r="42" spans="1:27" x14ac:dyDescent="0.25">
      <c r="A42" s="96" t="s">
        <v>49</v>
      </c>
      <c r="B42" s="48">
        <f t="shared" si="5"/>
        <v>44713</v>
      </c>
      <c r="C42" s="72">
        <f t="shared" ca="1" si="6"/>
        <v>0</v>
      </c>
      <c r="D42" s="125">
        <v>0</v>
      </c>
      <c r="E42" s="125">
        <v>0</v>
      </c>
      <c r="F42" s="73">
        <f t="shared" ca="1" si="7"/>
        <v>0</v>
      </c>
      <c r="G42" s="77">
        <f t="shared" ca="1" si="8"/>
        <v>0</v>
      </c>
      <c r="H42" s="74">
        <f t="shared" ca="1" si="14"/>
        <v>0</v>
      </c>
      <c r="I42" s="112">
        <f t="shared" ca="1" si="0"/>
        <v>0</v>
      </c>
      <c r="J42" s="74">
        <f t="shared" ca="1" si="9"/>
        <v>0</v>
      </c>
      <c r="K42" s="74">
        <f t="shared" ca="1" si="1"/>
        <v>0</v>
      </c>
      <c r="L42" s="74">
        <f t="shared" ca="1" si="2"/>
        <v>0</v>
      </c>
      <c r="M42" s="74">
        <f t="shared" ca="1" si="15"/>
        <v>0</v>
      </c>
      <c r="N42" s="60">
        <f t="shared" ca="1" si="16"/>
        <v>0</v>
      </c>
      <c r="O42" s="75">
        <f t="shared" ca="1" si="24"/>
        <v>0</v>
      </c>
      <c r="P42" s="123">
        <f t="shared" ca="1" si="17"/>
        <v>0</v>
      </c>
      <c r="Q42" s="76">
        <f t="shared" ca="1" si="11"/>
        <v>0</v>
      </c>
      <c r="R42" s="49">
        <f t="shared" si="3"/>
        <v>2022</v>
      </c>
      <c r="V42" s="50"/>
    </row>
    <row r="43" spans="1:27" x14ac:dyDescent="0.25">
      <c r="A43" s="72">
        <f>ROUND((Original_Amount-Down_Payment)*0.009/12,2)</f>
        <v>78</v>
      </c>
      <c r="B43" s="48">
        <f t="shared" si="5"/>
        <v>44743</v>
      </c>
      <c r="C43" s="72">
        <f t="shared" ca="1" si="6"/>
        <v>0</v>
      </c>
      <c r="D43" s="125">
        <v>0</v>
      </c>
      <c r="E43" s="125">
        <v>0</v>
      </c>
      <c r="F43" s="73">
        <f t="shared" ca="1" si="7"/>
        <v>0</v>
      </c>
      <c r="G43" s="77">
        <f t="shared" ca="1" si="8"/>
        <v>0</v>
      </c>
      <c r="H43" s="74">
        <f t="shared" ca="1" si="14"/>
        <v>0</v>
      </c>
      <c r="I43" s="112">
        <f t="shared" ca="1" si="0"/>
        <v>0</v>
      </c>
      <c r="J43" s="74">
        <f t="shared" ca="1" si="9"/>
        <v>0</v>
      </c>
      <c r="K43" s="74">
        <f t="shared" ca="1" si="1"/>
        <v>0</v>
      </c>
      <c r="L43" s="74">
        <f t="shared" ca="1" si="2"/>
        <v>0</v>
      </c>
      <c r="M43" s="74">
        <f t="shared" ca="1" si="15"/>
        <v>0</v>
      </c>
      <c r="N43" s="60">
        <f t="shared" ca="1" si="16"/>
        <v>0</v>
      </c>
      <c r="O43" s="75">
        <f t="shared" ca="1" si="24"/>
        <v>0</v>
      </c>
      <c r="P43" s="123">
        <f t="shared" ca="1" si="17"/>
        <v>0</v>
      </c>
      <c r="Q43" s="76">
        <f t="shared" ca="1" si="11"/>
        <v>0</v>
      </c>
      <c r="R43" s="49">
        <f t="shared" si="3"/>
        <v>2022</v>
      </c>
    </row>
    <row r="44" spans="1:27" x14ac:dyDescent="0.25">
      <c r="A44" s="47" t="s">
        <v>58</v>
      </c>
      <c r="B44" s="48">
        <f t="shared" si="5"/>
        <v>44774</v>
      </c>
      <c r="C44" s="72">
        <f t="shared" ca="1" si="6"/>
        <v>0</v>
      </c>
      <c r="D44" s="125">
        <v>0</v>
      </c>
      <c r="E44" s="125">
        <v>0</v>
      </c>
      <c r="F44" s="73">
        <f t="shared" ca="1" si="7"/>
        <v>0</v>
      </c>
      <c r="G44" s="77">
        <f t="shared" ca="1" si="8"/>
        <v>0</v>
      </c>
      <c r="H44" s="74">
        <f t="shared" ca="1" si="14"/>
        <v>0</v>
      </c>
      <c r="I44" s="112">
        <f t="shared" ca="1" si="0"/>
        <v>0</v>
      </c>
      <c r="J44" s="74">
        <f t="shared" ca="1" si="9"/>
        <v>0</v>
      </c>
      <c r="K44" s="74">
        <f t="shared" ca="1" si="1"/>
        <v>0</v>
      </c>
      <c r="L44" s="74">
        <f t="shared" ca="1" si="2"/>
        <v>0</v>
      </c>
      <c r="M44" s="74">
        <f t="shared" ca="1" si="15"/>
        <v>0</v>
      </c>
      <c r="N44" s="60">
        <f t="shared" ca="1" si="16"/>
        <v>0</v>
      </c>
      <c r="O44" s="75">
        <f t="shared" ca="1" si="24"/>
        <v>0</v>
      </c>
      <c r="P44" s="123">
        <f t="shared" ca="1" si="17"/>
        <v>0</v>
      </c>
      <c r="Q44" s="76">
        <f t="shared" ca="1" si="11"/>
        <v>0</v>
      </c>
      <c r="R44" s="49">
        <f t="shared" si="3"/>
        <v>2022</v>
      </c>
    </row>
    <row r="45" spans="1:27" x14ac:dyDescent="0.25">
      <c r="A45" s="68" t="e">
        <f ca="1">IFERROR(LOOKUP(TODAY(),B:B,N:N)-(0.78*Original_Amount),LOOKUP(TODAY()+30,B:B,N:N)-(0.78*Original_Amount))</f>
        <v>#N/A</v>
      </c>
      <c r="B45" s="48">
        <f t="shared" si="5"/>
        <v>44805</v>
      </c>
      <c r="C45" s="72">
        <f t="shared" ca="1" si="6"/>
        <v>0</v>
      </c>
      <c r="D45" s="125">
        <v>0</v>
      </c>
      <c r="E45" s="125">
        <v>0</v>
      </c>
      <c r="F45" s="73">
        <f t="shared" ca="1" si="7"/>
        <v>0</v>
      </c>
      <c r="G45" s="77">
        <f t="shared" ca="1" si="8"/>
        <v>0</v>
      </c>
      <c r="H45" s="74">
        <f t="shared" ca="1" si="14"/>
        <v>0</v>
      </c>
      <c r="I45" s="112">
        <f t="shared" ca="1" si="0"/>
        <v>0</v>
      </c>
      <c r="J45" s="74">
        <f t="shared" ca="1" si="9"/>
        <v>0</v>
      </c>
      <c r="K45" s="74">
        <f t="shared" ca="1" si="1"/>
        <v>0</v>
      </c>
      <c r="L45" s="74">
        <f t="shared" ca="1" si="2"/>
        <v>0</v>
      </c>
      <c r="M45" s="74">
        <f t="shared" ca="1" si="15"/>
        <v>0</v>
      </c>
      <c r="N45" s="60">
        <f t="shared" ca="1" si="16"/>
        <v>0</v>
      </c>
      <c r="O45" s="75">
        <f t="shared" ca="1" si="24"/>
        <v>0</v>
      </c>
      <c r="P45" s="123">
        <f t="shared" ca="1" si="17"/>
        <v>0</v>
      </c>
      <c r="Q45" s="76">
        <f t="shared" ca="1" si="11"/>
        <v>0</v>
      </c>
      <c r="R45" s="49">
        <f t="shared" si="3"/>
        <v>2022</v>
      </c>
      <c r="U45" s="69"/>
    </row>
    <row r="46" spans="1:27" x14ac:dyDescent="0.25">
      <c r="A46" s="96" t="s">
        <v>55</v>
      </c>
      <c r="B46" s="48">
        <f t="shared" si="5"/>
        <v>44835</v>
      </c>
      <c r="C46" s="72">
        <f t="shared" ca="1" si="6"/>
        <v>0</v>
      </c>
      <c r="D46" s="125">
        <v>0</v>
      </c>
      <c r="E46" s="125">
        <v>0</v>
      </c>
      <c r="F46" s="73">
        <f t="shared" ca="1" si="7"/>
        <v>0</v>
      </c>
      <c r="G46" s="77">
        <f t="shared" ca="1" si="8"/>
        <v>0</v>
      </c>
      <c r="H46" s="74">
        <f t="shared" ca="1" si="14"/>
        <v>0</v>
      </c>
      <c r="I46" s="112">
        <f t="shared" ca="1" si="0"/>
        <v>0</v>
      </c>
      <c r="J46" s="74">
        <f t="shared" ca="1" si="9"/>
        <v>0</v>
      </c>
      <c r="K46" s="74">
        <f t="shared" ca="1" si="1"/>
        <v>0</v>
      </c>
      <c r="L46" s="74">
        <f t="shared" ca="1" si="2"/>
        <v>0</v>
      </c>
      <c r="M46" s="74">
        <f t="shared" ca="1" si="15"/>
        <v>0</v>
      </c>
      <c r="N46" s="60">
        <f t="shared" ca="1" si="16"/>
        <v>0</v>
      </c>
      <c r="O46" s="75">
        <f t="shared" ca="1" si="24"/>
        <v>0</v>
      </c>
      <c r="P46" s="123">
        <f t="shared" ca="1" si="17"/>
        <v>0</v>
      </c>
      <c r="Q46" s="76">
        <f t="shared" ca="1" si="11"/>
        <v>0</v>
      </c>
      <c r="R46" s="49">
        <f t="shared" si="3"/>
        <v>2022</v>
      </c>
    </row>
    <row r="47" spans="1:27" x14ac:dyDescent="0.25">
      <c r="A47" s="87">
        <f>Appraisal*0.8</f>
        <v>160000</v>
      </c>
      <c r="B47" s="48">
        <f t="shared" si="5"/>
        <v>44866</v>
      </c>
      <c r="C47" s="72">
        <f t="shared" ca="1" si="6"/>
        <v>0</v>
      </c>
      <c r="D47" s="125">
        <v>0</v>
      </c>
      <c r="E47" s="125">
        <v>0</v>
      </c>
      <c r="F47" s="73">
        <f t="shared" ca="1" si="7"/>
        <v>0</v>
      </c>
      <c r="G47" s="77">
        <f t="shared" ca="1" si="8"/>
        <v>0</v>
      </c>
      <c r="H47" s="74">
        <f t="shared" ca="1" si="14"/>
        <v>0</v>
      </c>
      <c r="I47" s="112">
        <f t="shared" ca="1" si="0"/>
        <v>0</v>
      </c>
      <c r="J47" s="74">
        <f t="shared" ca="1" si="9"/>
        <v>0</v>
      </c>
      <c r="K47" s="74">
        <f t="shared" ca="1" si="1"/>
        <v>0</v>
      </c>
      <c r="L47" s="74">
        <f t="shared" ca="1" si="2"/>
        <v>0</v>
      </c>
      <c r="M47" s="74">
        <f t="shared" ca="1" si="15"/>
        <v>0</v>
      </c>
      <c r="N47" s="60">
        <f t="shared" ca="1" si="16"/>
        <v>0</v>
      </c>
      <c r="O47" s="75">
        <f t="shared" ca="1" si="24"/>
        <v>0</v>
      </c>
      <c r="P47" s="123">
        <f t="shared" ca="1" si="17"/>
        <v>0</v>
      </c>
      <c r="Q47" s="76">
        <f t="shared" ca="1" si="11"/>
        <v>0</v>
      </c>
      <c r="R47" s="49">
        <f t="shared" si="3"/>
        <v>2022</v>
      </c>
    </row>
    <row r="48" spans="1:27" x14ac:dyDescent="0.25">
      <c r="B48" s="48">
        <f t="shared" si="5"/>
        <v>44896</v>
      </c>
      <c r="C48" s="72">
        <f t="shared" ca="1" si="6"/>
        <v>0</v>
      </c>
      <c r="D48" s="125">
        <v>0</v>
      </c>
      <c r="E48" s="125">
        <v>0</v>
      </c>
      <c r="F48" s="73">
        <f t="shared" ca="1" si="7"/>
        <v>0</v>
      </c>
      <c r="G48" s="77">
        <f t="shared" ca="1" si="8"/>
        <v>0</v>
      </c>
      <c r="H48" s="74">
        <f t="shared" ca="1" si="14"/>
        <v>0</v>
      </c>
      <c r="I48" s="112">
        <f t="shared" ca="1" si="0"/>
        <v>0</v>
      </c>
      <c r="J48" s="74">
        <f t="shared" ca="1" si="9"/>
        <v>0</v>
      </c>
      <c r="K48" s="74">
        <f t="shared" ca="1" si="1"/>
        <v>0</v>
      </c>
      <c r="L48" s="74">
        <f t="shared" ca="1" si="2"/>
        <v>0</v>
      </c>
      <c r="M48" s="74">
        <f t="shared" ca="1" si="15"/>
        <v>0</v>
      </c>
      <c r="N48" s="60">
        <f t="shared" ca="1" si="16"/>
        <v>0</v>
      </c>
      <c r="O48" s="75">
        <f t="shared" ca="1" si="24"/>
        <v>0</v>
      </c>
      <c r="P48" s="123">
        <f t="shared" ca="1" si="17"/>
        <v>0</v>
      </c>
      <c r="Q48" s="76">
        <f t="shared" ca="1" si="11"/>
        <v>0</v>
      </c>
      <c r="R48" s="49">
        <f t="shared" si="3"/>
        <v>2022</v>
      </c>
    </row>
    <row r="49" spans="1:21" x14ac:dyDescent="0.25">
      <c r="A49" s="21" t="s">
        <v>71</v>
      </c>
      <c r="B49" s="48">
        <f t="shared" si="5"/>
        <v>44927</v>
      </c>
      <c r="C49" s="72">
        <f t="shared" ca="1" si="6"/>
        <v>0</v>
      </c>
      <c r="D49" s="125">
        <v>0</v>
      </c>
      <c r="E49" s="125">
        <v>0</v>
      </c>
      <c r="F49" s="73">
        <f t="shared" ca="1" si="7"/>
        <v>0</v>
      </c>
      <c r="G49" s="77">
        <f t="shared" ca="1" si="8"/>
        <v>0</v>
      </c>
      <c r="H49" s="74">
        <f t="shared" ca="1" si="14"/>
        <v>0</v>
      </c>
      <c r="I49" s="112">
        <f t="shared" ca="1" si="0"/>
        <v>0</v>
      </c>
      <c r="J49" s="74">
        <f t="shared" ca="1" si="9"/>
        <v>0</v>
      </c>
      <c r="K49" s="74">
        <f t="shared" ca="1" si="1"/>
        <v>0</v>
      </c>
      <c r="L49" s="74">
        <f t="shared" ca="1" si="2"/>
        <v>0</v>
      </c>
      <c r="M49" s="74">
        <f t="shared" ca="1" si="15"/>
        <v>0</v>
      </c>
      <c r="N49" s="60">
        <f t="shared" ca="1" si="16"/>
        <v>0</v>
      </c>
      <c r="O49" s="75">
        <f t="shared" ca="1" si="24"/>
        <v>0</v>
      </c>
      <c r="P49" s="123">
        <f t="shared" ca="1" si="17"/>
        <v>0</v>
      </c>
      <c r="Q49" s="76">
        <f t="shared" ca="1" si="11"/>
        <v>0</v>
      </c>
      <c r="R49" s="49">
        <f t="shared" si="3"/>
        <v>2023</v>
      </c>
    </row>
    <row r="50" spans="1:21" x14ac:dyDescent="0.25">
      <c r="A50" s="69">
        <f ca="1">Original_Amount+Total_Interest+Total_Escrow</f>
        <v>111606.89</v>
      </c>
      <c r="B50" s="48">
        <f t="shared" si="5"/>
        <v>44958</v>
      </c>
      <c r="C50" s="72">
        <f t="shared" ca="1" si="6"/>
        <v>0</v>
      </c>
      <c r="D50" s="125">
        <v>0</v>
      </c>
      <c r="E50" s="125">
        <v>0</v>
      </c>
      <c r="F50" s="73">
        <f t="shared" ca="1" si="7"/>
        <v>0</v>
      </c>
      <c r="G50" s="77">
        <f t="shared" ca="1" si="8"/>
        <v>0</v>
      </c>
      <c r="H50" s="74">
        <f t="shared" ca="1" si="14"/>
        <v>0</v>
      </c>
      <c r="I50" s="112">
        <f t="shared" ca="1" si="0"/>
        <v>0</v>
      </c>
      <c r="J50" s="74">
        <f t="shared" ca="1" si="9"/>
        <v>0</v>
      </c>
      <c r="K50" s="74">
        <f t="shared" ca="1" si="1"/>
        <v>0</v>
      </c>
      <c r="L50" s="74">
        <f t="shared" ca="1" si="2"/>
        <v>0</v>
      </c>
      <c r="M50" s="74">
        <f t="shared" ca="1" si="15"/>
        <v>0</v>
      </c>
      <c r="N50" s="60">
        <f t="shared" ca="1" si="16"/>
        <v>0</v>
      </c>
      <c r="O50" s="75">
        <f t="shared" ca="1" si="24"/>
        <v>0</v>
      </c>
      <c r="P50" s="123">
        <f t="shared" ca="1" si="17"/>
        <v>0</v>
      </c>
      <c r="Q50" s="76">
        <f t="shared" ca="1" si="11"/>
        <v>0</v>
      </c>
      <c r="R50" s="49">
        <f t="shared" si="3"/>
        <v>2023</v>
      </c>
    </row>
    <row r="51" spans="1:21" x14ac:dyDescent="0.25">
      <c r="B51" s="48">
        <f t="shared" si="5"/>
        <v>44986</v>
      </c>
      <c r="C51" s="72">
        <f t="shared" ca="1" si="6"/>
        <v>0</v>
      </c>
      <c r="D51" s="125">
        <v>0</v>
      </c>
      <c r="E51" s="125">
        <v>0</v>
      </c>
      <c r="F51" s="73">
        <f t="shared" ca="1" si="7"/>
        <v>0</v>
      </c>
      <c r="G51" s="77">
        <f t="shared" ca="1" si="8"/>
        <v>0</v>
      </c>
      <c r="H51" s="74">
        <f t="shared" ca="1" si="14"/>
        <v>0</v>
      </c>
      <c r="I51" s="112">
        <f t="shared" ca="1" si="0"/>
        <v>0</v>
      </c>
      <c r="J51" s="74">
        <f t="shared" ca="1" si="9"/>
        <v>0</v>
      </c>
      <c r="K51" s="74">
        <f t="shared" ca="1" si="1"/>
        <v>0</v>
      </c>
      <c r="L51" s="74">
        <f t="shared" ca="1" si="2"/>
        <v>0</v>
      </c>
      <c r="M51" s="74">
        <f t="shared" ca="1" si="15"/>
        <v>0</v>
      </c>
      <c r="N51" s="60">
        <f t="shared" ca="1" si="16"/>
        <v>0</v>
      </c>
      <c r="O51" s="75">
        <f t="shared" ca="1" si="24"/>
        <v>0</v>
      </c>
      <c r="P51" s="123">
        <f t="shared" ca="1" si="17"/>
        <v>0</v>
      </c>
      <c r="Q51" s="76">
        <f t="shared" ca="1" si="11"/>
        <v>0</v>
      </c>
      <c r="R51" s="49">
        <f t="shared" si="3"/>
        <v>2023</v>
      </c>
    </row>
    <row r="52" spans="1:21" x14ac:dyDescent="0.25">
      <c r="A52" s="21" t="s">
        <v>72</v>
      </c>
      <c r="B52" s="48">
        <f t="shared" si="5"/>
        <v>45017</v>
      </c>
      <c r="C52" s="72">
        <f t="shared" ca="1" si="6"/>
        <v>0</v>
      </c>
      <c r="D52" s="125">
        <v>0</v>
      </c>
      <c r="E52" s="125">
        <v>0</v>
      </c>
      <c r="F52" s="73">
        <f t="shared" ca="1" si="7"/>
        <v>0</v>
      </c>
      <c r="G52" s="77">
        <f t="shared" ca="1" si="8"/>
        <v>0</v>
      </c>
      <c r="H52" s="74">
        <f t="shared" ca="1" si="14"/>
        <v>0</v>
      </c>
      <c r="I52" s="112">
        <f t="shared" ca="1" si="0"/>
        <v>0</v>
      </c>
      <c r="J52" s="74">
        <f t="shared" ca="1" si="9"/>
        <v>0</v>
      </c>
      <c r="K52" s="74">
        <f t="shared" ca="1" si="1"/>
        <v>0</v>
      </c>
      <c r="L52" s="74">
        <f t="shared" ca="1" si="2"/>
        <v>0</v>
      </c>
      <c r="M52" s="74">
        <f t="shared" ca="1" si="15"/>
        <v>0</v>
      </c>
      <c r="N52" s="60">
        <f t="shared" ca="1" si="16"/>
        <v>0</v>
      </c>
      <c r="O52" s="75">
        <f t="shared" ca="1" si="24"/>
        <v>0</v>
      </c>
      <c r="P52" s="123">
        <f t="shared" ca="1" si="17"/>
        <v>0</v>
      </c>
      <c r="Q52" s="76">
        <f t="shared" ca="1" si="11"/>
        <v>0</v>
      </c>
      <c r="R52" s="49">
        <f t="shared" si="3"/>
        <v>2023</v>
      </c>
    </row>
    <row r="53" spans="1:21" x14ac:dyDescent="0.25">
      <c r="A53" s="50">
        <f ca="1">ROUND(Total_Investment/(900*12-500),1)</f>
        <v>10.8</v>
      </c>
      <c r="B53" s="48">
        <f t="shared" si="5"/>
        <v>45047</v>
      </c>
      <c r="C53" s="72">
        <f t="shared" ca="1" si="6"/>
        <v>0</v>
      </c>
      <c r="D53" s="125">
        <v>0</v>
      </c>
      <c r="E53" s="125">
        <v>0</v>
      </c>
      <c r="F53" s="73">
        <f t="shared" ca="1" si="7"/>
        <v>0</v>
      </c>
      <c r="G53" s="77">
        <f t="shared" ca="1" si="8"/>
        <v>0</v>
      </c>
      <c r="H53" s="74">
        <f t="shared" ca="1" si="14"/>
        <v>0</v>
      </c>
      <c r="I53" s="112">
        <f t="shared" ca="1" si="0"/>
        <v>0</v>
      </c>
      <c r="J53" s="74">
        <f t="shared" ca="1" si="9"/>
        <v>0</v>
      </c>
      <c r="K53" s="74">
        <f t="shared" ca="1" si="1"/>
        <v>0</v>
      </c>
      <c r="L53" s="74">
        <f t="shared" ca="1" si="2"/>
        <v>0</v>
      </c>
      <c r="M53" s="74">
        <f t="shared" ca="1" si="15"/>
        <v>0</v>
      </c>
      <c r="N53" s="60">
        <f t="shared" ca="1" si="16"/>
        <v>0</v>
      </c>
      <c r="O53" s="75">
        <f t="shared" ca="1" si="24"/>
        <v>0</v>
      </c>
      <c r="P53" s="123">
        <f t="shared" ca="1" si="17"/>
        <v>0</v>
      </c>
      <c r="Q53" s="76">
        <f t="shared" ca="1" si="11"/>
        <v>0</v>
      </c>
      <c r="R53" s="49">
        <f t="shared" si="3"/>
        <v>2023</v>
      </c>
    </row>
    <row r="54" spans="1:21" x14ac:dyDescent="0.25">
      <c r="B54" s="48">
        <f t="shared" si="5"/>
        <v>45078</v>
      </c>
      <c r="C54" s="72">
        <f t="shared" ca="1" si="6"/>
        <v>0</v>
      </c>
      <c r="D54" s="125">
        <v>0</v>
      </c>
      <c r="E54" s="125">
        <v>0</v>
      </c>
      <c r="F54" s="73">
        <f t="shared" ca="1" si="7"/>
        <v>0</v>
      </c>
      <c r="G54" s="77">
        <f t="shared" ca="1" si="8"/>
        <v>0</v>
      </c>
      <c r="H54" s="74">
        <f t="shared" ca="1" si="14"/>
        <v>0</v>
      </c>
      <c r="I54" s="112">
        <f t="shared" ca="1" si="0"/>
        <v>0</v>
      </c>
      <c r="J54" s="74">
        <f t="shared" ca="1" si="9"/>
        <v>0</v>
      </c>
      <c r="K54" s="74">
        <f t="shared" ca="1" si="1"/>
        <v>0</v>
      </c>
      <c r="L54" s="74">
        <f t="shared" ca="1" si="2"/>
        <v>0</v>
      </c>
      <c r="M54" s="74">
        <f t="shared" ca="1" si="15"/>
        <v>0</v>
      </c>
      <c r="N54" s="60">
        <f t="shared" ca="1" si="16"/>
        <v>0</v>
      </c>
      <c r="O54" s="75">
        <f t="shared" ca="1" si="24"/>
        <v>0</v>
      </c>
      <c r="P54" s="123">
        <f t="shared" ca="1" si="17"/>
        <v>0</v>
      </c>
      <c r="Q54" s="76">
        <f t="shared" ca="1" si="11"/>
        <v>0</v>
      </c>
      <c r="R54" s="49">
        <f t="shared" si="3"/>
        <v>2023</v>
      </c>
    </row>
    <row r="55" spans="1:21" x14ac:dyDescent="0.25">
      <c r="A55" s="21" t="s">
        <v>73</v>
      </c>
      <c r="B55" s="48">
        <f t="shared" si="5"/>
        <v>45108</v>
      </c>
      <c r="C55" s="72">
        <f t="shared" ca="1" si="6"/>
        <v>0</v>
      </c>
      <c r="D55" s="125">
        <v>0</v>
      </c>
      <c r="E55" s="125">
        <v>0</v>
      </c>
      <c r="F55" s="73">
        <f t="shared" ca="1" si="7"/>
        <v>0</v>
      </c>
      <c r="G55" s="77">
        <f t="shared" ca="1" si="8"/>
        <v>0</v>
      </c>
      <c r="H55" s="74">
        <f t="shared" ca="1" si="14"/>
        <v>0</v>
      </c>
      <c r="I55" s="112">
        <f t="shared" ca="1" si="0"/>
        <v>0</v>
      </c>
      <c r="J55" s="74">
        <f t="shared" ca="1" si="9"/>
        <v>0</v>
      </c>
      <c r="K55" s="74">
        <f t="shared" ca="1" si="1"/>
        <v>0</v>
      </c>
      <c r="L55" s="74">
        <f t="shared" ca="1" si="2"/>
        <v>0</v>
      </c>
      <c r="M55" s="74">
        <f t="shared" ca="1" si="15"/>
        <v>0</v>
      </c>
      <c r="N55" s="60">
        <f t="shared" ca="1" si="16"/>
        <v>0</v>
      </c>
      <c r="O55" s="75">
        <f t="shared" ca="1" si="24"/>
        <v>0</v>
      </c>
      <c r="P55" s="123">
        <f t="shared" ca="1" si="17"/>
        <v>0</v>
      </c>
      <c r="Q55" s="76">
        <f t="shared" ca="1" si="11"/>
        <v>0</v>
      </c>
      <c r="R55" s="49">
        <f t="shared" si="3"/>
        <v>2023</v>
      </c>
      <c r="U55" s="69"/>
    </row>
    <row r="56" spans="1:21" x14ac:dyDescent="0.25">
      <c r="A56" s="145">
        <f ca="1">EDATE(B4,ROUND(Years_Until_Profit*12,0))</f>
        <v>47515</v>
      </c>
      <c r="B56" s="48">
        <f t="shared" si="5"/>
        <v>45139</v>
      </c>
      <c r="C56" s="72">
        <f t="shared" ca="1" si="6"/>
        <v>0</v>
      </c>
      <c r="D56" s="125">
        <v>0</v>
      </c>
      <c r="E56" s="125">
        <v>0</v>
      </c>
      <c r="F56" s="73">
        <f t="shared" ca="1" si="7"/>
        <v>0</v>
      </c>
      <c r="G56" s="77">
        <f t="shared" ca="1" si="8"/>
        <v>0</v>
      </c>
      <c r="H56" s="74">
        <f t="shared" ca="1" si="14"/>
        <v>0</v>
      </c>
      <c r="I56" s="112">
        <f t="shared" ca="1" si="0"/>
        <v>0</v>
      </c>
      <c r="J56" s="74">
        <f t="shared" ca="1" si="9"/>
        <v>0</v>
      </c>
      <c r="K56" s="74">
        <f t="shared" ca="1" si="1"/>
        <v>0</v>
      </c>
      <c r="L56" s="74">
        <f t="shared" ca="1" si="2"/>
        <v>0</v>
      </c>
      <c r="M56" s="74">
        <f t="shared" ca="1" si="15"/>
        <v>0</v>
      </c>
      <c r="N56" s="60">
        <f t="shared" ca="1" si="16"/>
        <v>0</v>
      </c>
      <c r="O56" s="75">
        <f t="shared" ca="1" si="24"/>
        <v>0</v>
      </c>
      <c r="P56" s="123">
        <f t="shared" ca="1" si="17"/>
        <v>0</v>
      </c>
      <c r="Q56" s="76">
        <f t="shared" ca="1" si="11"/>
        <v>0</v>
      </c>
      <c r="R56" s="49">
        <f t="shared" si="3"/>
        <v>2023</v>
      </c>
    </row>
    <row r="57" spans="1:21" x14ac:dyDescent="0.25">
      <c r="B57" s="48">
        <f t="shared" si="5"/>
        <v>45170</v>
      </c>
      <c r="C57" s="72">
        <f t="shared" ca="1" si="6"/>
        <v>0</v>
      </c>
      <c r="D57" s="125">
        <v>0</v>
      </c>
      <c r="E57" s="125">
        <v>0</v>
      </c>
      <c r="F57" s="73">
        <f t="shared" ca="1" si="7"/>
        <v>0</v>
      </c>
      <c r="G57" s="77">
        <f t="shared" ca="1" si="8"/>
        <v>0</v>
      </c>
      <c r="H57" s="74">
        <f t="shared" ca="1" si="14"/>
        <v>0</v>
      </c>
      <c r="I57" s="112">
        <f t="shared" ca="1" si="0"/>
        <v>0</v>
      </c>
      <c r="J57" s="74">
        <f t="shared" ca="1" si="9"/>
        <v>0</v>
      </c>
      <c r="K57" s="74">
        <f t="shared" ca="1" si="1"/>
        <v>0</v>
      </c>
      <c r="L57" s="74">
        <f t="shared" ca="1" si="2"/>
        <v>0</v>
      </c>
      <c r="M57" s="74">
        <f t="shared" ca="1" si="15"/>
        <v>0</v>
      </c>
      <c r="N57" s="60">
        <f t="shared" ca="1" si="16"/>
        <v>0</v>
      </c>
      <c r="O57" s="75">
        <f t="shared" ca="1" si="24"/>
        <v>0</v>
      </c>
      <c r="P57" s="123">
        <f t="shared" ca="1" si="17"/>
        <v>0</v>
      </c>
      <c r="Q57" s="76">
        <f t="shared" ca="1" si="11"/>
        <v>0</v>
      </c>
      <c r="R57" s="49">
        <f t="shared" si="3"/>
        <v>2023</v>
      </c>
    </row>
    <row r="58" spans="1:21" x14ac:dyDescent="0.25">
      <c r="B58" s="48">
        <f t="shared" si="5"/>
        <v>45200</v>
      </c>
      <c r="C58" s="72">
        <f t="shared" ca="1" si="6"/>
        <v>0</v>
      </c>
      <c r="D58" s="125">
        <v>0</v>
      </c>
      <c r="E58" s="125">
        <v>0</v>
      </c>
      <c r="F58" s="73">
        <f t="shared" ca="1" si="7"/>
        <v>0</v>
      </c>
      <c r="G58" s="77">
        <f t="shared" ca="1" si="8"/>
        <v>0</v>
      </c>
      <c r="H58" s="74">
        <f t="shared" ca="1" si="14"/>
        <v>0</v>
      </c>
      <c r="I58" s="112">
        <f t="shared" ca="1" si="0"/>
        <v>0</v>
      </c>
      <c r="J58" s="74">
        <f t="shared" ca="1" si="9"/>
        <v>0</v>
      </c>
      <c r="K58" s="74">
        <f t="shared" ca="1" si="1"/>
        <v>0</v>
      </c>
      <c r="L58" s="74">
        <f t="shared" ca="1" si="2"/>
        <v>0</v>
      </c>
      <c r="M58" s="74">
        <f t="shared" ca="1" si="15"/>
        <v>0</v>
      </c>
      <c r="N58" s="60">
        <f t="shared" ca="1" si="16"/>
        <v>0</v>
      </c>
      <c r="O58" s="75">
        <f t="shared" ca="1" si="24"/>
        <v>0</v>
      </c>
      <c r="P58" s="123">
        <f t="shared" ca="1" si="17"/>
        <v>0</v>
      </c>
      <c r="Q58" s="76">
        <f t="shared" ca="1" si="11"/>
        <v>0</v>
      </c>
      <c r="R58" s="49">
        <f t="shared" si="3"/>
        <v>2023</v>
      </c>
    </row>
    <row r="59" spans="1:21" x14ac:dyDescent="0.25">
      <c r="B59" s="48">
        <f t="shared" si="5"/>
        <v>45231</v>
      </c>
      <c r="C59" s="72">
        <f t="shared" ca="1" si="6"/>
        <v>0</v>
      </c>
      <c r="D59" s="125">
        <v>0</v>
      </c>
      <c r="E59" s="125">
        <v>0</v>
      </c>
      <c r="F59" s="73">
        <f t="shared" ca="1" si="7"/>
        <v>0</v>
      </c>
      <c r="G59" s="77">
        <f t="shared" ca="1" si="8"/>
        <v>0</v>
      </c>
      <c r="H59" s="74">
        <f t="shared" ca="1" si="14"/>
        <v>0</v>
      </c>
      <c r="I59" s="112">
        <f t="shared" ca="1" si="0"/>
        <v>0</v>
      </c>
      <c r="J59" s="74">
        <f t="shared" ca="1" si="9"/>
        <v>0</v>
      </c>
      <c r="K59" s="74">
        <f t="shared" ca="1" si="1"/>
        <v>0</v>
      </c>
      <c r="L59" s="74">
        <f t="shared" ca="1" si="2"/>
        <v>0</v>
      </c>
      <c r="M59" s="74">
        <f t="shared" ca="1" si="15"/>
        <v>0</v>
      </c>
      <c r="N59" s="60">
        <f t="shared" ca="1" si="16"/>
        <v>0</v>
      </c>
      <c r="O59" s="75">
        <f t="shared" ca="1" si="24"/>
        <v>0</v>
      </c>
      <c r="P59" s="123">
        <f t="shared" ca="1" si="17"/>
        <v>0</v>
      </c>
      <c r="Q59" s="76">
        <f t="shared" ca="1" si="11"/>
        <v>0</v>
      </c>
      <c r="R59" s="49">
        <f t="shared" si="3"/>
        <v>2023</v>
      </c>
    </row>
    <row r="60" spans="1:21" x14ac:dyDescent="0.25">
      <c r="B60" s="48">
        <f t="shared" si="5"/>
        <v>45261</v>
      </c>
      <c r="C60" s="72">
        <f t="shared" ca="1" si="6"/>
        <v>0</v>
      </c>
      <c r="D60" s="125">
        <v>0</v>
      </c>
      <c r="E60" s="125">
        <v>0</v>
      </c>
      <c r="F60" s="73">
        <f t="shared" ca="1" si="7"/>
        <v>0</v>
      </c>
      <c r="G60" s="77">
        <f t="shared" ca="1" si="8"/>
        <v>0</v>
      </c>
      <c r="H60" s="74">
        <f t="shared" ca="1" si="14"/>
        <v>0</v>
      </c>
      <c r="I60" s="112">
        <f t="shared" ca="1" si="0"/>
        <v>0</v>
      </c>
      <c r="J60" s="74">
        <f t="shared" ca="1" si="9"/>
        <v>0</v>
      </c>
      <c r="K60" s="74">
        <f t="shared" ca="1" si="1"/>
        <v>0</v>
      </c>
      <c r="L60" s="74">
        <f t="shared" ca="1" si="2"/>
        <v>0</v>
      </c>
      <c r="M60" s="74">
        <f t="shared" ca="1" si="15"/>
        <v>0</v>
      </c>
      <c r="N60" s="60">
        <f t="shared" ca="1" si="16"/>
        <v>0</v>
      </c>
      <c r="O60" s="75">
        <f t="shared" ca="1" si="24"/>
        <v>0</v>
      </c>
      <c r="P60" s="123">
        <f t="shared" ca="1" si="17"/>
        <v>0</v>
      </c>
      <c r="Q60" s="76">
        <f t="shared" ca="1" si="11"/>
        <v>0</v>
      </c>
      <c r="R60" s="49">
        <f t="shared" si="3"/>
        <v>2023</v>
      </c>
    </row>
    <row r="61" spans="1:21" x14ac:dyDescent="0.25">
      <c r="B61" s="48">
        <f t="shared" si="5"/>
        <v>45292</v>
      </c>
      <c r="C61" s="72">
        <f t="shared" ca="1" si="6"/>
        <v>0</v>
      </c>
      <c r="D61" s="125">
        <v>0</v>
      </c>
      <c r="E61" s="125">
        <v>0</v>
      </c>
      <c r="F61" s="73">
        <f t="shared" ca="1" si="7"/>
        <v>0</v>
      </c>
      <c r="G61" s="77">
        <f t="shared" ca="1" si="8"/>
        <v>0</v>
      </c>
      <c r="H61" s="74">
        <f t="shared" ca="1" si="14"/>
        <v>0</v>
      </c>
      <c r="I61" s="112">
        <f t="shared" ca="1" si="0"/>
        <v>0</v>
      </c>
      <c r="J61" s="74">
        <f t="shared" ca="1" si="9"/>
        <v>0</v>
      </c>
      <c r="K61" s="74">
        <f t="shared" ca="1" si="1"/>
        <v>0</v>
      </c>
      <c r="L61" s="74">
        <f t="shared" ca="1" si="2"/>
        <v>0</v>
      </c>
      <c r="M61" s="74">
        <f t="shared" ca="1" si="15"/>
        <v>0</v>
      </c>
      <c r="N61" s="60">
        <f t="shared" ca="1" si="16"/>
        <v>0</v>
      </c>
      <c r="O61" s="75">
        <f t="shared" ca="1" si="24"/>
        <v>0</v>
      </c>
      <c r="P61" s="123">
        <f t="shared" ca="1" si="17"/>
        <v>0</v>
      </c>
      <c r="Q61" s="76">
        <f t="shared" ca="1" si="11"/>
        <v>0</v>
      </c>
      <c r="R61" s="49">
        <f t="shared" si="3"/>
        <v>2024</v>
      </c>
    </row>
    <row r="62" spans="1:21" x14ac:dyDescent="0.25">
      <c r="B62" s="48">
        <f t="shared" si="5"/>
        <v>45323</v>
      </c>
      <c r="C62" s="72">
        <f t="shared" ca="1" si="6"/>
        <v>0</v>
      </c>
      <c r="D62" s="125">
        <v>0</v>
      </c>
      <c r="E62" s="125">
        <v>0</v>
      </c>
      <c r="F62" s="73">
        <f t="shared" ca="1" si="7"/>
        <v>0</v>
      </c>
      <c r="G62" s="77">
        <f t="shared" ca="1" si="8"/>
        <v>0</v>
      </c>
      <c r="H62" s="74">
        <f t="shared" ca="1" si="14"/>
        <v>0</v>
      </c>
      <c r="I62" s="112">
        <f t="shared" ca="1" si="0"/>
        <v>0</v>
      </c>
      <c r="J62" s="74">
        <f t="shared" ca="1" si="9"/>
        <v>0</v>
      </c>
      <c r="K62" s="74">
        <f t="shared" ca="1" si="1"/>
        <v>0</v>
      </c>
      <c r="L62" s="74">
        <f t="shared" ca="1" si="2"/>
        <v>0</v>
      </c>
      <c r="M62" s="74">
        <f t="shared" ca="1" si="15"/>
        <v>0</v>
      </c>
      <c r="N62" s="60">
        <f t="shared" ca="1" si="16"/>
        <v>0</v>
      </c>
      <c r="O62" s="75">
        <f t="shared" ca="1" si="24"/>
        <v>0</v>
      </c>
      <c r="P62" s="123">
        <f t="shared" ca="1" si="17"/>
        <v>0</v>
      </c>
      <c r="Q62" s="76">
        <f t="shared" ca="1" si="11"/>
        <v>0</v>
      </c>
      <c r="R62" s="49">
        <f t="shared" si="3"/>
        <v>2024</v>
      </c>
    </row>
    <row r="63" spans="1:21" x14ac:dyDescent="0.25">
      <c r="B63" s="48">
        <f t="shared" si="5"/>
        <v>45352</v>
      </c>
      <c r="C63" s="72">
        <f t="shared" ca="1" si="6"/>
        <v>0</v>
      </c>
      <c r="D63" s="125">
        <v>0</v>
      </c>
      <c r="E63" s="125">
        <v>0</v>
      </c>
      <c r="F63" s="73">
        <f t="shared" ca="1" si="7"/>
        <v>0</v>
      </c>
      <c r="G63" s="77">
        <f t="shared" ca="1" si="8"/>
        <v>0</v>
      </c>
      <c r="H63" s="74">
        <f t="shared" ca="1" si="14"/>
        <v>0</v>
      </c>
      <c r="I63" s="112">
        <f t="shared" ca="1" si="0"/>
        <v>0</v>
      </c>
      <c r="J63" s="74">
        <f t="shared" ca="1" si="9"/>
        <v>0</v>
      </c>
      <c r="K63" s="74">
        <f t="shared" ca="1" si="1"/>
        <v>0</v>
      </c>
      <c r="L63" s="74">
        <f t="shared" ca="1" si="2"/>
        <v>0</v>
      </c>
      <c r="M63" s="74">
        <f t="shared" ca="1" si="15"/>
        <v>0</v>
      </c>
      <c r="N63" s="60">
        <f t="shared" ca="1" si="16"/>
        <v>0</v>
      </c>
      <c r="O63" s="75">
        <f t="shared" ca="1" si="24"/>
        <v>0</v>
      </c>
      <c r="P63" s="123">
        <f t="shared" ca="1" si="17"/>
        <v>0</v>
      </c>
      <c r="Q63" s="76">
        <f t="shared" ca="1" si="11"/>
        <v>0</v>
      </c>
      <c r="R63" s="49">
        <f t="shared" si="3"/>
        <v>2024</v>
      </c>
    </row>
    <row r="64" spans="1:21" x14ac:dyDescent="0.25">
      <c r="B64" s="48">
        <f t="shared" si="5"/>
        <v>45383</v>
      </c>
      <c r="C64" s="72">
        <f t="shared" ca="1" si="6"/>
        <v>0</v>
      </c>
      <c r="D64" s="125">
        <v>0</v>
      </c>
      <c r="E64" s="125">
        <v>0</v>
      </c>
      <c r="F64" s="73">
        <f t="shared" ca="1" si="7"/>
        <v>0</v>
      </c>
      <c r="G64" s="77">
        <f t="shared" ca="1" si="8"/>
        <v>0</v>
      </c>
      <c r="H64" s="74">
        <f t="shared" ca="1" si="14"/>
        <v>0</v>
      </c>
      <c r="I64" s="112">
        <f t="shared" ca="1" si="0"/>
        <v>0</v>
      </c>
      <c r="J64" s="74">
        <f t="shared" ca="1" si="9"/>
        <v>0</v>
      </c>
      <c r="K64" s="74">
        <f t="shared" ca="1" si="1"/>
        <v>0</v>
      </c>
      <c r="L64" s="74">
        <f t="shared" ca="1" si="2"/>
        <v>0</v>
      </c>
      <c r="M64" s="74">
        <f t="shared" ca="1" si="15"/>
        <v>0</v>
      </c>
      <c r="N64" s="60">
        <f t="shared" ca="1" si="16"/>
        <v>0</v>
      </c>
      <c r="O64" s="75">
        <f t="shared" ca="1" si="24"/>
        <v>0</v>
      </c>
      <c r="P64" s="123">
        <f t="shared" ca="1" si="17"/>
        <v>0</v>
      </c>
      <c r="Q64" s="76">
        <f t="shared" ca="1" si="11"/>
        <v>0</v>
      </c>
      <c r="R64" s="49">
        <f t="shared" si="3"/>
        <v>2024</v>
      </c>
    </row>
    <row r="65" spans="2:18" x14ac:dyDescent="0.25">
      <c r="B65" s="48">
        <f t="shared" si="5"/>
        <v>45413</v>
      </c>
      <c r="C65" s="72">
        <f t="shared" ca="1" si="6"/>
        <v>0</v>
      </c>
      <c r="D65" s="125">
        <v>0</v>
      </c>
      <c r="E65" s="125">
        <v>0</v>
      </c>
      <c r="F65" s="73">
        <f t="shared" ca="1" si="7"/>
        <v>0</v>
      </c>
      <c r="G65" s="77">
        <f t="shared" ca="1" si="8"/>
        <v>0</v>
      </c>
      <c r="H65" s="74">
        <f t="shared" ca="1" si="14"/>
        <v>0</v>
      </c>
      <c r="I65" s="112">
        <f t="shared" ca="1" si="0"/>
        <v>0</v>
      </c>
      <c r="J65" s="74">
        <f t="shared" ca="1" si="9"/>
        <v>0</v>
      </c>
      <c r="K65" s="74">
        <f t="shared" ca="1" si="1"/>
        <v>0</v>
      </c>
      <c r="L65" s="74">
        <f t="shared" ca="1" si="2"/>
        <v>0</v>
      </c>
      <c r="M65" s="74">
        <f t="shared" ca="1" si="15"/>
        <v>0</v>
      </c>
      <c r="N65" s="60">
        <f t="shared" ca="1" si="16"/>
        <v>0</v>
      </c>
      <c r="O65" s="75">
        <f t="shared" ca="1" si="24"/>
        <v>0</v>
      </c>
      <c r="P65" s="123">
        <f t="shared" ca="1" si="17"/>
        <v>0</v>
      </c>
      <c r="Q65" s="76">
        <f t="shared" ca="1" si="11"/>
        <v>0</v>
      </c>
      <c r="R65" s="49">
        <f t="shared" si="3"/>
        <v>2024</v>
      </c>
    </row>
    <row r="66" spans="2:18" x14ac:dyDescent="0.25">
      <c r="B66" s="48">
        <f t="shared" si="5"/>
        <v>45444</v>
      </c>
      <c r="C66" s="72">
        <f t="shared" ca="1" si="6"/>
        <v>0</v>
      </c>
      <c r="D66" s="125">
        <v>0</v>
      </c>
      <c r="E66" s="125">
        <v>0</v>
      </c>
      <c r="F66" s="73">
        <f t="shared" ca="1" si="7"/>
        <v>0</v>
      </c>
      <c r="G66" s="77">
        <f t="shared" ca="1" si="8"/>
        <v>0</v>
      </c>
      <c r="H66" s="74">
        <f t="shared" ca="1" si="14"/>
        <v>0</v>
      </c>
      <c r="I66" s="112">
        <f t="shared" ca="1" si="0"/>
        <v>0</v>
      </c>
      <c r="J66" s="74">
        <f t="shared" ca="1" si="9"/>
        <v>0</v>
      </c>
      <c r="K66" s="74">
        <f t="shared" ca="1" si="1"/>
        <v>0</v>
      </c>
      <c r="L66" s="74">
        <f t="shared" ca="1" si="2"/>
        <v>0</v>
      </c>
      <c r="M66" s="74">
        <f t="shared" ca="1" si="15"/>
        <v>0</v>
      </c>
      <c r="N66" s="60">
        <f t="shared" ca="1" si="16"/>
        <v>0</v>
      </c>
      <c r="O66" s="75">
        <f t="shared" ca="1" si="24"/>
        <v>0</v>
      </c>
      <c r="P66" s="123">
        <f t="shared" ca="1" si="17"/>
        <v>0</v>
      </c>
      <c r="Q66" s="76">
        <f t="shared" ca="1" si="11"/>
        <v>0</v>
      </c>
      <c r="R66" s="49">
        <f t="shared" si="3"/>
        <v>2024</v>
      </c>
    </row>
    <row r="67" spans="2:18" x14ac:dyDescent="0.25">
      <c r="B67" s="48">
        <f t="shared" si="5"/>
        <v>45474</v>
      </c>
      <c r="C67" s="72">
        <f t="shared" ca="1" si="6"/>
        <v>0</v>
      </c>
      <c r="D67" s="125">
        <v>0</v>
      </c>
      <c r="E67" s="125">
        <v>0</v>
      </c>
      <c r="F67" s="73">
        <f t="shared" ca="1" si="7"/>
        <v>0</v>
      </c>
      <c r="G67" s="77">
        <f t="shared" ca="1" si="8"/>
        <v>0</v>
      </c>
      <c r="H67" s="74">
        <f t="shared" ca="1" si="14"/>
        <v>0</v>
      </c>
      <c r="I67" s="112">
        <f t="shared" ca="1" si="0"/>
        <v>0</v>
      </c>
      <c r="J67" s="74">
        <f t="shared" ca="1" si="9"/>
        <v>0</v>
      </c>
      <c r="K67" s="74">
        <f t="shared" ca="1" si="1"/>
        <v>0</v>
      </c>
      <c r="L67" s="74">
        <f t="shared" ca="1" si="2"/>
        <v>0</v>
      </c>
      <c r="M67" s="74">
        <f t="shared" ca="1" si="15"/>
        <v>0</v>
      </c>
      <c r="N67" s="60">
        <f t="shared" ca="1" si="16"/>
        <v>0</v>
      </c>
      <c r="O67" s="75">
        <f t="shared" ca="1" si="24"/>
        <v>0</v>
      </c>
      <c r="P67" s="123">
        <f t="shared" ca="1" si="17"/>
        <v>0</v>
      </c>
      <c r="Q67" s="76">
        <f t="shared" ca="1" si="11"/>
        <v>0</v>
      </c>
      <c r="R67" s="49">
        <f t="shared" si="3"/>
        <v>2024</v>
      </c>
    </row>
    <row r="68" spans="2:18" x14ac:dyDescent="0.25">
      <c r="B68" s="48">
        <f t="shared" si="5"/>
        <v>45505</v>
      </c>
      <c r="C68" s="72">
        <f t="shared" ca="1" si="6"/>
        <v>0</v>
      </c>
      <c r="D68" s="125">
        <v>0</v>
      </c>
      <c r="E68" s="125">
        <v>0</v>
      </c>
      <c r="F68" s="73">
        <f t="shared" ca="1" si="7"/>
        <v>0</v>
      </c>
      <c r="G68" s="77">
        <f t="shared" ca="1" si="8"/>
        <v>0</v>
      </c>
      <c r="H68" s="74">
        <f t="shared" ca="1" si="14"/>
        <v>0</v>
      </c>
      <c r="I68" s="112">
        <f t="shared" ref="I68:I131" ca="1" si="25">IF(N67&gt;0,ROUND(LOOKUP(YEAR($B68-60),T:T,U:U),2),0)</f>
        <v>0</v>
      </c>
      <c r="J68" s="74">
        <f t="shared" ca="1" si="9"/>
        <v>0</v>
      </c>
      <c r="K68" s="74">
        <f t="shared" ref="K68:K131" ca="1" si="26">IF(N67&gt;0,-F68-G68-H68+IF(E68&gt;0,E68,Allotment),0)</f>
        <v>0</v>
      </c>
      <c r="L68" s="74">
        <f t="shared" ref="L68:L131" ca="1" si="27">IF(N67&gt;0,C68-K68,0)</f>
        <v>0</v>
      </c>
      <c r="M68" s="74">
        <f t="shared" ca="1" si="15"/>
        <v>0</v>
      </c>
      <c r="N68" s="60">
        <f t="shared" ca="1" si="16"/>
        <v>0</v>
      </c>
      <c r="O68" s="75">
        <f t="shared" ca="1" si="24"/>
        <v>0</v>
      </c>
      <c r="P68" s="123">
        <f t="shared" ca="1" si="17"/>
        <v>0</v>
      </c>
      <c r="Q68" s="76">
        <f t="shared" ca="1" si="11"/>
        <v>0</v>
      </c>
      <c r="R68" s="49">
        <f t="shared" ref="R68:R131" si="28">YEAR(B68)</f>
        <v>2024</v>
      </c>
    </row>
    <row r="69" spans="2:18" x14ac:dyDescent="0.25">
      <c r="B69" s="48">
        <f t="shared" ref="B69:B132" si="29">EDATE(B68,1)</f>
        <v>45536</v>
      </c>
      <c r="C69" s="72">
        <f t="shared" ref="C69:C132" ca="1" si="30">IF(N68&gt;0,N68-F69,IF(AND(N69=0,N68&lt;0),-0.01,0))</f>
        <v>0</v>
      </c>
      <c r="D69" s="125">
        <v>0</v>
      </c>
      <c r="E69" s="125">
        <v>0</v>
      </c>
      <c r="F69" s="73">
        <f t="shared" ref="F69:F132" ca="1" si="31">IF(N68&gt;0,IF(D69,D69,New_Payment)-G69-H69,0)</f>
        <v>0</v>
      </c>
      <c r="G69" s="77">
        <f t="shared" ref="G69:G132" ca="1" si="32">IF(N68&gt;0,ROUND(N68*Period_Interest,2),0)</f>
        <v>0</v>
      </c>
      <c r="H69" s="74">
        <f t="shared" ca="1" si="14"/>
        <v>0</v>
      </c>
      <c r="I69" s="112">
        <f t="shared" ca="1" si="25"/>
        <v>0</v>
      </c>
      <c r="J69" s="74">
        <f t="shared" ref="J69:J132" ca="1" si="33">IF($C68&gt;_80_of_Appraisal,PMI,0)</f>
        <v>0</v>
      </c>
      <c r="K69" s="74">
        <f t="shared" ca="1" si="26"/>
        <v>0</v>
      </c>
      <c r="L69" s="74">
        <f t="shared" ca="1" si="27"/>
        <v>0</v>
      </c>
      <c r="M69" s="74">
        <f t="shared" ca="1" si="15"/>
        <v>0</v>
      </c>
      <c r="N69" s="60">
        <f t="shared" ca="1" si="16"/>
        <v>0</v>
      </c>
      <c r="O69" s="75">
        <f t="shared" ca="1" si="24"/>
        <v>0</v>
      </c>
      <c r="P69" s="123">
        <f t="shared" ca="1" si="17"/>
        <v>0</v>
      </c>
      <c r="Q69" s="76">
        <f t="shared" ref="Q69:Q132" ca="1" si="34">IF(OR(Q68&lt;-0.01,Q68=0),0,IF(Q68&gt;0,Q68-F69-K69-IF(P69&lt;&gt;"",P69,O69),Q68-F69-K69))</f>
        <v>0</v>
      </c>
      <c r="R69" s="49">
        <f t="shared" si="28"/>
        <v>2024</v>
      </c>
    </row>
    <row r="70" spans="2:18" x14ac:dyDescent="0.25">
      <c r="B70" s="48">
        <f t="shared" si="29"/>
        <v>45566</v>
      </c>
      <c r="C70" s="72">
        <f t="shared" ca="1" si="30"/>
        <v>0</v>
      </c>
      <c r="D70" s="125">
        <v>0</v>
      </c>
      <c r="E70" s="125">
        <v>0</v>
      </c>
      <c r="F70" s="73">
        <f t="shared" ca="1" si="31"/>
        <v>0</v>
      </c>
      <c r="G70" s="77">
        <f t="shared" ca="1" si="32"/>
        <v>0</v>
      </c>
      <c r="H70" s="74">
        <f t="shared" ref="H70:H133" ca="1" si="35">I70+J70</f>
        <v>0</v>
      </c>
      <c r="I70" s="112">
        <f t="shared" ca="1" si="25"/>
        <v>0</v>
      </c>
      <c r="J70" s="74">
        <f t="shared" ca="1" si="33"/>
        <v>0</v>
      </c>
      <c r="K70" s="74">
        <f t="shared" ca="1" si="26"/>
        <v>0</v>
      </c>
      <c r="L70" s="74">
        <f t="shared" ca="1" si="27"/>
        <v>0</v>
      </c>
      <c r="M70" s="74">
        <f t="shared" ref="M70:M133" ca="1" si="36">IF($P70,$P70,0)</f>
        <v>0</v>
      </c>
      <c r="N70" s="60">
        <f t="shared" ref="N70:N133" ca="1" si="37">L70-M70</f>
        <v>0</v>
      </c>
      <c r="O70" s="75">
        <f t="shared" ca="1" si="24"/>
        <v>0</v>
      </c>
      <c r="P70" s="123">
        <f t="shared" ref="P70:P133" ca="1" si="38">IF(O70,O70,0)</f>
        <v>0</v>
      </c>
      <c r="Q70" s="76">
        <f t="shared" ca="1" si="34"/>
        <v>0</v>
      </c>
      <c r="R70" s="49">
        <f t="shared" si="28"/>
        <v>2024</v>
      </c>
    </row>
    <row r="71" spans="2:18" x14ac:dyDescent="0.25">
      <c r="B71" s="48">
        <f t="shared" si="29"/>
        <v>45597</v>
      </c>
      <c r="C71" s="72">
        <f t="shared" ca="1" si="30"/>
        <v>0</v>
      </c>
      <c r="D71" s="125">
        <v>0</v>
      </c>
      <c r="E71" s="125">
        <v>0</v>
      </c>
      <c r="F71" s="73">
        <f t="shared" ca="1" si="31"/>
        <v>0</v>
      </c>
      <c r="G71" s="77">
        <f t="shared" ca="1" si="32"/>
        <v>0</v>
      </c>
      <c r="H71" s="74">
        <f t="shared" ca="1" si="35"/>
        <v>0</v>
      </c>
      <c r="I71" s="112">
        <f t="shared" ca="1" si="25"/>
        <v>0</v>
      </c>
      <c r="J71" s="74">
        <f t="shared" ca="1" si="33"/>
        <v>0</v>
      </c>
      <c r="K71" s="74">
        <f t="shared" ca="1" si="26"/>
        <v>0</v>
      </c>
      <c r="L71" s="74">
        <f t="shared" ca="1" si="27"/>
        <v>0</v>
      </c>
      <c r="M71" s="74">
        <f t="shared" ca="1" si="36"/>
        <v>0</v>
      </c>
      <c r="N71" s="60">
        <f t="shared" ca="1" si="37"/>
        <v>0</v>
      </c>
      <c r="O71" s="75">
        <f t="shared" ca="1" si="24"/>
        <v>0</v>
      </c>
      <c r="P71" s="123">
        <f t="shared" ca="1" si="38"/>
        <v>0</v>
      </c>
      <c r="Q71" s="76">
        <f t="shared" ca="1" si="34"/>
        <v>0</v>
      </c>
      <c r="R71" s="49">
        <f t="shared" si="28"/>
        <v>2024</v>
      </c>
    </row>
    <row r="72" spans="2:18" x14ac:dyDescent="0.25">
      <c r="B72" s="48">
        <f t="shared" si="29"/>
        <v>45627</v>
      </c>
      <c r="C72" s="72">
        <f t="shared" ca="1" si="30"/>
        <v>0</v>
      </c>
      <c r="D72" s="125">
        <v>0</v>
      </c>
      <c r="E72" s="125">
        <v>0</v>
      </c>
      <c r="F72" s="73">
        <f t="shared" ca="1" si="31"/>
        <v>0</v>
      </c>
      <c r="G72" s="77">
        <f t="shared" ca="1" si="32"/>
        <v>0</v>
      </c>
      <c r="H72" s="74">
        <f t="shared" ca="1" si="35"/>
        <v>0</v>
      </c>
      <c r="I72" s="112">
        <f t="shared" ca="1" si="25"/>
        <v>0</v>
      </c>
      <c r="J72" s="74">
        <f t="shared" ca="1" si="33"/>
        <v>0</v>
      </c>
      <c r="K72" s="74">
        <f t="shared" ca="1" si="26"/>
        <v>0</v>
      </c>
      <c r="L72" s="74">
        <f t="shared" ca="1" si="27"/>
        <v>0</v>
      </c>
      <c r="M72" s="74">
        <f t="shared" ca="1" si="36"/>
        <v>0</v>
      </c>
      <c r="N72" s="60">
        <f t="shared" ca="1" si="37"/>
        <v>0</v>
      </c>
      <c r="O72" s="75">
        <f t="shared" ca="1" si="24"/>
        <v>0</v>
      </c>
      <c r="P72" s="123">
        <f t="shared" ca="1" si="38"/>
        <v>0</v>
      </c>
      <c r="Q72" s="76">
        <f t="shared" ca="1" si="34"/>
        <v>0</v>
      </c>
      <c r="R72" s="49">
        <f t="shared" si="28"/>
        <v>2024</v>
      </c>
    </row>
    <row r="73" spans="2:18" x14ac:dyDescent="0.25">
      <c r="B73" s="48">
        <f t="shared" si="29"/>
        <v>45658</v>
      </c>
      <c r="C73" s="72">
        <f t="shared" ca="1" si="30"/>
        <v>0</v>
      </c>
      <c r="D73" s="125">
        <v>0</v>
      </c>
      <c r="E73" s="125">
        <v>0</v>
      </c>
      <c r="F73" s="73">
        <f t="shared" ca="1" si="31"/>
        <v>0</v>
      </c>
      <c r="G73" s="77">
        <f t="shared" ca="1" si="32"/>
        <v>0</v>
      </c>
      <c r="H73" s="74">
        <f t="shared" ca="1" si="35"/>
        <v>0</v>
      </c>
      <c r="I73" s="112">
        <f t="shared" ca="1" si="25"/>
        <v>0</v>
      </c>
      <c r="J73" s="74">
        <f t="shared" ca="1" si="33"/>
        <v>0</v>
      </c>
      <c r="K73" s="74">
        <f t="shared" ca="1" si="26"/>
        <v>0</v>
      </c>
      <c r="L73" s="74">
        <f t="shared" ca="1" si="27"/>
        <v>0</v>
      </c>
      <c r="M73" s="74">
        <f t="shared" ca="1" si="36"/>
        <v>0</v>
      </c>
      <c r="N73" s="60">
        <f t="shared" ca="1" si="37"/>
        <v>0</v>
      </c>
      <c r="O73" s="75">
        <f t="shared" ca="1" si="24"/>
        <v>0</v>
      </c>
      <c r="P73" s="123">
        <f t="shared" ca="1" si="38"/>
        <v>0</v>
      </c>
      <c r="Q73" s="76">
        <f t="shared" ca="1" si="34"/>
        <v>0</v>
      </c>
      <c r="R73" s="49">
        <f t="shared" si="28"/>
        <v>2025</v>
      </c>
    </row>
    <row r="74" spans="2:18" x14ac:dyDescent="0.25">
      <c r="B74" s="48">
        <f t="shared" si="29"/>
        <v>45689</v>
      </c>
      <c r="C74" s="72">
        <f t="shared" ca="1" si="30"/>
        <v>0</v>
      </c>
      <c r="D74" s="125">
        <v>0</v>
      </c>
      <c r="E74" s="125">
        <v>0</v>
      </c>
      <c r="F74" s="73">
        <f t="shared" ca="1" si="31"/>
        <v>0</v>
      </c>
      <c r="G74" s="77">
        <f t="shared" ca="1" si="32"/>
        <v>0</v>
      </c>
      <c r="H74" s="74">
        <f t="shared" ca="1" si="35"/>
        <v>0</v>
      </c>
      <c r="I74" s="112">
        <f t="shared" ca="1" si="25"/>
        <v>0</v>
      </c>
      <c r="J74" s="74">
        <f t="shared" ca="1" si="33"/>
        <v>0</v>
      </c>
      <c r="K74" s="74">
        <f t="shared" ca="1" si="26"/>
        <v>0</v>
      </c>
      <c r="L74" s="74">
        <f t="shared" ca="1" si="27"/>
        <v>0</v>
      </c>
      <c r="M74" s="74">
        <f t="shared" ca="1" si="36"/>
        <v>0</v>
      </c>
      <c r="N74" s="60">
        <f t="shared" ca="1" si="37"/>
        <v>0</v>
      </c>
      <c r="O74" s="75">
        <f t="shared" ca="1" si="24"/>
        <v>0</v>
      </c>
      <c r="P74" s="123">
        <f t="shared" ca="1" si="38"/>
        <v>0</v>
      </c>
      <c r="Q74" s="76">
        <f t="shared" ca="1" si="34"/>
        <v>0</v>
      </c>
      <c r="R74" s="49">
        <f t="shared" si="28"/>
        <v>2025</v>
      </c>
    </row>
    <row r="75" spans="2:18" x14ac:dyDescent="0.25">
      <c r="B75" s="48">
        <f t="shared" si="29"/>
        <v>45717</v>
      </c>
      <c r="C75" s="72">
        <f t="shared" ca="1" si="30"/>
        <v>0</v>
      </c>
      <c r="D75" s="125">
        <v>0</v>
      </c>
      <c r="E75" s="125">
        <v>0</v>
      </c>
      <c r="F75" s="73">
        <f t="shared" ca="1" si="31"/>
        <v>0</v>
      </c>
      <c r="G75" s="77">
        <f t="shared" ca="1" si="32"/>
        <v>0</v>
      </c>
      <c r="H75" s="74">
        <f t="shared" ca="1" si="35"/>
        <v>0</v>
      </c>
      <c r="I75" s="112">
        <f t="shared" ca="1" si="25"/>
        <v>0</v>
      </c>
      <c r="J75" s="74">
        <f t="shared" ca="1" si="33"/>
        <v>0</v>
      </c>
      <c r="K75" s="74">
        <f t="shared" ca="1" si="26"/>
        <v>0</v>
      </c>
      <c r="L75" s="74">
        <f t="shared" ca="1" si="27"/>
        <v>0</v>
      </c>
      <c r="M75" s="74">
        <f t="shared" ca="1" si="36"/>
        <v>0</v>
      </c>
      <c r="N75" s="60">
        <f t="shared" ca="1" si="37"/>
        <v>0</v>
      </c>
      <c r="O75" s="75">
        <f t="shared" ca="1" si="24"/>
        <v>0</v>
      </c>
      <c r="P75" s="123">
        <f t="shared" ca="1" si="38"/>
        <v>0</v>
      </c>
      <c r="Q75" s="76">
        <f t="shared" ca="1" si="34"/>
        <v>0</v>
      </c>
      <c r="R75" s="49">
        <f t="shared" si="28"/>
        <v>2025</v>
      </c>
    </row>
    <row r="76" spans="2:18" x14ac:dyDescent="0.25">
      <c r="B76" s="48">
        <f t="shared" si="29"/>
        <v>45748</v>
      </c>
      <c r="C76" s="72">
        <f t="shared" ca="1" si="30"/>
        <v>0</v>
      </c>
      <c r="D76" s="125">
        <v>0</v>
      </c>
      <c r="E76" s="125">
        <v>0</v>
      </c>
      <c r="F76" s="73">
        <f t="shared" ca="1" si="31"/>
        <v>0</v>
      </c>
      <c r="G76" s="77">
        <f t="shared" ca="1" si="32"/>
        <v>0</v>
      </c>
      <c r="H76" s="74">
        <f t="shared" ca="1" si="35"/>
        <v>0</v>
      </c>
      <c r="I76" s="112">
        <f t="shared" ca="1" si="25"/>
        <v>0</v>
      </c>
      <c r="J76" s="74">
        <f t="shared" ca="1" si="33"/>
        <v>0</v>
      </c>
      <c r="K76" s="74">
        <f t="shared" ca="1" si="26"/>
        <v>0</v>
      </c>
      <c r="L76" s="74">
        <f t="shared" ca="1" si="27"/>
        <v>0</v>
      </c>
      <c r="M76" s="74">
        <f t="shared" ca="1" si="36"/>
        <v>0</v>
      </c>
      <c r="N76" s="60">
        <f t="shared" ca="1" si="37"/>
        <v>0</v>
      </c>
      <c r="O76" s="75">
        <f t="shared" ca="1" si="24"/>
        <v>0</v>
      </c>
      <c r="P76" s="123">
        <f t="shared" ca="1" si="38"/>
        <v>0</v>
      </c>
      <c r="Q76" s="76">
        <f t="shared" ca="1" si="34"/>
        <v>0</v>
      </c>
      <c r="R76" s="49">
        <f t="shared" si="28"/>
        <v>2025</v>
      </c>
    </row>
    <row r="77" spans="2:18" x14ac:dyDescent="0.25">
      <c r="B77" s="48">
        <f t="shared" si="29"/>
        <v>45778</v>
      </c>
      <c r="C77" s="72">
        <f t="shared" ca="1" si="30"/>
        <v>0</v>
      </c>
      <c r="D77" s="125">
        <v>0</v>
      </c>
      <c r="E77" s="125">
        <v>0</v>
      </c>
      <c r="F77" s="73">
        <f t="shared" ca="1" si="31"/>
        <v>0</v>
      </c>
      <c r="G77" s="77">
        <f t="shared" ca="1" si="32"/>
        <v>0</v>
      </c>
      <c r="H77" s="74">
        <f t="shared" ca="1" si="35"/>
        <v>0</v>
      </c>
      <c r="I77" s="112">
        <f t="shared" ca="1" si="25"/>
        <v>0</v>
      </c>
      <c r="J77" s="74">
        <f t="shared" ca="1" si="33"/>
        <v>0</v>
      </c>
      <c r="K77" s="74">
        <f t="shared" ca="1" si="26"/>
        <v>0</v>
      </c>
      <c r="L77" s="74">
        <f t="shared" ca="1" si="27"/>
        <v>0</v>
      </c>
      <c r="M77" s="74">
        <f t="shared" ca="1" si="36"/>
        <v>0</v>
      </c>
      <c r="N77" s="60">
        <f t="shared" ca="1" si="37"/>
        <v>0</v>
      </c>
      <c r="O77" s="75">
        <f t="shared" ca="1" si="24"/>
        <v>0</v>
      </c>
      <c r="P77" s="123">
        <f t="shared" ca="1" si="38"/>
        <v>0</v>
      </c>
      <c r="Q77" s="76">
        <f t="shared" ca="1" si="34"/>
        <v>0</v>
      </c>
      <c r="R77" s="49">
        <f t="shared" si="28"/>
        <v>2025</v>
      </c>
    </row>
    <row r="78" spans="2:18" x14ac:dyDescent="0.25">
      <c r="B78" s="48">
        <f t="shared" si="29"/>
        <v>45809</v>
      </c>
      <c r="C78" s="72">
        <f t="shared" ca="1" si="30"/>
        <v>0</v>
      </c>
      <c r="D78" s="125">
        <v>0</v>
      </c>
      <c r="E78" s="125">
        <v>0</v>
      </c>
      <c r="F78" s="73">
        <f t="shared" ca="1" si="31"/>
        <v>0</v>
      </c>
      <c r="G78" s="77">
        <f t="shared" ca="1" si="32"/>
        <v>0</v>
      </c>
      <c r="H78" s="74">
        <f t="shared" ca="1" si="35"/>
        <v>0</v>
      </c>
      <c r="I78" s="112">
        <f t="shared" ca="1" si="25"/>
        <v>0</v>
      </c>
      <c r="J78" s="74">
        <f t="shared" ca="1" si="33"/>
        <v>0</v>
      </c>
      <c r="K78" s="74">
        <f t="shared" ca="1" si="26"/>
        <v>0</v>
      </c>
      <c r="L78" s="74">
        <f t="shared" ca="1" si="27"/>
        <v>0</v>
      </c>
      <c r="M78" s="74">
        <f t="shared" ca="1" si="36"/>
        <v>0</v>
      </c>
      <c r="N78" s="60">
        <f t="shared" ca="1" si="37"/>
        <v>0</v>
      </c>
      <c r="O78" s="75">
        <f t="shared" ca="1" si="24"/>
        <v>0</v>
      </c>
      <c r="P78" s="123">
        <f t="shared" ca="1" si="38"/>
        <v>0</v>
      </c>
      <c r="Q78" s="76">
        <f t="shared" ca="1" si="34"/>
        <v>0</v>
      </c>
      <c r="R78" s="49">
        <f t="shared" si="28"/>
        <v>2025</v>
      </c>
    </row>
    <row r="79" spans="2:18" x14ac:dyDescent="0.25">
      <c r="B79" s="48">
        <f t="shared" si="29"/>
        <v>45839</v>
      </c>
      <c r="C79" s="72">
        <f t="shared" ca="1" si="30"/>
        <v>0</v>
      </c>
      <c r="D79" s="125">
        <v>0</v>
      </c>
      <c r="E79" s="125">
        <v>0</v>
      </c>
      <c r="F79" s="73">
        <f t="shared" ca="1" si="31"/>
        <v>0</v>
      </c>
      <c r="G79" s="77">
        <f t="shared" ca="1" si="32"/>
        <v>0</v>
      </c>
      <c r="H79" s="74">
        <f t="shared" ca="1" si="35"/>
        <v>0</v>
      </c>
      <c r="I79" s="112">
        <f t="shared" ca="1" si="25"/>
        <v>0</v>
      </c>
      <c r="J79" s="74">
        <f t="shared" ca="1" si="33"/>
        <v>0</v>
      </c>
      <c r="K79" s="74">
        <f t="shared" ca="1" si="26"/>
        <v>0</v>
      </c>
      <c r="L79" s="74">
        <f t="shared" ca="1" si="27"/>
        <v>0</v>
      </c>
      <c r="M79" s="74">
        <f t="shared" ca="1" si="36"/>
        <v>0</v>
      </c>
      <c r="N79" s="60">
        <f t="shared" ca="1" si="37"/>
        <v>0</v>
      </c>
      <c r="O79" s="75">
        <f t="shared" ca="1" si="24"/>
        <v>0</v>
      </c>
      <c r="P79" s="123">
        <f t="shared" ca="1" si="38"/>
        <v>0</v>
      </c>
      <c r="Q79" s="76">
        <f t="shared" ca="1" si="34"/>
        <v>0</v>
      </c>
      <c r="R79" s="49">
        <f t="shared" si="28"/>
        <v>2025</v>
      </c>
    </row>
    <row r="80" spans="2:18" x14ac:dyDescent="0.25">
      <c r="B80" s="48">
        <f t="shared" si="29"/>
        <v>45870</v>
      </c>
      <c r="C80" s="72">
        <f t="shared" ca="1" si="30"/>
        <v>0</v>
      </c>
      <c r="D80" s="125">
        <v>0</v>
      </c>
      <c r="E80" s="125">
        <v>0</v>
      </c>
      <c r="F80" s="73">
        <f t="shared" ca="1" si="31"/>
        <v>0</v>
      </c>
      <c r="G80" s="77">
        <f t="shared" ca="1" si="32"/>
        <v>0</v>
      </c>
      <c r="H80" s="74">
        <f t="shared" ca="1" si="35"/>
        <v>0</v>
      </c>
      <c r="I80" s="112">
        <f t="shared" ca="1" si="25"/>
        <v>0</v>
      </c>
      <c r="J80" s="74">
        <f t="shared" ca="1" si="33"/>
        <v>0</v>
      </c>
      <c r="K80" s="74">
        <f t="shared" ca="1" si="26"/>
        <v>0</v>
      </c>
      <c r="L80" s="74">
        <f t="shared" ca="1" si="27"/>
        <v>0</v>
      </c>
      <c r="M80" s="74">
        <f t="shared" ca="1" si="36"/>
        <v>0</v>
      </c>
      <c r="N80" s="60">
        <f t="shared" ca="1" si="37"/>
        <v>0</v>
      </c>
      <c r="O80" s="75">
        <f t="shared" ca="1" si="24"/>
        <v>0</v>
      </c>
      <c r="P80" s="123">
        <f t="shared" ca="1" si="38"/>
        <v>0</v>
      </c>
      <c r="Q80" s="76">
        <f t="shared" ca="1" si="34"/>
        <v>0</v>
      </c>
      <c r="R80" s="49">
        <f t="shared" si="28"/>
        <v>2025</v>
      </c>
    </row>
    <row r="81" spans="2:18" x14ac:dyDescent="0.25">
      <c r="B81" s="48">
        <f t="shared" si="29"/>
        <v>45901</v>
      </c>
      <c r="C81" s="72">
        <f t="shared" ca="1" si="30"/>
        <v>0</v>
      </c>
      <c r="D81" s="125">
        <v>0</v>
      </c>
      <c r="E81" s="125">
        <v>0</v>
      </c>
      <c r="F81" s="73">
        <f t="shared" ca="1" si="31"/>
        <v>0</v>
      </c>
      <c r="G81" s="77">
        <f t="shared" ca="1" si="32"/>
        <v>0</v>
      </c>
      <c r="H81" s="74">
        <f t="shared" ca="1" si="35"/>
        <v>0</v>
      </c>
      <c r="I81" s="112">
        <f t="shared" ca="1" si="25"/>
        <v>0</v>
      </c>
      <c r="J81" s="74">
        <f t="shared" ca="1" si="33"/>
        <v>0</v>
      </c>
      <c r="K81" s="74">
        <f t="shared" ca="1" si="26"/>
        <v>0</v>
      </c>
      <c r="L81" s="74">
        <f t="shared" ca="1" si="27"/>
        <v>0</v>
      </c>
      <c r="M81" s="74">
        <f t="shared" ca="1" si="36"/>
        <v>0</v>
      </c>
      <c r="N81" s="60">
        <f t="shared" ca="1" si="37"/>
        <v>0</v>
      </c>
      <c r="O81" s="75">
        <f t="shared" ca="1" si="24"/>
        <v>0</v>
      </c>
      <c r="P81" s="123">
        <f t="shared" ca="1" si="38"/>
        <v>0</v>
      </c>
      <c r="Q81" s="76">
        <f t="shared" ca="1" si="34"/>
        <v>0</v>
      </c>
      <c r="R81" s="49">
        <f t="shared" si="28"/>
        <v>2025</v>
      </c>
    </row>
    <row r="82" spans="2:18" x14ac:dyDescent="0.25">
      <c r="B82" s="48">
        <f t="shared" si="29"/>
        <v>45931</v>
      </c>
      <c r="C82" s="72">
        <f t="shared" ca="1" si="30"/>
        <v>0</v>
      </c>
      <c r="D82" s="125">
        <v>0</v>
      </c>
      <c r="E82" s="125">
        <v>0</v>
      </c>
      <c r="F82" s="73">
        <f t="shared" ca="1" si="31"/>
        <v>0</v>
      </c>
      <c r="G82" s="77">
        <f t="shared" ca="1" si="32"/>
        <v>0</v>
      </c>
      <c r="H82" s="74">
        <f t="shared" ca="1" si="35"/>
        <v>0</v>
      </c>
      <c r="I82" s="112">
        <f t="shared" ca="1" si="25"/>
        <v>0</v>
      </c>
      <c r="J82" s="74">
        <f t="shared" ca="1" si="33"/>
        <v>0</v>
      </c>
      <c r="K82" s="74">
        <f t="shared" ca="1" si="26"/>
        <v>0</v>
      </c>
      <c r="L82" s="74">
        <f t="shared" ca="1" si="27"/>
        <v>0</v>
      </c>
      <c r="M82" s="74">
        <f t="shared" ca="1" si="36"/>
        <v>0</v>
      </c>
      <c r="N82" s="60">
        <f t="shared" ca="1" si="37"/>
        <v>0</v>
      </c>
      <c r="O82" s="75">
        <f t="shared" ca="1" si="24"/>
        <v>0</v>
      </c>
      <c r="P82" s="123">
        <f t="shared" ca="1" si="38"/>
        <v>0</v>
      </c>
      <c r="Q82" s="76">
        <f t="shared" ca="1" si="34"/>
        <v>0</v>
      </c>
      <c r="R82" s="49">
        <f t="shared" si="28"/>
        <v>2025</v>
      </c>
    </row>
    <row r="83" spans="2:18" x14ac:dyDescent="0.25">
      <c r="B83" s="48">
        <f t="shared" si="29"/>
        <v>45962</v>
      </c>
      <c r="C83" s="72">
        <f t="shared" ca="1" si="30"/>
        <v>0</v>
      </c>
      <c r="D83" s="125">
        <v>0</v>
      </c>
      <c r="E83" s="125">
        <v>0</v>
      </c>
      <c r="F83" s="73">
        <f t="shared" ca="1" si="31"/>
        <v>0</v>
      </c>
      <c r="G83" s="77">
        <f t="shared" ca="1" si="32"/>
        <v>0</v>
      </c>
      <c r="H83" s="74">
        <f t="shared" ca="1" si="35"/>
        <v>0</v>
      </c>
      <c r="I83" s="112">
        <f t="shared" ca="1" si="25"/>
        <v>0</v>
      </c>
      <c r="J83" s="74">
        <f t="shared" ca="1" si="33"/>
        <v>0</v>
      </c>
      <c r="K83" s="74">
        <f t="shared" ca="1" si="26"/>
        <v>0</v>
      </c>
      <c r="L83" s="74">
        <f t="shared" ca="1" si="27"/>
        <v>0</v>
      </c>
      <c r="M83" s="74">
        <f t="shared" ca="1" si="36"/>
        <v>0</v>
      </c>
      <c r="N83" s="60">
        <f t="shared" ca="1" si="37"/>
        <v>0</v>
      </c>
      <c r="O83" s="75">
        <f t="shared" ca="1" si="24"/>
        <v>0</v>
      </c>
      <c r="P83" s="123">
        <f t="shared" ca="1" si="38"/>
        <v>0</v>
      </c>
      <c r="Q83" s="76">
        <f t="shared" ca="1" si="34"/>
        <v>0</v>
      </c>
      <c r="R83" s="49">
        <f t="shared" si="28"/>
        <v>2025</v>
      </c>
    </row>
    <row r="84" spans="2:18" x14ac:dyDescent="0.25">
      <c r="B84" s="48">
        <f t="shared" si="29"/>
        <v>45992</v>
      </c>
      <c r="C84" s="72">
        <f t="shared" ca="1" si="30"/>
        <v>0</v>
      </c>
      <c r="D84" s="125">
        <v>0</v>
      </c>
      <c r="E84" s="125">
        <v>0</v>
      </c>
      <c r="F84" s="73">
        <f t="shared" ca="1" si="31"/>
        <v>0</v>
      </c>
      <c r="G84" s="77">
        <f t="shared" ca="1" si="32"/>
        <v>0</v>
      </c>
      <c r="H84" s="74">
        <f t="shared" ca="1" si="35"/>
        <v>0</v>
      </c>
      <c r="I84" s="112">
        <f t="shared" ca="1" si="25"/>
        <v>0</v>
      </c>
      <c r="J84" s="74">
        <f t="shared" ca="1" si="33"/>
        <v>0</v>
      </c>
      <c r="K84" s="74">
        <f t="shared" ca="1" si="26"/>
        <v>0</v>
      </c>
      <c r="L84" s="74">
        <f t="shared" ca="1" si="27"/>
        <v>0</v>
      </c>
      <c r="M84" s="74">
        <f t="shared" ca="1" si="36"/>
        <v>0</v>
      </c>
      <c r="N84" s="60">
        <f t="shared" ca="1" si="37"/>
        <v>0</v>
      </c>
      <c r="O84" s="75">
        <f t="shared" ca="1" si="24"/>
        <v>0</v>
      </c>
      <c r="P84" s="123">
        <f t="shared" ca="1" si="38"/>
        <v>0</v>
      </c>
      <c r="Q84" s="76">
        <f t="shared" ca="1" si="34"/>
        <v>0</v>
      </c>
      <c r="R84" s="49">
        <f t="shared" si="28"/>
        <v>2025</v>
      </c>
    </row>
    <row r="85" spans="2:18" x14ac:dyDescent="0.25">
      <c r="B85" s="48">
        <f t="shared" si="29"/>
        <v>46023</v>
      </c>
      <c r="C85" s="72">
        <f t="shared" ca="1" si="30"/>
        <v>0</v>
      </c>
      <c r="D85" s="125">
        <v>0</v>
      </c>
      <c r="E85" s="125">
        <v>0</v>
      </c>
      <c r="F85" s="73">
        <f t="shared" ca="1" si="31"/>
        <v>0</v>
      </c>
      <c r="G85" s="77">
        <f t="shared" ca="1" si="32"/>
        <v>0</v>
      </c>
      <c r="H85" s="74">
        <f t="shared" ca="1" si="35"/>
        <v>0</v>
      </c>
      <c r="I85" s="112">
        <f t="shared" ca="1" si="25"/>
        <v>0</v>
      </c>
      <c r="J85" s="74">
        <f t="shared" ca="1" si="33"/>
        <v>0</v>
      </c>
      <c r="K85" s="74">
        <f t="shared" ca="1" si="26"/>
        <v>0</v>
      </c>
      <c r="L85" s="74">
        <f t="shared" ca="1" si="27"/>
        <v>0</v>
      </c>
      <c r="M85" s="74">
        <f t="shared" ca="1" si="36"/>
        <v>0</v>
      </c>
      <c r="N85" s="60">
        <f t="shared" ca="1" si="37"/>
        <v>0</v>
      </c>
      <c r="O85" s="75">
        <f t="shared" ca="1" si="24"/>
        <v>0</v>
      </c>
      <c r="P85" s="123">
        <f t="shared" ca="1" si="38"/>
        <v>0</v>
      </c>
      <c r="Q85" s="76">
        <f t="shared" ca="1" si="34"/>
        <v>0</v>
      </c>
      <c r="R85" s="49">
        <f t="shared" si="28"/>
        <v>2026</v>
      </c>
    </row>
    <row r="86" spans="2:18" x14ac:dyDescent="0.25">
      <c r="B86" s="48">
        <f t="shared" si="29"/>
        <v>46054</v>
      </c>
      <c r="C86" s="72">
        <f t="shared" ca="1" si="30"/>
        <v>0</v>
      </c>
      <c r="D86" s="125">
        <v>0</v>
      </c>
      <c r="E86" s="125">
        <v>0</v>
      </c>
      <c r="F86" s="73">
        <f t="shared" ca="1" si="31"/>
        <v>0</v>
      </c>
      <c r="G86" s="77">
        <f t="shared" ca="1" si="32"/>
        <v>0</v>
      </c>
      <c r="H86" s="74">
        <f t="shared" ca="1" si="35"/>
        <v>0</v>
      </c>
      <c r="I86" s="112">
        <f t="shared" ca="1" si="25"/>
        <v>0</v>
      </c>
      <c r="J86" s="74">
        <f t="shared" ca="1" si="33"/>
        <v>0</v>
      </c>
      <c r="K86" s="74">
        <f t="shared" ca="1" si="26"/>
        <v>0</v>
      </c>
      <c r="L86" s="74">
        <f t="shared" ca="1" si="27"/>
        <v>0</v>
      </c>
      <c r="M86" s="74">
        <f t="shared" ca="1" si="36"/>
        <v>0</v>
      </c>
      <c r="N86" s="60">
        <f t="shared" ca="1" si="37"/>
        <v>0</v>
      </c>
      <c r="O86" s="75">
        <f t="shared" ca="1" si="24"/>
        <v>0</v>
      </c>
      <c r="P86" s="123">
        <f t="shared" ca="1" si="38"/>
        <v>0</v>
      </c>
      <c r="Q86" s="76">
        <f t="shared" ca="1" si="34"/>
        <v>0</v>
      </c>
      <c r="R86" s="49">
        <f t="shared" si="28"/>
        <v>2026</v>
      </c>
    </row>
    <row r="87" spans="2:18" x14ac:dyDescent="0.25">
      <c r="B87" s="48">
        <f t="shared" si="29"/>
        <v>46082</v>
      </c>
      <c r="C87" s="72">
        <f t="shared" ca="1" si="30"/>
        <v>0</v>
      </c>
      <c r="D87" s="125">
        <v>0</v>
      </c>
      <c r="E87" s="125">
        <v>0</v>
      </c>
      <c r="F87" s="73">
        <f t="shared" ca="1" si="31"/>
        <v>0</v>
      </c>
      <c r="G87" s="77">
        <f t="shared" ca="1" si="32"/>
        <v>0</v>
      </c>
      <c r="H87" s="74">
        <f t="shared" ca="1" si="35"/>
        <v>0</v>
      </c>
      <c r="I87" s="112">
        <f t="shared" ca="1" si="25"/>
        <v>0</v>
      </c>
      <c r="J87" s="74">
        <f t="shared" ca="1" si="33"/>
        <v>0</v>
      </c>
      <c r="K87" s="74">
        <f t="shared" ca="1" si="26"/>
        <v>0</v>
      </c>
      <c r="L87" s="74">
        <f t="shared" ca="1" si="27"/>
        <v>0</v>
      </c>
      <c r="M87" s="74">
        <f t="shared" ca="1" si="36"/>
        <v>0</v>
      </c>
      <c r="N87" s="60">
        <f t="shared" ca="1" si="37"/>
        <v>0</v>
      </c>
      <c r="O87" s="75">
        <f t="shared" ca="1" si="24"/>
        <v>0</v>
      </c>
      <c r="P87" s="123">
        <f t="shared" ca="1" si="38"/>
        <v>0</v>
      </c>
      <c r="Q87" s="76">
        <f t="shared" ca="1" si="34"/>
        <v>0</v>
      </c>
      <c r="R87" s="49">
        <f t="shared" si="28"/>
        <v>2026</v>
      </c>
    </row>
    <row r="88" spans="2:18" x14ac:dyDescent="0.25">
      <c r="B88" s="48">
        <f t="shared" si="29"/>
        <v>46113</v>
      </c>
      <c r="C88" s="72">
        <f t="shared" ca="1" si="30"/>
        <v>0</v>
      </c>
      <c r="D88" s="125">
        <v>0</v>
      </c>
      <c r="E88" s="125">
        <v>0</v>
      </c>
      <c r="F88" s="73">
        <f t="shared" ca="1" si="31"/>
        <v>0</v>
      </c>
      <c r="G88" s="77">
        <f t="shared" ca="1" si="32"/>
        <v>0</v>
      </c>
      <c r="H88" s="74">
        <f t="shared" ca="1" si="35"/>
        <v>0</v>
      </c>
      <c r="I88" s="112">
        <f t="shared" ca="1" si="25"/>
        <v>0</v>
      </c>
      <c r="J88" s="74">
        <f t="shared" ca="1" si="33"/>
        <v>0</v>
      </c>
      <c r="K88" s="74">
        <f t="shared" ca="1" si="26"/>
        <v>0</v>
      </c>
      <c r="L88" s="74">
        <f t="shared" ca="1" si="27"/>
        <v>0</v>
      </c>
      <c r="M88" s="74">
        <f t="shared" ca="1" si="36"/>
        <v>0</v>
      </c>
      <c r="N88" s="60">
        <f t="shared" ca="1" si="37"/>
        <v>0</v>
      </c>
      <c r="O88" s="75">
        <f t="shared" ca="1" si="24"/>
        <v>0</v>
      </c>
      <c r="P88" s="123">
        <f t="shared" ca="1" si="38"/>
        <v>0</v>
      </c>
      <c r="Q88" s="76">
        <f t="shared" ca="1" si="34"/>
        <v>0</v>
      </c>
      <c r="R88" s="49">
        <f t="shared" si="28"/>
        <v>2026</v>
      </c>
    </row>
    <row r="89" spans="2:18" x14ac:dyDescent="0.25">
      <c r="B89" s="48">
        <f t="shared" si="29"/>
        <v>46143</v>
      </c>
      <c r="C89" s="72">
        <f t="shared" ca="1" si="30"/>
        <v>0</v>
      </c>
      <c r="D89" s="125">
        <v>0</v>
      </c>
      <c r="E89" s="125">
        <v>0</v>
      </c>
      <c r="F89" s="73">
        <f t="shared" ca="1" si="31"/>
        <v>0</v>
      </c>
      <c r="G89" s="77">
        <f t="shared" ca="1" si="32"/>
        <v>0</v>
      </c>
      <c r="H89" s="74">
        <f t="shared" ca="1" si="35"/>
        <v>0</v>
      </c>
      <c r="I89" s="112">
        <f t="shared" ca="1" si="25"/>
        <v>0</v>
      </c>
      <c r="J89" s="74">
        <f t="shared" ca="1" si="33"/>
        <v>0</v>
      </c>
      <c r="K89" s="74">
        <f t="shared" ca="1" si="26"/>
        <v>0</v>
      </c>
      <c r="L89" s="74">
        <f t="shared" ca="1" si="27"/>
        <v>0</v>
      </c>
      <c r="M89" s="74">
        <f t="shared" ca="1" si="36"/>
        <v>0</v>
      </c>
      <c r="N89" s="60">
        <f t="shared" ca="1" si="37"/>
        <v>0</v>
      </c>
      <c r="O89" s="75">
        <f t="shared" ref="O89:O152" ca="1" si="39">IF(Q88&gt;0,(IF(AND(MONTH($B89)=MONTH(Renew_3208),MONTH($B89)=MONTH(Renew_2924)),Goal_From_3208*0.5+Goal_From_2924*0.5,IF(MONTH($B89)=MONTH(Renew_3208),Goal_From_3208*0.5+Goal_From_2924*0.9,IF(MONTH($B89)=MONTH(Renew_2924),Goal_From_3208*0.9+Goal_From_2924*0.5,Goal_From_3208*0.9+Goal_From_2924*0.9)))+IF(B89&gt;=Temp_Start,IF(Temp,Temp_Goal,0),0)+IF(Bought_3rd_Rental,IF(MONTH($B89)=MONTH(Renew_NEW),Goal_From_NEW*0.5,Goal_From_NEW))),0)</f>
        <v>0</v>
      </c>
      <c r="P89" s="123">
        <f t="shared" ca="1" si="38"/>
        <v>0</v>
      </c>
      <c r="Q89" s="76">
        <f t="shared" ca="1" si="34"/>
        <v>0</v>
      </c>
      <c r="R89" s="49">
        <f t="shared" si="28"/>
        <v>2026</v>
      </c>
    </row>
    <row r="90" spans="2:18" x14ac:dyDescent="0.25">
      <c r="B90" s="48">
        <f t="shared" si="29"/>
        <v>46174</v>
      </c>
      <c r="C90" s="72">
        <f t="shared" ca="1" si="30"/>
        <v>0</v>
      </c>
      <c r="D90" s="125">
        <v>0</v>
      </c>
      <c r="E90" s="125">
        <v>0</v>
      </c>
      <c r="F90" s="73">
        <f t="shared" ca="1" si="31"/>
        <v>0</v>
      </c>
      <c r="G90" s="77">
        <f t="shared" ca="1" si="32"/>
        <v>0</v>
      </c>
      <c r="H90" s="74">
        <f t="shared" ca="1" si="35"/>
        <v>0</v>
      </c>
      <c r="I90" s="112">
        <f t="shared" ca="1" si="25"/>
        <v>0</v>
      </c>
      <c r="J90" s="74">
        <f t="shared" ca="1" si="33"/>
        <v>0</v>
      </c>
      <c r="K90" s="74">
        <f t="shared" ca="1" si="26"/>
        <v>0</v>
      </c>
      <c r="L90" s="74">
        <f t="shared" ca="1" si="27"/>
        <v>0</v>
      </c>
      <c r="M90" s="74">
        <f t="shared" ca="1" si="36"/>
        <v>0</v>
      </c>
      <c r="N90" s="60">
        <f t="shared" ca="1" si="37"/>
        <v>0</v>
      </c>
      <c r="O90" s="75">
        <f t="shared" ca="1" si="39"/>
        <v>0</v>
      </c>
      <c r="P90" s="123">
        <f t="shared" ca="1" si="38"/>
        <v>0</v>
      </c>
      <c r="Q90" s="76">
        <f t="shared" ca="1" si="34"/>
        <v>0</v>
      </c>
      <c r="R90" s="49">
        <f t="shared" si="28"/>
        <v>2026</v>
      </c>
    </row>
    <row r="91" spans="2:18" x14ac:dyDescent="0.25">
      <c r="B91" s="48">
        <f t="shared" si="29"/>
        <v>46204</v>
      </c>
      <c r="C91" s="72">
        <f t="shared" ca="1" si="30"/>
        <v>0</v>
      </c>
      <c r="D91" s="125">
        <v>0</v>
      </c>
      <c r="E91" s="125">
        <v>0</v>
      </c>
      <c r="F91" s="73">
        <f t="shared" ca="1" si="31"/>
        <v>0</v>
      </c>
      <c r="G91" s="77">
        <f t="shared" ca="1" si="32"/>
        <v>0</v>
      </c>
      <c r="H91" s="74">
        <f t="shared" ca="1" si="35"/>
        <v>0</v>
      </c>
      <c r="I91" s="112">
        <f t="shared" ca="1" si="25"/>
        <v>0</v>
      </c>
      <c r="J91" s="74">
        <f t="shared" ca="1" si="33"/>
        <v>0</v>
      </c>
      <c r="K91" s="74">
        <f t="shared" ca="1" si="26"/>
        <v>0</v>
      </c>
      <c r="L91" s="74">
        <f t="shared" ca="1" si="27"/>
        <v>0</v>
      </c>
      <c r="M91" s="74">
        <f t="shared" ca="1" si="36"/>
        <v>0</v>
      </c>
      <c r="N91" s="60">
        <f t="shared" ca="1" si="37"/>
        <v>0</v>
      </c>
      <c r="O91" s="75">
        <f t="shared" ca="1" si="39"/>
        <v>0</v>
      </c>
      <c r="P91" s="123">
        <f t="shared" ca="1" si="38"/>
        <v>0</v>
      </c>
      <c r="Q91" s="76">
        <f t="shared" ca="1" si="34"/>
        <v>0</v>
      </c>
      <c r="R91" s="49">
        <f t="shared" si="28"/>
        <v>2026</v>
      </c>
    </row>
    <row r="92" spans="2:18" x14ac:dyDescent="0.25">
      <c r="B92" s="48">
        <f t="shared" si="29"/>
        <v>46235</v>
      </c>
      <c r="C92" s="72">
        <f t="shared" ca="1" si="30"/>
        <v>0</v>
      </c>
      <c r="D92" s="125">
        <v>0</v>
      </c>
      <c r="E92" s="125">
        <v>0</v>
      </c>
      <c r="F92" s="73">
        <f t="shared" ca="1" si="31"/>
        <v>0</v>
      </c>
      <c r="G92" s="77">
        <f t="shared" ca="1" si="32"/>
        <v>0</v>
      </c>
      <c r="H92" s="74">
        <f t="shared" ca="1" si="35"/>
        <v>0</v>
      </c>
      <c r="I92" s="112">
        <f t="shared" ca="1" si="25"/>
        <v>0</v>
      </c>
      <c r="J92" s="74">
        <f t="shared" ca="1" si="33"/>
        <v>0</v>
      </c>
      <c r="K92" s="74">
        <f t="shared" ca="1" si="26"/>
        <v>0</v>
      </c>
      <c r="L92" s="74">
        <f t="shared" ca="1" si="27"/>
        <v>0</v>
      </c>
      <c r="M92" s="74">
        <f t="shared" ca="1" si="36"/>
        <v>0</v>
      </c>
      <c r="N92" s="60">
        <f t="shared" ca="1" si="37"/>
        <v>0</v>
      </c>
      <c r="O92" s="75">
        <f t="shared" ca="1" si="39"/>
        <v>0</v>
      </c>
      <c r="P92" s="123">
        <f t="shared" ca="1" si="38"/>
        <v>0</v>
      </c>
      <c r="Q92" s="76">
        <f t="shared" ca="1" si="34"/>
        <v>0</v>
      </c>
      <c r="R92" s="49">
        <f t="shared" si="28"/>
        <v>2026</v>
      </c>
    </row>
    <row r="93" spans="2:18" x14ac:dyDescent="0.25">
      <c r="B93" s="48">
        <f t="shared" si="29"/>
        <v>46266</v>
      </c>
      <c r="C93" s="72">
        <f t="shared" ca="1" si="30"/>
        <v>0</v>
      </c>
      <c r="D93" s="125">
        <v>0</v>
      </c>
      <c r="E93" s="125">
        <v>0</v>
      </c>
      <c r="F93" s="73">
        <f t="shared" ca="1" si="31"/>
        <v>0</v>
      </c>
      <c r="G93" s="77">
        <f t="shared" ca="1" si="32"/>
        <v>0</v>
      </c>
      <c r="H93" s="74">
        <f t="shared" ca="1" si="35"/>
        <v>0</v>
      </c>
      <c r="I93" s="112">
        <f t="shared" ca="1" si="25"/>
        <v>0</v>
      </c>
      <c r="J93" s="74">
        <f t="shared" ca="1" si="33"/>
        <v>0</v>
      </c>
      <c r="K93" s="74">
        <f t="shared" ca="1" si="26"/>
        <v>0</v>
      </c>
      <c r="L93" s="74">
        <f t="shared" ca="1" si="27"/>
        <v>0</v>
      </c>
      <c r="M93" s="74">
        <f t="shared" ca="1" si="36"/>
        <v>0</v>
      </c>
      <c r="N93" s="60">
        <f t="shared" ca="1" si="37"/>
        <v>0</v>
      </c>
      <c r="O93" s="75">
        <f t="shared" ca="1" si="39"/>
        <v>0</v>
      </c>
      <c r="P93" s="123">
        <f t="shared" ca="1" si="38"/>
        <v>0</v>
      </c>
      <c r="Q93" s="76">
        <f t="shared" ca="1" si="34"/>
        <v>0</v>
      </c>
      <c r="R93" s="49">
        <f t="shared" si="28"/>
        <v>2026</v>
      </c>
    </row>
    <row r="94" spans="2:18" x14ac:dyDescent="0.25">
      <c r="B94" s="48">
        <f t="shared" si="29"/>
        <v>46296</v>
      </c>
      <c r="C94" s="72">
        <f t="shared" ca="1" si="30"/>
        <v>0</v>
      </c>
      <c r="D94" s="125">
        <v>0</v>
      </c>
      <c r="E94" s="125">
        <v>0</v>
      </c>
      <c r="F94" s="73">
        <f t="shared" ca="1" si="31"/>
        <v>0</v>
      </c>
      <c r="G94" s="77">
        <f t="shared" ca="1" si="32"/>
        <v>0</v>
      </c>
      <c r="H94" s="74">
        <f t="shared" ca="1" si="35"/>
        <v>0</v>
      </c>
      <c r="I94" s="112">
        <f t="shared" ca="1" si="25"/>
        <v>0</v>
      </c>
      <c r="J94" s="74">
        <f t="shared" ca="1" si="33"/>
        <v>0</v>
      </c>
      <c r="K94" s="74">
        <f t="shared" ca="1" si="26"/>
        <v>0</v>
      </c>
      <c r="L94" s="74">
        <f t="shared" ca="1" si="27"/>
        <v>0</v>
      </c>
      <c r="M94" s="74">
        <f t="shared" ca="1" si="36"/>
        <v>0</v>
      </c>
      <c r="N94" s="60">
        <f t="shared" ca="1" si="37"/>
        <v>0</v>
      </c>
      <c r="O94" s="75">
        <f t="shared" ca="1" si="39"/>
        <v>0</v>
      </c>
      <c r="P94" s="123">
        <f t="shared" ca="1" si="38"/>
        <v>0</v>
      </c>
      <c r="Q94" s="76">
        <f t="shared" ca="1" si="34"/>
        <v>0</v>
      </c>
      <c r="R94" s="49">
        <f t="shared" si="28"/>
        <v>2026</v>
      </c>
    </row>
    <row r="95" spans="2:18" x14ac:dyDescent="0.25">
      <c r="B95" s="48">
        <f t="shared" si="29"/>
        <v>46327</v>
      </c>
      <c r="C95" s="72">
        <f t="shared" ca="1" si="30"/>
        <v>0</v>
      </c>
      <c r="D95" s="125">
        <v>0</v>
      </c>
      <c r="E95" s="125">
        <v>0</v>
      </c>
      <c r="F95" s="73">
        <f t="shared" ca="1" si="31"/>
        <v>0</v>
      </c>
      <c r="G95" s="77">
        <f t="shared" ca="1" si="32"/>
        <v>0</v>
      </c>
      <c r="H95" s="74">
        <f t="shared" ca="1" si="35"/>
        <v>0</v>
      </c>
      <c r="I95" s="112">
        <f t="shared" ca="1" si="25"/>
        <v>0</v>
      </c>
      <c r="J95" s="74">
        <f t="shared" ca="1" si="33"/>
        <v>0</v>
      </c>
      <c r="K95" s="74">
        <f t="shared" ca="1" si="26"/>
        <v>0</v>
      </c>
      <c r="L95" s="74">
        <f t="shared" ca="1" si="27"/>
        <v>0</v>
      </c>
      <c r="M95" s="74">
        <f t="shared" ca="1" si="36"/>
        <v>0</v>
      </c>
      <c r="N95" s="60">
        <f t="shared" ca="1" si="37"/>
        <v>0</v>
      </c>
      <c r="O95" s="75">
        <f t="shared" ca="1" si="39"/>
        <v>0</v>
      </c>
      <c r="P95" s="123">
        <f t="shared" ca="1" si="38"/>
        <v>0</v>
      </c>
      <c r="Q95" s="76">
        <f t="shared" ca="1" si="34"/>
        <v>0</v>
      </c>
      <c r="R95" s="49">
        <f t="shared" si="28"/>
        <v>2026</v>
      </c>
    </row>
    <row r="96" spans="2:18" x14ac:dyDescent="0.25">
      <c r="B96" s="48">
        <f t="shared" si="29"/>
        <v>46357</v>
      </c>
      <c r="C96" s="72">
        <f t="shared" ca="1" si="30"/>
        <v>0</v>
      </c>
      <c r="D96" s="125">
        <v>0</v>
      </c>
      <c r="E96" s="125">
        <v>0</v>
      </c>
      <c r="F96" s="73">
        <f t="shared" ca="1" si="31"/>
        <v>0</v>
      </c>
      <c r="G96" s="77">
        <f t="shared" ca="1" si="32"/>
        <v>0</v>
      </c>
      <c r="H96" s="74">
        <f t="shared" ca="1" si="35"/>
        <v>0</v>
      </c>
      <c r="I96" s="112">
        <f t="shared" ca="1" si="25"/>
        <v>0</v>
      </c>
      <c r="J96" s="74">
        <f t="shared" ca="1" si="33"/>
        <v>0</v>
      </c>
      <c r="K96" s="74">
        <f t="shared" ca="1" si="26"/>
        <v>0</v>
      </c>
      <c r="L96" s="74">
        <f t="shared" ca="1" si="27"/>
        <v>0</v>
      </c>
      <c r="M96" s="74">
        <f t="shared" ca="1" si="36"/>
        <v>0</v>
      </c>
      <c r="N96" s="60">
        <f t="shared" ca="1" si="37"/>
        <v>0</v>
      </c>
      <c r="O96" s="75">
        <f t="shared" ca="1" si="39"/>
        <v>0</v>
      </c>
      <c r="P96" s="123">
        <f t="shared" ca="1" si="38"/>
        <v>0</v>
      </c>
      <c r="Q96" s="76">
        <f t="shared" ca="1" si="34"/>
        <v>0</v>
      </c>
      <c r="R96" s="49">
        <f t="shared" si="28"/>
        <v>2026</v>
      </c>
    </row>
    <row r="97" spans="2:18" x14ac:dyDescent="0.25">
      <c r="B97" s="48">
        <f t="shared" si="29"/>
        <v>46388</v>
      </c>
      <c r="C97" s="72">
        <f t="shared" ca="1" si="30"/>
        <v>0</v>
      </c>
      <c r="D97" s="125">
        <v>0</v>
      </c>
      <c r="E97" s="125">
        <v>0</v>
      </c>
      <c r="F97" s="73">
        <f t="shared" ca="1" si="31"/>
        <v>0</v>
      </c>
      <c r="G97" s="77">
        <f t="shared" ca="1" si="32"/>
        <v>0</v>
      </c>
      <c r="H97" s="74">
        <f t="shared" ca="1" si="35"/>
        <v>0</v>
      </c>
      <c r="I97" s="112">
        <f t="shared" ca="1" si="25"/>
        <v>0</v>
      </c>
      <c r="J97" s="74">
        <f t="shared" ca="1" si="33"/>
        <v>0</v>
      </c>
      <c r="K97" s="74">
        <f t="shared" ca="1" si="26"/>
        <v>0</v>
      </c>
      <c r="L97" s="74">
        <f t="shared" ca="1" si="27"/>
        <v>0</v>
      </c>
      <c r="M97" s="74">
        <f t="shared" ca="1" si="36"/>
        <v>0</v>
      </c>
      <c r="N97" s="60">
        <f t="shared" ca="1" si="37"/>
        <v>0</v>
      </c>
      <c r="O97" s="75">
        <f t="shared" ca="1" si="39"/>
        <v>0</v>
      </c>
      <c r="P97" s="123">
        <f t="shared" ca="1" si="38"/>
        <v>0</v>
      </c>
      <c r="Q97" s="76">
        <f t="shared" ca="1" si="34"/>
        <v>0</v>
      </c>
      <c r="R97" s="49">
        <f t="shared" si="28"/>
        <v>2027</v>
      </c>
    </row>
    <row r="98" spans="2:18" x14ac:dyDescent="0.25">
      <c r="B98" s="48">
        <f t="shared" si="29"/>
        <v>46419</v>
      </c>
      <c r="C98" s="72">
        <f t="shared" ca="1" si="30"/>
        <v>0</v>
      </c>
      <c r="D98" s="125">
        <v>0</v>
      </c>
      <c r="E98" s="125">
        <v>0</v>
      </c>
      <c r="F98" s="73">
        <f t="shared" ca="1" si="31"/>
        <v>0</v>
      </c>
      <c r="G98" s="77">
        <f t="shared" ca="1" si="32"/>
        <v>0</v>
      </c>
      <c r="H98" s="74">
        <f t="shared" ca="1" si="35"/>
        <v>0</v>
      </c>
      <c r="I98" s="112">
        <f t="shared" ca="1" si="25"/>
        <v>0</v>
      </c>
      <c r="J98" s="74">
        <f t="shared" ca="1" si="33"/>
        <v>0</v>
      </c>
      <c r="K98" s="74">
        <f t="shared" ca="1" si="26"/>
        <v>0</v>
      </c>
      <c r="L98" s="74">
        <f t="shared" ca="1" si="27"/>
        <v>0</v>
      </c>
      <c r="M98" s="74">
        <f t="shared" ca="1" si="36"/>
        <v>0</v>
      </c>
      <c r="N98" s="60">
        <f t="shared" ca="1" si="37"/>
        <v>0</v>
      </c>
      <c r="O98" s="75">
        <f t="shared" ca="1" si="39"/>
        <v>0</v>
      </c>
      <c r="P98" s="123">
        <f t="shared" ca="1" si="38"/>
        <v>0</v>
      </c>
      <c r="Q98" s="76">
        <f t="shared" ca="1" si="34"/>
        <v>0</v>
      </c>
      <c r="R98" s="49">
        <f t="shared" si="28"/>
        <v>2027</v>
      </c>
    </row>
    <row r="99" spans="2:18" x14ac:dyDescent="0.25">
      <c r="B99" s="48">
        <f t="shared" si="29"/>
        <v>46447</v>
      </c>
      <c r="C99" s="72">
        <f t="shared" ca="1" si="30"/>
        <v>0</v>
      </c>
      <c r="D99" s="125">
        <v>0</v>
      </c>
      <c r="E99" s="125">
        <v>0</v>
      </c>
      <c r="F99" s="73">
        <f t="shared" ca="1" si="31"/>
        <v>0</v>
      </c>
      <c r="G99" s="77">
        <f t="shared" ca="1" si="32"/>
        <v>0</v>
      </c>
      <c r="H99" s="74">
        <f t="shared" ca="1" si="35"/>
        <v>0</v>
      </c>
      <c r="I99" s="112">
        <f t="shared" ca="1" si="25"/>
        <v>0</v>
      </c>
      <c r="J99" s="74">
        <f t="shared" ca="1" si="33"/>
        <v>0</v>
      </c>
      <c r="K99" s="74">
        <f t="shared" ca="1" si="26"/>
        <v>0</v>
      </c>
      <c r="L99" s="74">
        <f t="shared" ca="1" si="27"/>
        <v>0</v>
      </c>
      <c r="M99" s="74">
        <f t="shared" ca="1" si="36"/>
        <v>0</v>
      </c>
      <c r="N99" s="60">
        <f t="shared" ca="1" si="37"/>
        <v>0</v>
      </c>
      <c r="O99" s="75">
        <f t="shared" ca="1" si="39"/>
        <v>0</v>
      </c>
      <c r="P99" s="123">
        <f t="shared" ca="1" si="38"/>
        <v>0</v>
      </c>
      <c r="Q99" s="76">
        <f t="shared" ca="1" si="34"/>
        <v>0</v>
      </c>
      <c r="R99" s="49">
        <f t="shared" si="28"/>
        <v>2027</v>
      </c>
    </row>
    <row r="100" spans="2:18" x14ac:dyDescent="0.25">
      <c r="B100" s="48">
        <f t="shared" si="29"/>
        <v>46478</v>
      </c>
      <c r="C100" s="72">
        <f t="shared" ca="1" si="30"/>
        <v>0</v>
      </c>
      <c r="D100" s="125">
        <v>0</v>
      </c>
      <c r="E100" s="125">
        <v>0</v>
      </c>
      <c r="F100" s="73">
        <f t="shared" ca="1" si="31"/>
        <v>0</v>
      </c>
      <c r="G100" s="77">
        <f t="shared" ca="1" si="32"/>
        <v>0</v>
      </c>
      <c r="H100" s="74">
        <f t="shared" ca="1" si="35"/>
        <v>0</v>
      </c>
      <c r="I100" s="112">
        <f t="shared" ca="1" si="25"/>
        <v>0</v>
      </c>
      <c r="J100" s="74">
        <f t="shared" ca="1" si="33"/>
        <v>0</v>
      </c>
      <c r="K100" s="74">
        <f t="shared" ca="1" si="26"/>
        <v>0</v>
      </c>
      <c r="L100" s="74">
        <f t="shared" ca="1" si="27"/>
        <v>0</v>
      </c>
      <c r="M100" s="74">
        <f t="shared" ca="1" si="36"/>
        <v>0</v>
      </c>
      <c r="N100" s="60">
        <f t="shared" ca="1" si="37"/>
        <v>0</v>
      </c>
      <c r="O100" s="75">
        <f t="shared" ca="1" si="39"/>
        <v>0</v>
      </c>
      <c r="P100" s="123">
        <f t="shared" ca="1" si="38"/>
        <v>0</v>
      </c>
      <c r="Q100" s="76">
        <f t="shared" ca="1" si="34"/>
        <v>0</v>
      </c>
      <c r="R100" s="49">
        <f t="shared" si="28"/>
        <v>2027</v>
      </c>
    </row>
    <row r="101" spans="2:18" x14ac:dyDescent="0.25">
      <c r="B101" s="48">
        <f t="shared" si="29"/>
        <v>46508</v>
      </c>
      <c r="C101" s="72">
        <f t="shared" ca="1" si="30"/>
        <v>0</v>
      </c>
      <c r="D101" s="125">
        <v>0</v>
      </c>
      <c r="E101" s="125">
        <v>0</v>
      </c>
      <c r="F101" s="73">
        <f t="shared" ca="1" si="31"/>
        <v>0</v>
      </c>
      <c r="G101" s="77">
        <f t="shared" ca="1" si="32"/>
        <v>0</v>
      </c>
      <c r="H101" s="74">
        <f t="shared" ca="1" si="35"/>
        <v>0</v>
      </c>
      <c r="I101" s="112">
        <f t="shared" ca="1" si="25"/>
        <v>0</v>
      </c>
      <c r="J101" s="74">
        <f t="shared" ca="1" si="33"/>
        <v>0</v>
      </c>
      <c r="K101" s="74">
        <f t="shared" ca="1" si="26"/>
        <v>0</v>
      </c>
      <c r="L101" s="74">
        <f t="shared" ca="1" si="27"/>
        <v>0</v>
      </c>
      <c r="M101" s="74">
        <f t="shared" ca="1" si="36"/>
        <v>0</v>
      </c>
      <c r="N101" s="60">
        <f t="shared" ca="1" si="37"/>
        <v>0</v>
      </c>
      <c r="O101" s="75">
        <f t="shared" ca="1" si="39"/>
        <v>0</v>
      </c>
      <c r="P101" s="123">
        <f t="shared" ca="1" si="38"/>
        <v>0</v>
      </c>
      <c r="Q101" s="76">
        <f t="shared" ca="1" si="34"/>
        <v>0</v>
      </c>
      <c r="R101" s="49">
        <f t="shared" si="28"/>
        <v>2027</v>
      </c>
    </row>
    <row r="102" spans="2:18" x14ac:dyDescent="0.25">
      <c r="B102" s="48">
        <f t="shared" si="29"/>
        <v>46539</v>
      </c>
      <c r="C102" s="72">
        <f t="shared" ca="1" si="30"/>
        <v>0</v>
      </c>
      <c r="D102" s="125">
        <v>0</v>
      </c>
      <c r="E102" s="125">
        <v>0</v>
      </c>
      <c r="F102" s="73">
        <f t="shared" ca="1" si="31"/>
        <v>0</v>
      </c>
      <c r="G102" s="77">
        <f t="shared" ca="1" si="32"/>
        <v>0</v>
      </c>
      <c r="H102" s="74">
        <f t="shared" ca="1" si="35"/>
        <v>0</v>
      </c>
      <c r="I102" s="112">
        <f t="shared" ca="1" si="25"/>
        <v>0</v>
      </c>
      <c r="J102" s="74">
        <f t="shared" ca="1" si="33"/>
        <v>0</v>
      </c>
      <c r="K102" s="74">
        <f t="shared" ca="1" si="26"/>
        <v>0</v>
      </c>
      <c r="L102" s="74">
        <f t="shared" ca="1" si="27"/>
        <v>0</v>
      </c>
      <c r="M102" s="74">
        <f t="shared" ca="1" si="36"/>
        <v>0</v>
      </c>
      <c r="N102" s="60">
        <f t="shared" ca="1" si="37"/>
        <v>0</v>
      </c>
      <c r="O102" s="75">
        <f t="shared" ca="1" si="39"/>
        <v>0</v>
      </c>
      <c r="P102" s="123">
        <f t="shared" ca="1" si="38"/>
        <v>0</v>
      </c>
      <c r="Q102" s="76">
        <f t="shared" ca="1" si="34"/>
        <v>0</v>
      </c>
      <c r="R102" s="49">
        <f t="shared" si="28"/>
        <v>2027</v>
      </c>
    </row>
    <row r="103" spans="2:18" x14ac:dyDescent="0.25">
      <c r="B103" s="48">
        <f t="shared" si="29"/>
        <v>46569</v>
      </c>
      <c r="C103" s="72">
        <f t="shared" ca="1" si="30"/>
        <v>0</v>
      </c>
      <c r="D103" s="125">
        <v>0</v>
      </c>
      <c r="E103" s="125">
        <v>0</v>
      </c>
      <c r="F103" s="73">
        <f t="shared" ca="1" si="31"/>
        <v>0</v>
      </c>
      <c r="G103" s="77">
        <f t="shared" ca="1" si="32"/>
        <v>0</v>
      </c>
      <c r="H103" s="74">
        <f t="shared" ca="1" si="35"/>
        <v>0</v>
      </c>
      <c r="I103" s="112">
        <f t="shared" ca="1" si="25"/>
        <v>0</v>
      </c>
      <c r="J103" s="74">
        <f t="shared" ca="1" si="33"/>
        <v>0</v>
      </c>
      <c r="K103" s="74">
        <f t="shared" ca="1" si="26"/>
        <v>0</v>
      </c>
      <c r="L103" s="74">
        <f t="shared" ca="1" si="27"/>
        <v>0</v>
      </c>
      <c r="M103" s="74">
        <f t="shared" ca="1" si="36"/>
        <v>0</v>
      </c>
      <c r="N103" s="60">
        <f t="shared" ca="1" si="37"/>
        <v>0</v>
      </c>
      <c r="O103" s="75">
        <f t="shared" ca="1" si="39"/>
        <v>0</v>
      </c>
      <c r="P103" s="123">
        <f t="shared" ca="1" si="38"/>
        <v>0</v>
      </c>
      <c r="Q103" s="76">
        <f t="shared" ca="1" si="34"/>
        <v>0</v>
      </c>
      <c r="R103" s="49">
        <f t="shared" si="28"/>
        <v>2027</v>
      </c>
    </row>
    <row r="104" spans="2:18" x14ac:dyDescent="0.25">
      <c r="B104" s="48">
        <f t="shared" si="29"/>
        <v>46600</v>
      </c>
      <c r="C104" s="72">
        <f t="shared" ca="1" si="30"/>
        <v>0</v>
      </c>
      <c r="D104" s="125">
        <v>0</v>
      </c>
      <c r="E104" s="125">
        <v>0</v>
      </c>
      <c r="F104" s="73">
        <f t="shared" ca="1" si="31"/>
        <v>0</v>
      </c>
      <c r="G104" s="77">
        <f t="shared" ca="1" si="32"/>
        <v>0</v>
      </c>
      <c r="H104" s="74">
        <f t="shared" ca="1" si="35"/>
        <v>0</v>
      </c>
      <c r="I104" s="112">
        <f t="shared" ca="1" si="25"/>
        <v>0</v>
      </c>
      <c r="J104" s="74">
        <f t="shared" ca="1" si="33"/>
        <v>0</v>
      </c>
      <c r="K104" s="74">
        <f t="shared" ca="1" si="26"/>
        <v>0</v>
      </c>
      <c r="L104" s="74">
        <f t="shared" ca="1" si="27"/>
        <v>0</v>
      </c>
      <c r="M104" s="74">
        <f t="shared" ca="1" si="36"/>
        <v>0</v>
      </c>
      <c r="N104" s="60">
        <f t="shared" ca="1" si="37"/>
        <v>0</v>
      </c>
      <c r="O104" s="75">
        <f t="shared" ca="1" si="39"/>
        <v>0</v>
      </c>
      <c r="P104" s="123">
        <f t="shared" ca="1" si="38"/>
        <v>0</v>
      </c>
      <c r="Q104" s="76">
        <f t="shared" ca="1" si="34"/>
        <v>0</v>
      </c>
      <c r="R104" s="49">
        <f t="shared" si="28"/>
        <v>2027</v>
      </c>
    </row>
    <row r="105" spans="2:18" x14ac:dyDescent="0.25">
      <c r="B105" s="48">
        <f t="shared" si="29"/>
        <v>46631</v>
      </c>
      <c r="C105" s="72">
        <f t="shared" ca="1" si="30"/>
        <v>0</v>
      </c>
      <c r="D105" s="125">
        <v>0</v>
      </c>
      <c r="E105" s="125">
        <v>0</v>
      </c>
      <c r="F105" s="73">
        <f t="shared" ca="1" si="31"/>
        <v>0</v>
      </c>
      <c r="G105" s="77">
        <f t="shared" ca="1" si="32"/>
        <v>0</v>
      </c>
      <c r="H105" s="74">
        <f t="shared" ca="1" si="35"/>
        <v>0</v>
      </c>
      <c r="I105" s="112">
        <f t="shared" ca="1" si="25"/>
        <v>0</v>
      </c>
      <c r="J105" s="74">
        <f t="shared" ca="1" si="33"/>
        <v>0</v>
      </c>
      <c r="K105" s="74">
        <f t="shared" ca="1" si="26"/>
        <v>0</v>
      </c>
      <c r="L105" s="74">
        <f t="shared" ca="1" si="27"/>
        <v>0</v>
      </c>
      <c r="M105" s="74">
        <f t="shared" ca="1" si="36"/>
        <v>0</v>
      </c>
      <c r="N105" s="60">
        <f t="shared" ca="1" si="37"/>
        <v>0</v>
      </c>
      <c r="O105" s="75">
        <f t="shared" ca="1" si="39"/>
        <v>0</v>
      </c>
      <c r="P105" s="123">
        <f t="shared" ca="1" si="38"/>
        <v>0</v>
      </c>
      <c r="Q105" s="76">
        <f t="shared" ca="1" si="34"/>
        <v>0</v>
      </c>
      <c r="R105" s="49">
        <f t="shared" si="28"/>
        <v>2027</v>
      </c>
    </row>
    <row r="106" spans="2:18" x14ac:dyDescent="0.25">
      <c r="B106" s="48">
        <f t="shared" si="29"/>
        <v>46661</v>
      </c>
      <c r="C106" s="72">
        <f t="shared" ca="1" si="30"/>
        <v>0</v>
      </c>
      <c r="D106" s="125">
        <v>0</v>
      </c>
      <c r="E106" s="125">
        <v>0</v>
      </c>
      <c r="F106" s="73">
        <f t="shared" ca="1" si="31"/>
        <v>0</v>
      </c>
      <c r="G106" s="77">
        <f t="shared" ca="1" si="32"/>
        <v>0</v>
      </c>
      <c r="H106" s="74">
        <f t="shared" ca="1" si="35"/>
        <v>0</v>
      </c>
      <c r="I106" s="112">
        <f t="shared" ca="1" si="25"/>
        <v>0</v>
      </c>
      <c r="J106" s="74">
        <f t="shared" ca="1" si="33"/>
        <v>0</v>
      </c>
      <c r="K106" s="74">
        <f t="shared" ca="1" si="26"/>
        <v>0</v>
      </c>
      <c r="L106" s="74">
        <f t="shared" ca="1" si="27"/>
        <v>0</v>
      </c>
      <c r="M106" s="74">
        <f t="shared" ca="1" si="36"/>
        <v>0</v>
      </c>
      <c r="N106" s="60">
        <f t="shared" ca="1" si="37"/>
        <v>0</v>
      </c>
      <c r="O106" s="75">
        <f t="shared" ca="1" si="39"/>
        <v>0</v>
      </c>
      <c r="P106" s="123">
        <f t="shared" ca="1" si="38"/>
        <v>0</v>
      </c>
      <c r="Q106" s="76">
        <f t="shared" ca="1" si="34"/>
        <v>0</v>
      </c>
      <c r="R106" s="49">
        <f t="shared" si="28"/>
        <v>2027</v>
      </c>
    </row>
    <row r="107" spans="2:18" x14ac:dyDescent="0.25">
      <c r="B107" s="48">
        <f t="shared" si="29"/>
        <v>46692</v>
      </c>
      <c r="C107" s="72">
        <f t="shared" ca="1" si="30"/>
        <v>0</v>
      </c>
      <c r="D107" s="125">
        <v>0</v>
      </c>
      <c r="E107" s="125">
        <v>0</v>
      </c>
      <c r="F107" s="73">
        <f t="shared" ca="1" si="31"/>
        <v>0</v>
      </c>
      <c r="G107" s="77">
        <f t="shared" ca="1" si="32"/>
        <v>0</v>
      </c>
      <c r="H107" s="74">
        <f t="shared" ca="1" si="35"/>
        <v>0</v>
      </c>
      <c r="I107" s="112">
        <f t="shared" ca="1" si="25"/>
        <v>0</v>
      </c>
      <c r="J107" s="74">
        <f t="shared" ca="1" si="33"/>
        <v>0</v>
      </c>
      <c r="K107" s="74">
        <f t="shared" ca="1" si="26"/>
        <v>0</v>
      </c>
      <c r="L107" s="74">
        <f t="shared" ca="1" si="27"/>
        <v>0</v>
      </c>
      <c r="M107" s="74">
        <f t="shared" ca="1" si="36"/>
        <v>0</v>
      </c>
      <c r="N107" s="60">
        <f t="shared" ca="1" si="37"/>
        <v>0</v>
      </c>
      <c r="O107" s="75">
        <f t="shared" ca="1" si="39"/>
        <v>0</v>
      </c>
      <c r="P107" s="123">
        <f t="shared" ca="1" si="38"/>
        <v>0</v>
      </c>
      <c r="Q107" s="76">
        <f t="shared" ca="1" si="34"/>
        <v>0</v>
      </c>
      <c r="R107" s="49">
        <f t="shared" si="28"/>
        <v>2027</v>
      </c>
    </row>
    <row r="108" spans="2:18" x14ac:dyDescent="0.25">
      <c r="B108" s="48">
        <f t="shared" si="29"/>
        <v>46722</v>
      </c>
      <c r="C108" s="72">
        <f t="shared" ca="1" si="30"/>
        <v>0</v>
      </c>
      <c r="D108" s="125">
        <v>0</v>
      </c>
      <c r="E108" s="125">
        <v>0</v>
      </c>
      <c r="F108" s="73">
        <f t="shared" ca="1" si="31"/>
        <v>0</v>
      </c>
      <c r="G108" s="77">
        <f t="shared" ca="1" si="32"/>
        <v>0</v>
      </c>
      <c r="H108" s="74">
        <f t="shared" ca="1" si="35"/>
        <v>0</v>
      </c>
      <c r="I108" s="112">
        <f t="shared" ca="1" si="25"/>
        <v>0</v>
      </c>
      <c r="J108" s="74">
        <f t="shared" ca="1" si="33"/>
        <v>0</v>
      </c>
      <c r="K108" s="74">
        <f t="shared" ca="1" si="26"/>
        <v>0</v>
      </c>
      <c r="L108" s="74">
        <f t="shared" ca="1" si="27"/>
        <v>0</v>
      </c>
      <c r="M108" s="74">
        <f t="shared" ca="1" si="36"/>
        <v>0</v>
      </c>
      <c r="N108" s="60">
        <f t="shared" ca="1" si="37"/>
        <v>0</v>
      </c>
      <c r="O108" s="75">
        <f t="shared" ca="1" si="39"/>
        <v>0</v>
      </c>
      <c r="P108" s="123">
        <f t="shared" ca="1" si="38"/>
        <v>0</v>
      </c>
      <c r="Q108" s="76">
        <f t="shared" ca="1" si="34"/>
        <v>0</v>
      </c>
      <c r="R108" s="49">
        <f t="shared" si="28"/>
        <v>2027</v>
      </c>
    </row>
    <row r="109" spans="2:18" x14ac:dyDescent="0.25">
      <c r="B109" s="48">
        <f t="shared" si="29"/>
        <v>46753</v>
      </c>
      <c r="C109" s="72">
        <f t="shared" ca="1" si="30"/>
        <v>0</v>
      </c>
      <c r="D109" s="125">
        <v>0</v>
      </c>
      <c r="E109" s="125">
        <v>0</v>
      </c>
      <c r="F109" s="73">
        <f t="shared" ca="1" si="31"/>
        <v>0</v>
      </c>
      <c r="G109" s="77">
        <f t="shared" ca="1" si="32"/>
        <v>0</v>
      </c>
      <c r="H109" s="74">
        <f t="shared" ca="1" si="35"/>
        <v>0</v>
      </c>
      <c r="I109" s="112">
        <f t="shared" ca="1" si="25"/>
        <v>0</v>
      </c>
      <c r="J109" s="74">
        <f t="shared" ca="1" si="33"/>
        <v>0</v>
      </c>
      <c r="K109" s="74">
        <f t="shared" ca="1" si="26"/>
        <v>0</v>
      </c>
      <c r="L109" s="74">
        <f t="shared" ca="1" si="27"/>
        <v>0</v>
      </c>
      <c r="M109" s="74">
        <f t="shared" ca="1" si="36"/>
        <v>0</v>
      </c>
      <c r="N109" s="60">
        <f t="shared" ca="1" si="37"/>
        <v>0</v>
      </c>
      <c r="O109" s="75">
        <f t="shared" ca="1" si="39"/>
        <v>0</v>
      </c>
      <c r="P109" s="123">
        <f t="shared" ca="1" si="38"/>
        <v>0</v>
      </c>
      <c r="Q109" s="76">
        <f t="shared" ca="1" si="34"/>
        <v>0</v>
      </c>
      <c r="R109" s="49">
        <f t="shared" si="28"/>
        <v>2028</v>
      </c>
    </row>
    <row r="110" spans="2:18" x14ac:dyDescent="0.25">
      <c r="B110" s="48">
        <f t="shared" si="29"/>
        <v>46784</v>
      </c>
      <c r="C110" s="72">
        <f t="shared" ca="1" si="30"/>
        <v>0</v>
      </c>
      <c r="D110" s="125">
        <v>0</v>
      </c>
      <c r="E110" s="125">
        <v>0</v>
      </c>
      <c r="F110" s="73">
        <f t="shared" ca="1" si="31"/>
        <v>0</v>
      </c>
      <c r="G110" s="77">
        <f t="shared" ca="1" si="32"/>
        <v>0</v>
      </c>
      <c r="H110" s="74">
        <f t="shared" ca="1" si="35"/>
        <v>0</v>
      </c>
      <c r="I110" s="112">
        <f t="shared" ca="1" si="25"/>
        <v>0</v>
      </c>
      <c r="J110" s="74">
        <f t="shared" ca="1" si="33"/>
        <v>0</v>
      </c>
      <c r="K110" s="74">
        <f t="shared" ca="1" si="26"/>
        <v>0</v>
      </c>
      <c r="L110" s="74">
        <f t="shared" ca="1" si="27"/>
        <v>0</v>
      </c>
      <c r="M110" s="74">
        <f t="shared" ca="1" si="36"/>
        <v>0</v>
      </c>
      <c r="N110" s="60">
        <f t="shared" ca="1" si="37"/>
        <v>0</v>
      </c>
      <c r="O110" s="75">
        <f t="shared" ca="1" si="39"/>
        <v>0</v>
      </c>
      <c r="P110" s="123">
        <f t="shared" ca="1" si="38"/>
        <v>0</v>
      </c>
      <c r="Q110" s="76">
        <f t="shared" ca="1" si="34"/>
        <v>0</v>
      </c>
      <c r="R110" s="49">
        <f t="shared" si="28"/>
        <v>2028</v>
      </c>
    </row>
    <row r="111" spans="2:18" x14ac:dyDescent="0.25">
      <c r="B111" s="48">
        <f t="shared" si="29"/>
        <v>46813</v>
      </c>
      <c r="C111" s="72">
        <f t="shared" ca="1" si="30"/>
        <v>0</v>
      </c>
      <c r="D111" s="125">
        <v>0</v>
      </c>
      <c r="E111" s="125">
        <v>0</v>
      </c>
      <c r="F111" s="73">
        <f t="shared" ca="1" si="31"/>
        <v>0</v>
      </c>
      <c r="G111" s="77">
        <f t="shared" ca="1" si="32"/>
        <v>0</v>
      </c>
      <c r="H111" s="74">
        <f t="shared" ca="1" si="35"/>
        <v>0</v>
      </c>
      <c r="I111" s="112">
        <f t="shared" ca="1" si="25"/>
        <v>0</v>
      </c>
      <c r="J111" s="74">
        <f t="shared" ca="1" si="33"/>
        <v>0</v>
      </c>
      <c r="K111" s="74">
        <f t="shared" ca="1" si="26"/>
        <v>0</v>
      </c>
      <c r="L111" s="74">
        <f t="shared" ca="1" si="27"/>
        <v>0</v>
      </c>
      <c r="M111" s="74">
        <f t="shared" ca="1" si="36"/>
        <v>0</v>
      </c>
      <c r="N111" s="60">
        <f t="shared" ca="1" si="37"/>
        <v>0</v>
      </c>
      <c r="O111" s="75">
        <f t="shared" ca="1" si="39"/>
        <v>0</v>
      </c>
      <c r="P111" s="123">
        <f t="shared" ca="1" si="38"/>
        <v>0</v>
      </c>
      <c r="Q111" s="76">
        <f t="shared" ca="1" si="34"/>
        <v>0</v>
      </c>
      <c r="R111" s="49">
        <f t="shared" si="28"/>
        <v>2028</v>
      </c>
    </row>
    <row r="112" spans="2:18" x14ac:dyDescent="0.25">
      <c r="B112" s="48">
        <f t="shared" si="29"/>
        <v>46844</v>
      </c>
      <c r="C112" s="72">
        <f t="shared" ca="1" si="30"/>
        <v>0</v>
      </c>
      <c r="D112" s="125">
        <v>0</v>
      </c>
      <c r="E112" s="125">
        <v>0</v>
      </c>
      <c r="F112" s="73">
        <f t="shared" ca="1" si="31"/>
        <v>0</v>
      </c>
      <c r="G112" s="77">
        <f t="shared" ca="1" si="32"/>
        <v>0</v>
      </c>
      <c r="H112" s="74">
        <f t="shared" ca="1" si="35"/>
        <v>0</v>
      </c>
      <c r="I112" s="112">
        <f t="shared" ca="1" si="25"/>
        <v>0</v>
      </c>
      <c r="J112" s="74">
        <f t="shared" ca="1" si="33"/>
        <v>0</v>
      </c>
      <c r="K112" s="74">
        <f t="shared" ca="1" si="26"/>
        <v>0</v>
      </c>
      <c r="L112" s="74">
        <f t="shared" ca="1" si="27"/>
        <v>0</v>
      </c>
      <c r="M112" s="74">
        <f t="shared" ca="1" si="36"/>
        <v>0</v>
      </c>
      <c r="N112" s="60">
        <f t="shared" ca="1" si="37"/>
        <v>0</v>
      </c>
      <c r="O112" s="75">
        <f t="shared" ca="1" si="39"/>
        <v>0</v>
      </c>
      <c r="P112" s="123">
        <f t="shared" ca="1" si="38"/>
        <v>0</v>
      </c>
      <c r="Q112" s="76">
        <f t="shared" ca="1" si="34"/>
        <v>0</v>
      </c>
      <c r="R112" s="49">
        <f t="shared" si="28"/>
        <v>2028</v>
      </c>
    </row>
    <row r="113" spans="2:18" x14ac:dyDescent="0.25">
      <c r="B113" s="48">
        <f t="shared" si="29"/>
        <v>46874</v>
      </c>
      <c r="C113" s="72">
        <f t="shared" ca="1" si="30"/>
        <v>0</v>
      </c>
      <c r="D113" s="125">
        <v>0</v>
      </c>
      <c r="E113" s="125">
        <v>0</v>
      </c>
      <c r="F113" s="73">
        <f t="shared" ca="1" si="31"/>
        <v>0</v>
      </c>
      <c r="G113" s="77">
        <f t="shared" ca="1" si="32"/>
        <v>0</v>
      </c>
      <c r="H113" s="74">
        <f t="shared" ca="1" si="35"/>
        <v>0</v>
      </c>
      <c r="I113" s="112">
        <f t="shared" ca="1" si="25"/>
        <v>0</v>
      </c>
      <c r="J113" s="74">
        <f t="shared" ca="1" si="33"/>
        <v>0</v>
      </c>
      <c r="K113" s="74">
        <f t="shared" ca="1" si="26"/>
        <v>0</v>
      </c>
      <c r="L113" s="74">
        <f t="shared" ca="1" si="27"/>
        <v>0</v>
      </c>
      <c r="M113" s="74">
        <f t="shared" ca="1" si="36"/>
        <v>0</v>
      </c>
      <c r="N113" s="60">
        <f t="shared" ca="1" si="37"/>
        <v>0</v>
      </c>
      <c r="O113" s="75">
        <f t="shared" ca="1" si="39"/>
        <v>0</v>
      </c>
      <c r="P113" s="123">
        <f t="shared" ca="1" si="38"/>
        <v>0</v>
      </c>
      <c r="Q113" s="76">
        <f t="shared" ca="1" si="34"/>
        <v>0</v>
      </c>
      <c r="R113" s="49">
        <f t="shared" si="28"/>
        <v>2028</v>
      </c>
    </row>
    <row r="114" spans="2:18" x14ac:dyDescent="0.25">
      <c r="B114" s="48">
        <f t="shared" si="29"/>
        <v>46905</v>
      </c>
      <c r="C114" s="72">
        <f t="shared" ca="1" si="30"/>
        <v>0</v>
      </c>
      <c r="D114" s="125">
        <v>0</v>
      </c>
      <c r="E114" s="125">
        <v>0</v>
      </c>
      <c r="F114" s="73">
        <f t="shared" ca="1" si="31"/>
        <v>0</v>
      </c>
      <c r="G114" s="77">
        <f t="shared" ca="1" si="32"/>
        <v>0</v>
      </c>
      <c r="H114" s="74">
        <f t="shared" ca="1" si="35"/>
        <v>0</v>
      </c>
      <c r="I114" s="112">
        <f t="shared" ca="1" si="25"/>
        <v>0</v>
      </c>
      <c r="J114" s="74">
        <f t="shared" ca="1" si="33"/>
        <v>0</v>
      </c>
      <c r="K114" s="74">
        <f t="shared" ca="1" si="26"/>
        <v>0</v>
      </c>
      <c r="L114" s="74">
        <f t="shared" ca="1" si="27"/>
        <v>0</v>
      </c>
      <c r="M114" s="74">
        <f t="shared" ca="1" si="36"/>
        <v>0</v>
      </c>
      <c r="N114" s="60">
        <f t="shared" ca="1" si="37"/>
        <v>0</v>
      </c>
      <c r="O114" s="75">
        <f t="shared" ca="1" si="39"/>
        <v>0</v>
      </c>
      <c r="P114" s="123">
        <f t="shared" ca="1" si="38"/>
        <v>0</v>
      </c>
      <c r="Q114" s="76">
        <f t="shared" ca="1" si="34"/>
        <v>0</v>
      </c>
      <c r="R114" s="49">
        <f t="shared" si="28"/>
        <v>2028</v>
      </c>
    </row>
    <row r="115" spans="2:18" x14ac:dyDescent="0.25">
      <c r="B115" s="48">
        <f t="shared" si="29"/>
        <v>46935</v>
      </c>
      <c r="C115" s="72">
        <f t="shared" ca="1" si="30"/>
        <v>0</v>
      </c>
      <c r="D115" s="125">
        <v>0</v>
      </c>
      <c r="E115" s="125">
        <v>0</v>
      </c>
      <c r="F115" s="73">
        <f t="shared" ca="1" si="31"/>
        <v>0</v>
      </c>
      <c r="G115" s="77">
        <f t="shared" ca="1" si="32"/>
        <v>0</v>
      </c>
      <c r="H115" s="74">
        <f t="shared" ca="1" si="35"/>
        <v>0</v>
      </c>
      <c r="I115" s="112">
        <f t="shared" ca="1" si="25"/>
        <v>0</v>
      </c>
      <c r="J115" s="74">
        <f t="shared" ca="1" si="33"/>
        <v>0</v>
      </c>
      <c r="K115" s="74">
        <f t="shared" ca="1" si="26"/>
        <v>0</v>
      </c>
      <c r="L115" s="74">
        <f t="shared" ca="1" si="27"/>
        <v>0</v>
      </c>
      <c r="M115" s="74">
        <f t="shared" ca="1" si="36"/>
        <v>0</v>
      </c>
      <c r="N115" s="60">
        <f t="shared" ca="1" si="37"/>
        <v>0</v>
      </c>
      <c r="O115" s="75">
        <f t="shared" ca="1" si="39"/>
        <v>0</v>
      </c>
      <c r="P115" s="123">
        <f t="shared" ca="1" si="38"/>
        <v>0</v>
      </c>
      <c r="Q115" s="76">
        <f t="shared" ca="1" si="34"/>
        <v>0</v>
      </c>
      <c r="R115" s="49">
        <f t="shared" si="28"/>
        <v>2028</v>
      </c>
    </row>
    <row r="116" spans="2:18" x14ac:dyDescent="0.25">
      <c r="B116" s="48">
        <f t="shared" si="29"/>
        <v>46966</v>
      </c>
      <c r="C116" s="72">
        <f t="shared" ca="1" si="30"/>
        <v>0</v>
      </c>
      <c r="D116" s="125">
        <v>0</v>
      </c>
      <c r="E116" s="125">
        <v>0</v>
      </c>
      <c r="F116" s="73">
        <f t="shared" ca="1" si="31"/>
        <v>0</v>
      </c>
      <c r="G116" s="77">
        <f t="shared" ca="1" si="32"/>
        <v>0</v>
      </c>
      <c r="H116" s="74">
        <f t="shared" ca="1" si="35"/>
        <v>0</v>
      </c>
      <c r="I116" s="112">
        <f t="shared" ca="1" si="25"/>
        <v>0</v>
      </c>
      <c r="J116" s="74">
        <f t="shared" ca="1" si="33"/>
        <v>0</v>
      </c>
      <c r="K116" s="74">
        <f t="shared" ca="1" si="26"/>
        <v>0</v>
      </c>
      <c r="L116" s="74">
        <f t="shared" ca="1" si="27"/>
        <v>0</v>
      </c>
      <c r="M116" s="74">
        <f t="shared" ca="1" si="36"/>
        <v>0</v>
      </c>
      <c r="N116" s="60">
        <f t="shared" ca="1" si="37"/>
        <v>0</v>
      </c>
      <c r="O116" s="75">
        <f t="shared" ca="1" si="39"/>
        <v>0</v>
      </c>
      <c r="P116" s="123">
        <f t="shared" ca="1" si="38"/>
        <v>0</v>
      </c>
      <c r="Q116" s="76">
        <f t="shared" ca="1" si="34"/>
        <v>0</v>
      </c>
      <c r="R116" s="49">
        <f t="shared" si="28"/>
        <v>2028</v>
      </c>
    </row>
    <row r="117" spans="2:18" x14ac:dyDescent="0.25">
      <c r="B117" s="48">
        <f t="shared" si="29"/>
        <v>46997</v>
      </c>
      <c r="C117" s="72">
        <f t="shared" ca="1" si="30"/>
        <v>0</v>
      </c>
      <c r="D117" s="125">
        <v>0</v>
      </c>
      <c r="E117" s="125">
        <v>0</v>
      </c>
      <c r="F117" s="73">
        <f t="shared" ca="1" si="31"/>
        <v>0</v>
      </c>
      <c r="G117" s="77">
        <f t="shared" ca="1" si="32"/>
        <v>0</v>
      </c>
      <c r="H117" s="74">
        <f t="shared" ca="1" si="35"/>
        <v>0</v>
      </c>
      <c r="I117" s="112">
        <f t="shared" ca="1" si="25"/>
        <v>0</v>
      </c>
      <c r="J117" s="74">
        <f t="shared" ca="1" si="33"/>
        <v>0</v>
      </c>
      <c r="K117" s="74">
        <f t="shared" ca="1" si="26"/>
        <v>0</v>
      </c>
      <c r="L117" s="74">
        <f t="shared" ca="1" si="27"/>
        <v>0</v>
      </c>
      <c r="M117" s="74">
        <f t="shared" ca="1" si="36"/>
        <v>0</v>
      </c>
      <c r="N117" s="60">
        <f t="shared" ca="1" si="37"/>
        <v>0</v>
      </c>
      <c r="O117" s="75">
        <f t="shared" ca="1" si="39"/>
        <v>0</v>
      </c>
      <c r="P117" s="123">
        <f t="shared" ca="1" si="38"/>
        <v>0</v>
      </c>
      <c r="Q117" s="76">
        <f t="shared" ca="1" si="34"/>
        <v>0</v>
      </c>
      <c r="R117" s="49">
        <f t="shared" si="28"/>
        <v>2028</v>
      </c>
    </row>
    <row r="118" spans="2:18" x14ac:dyDescent="0.25">
      <c r="B118" s="48">
        <f t="shared" si="29"/>
        <v>47027</v>
      </c>
      <c r="C118" s="72">
        <f t="shared" ca="1" si="30"/>
        <v>0</v>
      </c>
      <c r="D118" s="125">
        <v>0</v>
      </c>
      <c r="E118" s="125">
        <v>0</v>
      </c>
      <c r="F118" s="73">
        <f t="shared" ca="1" si="31"/>
        <v>0</v>
      </c>
      <c r="G118" s="77">
        <f t="shared" ca="1" si="32"/>
        <v>0</v>
      </c>
      <c r="H118" s="74">
        <f t="shared" ca="1" si="35"/>
        <v>0</v>
      </c>
      <c r="I118" s="112">
        <f t="shared" ca="1" si="25"/>
        <v>0</v>
      </c>
      <c r="J118" s="74">
        <f t="shared" ca="1" si="33"/>
        <v>0</v>
      </c>
      <c r="K118" s="74">
        <f t="shared" ca="1" si="26"/>
        <v>0</v>
      </c>
      <c r="L118" s="74">
        <f t="shared" ca="1" si="27"/>
        <v>0</v>
      </c>
      <c r="M118" s="74">
        <f t="shared" ca="1" si="36"/>
        <v>0</v>
      </c>
      <c r="N118" s="60">
        <f t="shared" ca="1" si="37"/>
        <v>0</v>
      </c>
      <c r="O118" s="75">
        <f t="shared" ca="1" si="39"/>
        <v>0</v>
      </c>
      <c r="P118" s="123">
        <f t="shared" ca="1" si="38"/>
        <v>0</v>
      </c>
      <c r="Q118" s="76">
        <f t="shared" ca="1" si="34"/>
        <v>0</v>
      </c>
      <c r="R118" s="49">
        <f t="shared" si="28"/>
        <v>2028</v>
      </c>
    </row>
    <row r="119" spans="2:18" x14ac:dyDescent="0.25">
      <c r="B119" s="48">
        <f t="shared" si="29"/>
        <v>47058</v>
      </c>
      <c r="C119" s="72">
        <f t="shared" ca="1" si="30"/>
        <v>0</v>
      </c>
      <c r="D119" s="125">
        <v>0</v>
      </c>
      <c r="E119" s="125">
        <v>0</v>
      </c>
      <c r="F119" s="73">
        <f t="shared" ca="1" si="31"/>
        <v>0</v>
      </c>
      <c r="G119" s="77">
        <f t="shared" ca="1" si="32"/>
        <v>0</v>
      </c>
      <c r="H119" s="74">
        <f t="shared" ca="1" si="35"/>
        <v>0</v>
      </c>
      <c r="I119" s="112">
        <f t="shared" ca="1" si="25"/>
        <v>0</v>
      </c>
      <c r="J119" s="74">
        <f t="shared" ca="1" si="33"/>
        <v>0</v>
      </c>
      <c r="K119" s="74">
        <f t="shared" ca="1" si="26"/>
        <v>0</v>
      </c>
      <c r="L119" s="74">
        <f t="shared" ca="1" si="27"/>
        <v>0</v>
      </c>
      <c r="M119" s="74">
        <f t="shared" ca="1" si="36"/>
        <v>0</v>
      </c>
      <c r="N119" s="60">
        <f t="shared" ca="1" si="37"/>
        <v>0</v>
      </c>
      <c r="O119" s="75">
        <f t="shared" ca="1" si="39"/>
        <v>0</v>
      </c>
      <c r="P119" s="123">
        <f t="shared" ca="1" si="38"/>
        <v>0</v>
      </c>
      <c r="Q119" s="76">
        <f t="shared" ca="1" si="34"/>
        <v>0</v>
      </c>
      <c r="R119" s="49">
        <f t="shared" si="28"/>
        <v>2028</v>
      </c>
    </row>
    <row r="120" spans="2:18" x14ac:dyDescent="0.25">
      <c r="B120" s="48">
        <f t="shared" si="29"/>
        <v>47088</v>
      </c>
      <c r="C120" s="72">
        <f t="shared" ca="1" si="30"/>
        <v>0</v>
      </c>
      <c r="D120" s="125">
        <v>0</v>
      </c>
      <c r="E120" s="125">
        <v>0</v>
      </c>
      <c r="F120" s="73">
        <f t="shared" ca="1" si="31"/>
        <v>0</v>
      </c>
      <c r="G120" s="77">
        <f t="shared" ca="1" si="32"/>
        <v>0</v>
      </c>
      <c r="H120" s="74">
        <f t="shared" ca="1" si="35"/>
        <v>0</v>
      </c>
      <c r="I120" s="112">
        <f t="shared" ca="1" si="25"/>
        <v>0</v>
      </c>
      <c r="J120" s="74">
        <f t="shared" ca="1" si="33"/>
        <v>0</v>
      </c>
      <c r="K120" s="74">
        <f t="shared" ca="1" si="26"/>
        <v>0</v>
      </c>
      <c r="L120" s="74">
        <f t="shared" ca="1" si="27"/>
        <v>0</v>
      </c>
      <c r="M120" s="74">
        <f t="shared" ca="1" si="36"/>
        <v>0</v>
      </c>
      <c r="N120" s="60">
        <f t="shared" ca="1" si="37"/>
        <v>0</v>
      </c>
      <c r="O120" s="75">
        <f t="shared" ca="1" si="39"/>
        <v>0</v>
      </c>
      <c r="P120" s="123">
        <f t="shared" ca="1" si="38"/>
        <v>0</v>
      </c>
      <c r="Q120" s="76">
        <f t="shared" ca="1" si="34"/>
        <v>0</v>
      </c>
      <c r="R120" s="49">
        <f t="shared" si="28"/>
        <v>2028</v>
      </c>
    </row>
    <row r="121" spans="2:18" x14ac:dyDescent="0.25">
      <c r="B121" s="48">
        <f t="shared" si="29"/>
        <v>47119</v>
      </c>
      <c r="C121" s="72">
        <f t="shared" ca="1" si="30"/>
        <v>0</v>
      </c>
      <c r="D121" s="125">
        <v>0</v>
      </c>
      <c r="E121" s="125">
        <v>0</v>
      </c>
      <c r="F121" s="73">
        <f t="shared" ca="1" si="31"/>
        <v>0</v>
      </c>
      <c r="G121" s="77">
        <f t="shared" ca="1" si="32"/>
        <v>0</v>
      </c>
      <c r="H121" s="74">
        <f t="shared" ca="1" si="35"/>
        <v>0</v>
      </c>
      <c r="I121" s="112">
        <f t="shared" ca="1" si="25"/>
        <v>0</v>
      </c>
      <c r="J121" s="74">
        <f t="shared" ca="1" si="33"/>
        <v>0</v>
      </c>
      <c r="K121" s="74">
        <f t="shared" ca="1" si="26"/>
        <v>0</v>
      </c>
      <c r="L121" s="74">
        <f t="shared" ca="1" si="27"/>
        <v>0</v>
      </c>
      <c r="M121" s="74">
        <f t="shared" ca="1" si="36"/>
        <v>0</v>
      </c>
      <c r="N121" s="60">
        <f t="shared" ca="1" si="37"/>
        <v>0</v>
      </c>
      <c r="O121" s="75">
        <f t="shared" ca="1" si="39"/>
        <v>0</v>
      </c>
      <c r="P121" s="123">
        <f t="shared" ca="1" si="38"/>
        <v>0</v>
      </c>
      <c r="Q121" s="76">
        <f t="shared" ca="1" si="34"/>
        <v>0</v>
      </c>
      <c r="R121" s="49">
        <f t="shared" si="28"/>
        <v>2029</v>
      </c>
    </row>
    <row r="122" spans="2:18" x14ac:dyDescent="0.25">
      <c r="B122" s="48">
        <f t="shared" si="29"/>
        <v>47150</v>
      </c>
      <c r="C122" s="72">
        <f t="shared" ca="1" si="30"/>
        <v>0</v>
      </c>
      <c r="D122" s="125">
        <v>0</v>
      </c>
      <c r="E122" s="125">
        <v>0</v>
      </c>
      <c r="F122" s="73">
        <f t="shared" ca="1" si="31"/>
        <v>0</v>
      </c>
      <c r="G122" s="77">
        <f t="shared" ca="1" si="32"/>
        <v>0</v>
      </c>
      <c r="H122" s="74">
        <f t="shared" ca="1" si="35"/>
        <v>0</v>
      </c>
      <c r="I122" s="112">
        <f t="shared" ca="1" si="25"/>
        <v>0</v>
      </c>
      <c r="J122" s="74">
        <f t="shared" ca="1" si="33"/>
        <v>0</v>
      </c>
      <c r="K122" s="74">
        <f t="shared" ca="1" si="26"/>
        <v>0</v>
      </c>
      <c r="L122" s="74">
        <f t="shared" ca="1" si="27"/>
        <v>0</v>
      </c>
      <c r="M122" s="74">
        <f t="shared" ca="1" si="36"/>
        <v>0</v>
      </c>
      <c r="N122" s="60">
        <f t="shared" ca="1" si="37"/>
        <v>0</v>
      </c>
      <c r="O122" s="75">
        <f t="shared" ca="1" si="39"/>
        <v>0</v>
      </c>
      <c r="P122" s="123">
        <f t="shared" ca="1" si="38"/>
        <v>0</v>
      </c>
      <c r="Q122" s="76">
        <f t="shared" ca="1" si="34"/>
        <v>0</v>
      </c>
      <c r="R122" s="49">
        <f t="shared" si="28"/>
        <v>2029</v>
      </c>
    </row>
    <row r="123" spans="2:18" x14ac:dyDescent="0.25">
      <c r="B123" s="48">
        <f t="shared" si="29"/>
        <v>47178</v>
      </c>
      <c r="C123" s="72">
        <f t="shared" ca="1" si="30"/>
        <v>0</v>
      </c>
      <c r="D123" s="125">
        <v>0</v>
      </c>
      <c r="E123" s="125">
        <v>0</v>
      </c>
      <c r="F123" s="73">
        <f t="shared" ca="1" si="31"/>
        <v>0</v>
      </c>
      <c r="G123" s="77">
        <f t="shared" ca="1" si="32"/>
        <v>0</v>
      </c>
      <c r="H123" s="74">
        <f t="shared" ca="1" si="35"/>
        <v>0</v>
      </c>
      <c r="I123" s="112">
        <f t="shared" ca="1" si="25"/>
        <v>0</v>
      </c>
      <c r="J123" s="74">
        <f t="shared" ca="1" si="33"/>
        <v>0</v>
      </c>
      <c r="K123" s="74">
        <f t="shared" ca="1" si="26"/>
        <v>0</v>
      </c>
      <c r="L123" s="74">
        <f t="shared" ca="1" si="27"/>
        <v>0</v>
      </c>
      <c r="M123" s="74">
        <f t="shared" ca="1" si="36"/>
        <v>0</v>
      </c>
      <c r="N123" s="60">
        <f t="shared" ca="1" si="37"/>
        <v>0</v>
      </c>
      <c r="O123" s="75">
        <f t="shared" ca="1" si="39"/>
        <v>0</v>
      </c>
      <c r="P123" s="123">
        <f t="shared" ca="1" si="38"/>
        <v>0</v>
      </c>
      <c r="Q123" s="76">
        <f t="shared" ca="1" si="34"/>
        <v>0</v>
      </c>
      <c r="R123" s="49">
        <f t="shared" si="28"/>
        <v>2029</v>
      </c>
    </row>
    <row r="124" spans="2:18" x14ac:dyDescent="0.25">
      <c r="B124" s="48">
        <f t="shared" si="29"/>
        <v>47209</v>
      </c>
      <c r="C124" s="72">
        <f t="shared" ca="1" si="30"/>
        <v>0</v>
      </c>
      <c r="D124" s="125">
        <v>0</v>
      </c>
      <c r="E124" s="125">
        <v>0</v>
      </c>
      <c r="F124" s="73">
        <f t="shared" ca="1" si="31"/>
        <v>0</v>
      </c>
      <c r="G124" s="77">
        <f t="shared" ca="1" si="32"/>
        <v>0</v>
      </c>
      <c r="H124" s="74">
        <f t="shared" ca="1" si="35"/>
        <v>0</v>
      </c>
      <c r="I124" s="112">
        <f t="shared" ca="1" si="25"/>
        <v>0</v>
      </c>
      <c r="J124" s="74">
        <f t="shared" ca="1" si="33"/>
        <v>0</v>
      </c>
      <c r="K124" s="74">
        <f t="shared" ca="1" si="26"/>
        <v>0</v>
      </c>
      <c r="L124" s="74">
        <f t="shared" ca="1" si="27"/>
        <v>0</v>
      </c>
      <c r="M124" s="74">
        <f t="shared" ca="1" si="36"/>
        <v>0</v>
      </c>
      <c r="N124" s="60">
        <f t="shared" ca="1" si="37"/>
        <v>0</v>
      </c>
      <c r="O124" s="75">
        <f t="shared" ca="1" si="39"/>
        <v>0</v>
      </c>
      <c r="P124" s="123">
        <f t="shared" ca="1" si="38"/>
        <v>0</v>
      </c>
      <c r="Q124" s="76">
        <f t="shared" ca="1" si="34"/>
        <v>0</v>
      </c>
      <c r="R124" s="49">
        <f t="shared" si="28"/>
        <v>2029</v>
      </c>
    </row>
    <row r="125" spans="2:18" x14ac:dyDescent="0.25">
      <c r="B125" s="48">
        <f t="shared" si="29"/>
        <v>47239</v>
      </c>
      <c r="C125" s="72">
        <f t="shared" ca="1" si="30"/>
        <v>0</v>
      </c>
      <c r="D125" s="125">
        <v>0</v>
      </c>
      <c r="E125" s="125">
        <v>0</v>
      </c>
      <c r="F125" s="73">
        <f t="shared" ca="1" si="31"/>
        <v>0</v>
      </c>
      <c r="G125" s="77">
        <f t="shared" ca="1" si="32"/>
        <v>0</v>
      </c>
      <c r="H125" s="74">
        <f t="shared" ca="1" si="35"/>
        <v>0</v>
      </c>
      <c r="I125" s="112">
        <f t="shared" ca="1" si="25"/>
        <v>0</v>
      </c>
      <c r="J125" s="74">
        <f t="shared" ca="1" si="33"/>
        <v>0</v>
      </c>
      <c r="K125" s="74">
        <f t="shared" ca="1" si="26"/>
        <v>0</v>
      </c>
      <c r="L125" s="74">
        <f t="shared" ca="1" si="27"/>
        <v>0</v>
      </c>
      <c r="M125" s="74">
        <f t="shared" ca="1" si="36"/>
        <v>0</v>
      </c>
      <c r="N125" s="60">
        <f t="shared" ca="1" si="37"/>
        <v>0</v>
      </c>
      <c r="O125" s="75">
        <f t="shared" ca="1" si="39"/>
        <v>0</v>
      </c>
      <c r="P125" s="123">
        <f t="shared" ca="1" si="38"/>
        <v>0</v>
      </c>
      <c r="Q125" s="76">
        <f t="shared" ca="1" si="34"/>
        <v>0</v>
      </c>
      <c r="R125" s="49">
        <f t="shared" si="28"/>
        <v>2029</v>
      </c>
    </row>
    <row r="126" spans="2:18" x14ac:dyDescent="0.25">
      <c r="B126" s="48">
        <f t="shared" si="29"/>
        <v>47270</v>
      </c>
      <c r="C126" s="72">
        <f t="shared" ca="1" si="30"/>
        <v>0</v>
      </c>
      <c r="D126" s="125">
        <v>0</v>
      </c>
      <c r="E126" s="125">
        <v>0</v>
      </c>
      <c r="F126" s="73">
        <f t="shared" ca="1" si="31"/>
        <v>0</v>
      </c>
      <c r="G126" s="77">
        <f t="shared" ca="1" si="32"/>
        <v>0</v>
      </c>
      <c r="H126" s="74">
        <f t="shared" ca="1" si="35"/>
        <v>0</v>
      </c>
      <c r="I126" s="112">
        <f t="shared" ca="1" si="25"/>
        <v>0</v>
      </c>
      <c r="J126" s="74">
        <f t="shared" ca="1" si="33"/>
        <v>0</v>
      </c>
      <c r="K126" s="74">
        <f t="shared" ca="1" si="26"/>
        <v>0</v>
      </c>
      <c r="L126" s="74">
        <f t="shared" ca="1" si="27"/>
        <v>0</v>
      </c>
      <c r="M126" s="74">
        <f t="shared" ca="1" si="36"/>
        <v>0</v>
      </c>
      <c r="N126" s="60">
        <f t="shared" ca="1" si="37"/>
        <v>0</v>
      </c>
      <c r="O126" s="75">
        <f t="shared" ca="1" si="39"/>
        <v>0</v>
      </c>
      <c r="P126" s="123">
        <f t="shared" ca="1" si="38"/>
        <v>0</v>
      </c>
      <c r="Q126" s="76">
        <f t="shared" ca="1" si="34"/>
        <v>0</v>
      </c>
      <c r="R126" s="49">
        <f t="shared" si="28"/>
        <v>2029</v>
      </c>
    </row>
    <row r="127" spans="2:18" x14ac:dyDescent="0.25">
      <c r="B127" s="48">
        <f t="shared" si="29"/>
        <v>47300</v>
      </c>
      <c r="C127" s="72">
        <f t="shared" ca="1" si="30"/>
        <v>0</v>
      </c>
      <c r="D127" s="125">
        <v>0</v>
      </c>
      <c r="E127" s="125">
        <v>0</v>
      </c>
      <c r="F127" s="73">
        <f t="shared" ca="1" si="31"/>
        <v>0</v>
      </c>
      <c r="G127" s="77">
        <f t="shared" ca="1" si="32"/>
        <v>0</v>
      </c>
      <c r="H127" s="74">
        <f t="shared" ca="1" si="35"/>
        <v>0</v>
      </c>
      <c r="I127" s="112">
        <f t="shared" ca="1" si="25"/>
        <v>0</v>
      </c>
      <c r="J127" s="74">
        <f t="shared" ca="1" si="33"/>
        <v>0</v>
      </c>
      <c r="K127" s="74">
        <f t="shared" ca="1" si="26"/>
        <v>0</v>
      </c>
      <c r="L127" s="74">
        <f t="shared" ca="1" si="27"/>
        <v>0</v>
      </c>
      <c r="M127" s="74">
        <f t="shared" ca="1" si="36"/>
        <v>0</v>
      </c>
      <c r="N127" s="60">
        <f t="shared" ca="1" si="37"/>
        <v>0</v>
      </c>
      <c r="O127" s="75">
        <f t="shared" ca="1" si="39"/>
        <v>0</v>
      </c>
      <c r="P127" s="123">
        <f t="shared" ca="1" si="38"/>
        <v>0</v>
      </c>
      <c r="Q127" s="76">
        <f t="shared" ca="1" si="34"/>
        <v>0</v>
      </c>
      <c r="R127" s="49">
        <f t="shared" si="28"/>
        <v>2029</v>
      </c>
    </row>
    <row r="128" spans="2:18" x14ac:dyDescent="0.25">
      <c r="B128" s="48">
        <f t="shared" si="29"/>
        <v>47331</v>
      </c>
      <c r="C128" s="72">
        <f t="shared" ca="1" si="30"/>
        <v>0</v>
      </c>
      <c r="D128" s="125">
        <v>0</v>
      </c>
      <c r="E128" s="125">
        <v>0</v>
      </c>
      <c r="F128" s="73">
        <f t="shared" ca="1" si="31"/>
        <v>0</v>
      </c>
      <c r="G128" s="77">
        <f t="shared" ca="1" si="32"/>
        <v>0</v>
      </c>
      <c r="H128" s="74">
        <f t="shared" ca="1" si="35"/>
        <v>0</v>
      </c>
      <c r="I128" s="112">
        <f t="shared" ca="1" si="25"/>
        <v>0</v>
      </c>
      <c r="J128" s="74">
        <f t="shared" ca="1" si="33"/>
        <v>0</v>
      </c>
      <c r="K128" s="74">
        <f t="shared" ca="1" si="26"/>
        <v>0</v>
      </c>
      <c r="L128" s="74">
        <f t="shared" ca="1" si="27"/>
        <v>0</v>
      </c>
      <c r="M128" s="74">
        <f t="shared" ca="1" si="36"/>
        <v>0</v>
      </c>
      <c r="N128" s="60">
        <f t="shared" ca="1" si="37"/>
        <v>0</v>
      </c>
      <c r="O128" s="75">
        <f t="shared" ca="1" si="39"/>
        <v>0</v>
      </c>
      <c r="P128" s="123">
        <f t="shared" ca="1" si="38"/>
        <v>0</v>
      </c>
      <c r="Q128" s="76">
        <f t="shared" ca="1" si="34"/>
        <v>0</v>
      </c>
      <c r="R128" s="49">
        <f t="shared" si="28"/>
        <v>2029</v>
      </c>
    </row>
    <row r="129" spans="2:18" x14ac:dyDescent="0.25">
      <c r="B129" s="48">
        <f t="shared" si="29"/>
        <v>47362</v>
      </c>
      <c r="C129" s="72">
        <f t="shared" ca="1" si="30"/>
        <v>0</v>
      </c>
      <c r="D129" s="125">
        <v>0</v>
      </c>
      <c r="E129" s="125">
        <v>0</v>
      </c>
      <c r="F129" s="73">
        <f t="shared" ca="1" si="31"/>
        <v>0</v>
      </c>
      <c r="G129" s="77">
        <f t="shared" ca="1" si="32"/>
        <v>0</v>
      </c>
      <c r="H129" s="74">
        <f t="shared" ca="1" si="35"/>
        <v>0</v>
      </c>
      <c r="I129" s="112">
        <f t="shared" ca="1" si="25"/>
        <v>0</v>
      </c>
      <c r="J129" s="74">
        <f t="shared" ca="1" si="33"/>
        <v>0</v>
      </c>
      <c r="K129" s="74">
        <f t="shared" ca="1" si="26"/>
        <v>0</v>
      </c>
      <c r="L129" s="74">
        <f t="shared" ca="1" si="27"/>
        <v>0</v>
      </c>
      <c r="M129" s="74">
        <f t="shared" ca="1" si="36"/>
        <v>0</v>
      </c>
      <c r="N129" s="60">
        <f t="shared" ca="1" si="37"/>
        <v>0</v>
      </c>
      <c r="O129" s="75">
        <f t="shared" ca="1" si="39"/>
        <v>0</v>
      </c>
      <c r="P129" s="123">
        <f t="shared" ca="1" si="38"/>
        <v>0</v>
      </c>
      <c r="Q129" s="76">
        <f t="shared" ca="1" si="34"/>
        <v>0</v>
      </c>
      <c r="R129" s="49">
        <f t="shared" si="28"/>
        <v>2029</v>
      </c>
    </row>
    <row r="130" spans="2:18" x14ac:dyDescent="0.25">
      <c r="B130" s="48">
        <f t="shared" si="29"/>
        <v>47392</v>
      </c>
      <c r="C130" s="72">
        <f t="shared" ca="1" si="30"/>
        <v>0</v>
      </c>
      <c r="D130" s="125">
        <v>0</v>
      </c>
      <c r="E130" s="125">
        <v>0</v>
      </c>
      <c r="F130" s="73">
        <f t="shared" ca="1" si="31"/>
        <v>0</v>
      </c>
      <c r="G130" s="77">
        <f t="shared" ca="1" si="32"/>
        <v>0</v>
      </c>
      <c r="H130" s="74">
        <f t="shared" ca="1" si="35"/>
        <v>0</v>
      </c>
      <c r="I130" s="112">
        <f t="shared" ca="1" si="25"/>
        <v>0</v>
      </c>
      <c r="J130" s="74">
        <f t="shared" ca="1" si="33"/>
        <v>0</v>
      </c>
      <c r="K130" s="74">
        <f t="shared" ca="1" si="26"/>
        <v>0</v>
      </c>
      <c r="L130" s="74">
        <f t="shared" ca="1" si="27"/>
        <v>0</v>
      </c>
      <c r="M130" s="74">
        <f t="shared" ca="1" si="36"/>
        <v>0</v>
      </c>
      <c r="N130" s="60">
        <f t="shared" ca="1" si="37"/>
        <v>0</v>
      </c>
      <c r="O130" s="75">
        <f t="shared" ca="1" si="39"/>
        <v>0</v>
      </c>
      <c r="P130" s="123">
        <f t="shared" ca="1" si="38"/>
        <v>0</v>
      </c>
      <c r="Q130" s="76">
        <f t="shared" ca="1" si="34"/>
        <v>0</v>
      </c>
      <c r="R130" s="49">
        <f t="shared" si="28"/>
        <v>2029</v>
      </c>
    </row>
    <row r="131" spans="2:18" x14ac:dyDescent="0.25">
      <c r="B131" s="48">
        <f t="shared" si="29"/>
        <v>47423</v>
      </c>
      <c r="C131" s="72">
        <f t="shared" ca="1" si="30"/>
        <v>0</v>
      </c>
      <c r="D131" s="125">
        <v>0</v>
      </c>
      <c r="E131" s="125">
        <v>0</v>
      </c>
      <c r="F131" s="73">
        <f t="shared" ca="1" si="31"/>
        <v>0</v>
      </c>
      <c r="G131" s="77">
        <f t="shared" ca="1" si="32"/>
        <v>0</v>
      </c>
      <c r="H131" s="74">
        <f t="shared" ca="1" si="35"/>
        <v>0</v>
      </c>
      <c r="I131" s="112">
        <f t="shared" ca="1" si="25"/>
        <v>0</v>
      </c>
      <c r="J131" s="74">
        <f t="shared" ca="1" si="33"/>
        <v>0</v>
      </c>
      <c r="K131" s="74">
        <f t="shared" ca="1" si="26"/>
        <v>0</v>
      </c>
      <c r="L131" s="74">
        <f t="shared" ca="1" si="27"/>
        <v>0</v>
      </c>
      <c r="M131" s="74">
        <f t="shared" ca="1" si="36"/>
        <v>0</v>
      </c>
      <c r="N131" s="60">
        <f t="shared" ca="1" si="37"/>
        <v>0</v>
      </c>
      <c r="O131" s="75">
        <f t="shared" ca="1" si="39"/>
        <v>0</v>
      </c>
      <c r="P131" s="123">
        <f t="shared" ca="1" si="38"/>
        <v>0</v>
      </c>
      <c r="Q131" s="76">
        <f t="shared" ca="1" si="34"/>
        <v>0</v>
      </c>
      <c r="R131" s="49">
        <f t="shared" si="28"/>
        <v>2029</v>
      </c>
    </row>
    <row r="132" spans="2:18" x14ac:dyDescent="0.25">
      <c r="B132" s="48">
        <f t="shared" si="29"/>
        <v>47453</v>
      </c>
      <c r="C132" s="72">
        <f t="shared" ca="1" si="30"/>
        <v>0</v>
      </c>
      <c r="D132" s="125">
        <v>0</v>
      </c>
      <c r="E132" s="125">
        <v>0</v>
      </c>
      <c r="F132" s="73">
        <f t="shared" ca="1" si="31"/>
        <v>0</v>
      </c>
      <c r="G132" s="77">
        <f t="shared" ca="1" si="32"/>
        <v>0</v>
      </c>
      <c r="H132" s="74">
        <f t="shared" ca="1" si="35"/>
        <v>0</v>
      </c>
      <c r="I132" s="112">
        <f t="shared" ref="I132:I195" ca="1" si="40">IF(N131&gt;0,ROUND(LOOKUP(YEAR($B132-60),T:T,U:U),2),0)</f>
        <v>0</v>
      </c>
      <c r="J132" s="74">
        <f t="shared" ca="1" si="33"/>
        <v>0</v>
      </c>
      <c r="K132" s="74">
        <f t="shared" ref="K132:K195" ca="1" si="41">IF(N131&gt;0,-F132-G132-H132+IF(E132&gt;0,E132,Allotment),0)</f>
        <v>0</v>
      </c>
      <c r="L132" s="74">
        <f t="shared" ref="L132:L195" ca="1" si="42">IF(N131&gt;0,C132-K132,0)</f>
        <v>0</v>
      </c>
      <c r="M132" s="74">
        <f t="shared" ca="1" si="36"/>
        <v>0</v>
      </c>
      <c r="N132" s="60">
        <f t="shared" ca="1" si="37"/>
        <v>0</v>
      </c>
      <c r="O132" s="75">
        <f t="shared" ca="1" si="39"/>
        <v>0</v>
      </c>
      <c r="P132" s="123">
        <f t="shared" ca="1" si="38"/>
        <v>0</v>
      </c>
      <c r="Q132" s="76">
        <f t="shared" ca="1" si="34"/>
        <v>0</v>
      </c>
      <c r="R132" s="49">
        <f t="shared" ref="R132:R195" si="43">YEAR(B132)</f>
        <v>2029</v>
      </c>
    </row>
    <row r="133" spans="2:18" x14ac:dyDescent="0.25">
      <c r="B133" s="48">
        <f t="shared" ref="B133:B196" si="44">EDATE(B132,1)</f>
        <v>47484</v>
      </c>
      <c r="C133" s="72">
        <f t="shared" ref="C133:C196" ca="1" si="45">IF(N132&gt;0,N132-F133,IF(AND(N133=0,N132&lt;0),-0.01,0))</f>
        <v>0</v>
      </c>
      <c r="D133" s="125">
        <v>0</v>
      </c>
      <c r="E133" s="125">
        <v>0</v>
      </c>
      <c r="F133" s="73">
        <f t="shared" ref="F133:F196" ca="1" si="46">IF(N132&gt;0,IF(D133,D133,New_Payment)-G133-H133,0)</f>
        <v>0</v>
      </c>
      <c r="G133" s="77">
        <f t="shared" ref="G133:G196" ca="1" si="47">IF(N132&gt;0,ROUND(N132*Period_Interest,2),0)</f>
        <v>0</v>
      </c>
      <c r="H133" s="74">
        <f t="shared" ca="1" si="35"/>
        <v>0</v>
      </c>
      <c r="I133" s="112">
        <f t="shared" ca="1" si="40"/>
        <v>0</v>
      </c>
      <c r="J133" s="74">
        <f t="shared" ref="J133:J196" ca="1" si="48">IF($C132&gt;_80_of_Appraisal,PMI,0)</f>
        <v>0</v>
      </c>
      <c r="K133" s="74">
        <f t="shared" ca="1" si="41"/>
        <v>0</v>
      </c>
      <c r="L133" s="74">
        <f t="shared" ca="1" si="42"/>
        <v>0</v>
      </c>
      <c r="M133" s="74">
        <f t="shared" ca="1" si="36"/>
        <v>0</v>
      </c>
      <c r="N133" s="60">
        <f t="shared" ca="1" si="37"/>
        <v>0</v>
      </c>
      <c r="O133" s="75">
        <f t="shared" ca="1" si="39"/>
        <v>0</v>
      </c>
      <c r="P133" s="123">
        <f t="shared" ca="1" si="38"/>
        <v>0</v>
      </c>
      <c r="Q133" s="76">
        <f t="shared" ref="Q133:Q196" ca="1" si="49">IF(OR(Q132&lt;-0.01,Q132=0),0,IF(Q132&gt;0,Q132-F133-K133-IF(P133&lt;&gt;"",P133,O133),Q132-F133-K133))</f>
        <v>0</v>
      </c>
      <c r="R133" s="49">
        <f t="shared" si="43"/>
        <v>2030</v>
      </c>
    </row>
    <row r="134" spans="2:18" x14ac:dyDescent="0.25">
      <c r="B134" s="48">
        <f t="shared" si="44"/>
        <v>47515</v>
      </c>
      <c r="C134" s="72">
        <f t="shared" ca="1" si="45"/>
        <v>0</v>
      </c>
      <c r="D134" s="125">
        <v>0</v>
      </c>
      <c r="E134" s="125">
        <v>0</v>
      </c>
      <c r="F134" s="73">
        <f t="shared" ca="1" si="46"/>
        <v>0</v>
      </c>
      <c r="G134" s="77">
        <f t="shared" ca="1" si="47"/>
        <v>0</v>
      </c>
      <c r="H134" s="74">
        <f t="shared" ref="H134:H197" ca="1" si="50">I134+J134</f>
        <v>0</v>
      </c>
      <c r="I134" s="112">
        <f t="shared" ca="1" si="40"/>
        <v>0</v>
      </c>
      <c r="J134" s="74">
        <f t="shared" ca="1" si="48"/>
        <v>0</v>
      </c>
      <c r="K134" s="74">
        <f t="shared" ca="1" si="41"/>
        <v>0</v>
      </c>
      <c r="L134" s="74">
        <f t="shared" ca="1" si="42"/>
        <v>0</v>
      </c>
      <c r="M134" s="74">
        <f t="shared" ref="M134:M197" ca="1" si="51">IF($P134,$P134,0)</f>
        <v>0</v>
      </c>
      <c r="N134" s="60">
        <f t="shared" ref="N134:N197" ca="1" si="52">L134-M134</f>
        <v>0</v>
      </c>
      <c r="O134" s="75">
        <f t="shared" ca="1" si="39"/>
        <v>0</v>
      </c>
      <c r="P134" s="123">
        <f t="shared" ref="P134:P197" ca="1" si="53">IF(O134,O134,0)</f>
        <v>0</v>
      </c>
      <c r="Q134" s="76">
        <f t="shared" ca="1" si="49"/>
        <v>0</v>
      </c>
      <c r="R134" s="49">
        <f t="shared" si="43"/>
        <v>2030</v>
      </c>
    </row>
    <row r="135" spans="2:18" x14ac:dyDescent="0.25">
      <c r="B135" s="48">
        <f t="shared" si="44"/>
        <v>47543</v>
      </c>
      <c r="C135" s="72">
        <f t="shared" ca="1" si="45"/>
        <v>0</v>
      </c>
      <c r="D135" s="125">
        <v>0</v>
      </c>
      <c r="E135" s="125">
        <v>0</v>
      </c>
      <c r="F135" s="73">
        <f t="shared" ca="1" si="46"/>
        <v>0</v>
      </c>
      <c r="G135" s="77">
        <f t="shared" ca="1" si="47"/>
        <v>0</v>
      </c>
      <c r="H135" s="74">
        <f t="shared" ca="1" si="50"/>
        <v>0</v>
      </c>
      <c r="I135" s="112">
        <f t="shared" ca="1" si="40"/>
        <v>0</v>
      </c>
      <c r="J135" s="74">
        <f t="shared" ca="1" si="48"/>
        <v>0</v>
      </c>
      <c r="K135" s="74">
        <f t="shared" ca="1" si="41"/>
        <v>0</v>
      </c>
      <c r="L135" s="74">
        <f t="shared" ca="1" si="42"/>
        <v>0</v>
      </c>
      <c r="M135" s="74">
        <f t="shared" ca="1" si="51"/>
        <v>0</v>
      </c>
      <c r="N135" s="60">
        <f t="shared" ca="1" si="52"/>
        <v>0</v>
      </c>
      <c r="O135" s="75">
        <f t="shared" ca="1" si="39"/>
        <v>0</v>
      </c>
      <c r="P135" s="123">
        <f t="shared" ca="1" si="53"/>
        <v>0</v>
      </c>
      <c r="Q135" s="76">
        <f t="shared" ca="1" si="49"/>
        <v>0</v>
      </c>
      <c r="R135" s="49">
        <f t="shared" si="43"/>
        <v>2030</v>
      </c>
    </row>
    <row r="136" spans="2:18" x14ac:dyDescent="0.25">
      <c r="B136" s="48">
        <f t="shared" si="44"/>
        <v>47574</v>
      </c>
      <c r="C136" s="72">
        <f t="shared" ca="1" si="45"/>
        <v>0</v>
      </c>
      <c r="D136" s="125">
        <v>0</v>
      </c>
      <c r="E136" s="125">
        <v>0</v>
      </c>
      <c r="F136" s="73">
        <f t="shared" ca="1" si="46"/>
        <v>0</v>
      </c>
      <c r="G136" s="77">
        <f t="shared" ca="1" si="47"/>
        <v>0</v>
      </c>
      <c r="H136" s="74">
        <f t="shared" ca="1" si="50"/>
        <v>0</v>
      </c>
      <c r="I136" s="112">
        <f t="shared" ca="1" si="40"/>
        <v>0</v>
      </c>
      <c r="J136" s="74">
        <f t="shared" ca="1" si="48"/>
        <v>0</v>
      </c>
      <c r="K136" s="74">
        <f t="shared" ca="1" si="41"/>
        <v>0</v>
      </c>
      <c r="L136" s="74">
        <f t="shared" ca="1" si="42"/>
        <v>0</v>
      </c>
      <c r="M136" s="74">
        <f t="shared" ca="1" si="51"/>
        <v>0</v>
      </c>
      <c r="N136" s="60">
        <f t="shared" ca="1" si="52"/>
        <v>0</v>
      </c>
      <c r="O136" s="75">
        <f t="shared" ca="1" si="39"/>
        <v>0</v>
      </c>
      <c r="P136" s="123">
        <f t="shared" ca="1" si="53"/>
        <v>0</v>
      </c>
      <c r="Q136" s="76">
        <f t="shared" ca="1" si="49"/>
        <v>0</v>
      </c>
      <c r="R136" s="49">
        <f t="shared" si="43"/>
        <v>2030</v>
      </c>
    </row>
    <row r="137" spans="2:18" x14ac:dyDescent="0.25">
      <c r="B137" s="48">
        <f t="shared" si="44"/>
        <v>47604</v>
      </c>
      <c r="C137" s="72">
        <f t="shared" ca="1" si="45"/>
        <v>0</v>
      </c>
      <c r="D137" s="125">
        <v>0</v>
      </c>
      <c r="E137" s="125">
        <v>0</v>
      </c>
      <c r="F137" s="73">
        <f t="shared" ca="1" si="46"/>
        <v>0</v>
      </c>
      <c r="G137" s="77">
        <f t="shared" ca="1" si="47"/>
        <v>0</v>
      </c>
      <c r="H137" s="74">
        <f t="shared" ca="1" si="50"/>
        <v>0</v>
      </c>
      <c r="I137" s="112">
        <f t="shared" ca="1" si="40"/>
        <v>0</v>
      </c>
      <c r="J137" s="74">
        <f t="shared" ca="1" si="48"/>
        <v>0</v>
      </c>
      <c r="K137" s="74">
        <f t="shared" ca="1" si="41"/>
        <v>0</v>
      </c>
      <c r="L137" s="74">
        <f t="shared" ca="1" si="42"/>
        <v>0</v>
      </c>
      <c r="M137" s="74">
        <f t="shared" ca="1" si="51"/>
        <v>0</v>
      </c>
      <c r="N137" s="60">
        <f t="shared" ca="1" si="52"/>
        <v>0</v>
      </c>
      <c r="O137" s="75">
        <f t="shared" ca="1" si="39"/>
        <v>0</v>
      </c>
      <c r="P137" s="123">
        <f t="shared" ca="1" si="53"/>
        <v>0</v>
      </c>
      <c r="Q137" s="76">
        <f t="shared" ca="1" si="49"/>
        <v>0</v>
      </c>
      <c r="R137" s="49">
        <f t="shared" si="43"/>
        <v>2030</v>
      </c>
    </row>
    <row r="138" spans="2:18" x14ac:dyDescent="0.25">
      <c r="B138" s="48">
        <f t="shared" si="44"/>
        <v>47635</v>
      </c>
      <c r="C138" s="72">
        <f t="shared" ca="1" si="45"/>
        <v>0</v>
      </c>
      <c r="D138" s="125">
        <v>0</v>
      </c>
      <c r="E138" s="125">
        <v>0</v>
      </c>
      <c r="F138" s="73">
        <f t="shared" ca="1" si="46"/>
        <v>0</v>
      </c>
      <c r="G138" s="77">
        <f t="shared" ca="1" si="47"/>
        <v>0</v>
      </c>
      <c r="H138" s="74">
        <f t="shared" ca="1" si="50"/>
        <v>0</v>
      </c>
      <c r="I138" s="112">
        <f t="shared" ca="1" si="40"/>
        <v>0</v>
      </c>
      <c r="J138" s="74">
        <f t="shared" ca="1" si="48"/>
        <v>0</v>
      </c>
      <c r="K138" s="74">
        <f t="shared" ca="1" si="41"/>
        <v>0</v>
      </c>
      <c r="L138" s="74">
        <f t="shared" ca="1" si="42"/>
        <v>0</v>
      </c>
      <c r="M138" s="74">
        <f t="shared" ca="1" si="51"/>
        <v>0</v>
      </c>
      <c r="N138" s="60">
        <f t="shared" ca="1" si="52"/>
        <v>0</v>
      </c>
      <c r="O138" s="75">
        <f t="shared" ca="1" si="39"/>
        <v>0</v>
      </c>
      <c r="P138" s="123">
        <f t="shared" ca="1" si="53"/>
        <v>0</v>
      </c>
      <c r="Q138" s="76">
        <f t="shared" ca="1" si="49"/>
        <v>0</v>
      </c>
      <c r="R138" s="49">
        <f t="shared" si="43"/>
        <v>2030</v>
      </c>
    </row>
    <row r="139" spans="2:18" x14ac:dyDescent="0.25">
      <c r="B139" s="48">
        <f t="shared" si="44"/>
        <v>47665</v>
      </c>
      <c r="C139" s="72">
        <f t="shared" ca="1" si="45"/>
        <v>0</v>
      </c>
      <c r="D139" s="125">
        <v>0</v>
      </c>
      <c r="E139" s="125">
        <v>0</v>
      </c>
      <c r="F139" s="73">
        <f t="shared" ca="1" si="46"/>
        <v>0</v>
      </c>
      <c r="G139" s="77">
        <f t="shared" ca="1" si="47"/>
        <v>0</v>
      </c>
      <c r="H139" s="74">
        <f t="shared" ca="1" si="50"/>
        <v>0</v>
      </c>
      <c r="I139" s="112">
        <f t="shared" ca="1" si="40"/>
        <v>0</v>
      </c>
      <c r="J139" s="74">
        <f t="shared" ca="1" si="48"/>
        <v>0</v>
      </c>
      <c r="K139" s="74">
        <f t="shared" ca="1" si="41"/>
        <v>0</v>
      </c>
      <c r="L139" s="74">
        <f t="shared" ca="1" si="42"/>
        <v>0</v>
      </c>
      <c r="M139" s="74">
        <f t="shared" ca="1" si="51"/>
        <v>0</v>
      </c>
      <c r="N139" s="60">
        <f t="shared" ca="1" si="52"/>
        <v>0</v>
      </c>
      <c r="O139" s="75">
        <f t="shared" ca="1" si="39"/>
        <v>0</v>
      </c>
      <c r="P139" s="123">
        <f t="shared" ca="1" si="53"/>
        <v>0</v>
      </c>
      <c r="Q139" s="76">
        <f t="shared" ca="1" si="49"/>
        <v>0</v>
      </c>
      <c r="R139" s="49">
        <f t="shared" si="43"/>
        <v>2030</v>
      </c>
    </row>
    <row r="140" spans="2:18" x14ac:dyDescent="0.25">
      <c r="B140" s="48">
        <f t="shared" si="44"/>
        <v>47696</v>
      </c>
      <c r="C140" s="72">
        <f t="shared" ca="1" si="45"/>
        <v>0</v>
      </c>
      <c r="D140" s="125">
        <v>0</v>
      </c>
      <c r="E140" s="125">
        <v>0</v>
      </c>
      <c r="F140" s="73">
        <f t="shared" ca="1" si="46"/>
        <v>0</v>
      </c>
      <c r="G140" s="77">
        <f t="shared" ca="1" si="47"/>
        <v>0</v>
      </c>
      <c r="H140" s="74">
        <f t="shared" ca="1" si="50"/>
        <v>0</v>
      </c>
      <c r="I140" s="112">
        <f t="shared" ca="1" si="40"/>
        <v>0</v>
      </c>
      <c r="J140" s="74">
        <f t="shared" ca="1" si="48"/>
        <v>0</v>
      </c>
      <c r="K140" s="74">
        <f t="shared" ca="1" si="41"/>
        <v>0</v>
      </c>
      <c r="L140" s="74">
        <f t="shared" ca="1" si="42"/>
        <v>0</v>
      </c>
      <c r="M140" s="74">
        <f t="shared" ca="1" si="51"/>
        <v>0</v>
      </c>
      <c r="N140" s="60">
        <f t="shared" ca="1" si="52"/>
        <v>0</v>
      </c>
      <c r="O140" s="75">
        <f t="shared" ca="1" si="39"/>
        <v>0</v>
      </c>
      <c r="P140" s="123">
        <f t="shared" ca="1" si="53"/>
        <v>0</v>
      </c>
      <c r="Q140" s="76">
        <f t="shared" ca="1" si="49"/>
        <v>0</v>
      </c>
      <c r="R140" s="49">
        <f t="shared" si="43"/>
        <v>2030</v>
      </c>
    </row>
    <row r="141" spans="2:18" x14ac:dyDescent="0.25">
      <c r="B141" s="48">
        <f t="shared" si="44"/>
        <v>47727</v>
      </c>
      <c r="C141" s="72">
        <f t="shared" ca="1" si="45"/>
        <v>0</v>
      </c>
      <c r="D141" s="125">
        <v>0</v>
      </c>
      <c r="E141" s="125">
        <v>0</v>
      </c>
      <c r="F141" s="73">
        <f t="shared" ca="1" si="46"/>
        <v>0</v>
      </c>
      <c r="G141" s="77">
        <f t="shared" ca="1" si="47"/>
        <v>0</v>
      </c>
      <c r="H141" s="74">
        <f t="shared" ca="1" si="50"/>
        <v>0</v>
      </c>
      <c r="I141" s="112">
        <f t="shared" ca="1" si="40"/>
        <v>0</v>
      </c>
      <c r="J141" s="74">
        <f t="shared" ca="1" si="48"/>
        <v>0</v>
      </c>
      <c r="K141" s="74">
        <f t="shared" ca="1" si="41"/>
        <v>0</v>
      </c>
      <c r="L141" s="74">
        <f t="shared" ca="1" si="42"/>
        <v>0</v>
      </c>
      <c r="M141" s="74">
        <f t="shared" ca="1" si="51"/>
        <v>0</v>
      </c>
      <c r="N141" s="60">
        <f t="shared" ca="1" si="52"/>
        <v>0</v>
      </c>
      <c r="O141" s="75">
        <f t="shared" ca="1" si="39"/>
        <v>0</v>
      </c>
      <c r="P141" s="123">
        <f t="shared" ca="1" si="53"/>
        <v>0</v>
      </c>
      <c r="Q141" s="76">
        <f t="shared" ca="1" si="49"/>
        <v>0</v>
      </c>
      <c r="R141" s="49">
        <f t="shared" si="43"/>
        <v>2030</v>
      </c>
    </row>
    <row r="142" spans="2:18" x14ac:dyDescent="0.25">
      <c r="B142" s="48">
        <f t="shared" si="44"/>
        <v>47757</v>
      </c>
      <c r="C142" s="72">
        <f t="shared" ca="1" si="45"/>
        <v>0</v>
      </c>
      <c r="D142" s="125">
        <v>0</v>
      </c>
      <c r="E142" s="125">
        <v>0</v>
      </c>
      <c r="F142" s="73">
        <f t="shared" ca="1" si="46"/>
        <v>0</v>
      </c>
      <c r="G142" s="77">
        <f t="shared" ca="1" si="47"/>
        <v>0</v>
      </c>
      <c r="H142" s="74">
        <f t="shared" ca="1" si="50"/>
        <v>0</v>
      </c>
      <c r="I142" s="112">
        <f t="shared" ca="1" si="40"/>
        <v>0</v>
      </c>
      <c r="J142" s="74">
        <f t="shared" ca="1" si="48"/>
        <v>0</v>
      </c>
      <c r="K142" s="74">
        <f t="shared" ca="1" si="41"/>
        <v>0</v>
      </c>
      <c r="L142" s="74">
        <f t="shared" ca="1" si="42"/>
        <v>0</v>
      </c>
      <c r="M142" s="74">
        <f t="shared" ca="1" si="51"/>
        <v>0</v>
      </c>
      <c r="N142" s="60">
        <f t="shared" ca="1" si="52"/>
        <v>0</v>
      </c>
      <c r="O142" s="75">
        <f t="shared" ca="1" si="39"/>
        <v>0</v>
      </c>
      <c r="P142" s="123">
        <f t="shared" ca="1" si="53"/>
        <v>0</v>
      </c>
      <c r="Q142" s="76">
        <f t="shared" ca="1" si="49"/>
        <v>0</v>
      </c>
      <c r="R142" s="49">
        <f t="shared" si="43"/>
        <v>2030</v>
      </c>
    </row>
    <row r="143" spans="2:18" x14ac:dyDescent="0.25">
      <c r="B143" s="48">
        <f t="shared" si="44"/>
        <v>47788</v>
      </c>
      <c r="C143" s="72">
        <f t="shared" ca="1" si="45"/>
        <v>0</v>
      </c>
      <c r="D143" s="125">
        <v>0</v>
      </c>
      <c r="E143" s="125">
        <v>0</v>
      </c>
      <c r="F143" s="73">
        <f t="shared" ca="1" si="46"/>
        <v>0</v>
      </c>
      <c r="G143" s="77">
        <f t="shared" ca="1" si="47"/>
        <v>0</v>
      </c>
      <c r="H143" s="74">
        <f t="shared" ca="1" si="50"/>
        <v>0</v>
      </c>
      <c r="I143" s="112">
        <f t="shared" ca="1" si="40"/>
        <v>0</v>
      </c>
      <c r="J143" s="74">
        <f t="shared" ca="1" si="48"/>
        <v>0</v>
      </c>
      <c r="K143" s="74">
        <f t="shared" ca="1" si="41"/>
        <v>0</v>
      </c>
      <c r="L143" s="74">
        <f t="shared" ca="1" si="42"/>
        <v>0</v>
      </c>
      <c r="M143" s="74">
        <f t="shared" ca="1" si="51"/>
        <v>0</v>
      </c>
      <c r="N143" s="60">
        <f t="shared" ca="1" si="52"/>
        <v>0</v>
      </c>
      <c r="O143" s="75">
        <f t="shared" ca="1" si="39"/>
        <v>0</v>
      </c>
      <c r="P143" s="123">
        <f t="shared" ca="1" si="53"/>
        <v>0</v>
      </c>
      <c r="Q143" s="76">
        <f t="shared" ca="1" si="49"/>
        <v>0</v>
      </c>
      <c r="R143" s="49">
        <f t="shared" si="43"/>
        <v>2030</v>
      </c>
    </row>
    <row r="144" spans="2:18" x14ac:dyDescent="0.25">
      <c r="B144" s="48">
        <f t="shared" si="44"/>
        <v>47818</v>
      </c>
      <c r="C144" s="72">
        <f t="shared" ca="1" si="45"/>
        <v>0</v>
      </c>
      <c r="D144" s="125">
        <v>0</v>
      </c>
      <c r="E144" s="125">
        <v>0</v>
      </c>
      <c r="F144" s="73">
        <f t="shared" ca="1" si="46"/>
        <v>0</v>
      </c>
      <c r="G144" s="77">
        <f t="shared" ca="1" si="47"/>
        <v>0</v>
      </c>
      <c r="H144" s="74">
        <f t="shared" ca="1" si="50"/>
        <v>0</v>
      </c>
      <c r="I144" s="112">
        <f t="shared" ca="1" si="40"/>
        <v>0</v>
      </c>
      <c r="J144" s="74">
        <f t="shared" ca="1" si="48"/>
        <v>0</v>
      </c>
      <c r="K144" s="74">
        <f t="shared" ca="1" si="41"/>
        <v>0</v>
      </c>
      <c r="L144" s="74">
        <f t="shared" ca="1" si="42"/>
        <v>0</v>
      </c>
      <c r="M144" s="74">
        <f t="shared" ca="1" si="51"/>
        <v>0</v>
      </c>
      <c r="N144" s="60">
        <f t="shared" ca="1" si="52"/>
        <v>0</v>
      </c>
      <c r="O144" s="75">
        <f t="shared" ca="1" si="39"/>
        <v>0</v>
      </c>
      <c r="P144" s="123">
        <f t="shared" ca="1" si="53"/>
        <v>0</v>
      </c>
      <c r="Q144" s="76">
        <f t="shared" ca="1" si="49"/>
        <v>0</v>
      </c>
      <c r="R144" s="49">
        <f t="shared" si="43"/>
        <v>2030</v>
      </c>
    </row>
    <row r="145" spans="2:18" x14ac:dyDescent="0.25">
      <c r="B145" s="48">
        <f t="shared" si="44"/>
        <v>47849</v>
      </c>
      <c r="C145" s="72">
        <f t="shared" ca="1" si="45"/>
        <v>0</v>
      </c>
      <c r="D145" s="125">
        <v>0</v>
      </c>
      <c r="E145" s="125">
        <v>0</v>
      </c>
      <c r="F145" s="73">
        <f t="shared" ca="1" si="46"/>
        <v>0</v>
      </c>
      <c r="G145" s="77">
        <f t="shared" ca="1" si="47"/>
        <v>0</v>
      </c>
      <c r="H145" s="74">
        <f t="shared" ca="1" si="50"/>
        <v>0</v>
      </c>
      <c r="I145" s="112">
        <f t="shared" ca="1" si="40"/>
        <v>0</v>
      </c>
      <c r="J145" s="74">
        <f t="shared" ca="1" si="48"/>
        <v>0</v>
      </c>
      <c r="K145" s="74">
        <f t="shared" ca="1" si="41"/>
        <v>0</v>
      </c>
      <c r="L145" s="74">
        <f t="shared" ca="1" si="42"/>
        <v>0</v>
      </c>
      <c r="M145" s="74">
        <f t="shared" ca="1" si="51"/>
        <v>0</v>
      </c>
      <c r="N145" s="60">
        <f t="shared" ca="1" si="52"/>
        <v>0</v>
      </c>
      <c r="O145" s="75">
        <f t="shared" ca="1" si="39"/>
        <v>0</v>
      </c>
      <c r="P145" s="123">
        <f t="shared" ca="1" si="53"/>
        <v>0</v>
      </c>
      <c r="Q145" s="76">
        <f t="shared" ca="1" si="49"/>
        <v>0</v>
      </c>
      <c r="R145" s="49">
        <f t="shared" si="43"/>
        <v>2031</v>
      </c>
    </row>
    <row r="146" spans="2:18" x14ac:dyDescent="0.25">
      <c r="B146" s="48">
        <f t="shared" si="44"/>
        <v>47880</v>
      </c>
      <c r="C146" s="72">
        <f t="shared" ca="1" si="45"/>
        <v>0</v>
      </c>
      <c r="D146" s="125">
        <v>0</v>
      </c>
      <c r="E146" s="125">
        <v>0</v>
      </c>
      <c r="F146" s="73">
        <f t="shared" ca="1" si="46"/>
        <v>0</v>
      </c>
      <c r="G146" s="77">
        <f t="shared" ca="1" si="47"/>
        <v>0</v>
      </c>
      <c r="H146" s="74">
        <f t="shared" ca="1" si="50"/>
        <v>0</v>
      </c>
      <c r="I146" s="112">
        <f t="shared" ca="1" si="40"/>
        <v>0</v>
      </c>
      <c r="J146" s="74">
        <f t="shared" ca="1" si="48"/>
        <v>0</v>
      </c>
      <c r="K146" s="74">
        <f t="shared" ca="1" si="41"/>
        <v>0</v>
      </c>
      <c r="L146" s="74">
        <f t="shared" ca="1" si="42"/>
        <v>0</v>
      </c>
      <c r="M146" s="74">
        <f t="shared" ca="1" si="51"/>
        <v>0</v>
      </c>
      <c r="N146" s="60">
        <f t="shared" ca="1" si="52"/>
        <v>0</v>
      </c>
      <c r="O146" s="75">
        <f t="shared" ca="1" si="39"/>
        <v>0</v>
      </c>
      <c r="P146" s="123">
        <f t="shared" ca="1" si="53"/>
        <v>0</v>
      </c>
      <c r="Q146" s="76">
        <f t="shared" ca="1" si="49"/>
        <v>0</v>
      </c>
      <c r="R146" s="49">
        <f t="shared" si="43"/>
        <v>2031</v>
      </c>
    </row>
    <row r="147" spans="2:18" x14ac:dyDescent="0.25">
      <c r="B147" s="48">
        <f t="shared" si="44"/>
        <v>47908</v>
      </c>
      <c r="C147" s="72">
        <f t="shared" ca="1" si="45"/>
        <v>0</v>
      </c>
      <c r="D147" s="125">
        <v>0</v>
      </c>
      <c r="E147" s="125">
        <v>0</v>
      </c>
      <c r="F147" s="73">
        <f t="shared" ca="1" si="46"/>
        <v>0</v>
      </c>
      <c r="G147" s="77">
        <f t="shared" ca="1" si="47"/>
        <v>0</v>
      </c>
      <c r="H147" s="74">
        <f t="shared" ca="1" si="50"/>
        <v>0</v>
      </c>
      <c r="I147" s="112">
        <f t="shared" ca="1" si="40"/>
        <v>0</v>
      </c>
      <c r="J147" s="74">
        <f t="shared" ca="1" si="48"/>
        <v>0</v>
      </c>
      <c r="K147" s="74">
        <f t="shared" ca="1" si="41"/>
        <v>0</v>
      </c>
      <c r="L147" s="74">
        <f t="shared" ca="1" si="42"/>
        <v>0</v>
      </c>
      <c r="M147" s="74">
        <f t="shared" ca="1" si="51"/>
        <v>0</v>
      </c>
      <c r="N147" s="60">
        <f t="shared" ca="1" si="52"/>
        <v>0</v>
      </c>
      <c r="O147" s="75">
        <f t="shared" ca="1" si="39"/>
        <v>0</v>
      </c>
      <c r="P147" s="123">
        <f t="shared" ca="1" si="53"/>
        <v>0</v>
      </c>
      <c r="Q147" s="76">
        <f t="shared" ca="1" si="49"/>
        <v>0</v>
      </c>
      <c r="R147" s="49">
        <f t="shared" si="43"/>
        <v>2031</v>
      </c>
    </row>
    <row r="148" spans="2:18" x14ac:dyDescent="0.25">
      <c r="B148" s="48">
        <f t="shared" si="44"/>
        <v>47939</v>
      </c>
      <c r="C148" s="72">
        <f t="shared" ca="1" si="45"/>
        <v>0</v>
      </c>
      <c r="D148" s="125">
        <v>0</v>
      </c>
      <c r="E148" s="125">
        <v>0</v>
      </c>
      <c r="F148" s="73">
        <f t="shared" ca="1" si="46"/>
        <v>0</v>
      </c>
      <c r="G148" s="77">
        <f t="shared" ca="1" si="47"/>
        <v>0</v>
      </c>
      <c r="H148" s="74">
        <f t="shared" ca="1" si="50"/>
        <v>0</v>
      </c>
      <c r="I148" s="112">
        <f t="shared" ca="1" si="40"/>
        <v>0</v>
      </c>
      <c r="J148" s="74">
        <f t="shared" ca="1" si="48"/>
        <v>0</v>
      </c>
      <c r="K148" s="74">
        <f t="shared" ca="1" si="41"/>
        <v>0</v>
      </c>
      <c r="L148" s="74">
        <f t="shared" ca="1" si="42"/>
        <v>0</v>
      </c>
      <c r="M148" s="74">
        <f t="shared" ca="1" si="51"/>
        <v>0</v>
      </c>
      <c r="N148" s="60">
        <f t="shared" ca="1" si="52"/>
        <v>0</v>
      </c>
      <c r="O148" s="75">
        <f t="shared" ca="1" si="39"/>
        <v>0</v>
      </c>
      <c r="P148" s="123">
        <f t="shared" ca="1" si="53"/>
        <v>0</v>
      </c>
      <c r="Q148" s="76">
        <f t="shared" ca="1" si="49"/>
        <v>0</v>
      </c>
      <c r="R148" s="49">
        <f t="shared" si="43"/>
        <v>2031</v>
      </c>
    </row>
    <row r="149" spans="2:18" x14ac:dyDescent="0.25">
      <c r="B149" s="48">
        <f t="shared" si="44"/>
        <v>47969</v>
      </c>
      <c r="C149" s="72">
        <f t="shared" ca="1" si="45"/>
        <v>0</v>
      </c>
      <c r="D149" s="125">
        <v>0</v>
      </c>
      <c r="E149" s="125">
        <v>0</v>
      </c>
      <c r="F149" s="73">
        <f t="shared" ca="1" si="46"/>
        <v>0</v>
      </c>
      <c r="G149" s="77">
        <f t="shared" ca="1" si="47"/>
        <v>0</v>
      </c>
      <c r="H149" s="74">
        <f t="shared" ca="1" si="50"/>
        <v>0</v>
      </c>
      <c r="I149" s="112">
        <f t="shared" ca="1" si="40"/>
        <v>0</v>
      </c>
      <c r="J149" s="74">
        <f t="shared" ca="1" si="48"/>
        <v>0</v>
      </c>
      <c r="K149" s="74">
        <f t="shared" ca="1" si="41"/>
        <v>0</v>
      </c>
      <c r="L149" s="74">
        <f t="shared" ca="1" si="42"/>
        <v>0</v>
      </c>
      <c r="M149" s="74">
        <f t="shared" ca="1" si="51"/>
        <v>0</v>
      </c>
      <c r="N149" s="60">
        <f t="shared" ca="1" si="52"/>
        <v>0</v>
      </c>
      <c r="O149" s="75">
        <f t="shared" ca="1" si="39"/>
        <v>0</v>
      </c>
      <c r="P149" s="123">
        <f t="shared" ca="1" si="53"/>
        <v>0</v>
      </c>
      <c r="Q149" s="76">
        <f t="shared" ca="1" si="49"/>
        <v>0</v>
      </c>
      <c r="R149" s="49">
        <f t="shared" si="43"/>
        <v>2031</v>
      </c>
    </row>
    <row r="150" spans="2:18" x14ac:dyDescent="0.25">
      <c r="B150" s="48">
        <f t="shared" si="44"/>
        <v>48000</v>
      </c>
      <c r="C150" s="72">
        <f t="shared" ca="1" si="45"/>
        <v>0</v>
      </c>
      <c r="D150" s="125">
        <v>0</v>
      </c>
      <c r="E150" s="125">
        <v>0</v>
      </c>
      <c r="F150" s="73">
        <f t="shared" ca="1" si="46"/>
        <v>0</v>
      </c>
      <c r="G150" s="77">
        <f t="shared" ca="1" si="47"/>
        <v>0</v>
      </c>
      <c r="H150" s="74">
        <f t="shared" ca="1" si="50"/>
        <v>0</v>
      </c>
      <c r="I150" s="112">
        <f t="shared" ca="1" si="40"/>
        <v>0</v>
      </c>
      <c r="J150" s="74">
        <f t="shared" ca="1" si="48"/>
        <v>0</v>
      </c>
      <c r="K150" s="74">
        <f t="shared" ca="1" si="41"/>
        <v>0</v>
      </c>
      <c r="L150" s="74">
        <f t="shared" ca="1" si="42"/>
        <v>0</v>
      </c>
      <c r="M150" s="74">
        <f t="shared" ca="1" si="51"/>
        <v>0</v>
      </c>
      <c r="N150" s="60">
        <f t="shared" ca="1" si="52"/>
        <v>0</v>
      </c>
      <c r="O150" s="75">
        <f t="shared" ca="1" si="39"/>
        <v>0</v>
      </c>
      <c r="P150" s="123">
        <f t="shared" ca="1" si="53"/>
        <v>0</v>
      </c>
      <c r="Q150" s="76">
        <f t="shared" ca="1" si="49"/>
        <v>0</v>
      </c>
      <c r="R150" s="49">
        <f t="shared" si="43"/>
        <v>2031</v>
      </c>
    </row>
    <row r="151" spans="2:18" x14ac:dyDescent="0.25">
      <c r="B151" s="48">
        <f t="shared" si="44"/>
        <v>48030</v>
      </c>
      <c r="C151" s="72">
        <f t="shared" ca="1" si="45"/>
        <v>0</v>
      </c>
      <c r="D151" s="125">
        <v>0</v>
      </c>
      <c r="E151" s="125">
        <v>0</v>
      </c>
      <c r="F151" s="73">
        <f t="shared" ca="1" si="46"/>
        <v>0</v>
      </c>
      <c r="G151" s="77">
        <f t="shared" ca="1" si="47"/>
        <v>0</v>
      </c>
      <c r="H151" s="74">
        <f t="shared" ca="1" si="50"/>
        <v>0</v>
      </c>
      <c r="I151" s="112">
        <f t="shared" ca="1" si="40"/>
        <v>0</v>
      </c>
      <c r="J151" s="74">
        <f t="shared" ca="1" si="48"/>
        <v>0</v>
      </c>
      <c r="K151" s="74">
        <f t="shared" ca="1" si="41"/>
        <v>0</v>
      </c>
      <c r="L151" s="74">
        <f t="shared" ca="1" si="42"/>
        <v>0</v>
      </c>
      <c r="M151" s="74">
        <f t="shared" ca="1" si="51"/>
        <v>0</v>
      </c>
      <c r="N151" s="60">
        <f t="shared" ca="1" si="52"/>
        <v>0</v>
      </c>
      <c r="O151" s="75">
        <f t="shared" ca="1" si="39"/>
        <v>0</v>
      </c>
      <c r="P151" s="123">
        <f t="shared" ca="1" si="53"/>
        <v>0</v>
      </c>
      <c r="Q151" s="76">
        <f t="shared" ca="1" si="49"/>
        <v>0</v>
      </c>
      <c r="R151" s="49">
        <f t="shared" si="43"/>
        <v>2031</v>
      </c>
    </row>
    <row r="152" spans="2:18" x14ac:dyDescent="0.25">
      <c r="B152" s="48">
        <f t="shared" si="44"/>
        <v>48061</v>
      </c>
      <c r="C152" s="72">
        <f t="shared" ca="1" si="45"/>
        <v>0</v>
      </c>
      <c r="D152" s="125">
        <v>0</v>
      </c>
      <c r="E152" s="125">
        <v>0</v>
      </c>
      <c r="F152" s="73">
        <f t="shared" ca="1" si="46"/>
        <v>0</v>
      </c>
      <c r="G152" s="77">
        <f t="shared" ca="1" si="47"/>
        <v>0</v>
      </c>
      <c r="H152" s="74">
        <f t="shared" ca="1" si="50"/>
        <v>0</v>
      </c>
      <c r="I152" s="112">
        <f t="shared" ca="1" si="40"/>
        <v>0</v>
      </c>
      <c r="J152" s="74">
        <f t="shared" ca="1" si="48"/>
        <v>0</v>
      </c>
      <c r="K152" s="74">
        <f t="shared" ca="1" si="41"/>
        <v>0</v>
      </c>
      <c r="L152" s="74">
        <f t="shared" ca="1" si="42"/>
        <v>0</v>
      </c>
      <c r="M152" s="74">
        <f t="shared" ca="1" si="51"/>
        <v>0</v>
      </c>
      <c r="N152" s="60">
        <f t="shared" ca="1" si="52"/>
        <v>0</v>
      </c>
      <c r="O152" s="75">
        <f t="shared" ca="1" si="39"/>
        <v>0</v>
      </c>
      <c r="P152" s="123">
        <f t="shared" ca="1" si="53"/>
        <v>0</v>
      </c>
      <c r="Q152" s="76">
        <f t="shared" ca="1" si="49"/>
        <v>0</v>
      </c>
      <c r="R152" s="49">
        <f t="shared" si="43"/>
        <v>2031</v>
      </c>
    </row>
    <row r="153" spans="2:18" x14ac:dyDescent="0.25">
      <c r="B153" s="48">
        <f t="shared" si="44"/>
        <v>48092</v>
      </c>
      <c r="C153" s="72">
        <f t="shared" ca="1" si="45"/>
        <v>0</v>
      </c>
      <c r="D153" s="125">
        <v>0</v>
      </c>
      <c r="E153" s="125">
        <v>0</v>
      </c>
      <c r="F153" s="73">
        <f t="shared" ca="1" si="46"/>
        <v>0</v>
      </c>
      <c r="G153" s="77">
        <f t="shared" ca="1" si="47"/>
        <v>0</v>
      </c>
      <c r="H153" s="74">
        <f t="shared" ca="1" si="50"/>
        <v>0</v>
      </c>
      <c r="I153" s="112">
        <f t="shared" ca="1" si="40"/>
        <v>0</v>
      </c>
      <c r="J153" s="74">
        <f t="shared" ca="1" si="48"/>
        <v>0</v>
      </c>
      <c r="K153" s="74">
        <f t="shared" ca="1" si="41"/>
        <v>0</v>
      </c>
      <c r="L153" s="74">
        <f t="shared" ca="1" si="42"/>
        <v>0</v>
      </c>
      <c r="M153" s="74">
        <f t="shared" ca="1" si="51"/>
        <v>0</v>
      </c>
      <c r="N153" s="60">
        <f t="shared" ca="1" si="52"/>
        <v>0</v>
      </c>
      <c r="O153" s="75">
        <f t="shared" ref="O153:O216" ca="1" si="54">IF(Q152&gt;0,(IF(AND(MONTH($B153)=MONTH(Renew_3208),MONTH($B153)=MONTH(Renew_2924)),Goal_From_3208*0.5+Goal_From_2924*0.5,IF(MONTH($B153)=MONTH(Renew_3208),Goal_From_3208*0.5+Goal_From_2924*0.9,IF(MONTH($B153)=MONTH(Renew_2924),Goal_From_3208*0.9+Goal_From_2924*0.5,Goal_From_3208*0.9+Goal_From_2924*0.9)))+IF(B153&gt;=Temp_Start,IF(Temp,Temp_Goal,0),0)+IF(Bought_3rd_Rental,IF(MONTH($B153)=MONTH(Renew_NEW),Goal_From_NEW*0.5,Goal_From_NEW))),0)</f>
        <v>0</v>
      </c>
      <c r="P153" s="123">
        <f t="shared" ca="1" si="53"/>
        <v>0</v>
      </c>
      <c r="Q153" s="76">
        <f t="shared" ca="1" si="49"/>
        <v>0</v>
      </c>
      <c r="R153" s="49">
        <f t="shared" si="43"/>
        <v>2031</v>
      </c>
    </row>
    <row r="154" spans="2:18" x14ac:dyDescent="0.25">
      <c r="B154" s="48">
        <f t="shared" si="44"/>
        <v>48122</v>
      </c>
      <c r="C154" s="72">
        <f t="shared" ca="1" si="45"/>
        <v>0</v>
      </c>
      <c r="D154" s="125">
        <v>0</v>
      </c>
      <c r="E154" s="125">
        <v>0</v>
      </c>
      <c r="F154" s="73">
        <f t="shared" ca="1" si="46"/>
        <v>0</v>
      </c>
      <c r="G154" s="77">
        <f t="shared" ca="1" si="47"/>
        <v>0</v>
      </c>
      <c r="H154" s="74">
        <f t="shared" ca="1" si="50"/>
        <v>0</v>
      </c>
      <c r="I154" s="112">
        <f t="shared" ca="1" si="40"/>
        <v>0</v>
      </c>
      <c r="J154" s="74">
        <f t="shared" ca="1" si="48"/>
        <v>0</v>
      </c>
      <c r="K154" s="74">
        <f t="shared" ca="1" si="41"/>
        <v>0</v>
      </c>
      <c r="L154" s="74">
        <f t="shared" ca="1" si="42"/>
        <v>0</v>
      </c>
      <c r="M154" s="74">
        <f t="shared" ca="1" si="51"/>
        <v>0</v>
      </c>
      <c r="N154" s="60">
        <f t="shared" ca="1" si="52"/>
        <v>0</v>
      </c>
      <c r="O154" s="75">
        <f t="shared" ca="1" si="54"/>
        <v>0</v>
      </c>
      <c r="P154" s="123">
        <f t="shared" ca="1" si="53"/>
        <v>0</v>
      </c>
      <c r="Q154" s="76">
        <f t="shared" ca="1" si="49"/>
        <v>0</v>
      </c>
      <c r="R154" s="49">
        <f t="shared" si="43"/>
        <v>2031</v>
      </c>
    </row>
    <row r="155" spans="2:18" x14ac:dyDescent="0.25">
      <c r="B155" s="48">
        <f t="shared" si="44"/>
        <v>48153</v>
      </c>
      <c r="C155" s="72">
        <f t="shared" ca="1" si="45"/>
        <v>0</v>
      </c>
      <c r="D155" s="125">
        <v>0</v>
      </c>
      <c r="E155" s="125">
        <v>0</v>
      </c>
      <c r="F155" s="73">
        <f t="shared" ca="1" si="46"/>
        <v>0</v>
      </c>
      <c r="G155" s="77">
        <f t="shared" ca="1" si="47"/>
        <v>0</v>
      </c>
      <c r="H155" s="74">
        <f t="shared" ca="1" si="50"/>
        <v>0</v>
      </c>
      <c r="I155" s="112">
        <f t="shared" ca="1" si="40"/>
        <v>0</v>
      </c>
      <c r="J155" s="74">
        <f t="shared" ca="1" si="48"/>
        <v>0</v>
      </c>
      <c r="K155" s="74">
        <f t="shared" ca="1" si="41"/>
        <v>0</v>
      </c>
      <c r="L155" s="74">
        <f t="shared" ca="1" si="42"/>
        <v>0</v>
      </c>
      <c r="M155" s="74">
        <f t="shared" ca="1" si="51"/>
        <v>0</v>
      </c>
      <c r="N155" s="60">
        <f t="shared" ca="1" si="52"/>
        <v>0</v>
      </c>
      <c r="O155" s="75">
        <f t="shared" ca="1" si="54"/>
        <v>0</v>
      </c>
      <c r="P155" s="123">
        <f t="shared" ca="1" si="53"/>
        <v>0</v>
      </c>
      <c r="Q155" s="76">
        <f t="shared" ca="1" si="49"/>
        <v>0</v>
      </c>
      <c r="R155" s="49">
        <f t="shared" si="43"/>
        <v>2031</v>
      </c>
    </row>
    <row r="156" spans="2:18" x14ac:dyDescent="0.25">
      <c r="B156" s="48">
        <f t="shared" si="44"/>
        <v>48183</v>
      </c>
      <c r="C156" s="72">
        <f t="shared" ca="1" si="45"/>
        <v>0</v>
      </c>
      <c r="D156" s="125">
        <v>0</v>
      </c>
      <c r="E156" s="125">
        <v>0</v>
      </c>
      <c r="F156" s="73">
        <f t="shared" ca="1" si="46"/>
        <v>0</v>
      </c>
      <c r="G156" s="77">
        <f t="shared" ca="1" si="47"/>
        <v>0</v>
      </c>
      <c r="H156" s="74">
        <f t="shared" ca="1" si="50"/>
        <v>0</v>
      </c>
      <c r="I156" s="112">
        <f t="shared" ca="1" si="40"/>
        <v>0</v>
      </c>
      <c r="J156" s="74">
        <f t="shared" ca="1" si="48"/>
        <v>0</v>
      </c>
      <c r="K156" s="74">
        <f t="shared" ca="1" si="41"/>
        <v>0</v>
      </c>
      <c r="L156" s="74">
        <f t="shared" ca="1" si="42"/>
        <v>0</v>
      </c>
      <c r="M156" s="74">
        <f t="shared" ca="1" si="51"/>
        <v>0</v>
      </c>
      <c r="N156" s="60">
        <f t="shared" ca="1" si="52"/>
        <v>0</v>
      </c>
      <c r="O156" s="75">
        <f t="shared" ca="1" si="54"/>
        <v>0</v>
      </c>
      <c r="P156" s="123">
        <f t="shared" ca="1" si="53"/>
        <v>0</v>
      </c>
      <c r="Q156" s="76">
        <f t="shared" ca="1" si="49"/>
        <v>0</v>
      </c>
      <c r="R156" s="49">
        <f t="shared" si="43"/>
        <v>2031</v>
      </c>
    </row>
    <row r="157" spans="2:18" x14ac:dyDescent="0.25">
      <c r="B157" s="48">
        <f t="shared" si="44"/>
        <v>48214</v>
      </c>
      <c r="C157" s="72">
        <f t="shared" ca="1" si="45"/>
        <v>0</v>
      </c>
      <c r="D157" s="125">
        <v>0</v>
      </c>
      <c r="E157" s="125">
        <v>0</v>
      </c>
      <c r="F157" s="73">
        <f t="shared" ca="1" si="46"/>
        <v>0</v>
      </c>
      <c r="G157" s="77">
        <f t="shared" ca="1" si="47"/>
        <v>0</v>
      </c>
      <c r="H157" s="74">
        <f t="shared" ca="1" si="50"/>
        <v>0</v>
      </c>
      <c r="I157" s="112">
        <f t="shared" ca="1" si="40"/>
        <v>0</v>
      </c>
      <c r="J157" s="74">
        <f t="shared" ca="1" si="48"/>
        <v>0</v>
      </c>
      <c r="K157" s="74">
        <f t="shared" ca="1" si="41"/>
        <v>0</v>
      </c>
      <c r="L157" s="74">
        <f t="shared" ca="1" si="42"/>
        <v>0</v>
      </c>
      <c r="M157" s="74">
        <f t="shared" ca="1" si="51"/>
        <v>0</v>
      </c>
      <c r="N157" s="60">
        <f t="shared" ca="1" si="52"/>
        <v>0</v>
      </c>
      <c r="O157" s="75">
        <f t="shared" ca="1" si="54"/>
        <v>0</v>
      </c>
      <c r="P157" s="123">
        <f t="shared" ca="1" si="53"/>
        <v>0</v>
      </c>
      <c r="Q157" s="76">
        <f t="shared" ca="1" si="49"/>
        <v>0</v>
      </c>
      <c r="R157" s="49">
        <f t="shared" si="43"/>
        <v>2032</v>
      </c>
    </row>
    <row r="158" spans="2:18" x14ac:dyDescent="0.25">
      <c r="B158" s="48">
        <f t="shared" si="44"/>
        <v>48245</v>
      </c>
      <c r="C158" s="72">
        <f t="shared" ca="1" si="45"/>
        <v>0</v>
      </c>
      <c r="D158" s="125">
        <v>0</v>
      </c>
      <c r="E158" s="125">
        <v>0</v>
      </c>
      <c r="F158" s="73">
        <f t="shared" ca="1" si="46"/>
        <v>0</v>
      </c>
      <c r="G158" s="77">
        <f t="shared" ca="1" si="47"/>
        <v>0</v>
      </c>
      <c r="H158" s="74">
        <f t="shared" ca="1" si="50"/>
        <v>0</v>
      </c>
      <c r="I158" s="112">
        <f t="shared" ca="1" si="40"/>
        <v>0</v>
      </c>
      <c r="J158" s="74">
        <f t="shared" ca="1" si="48"/>
        <v>0</v>
      </c>
      <c r="K158" s="74">
        <f t="shared" ca="1" si="41"/>
        <v>0</v>
      </c>
      <c r="L158" s="74">
        <f t="shared" ca="1" si="42"/>
        <v>0</v>
      </c>
      <c r="M158" s="74">
        <f t="shared" ca="1" si="51"/>
        <v>0</v>
      </c>
      <c r="N158" s="60">
        <f t="shared" ca="1" si="52"/>
        <v>0</v>
      </c>
      <c r="O158" s="75">
        <f t="shared" ca="1" si="54"/>
        <v>0</v>
      </c>
      <c r="P158" s="123">
        <f t="shared" ca="1" si="53"/>
        <v>0</v>
      </c>
      <c r="Q158" s="76">
        <f t="shared" ca="1" si="49"/>
        <v>0</v>
      </c>
      <c r="R158" s="49">
        <f t="shared" si="43"/>
        <v>2032</v>
      </c>
    </row>
    <row r="159" spans="2:18" x14ac:dyDescent="0.25">
      <c r="B159" s="48">
        <f t="shared" si="44"/>
        <v>48274</v>
      </c>
      <c r="C159" s="72">
        <f t="shared" ca="1" si="45"/>
        <v>0</v>
      </c>
      <c r="D159" s="125">
        <v>0</v>
      </c>
      <c r="E159" s="125">
        <v>0</v>
      </c>
      <c r="F159" s="73">
        <f t="shared" ca="1" si="46"/>
        <v>0</v>
      </c>
      <c r="G159" s="77">
        <f t="shared" ca="1" si="47"/>
        <v>0</v>
      </c>
      <c r="H159" s="74">
        <f t="shared" ca="1" si="50"/>
        <v>0</v>
      </c>
      <c r="I159" s="112">
        <f t="shared" ca="1" si="40"/>
        <v>0</v>
      </c>
      <c r="J159" s="74">
        <f t="shared" ca="1" si="48"/>
        <v>0</v>
      </c>
      <c r="K159" s="74">
        <f t="shared" ca="1" si="41"/>
        <v>0</v>
      </c>
      <c r="L159" s="74">
        <f t="shared" ca="1" si="42"/>
        <v>0</v>
      </c>
      <c r="M159" s="74">
        <f t="shared" ca="1" si="51"/>
        <v>0</v>
      </c>
      <c r="N159" s="60">
        <f t="shared" ca="1" si="52"/>
        <v>0</v>
      </c>
      <c r="O159" s="75">
        <f t="shared" ca="1" si="54"/>
        <v>0</v>
      </c>
      <c r="P159" s="123">
        <f t="shared" ca="1" si="53"/>
        <v>0</v>
      </c>
      <c r="Q159" s="76">
        <f t="shared" ca="1" si="49"/>
        <v>0</v>
      </c>
      <c r="R159" s="49">
        <f t="shared" si="43"/>
        <v>2032</v>
      </c>
    </row>
    <row r="160" spans="2:18" x14ac:dyDescent="0.25">
      <c r="B160" s="48">
        <f t="shared" si="44"/>
        <v>48305</v>
      </c>
      <c r="C160" s="72">
        <f t="shared" ca="1" si="45"/>
        <v>0</v>
      </c>
      <c r="D160" s="125">
        <v>0</v>
      </c>
      <c r="E160" s="125">
        <v>0</v>
      </c>
      <c r="F160" s="73">
        <f t="shared" ca="1" si="46"/>
        <v>0</v>
      </c>
      <c r="G160" s="77">
        <f t="shared" ca="1" si="47"/>
        <v>0</v>
      </c>
      <c r="H160" s="74">
        <f t="shared" ca="1" si="50"/>
        <v>0</v>
      </c>
      <c r="I160" s="112">
        <f t="shared" ca="1" si="40"/>
        <v>0</v>
      </c>
      <c r="J160" s="74">
        <f t="shared" ca="1" si="48"/>
        <v>0</v>
      </c>
      <c r="K160" s="74">
        <f t="shared" ca="1" si="41"/>
        <v>0</v>
      </c>
      <c r="L160" s="74">
        <f t="shared" ca="1" si="42"/>
        <v>0</v>
      </c>
      <c r="M160" s="74">
        <f t="shared" ca="1" si="51"/>
        <v>0</v>
      </c>
      <c r="N160" s="60">
        <f t="shared" ca="1" si="52"/>
        <v>0</v>
      </c>
      <c r="O160" s="75">
        <f t="shared" ca="1" si="54"/>
        <v>0</v>
      </c>
      <c r="P160" s="123">
        <f t="shared" ca="1" si="53"/>
        <v>0</v>
      </c>
      <c r="Q160" s="76">
        <f t="shared" ca="1" si="49"/>
        <v>0</v>
      </c>
      <c r="R160" s="49">
        <f t="shared" si="43"/>
        <v>2032</v>
      </c>
    </row>
    <row r="161" spans="2:18" x14ac:dyDescent="0.25">
      <c r="B161" s="48">
        <f t="shared" si="44"/>
        <v>48335</v>
      </c>
      <c r="C161" s="72">
        <f t="shared" ca="1" si="45"/>
        <v>0</v>
      </c>
      <c r="D161" s="125">
        <v>0</v>
      </c>
      <c r="E161" s="125">
        <v>0</v>
      </c>
      <c r="F161" s="73">
        <f t="shared" ca="1" si="46"/>
        <v>0</v>
      </c>
      <c r="G161" s="77">
        <f t="shared" ca="1" si="47"/>
        <v>0</v>
      </c>
      <c r="H161" s="74">
        <f t="shared" ca="1" si="50"/>
        <v>0</v>
      </c>
      <c r="I161" s="112">
        <f t="shared" ca="1" si="40"/>
        <v>0</v>
      </c>
      <c r="J161" s="74">
        <f t="shared" ca="1" si="48"/>
        <v>0</v>
      </c>
      <c r="K161" s="74">
        <f t="shared" ca="1" si="41"/>
        <v>0</v>
      </c>
      <c r="L161" s="74">
        <f t="shared" ca="1" si="42"/>
        <v>0</v>
      </c>
      <c r="M161" s="74">
        <f t="shared" ca="1" si="51"/>
        <v>0</v>
      </c>
      <c r="N161" s="60">
        <f t="shared" ca="1" si="52"/>
        <v>0</v>
      </c>
      <c r="O161" s="75">
        <f t="shared" ca="1" si="54"/>
        <v>0</v>
      </c>
      <c r="P161" s="123">
        <f t="shared" ca="1" si="53"/>
        <v>0</v>
      </c>
      <c r="Q161" s="76">
        <f t="shared" ca="1" si="49"/>
        <v>0</v>
      </c>
      <c r="R161" s="49">
        <f t="shared" si="43"/>
        <v>2032</v>
      </c>
    </row>
    <row r="162" spans="2:18" x14ac:dyDescent="0.25">
      <c r="B162" s="48">
        <f t="shared" si="44"/>
        <v>48366</v>
      </c>
      <c r="C162" s="72">
        <f t="shared" ca="1" si="45"/>
        <v>0</v>
      </c>
      <c r="D162" s="125">
        <v>0</v>
      </c>
      <c r="E162" s="125">
        <v>0</v>
      </c>
      <c r="F162" s="73">
        <f t="shared" ca="1" si="46"/>
        <v>0</v>
      </c>
      <c r="G162" s="77">
        <f t="shared" ca="1" si="47"/>
        <v>0</v>
      </c>
      <c r="H162" s="74">
        <f t="shared" ca="1" si="50"/>
        <v>0</v>
      </c>
      <c r="I162" s="112">
        <f t="shared" ca="1" si="40"/>
        <v>0</v>
      </c>
      <c r="J162" s="74">
        <f t="shared" ca="1" si="48"/>
        <v>0</v>
      </c>
      <c r="K162" s="74">
        <f t="shared" ca="1" si="41"/>
        <v>0</v>
      </c>
      <c r="L162" s="74">
        <f t="shared" ca="1" si="42"/>
        <v>0</v>
      </c>
      <c r="M162" s="74">
        <f t="shared" ca="1" si="51"/>
        <v>0</v>
      </c>
      <c r="N162" s="60">
        <f t="shared" ca="1" si="52"/>
        <v>0</v>
      </c>
      <c r="O162" s="75">
        <f t="shared" ca="1" si="54"/>
        <v>0</v>
      </c>
      <c r="P162" s="123">
        <f t="shared" ca="1" si="53"/>
        <v>0</v>
      </c>
      <c r="Q162" s="76">
        <f t="shared" ca="1" si="49"/>
        <v>0</v>
      </c>
      <c r="R162" s="49">
        <f t="shared" si="43"/>
        <v>2032</v>
      </c>
    </row>
    <row r="163" spans="2:18" x14ac:dyDescent="0.25">
      <c r="B163" s="48">
        <f t="shared" si="44"/>
        <v>48396</v>
      </c>
      <c r="C163" s="72">
        <f t="shared" ca="1" si="45"/>
        <v>0</v>
      </c>
      <c r="D163" s="125">
        <v>0</v>
      </c>
      <c r="E163" s="125">
        <v>0</v>
      </c>
      <c r="F163" s="73">
        <f t="shared" ca="1" si="46"/>
        <v>0</v>
      </c>
      <c r="G163" s="77">
        <f t="shared" ca="1" si="47"/>
        <v>0</v>
      </c>
      <c r="H163" s="74">
        <f t="shared" ca="1" si="50"/>
        <v>0</v>
      </c>
      <c r="I163" s="112">
        <f t="shared" ca="1" si="40"/>
        <v>0</v>
      </c>
      <c r="J163" s="74">
        <f t="shared" ca="1" si="48"/>
        <v>0</v>
      </c>
      <c r="K163" s="74">
        <f t="shared" ca="1" si="41"/>
        <v>0</v>
      </c>
      <c r="L163" s="74">
        <f t="shared" ca="1" si="42"/>
        <v>0</v>
      </c>
      <c r="M163" s="74">
        <f t="shared" ca="1" si="51"/>
        <v>0</v>
      </c>
      <c r="N163" s="60">
        <f t="shared" ca="1" si="52"/>
        <v>0</v>
      </c>
      <c r="O163" s="75">
        <f t="shared" ca="1" si="54"/>
        <v>0</v>
      </c>
      <c r="P163" s="123">
        <f t="shared" ca="1" si="53"/>
        <v>0</v>
      </c>
      <c r="Q163" s="76">
        <f t="shared" ca="1" si="49"/>
        <v>0</v>
      </c>
      <c r="R163" s="49">
        <f t="shared" si="43"/>
        <v>2032</v>
      </c>
    </row>
    <row r="164" spans="2:18" x14ac:dyDescent="0.25">
      <c r="B164" s="48">
        <f t="shared" si="44"/>
        <v>48427</v>
      </c>
      <c r="C164" s="72">
        <f t="shared" ca="1" si="45"/>
        <v>0</v>
      </c>
      <c r="D164" s="125">
        <v>0</v>
      </c>
      <c r="E164" s="125">
        <v>0</v>
      </c>
      <c r="F164" s="73">
        <f t="shared" ca="1" si="46"/>
        <v>0</v>
      </c>
      <c r="G164" s="77">
        <f t="shared" ca="1" si="47"/>
        <v>0</v>
      </c>
      <c r="H164" s="74">
        <f t="shared" ca="1" si="50"/>
        <v>0</v>
      </c>
      <c r="I164" s="112">
        <f t="shared" ca="1" si="40"/>
        <v>0</v>
      </c>
      <c r="J164" s="74">
        <f t="shared" ca="1" si="48"/>
        <v>0</v>
      </c>
      <c r="K164" s="74">
        <f t="shared" ca="1" si="41"/>
        <v>0</v>
      </c>
      <c r="L164" s="74">
        <f t="shared" ca="1" si="42"/>
        <v>0</v>
      </c>
      <c r="M164" s="74">
        <f t="shared" ca="1" si="51"/>
        <v>0</v>
      </c>
      <c r="N164" s="60">
        <f t="shared" ca="1" si="52"/>
        <v>0</v>
      </c>
      <c r="O164" s="75">
        <f t="shared" ca="1" si="54"/>
        <v>0</v>
      </c>
      <c r="P164" s="123">
        <f t="shared" ca="1" si="53"/>
        <v>0</v>
      </c>
      <c r="Q164" s="76">
        <f t="shared" ca="1" si="49"/>
        <v>0</v>
      </c>
      <c r="R164" s="49">
        <f t="shared" si="43"/>
        <v>2032</v>
      </c>
    </row>
    <row r="165" spans="2:18" x14ac:dyDescent="0.25">
      <c r="B165" s="48">
        <f t="shared" si="44"/>
        <v>48458</v>
      </c>
      <c r="C165" s="72">
        <f t="shared" ca="1" si="45"/>
        <v>0</v>
      </c>
      <c r="D165" s="125">
        <v>0</v>
      </c>
      <c r="E165" s="125">
        <v>0</v>
      </c>
      <c r="F165" s="73">
        <f t="shared" ca="1" si="46"/>
        <v>0</v>
      </c>
      <c r="G165" s="77">
        <f t="shared" ca="1" si="47"/>
        <v>0</v>
      </c>
      <c r="H165" s="74">
        <f t="shared" ca="1" si="50"/>
        <v>0</v>
      </c>
      <c r="I165" s="112">
        <f t="shared" ca="1" si="40"/>
        <v>0</v>
      </c>
      <c r="J165" s="74">
        <f t="shared" ca="1" si="48"/>
        <v>0</v>
      </c>
      <c r="K165" s="74">
        <f t="shared" ca="1" si="41"/>
        <v>0</v>
      </c>
      <c r="L165" s="74">
        <f t="shared" ca="1" si="42"/>
        <v>0</v>
      </c>
      <c r="M165" s="74">
        <f t="shared" ca="1" si="51"/>
        <v>0</v>
      </c>
      <c r="N165" s="60">
        <f t="shared" ca="1" si="52"/>
        <v>0</v>
      </c>
      <c r="O165" s="75">
        <f t="shared" ca="1" si="54"/>
        <v>0</v>
      </c>
      <c r="P165" s="123">
        <f t="shared" ca="1" si="53"/>
        <v>0</v>
      </c>
      <c r="Q165" s="76">
        <f t="shared" ca="1" si="49"/>
        <v>0</v>
      </c>
      <c r="R165" s="49">
        <f t="shared" si="43"/>
        <v>2032</v>
      </c>
    </row>
    <row r="166" spans="2:18" x14ac:dyDescent="0.25">
      <c r="B166" s="48">
        <f t="shared" si="44"/>
        <v>48488</v>
      </c>
      <c r="C166" s="72">
        <f t="shared" ca="1" si="45"/>
        <v>0</v>
      </c>
      <c r="D166" s="125">
        <v>0</v>
      </c>
      <c r="E166" s="125">
        <v>0</v>
      </c>
      <c r="F166" s="73">
        <f t="shared" ca="1" si="46"/>
        <v>0</v>
      </c>
      <c r="G166" s="77">
        <f t="shared" ca="1" si="47"/>
        <v>0</v>
      </c>
      <c r="H166" s="74">
        <f t="shared" ca="1" si="50"/>
        <v>0</v>
      </c>
      <c r="I166" s="112">
        <f t="shared" ca="1" si="40"/>
        <v>0</v>
      </c>
      <c r="J166" s="74">
        <f t="shared" ca="1" si="48"/>
        <v>0</v>
      </c>
      <c r="K166" s="74">
        <f t="shared" ca="1" si="41"/>
        <v>0</v>
      </c>
      <c r="L166" s="74">
        <f t="shared" ca="1" si="42"/>
        <v>0</v>
      </c>
      <c r="M166" s="74">
        <f t="shared" ca="1" si="51"/>
        <v>0</v>
      </c>
      <c r="N166" s="60">
        <f t="shared" ca="1" si="52"/>
        <v>0</v>
      </c>
      <c r="O166" s="75">
        <f t="shared" ca="1" si="54"/>
        <v>0</v>
      </c>
      <c r="P166" s="123">
        <f t="shared" ca="1" si="53"/>
        <v>0</v>
      </c>
      <c r="Q166" s="76">
        <f t="shared" ca="1" si="49"/>
        <v>0</v>
      </c>
      <c r="R166" s="49">
        <f t="shared" si="43"/>
        <v>2032</v>
      </c>
    </row>
    <row r="167" spans="2:18" x14ac:dyDescent="0.25">
      <c r="B167" s="48">
        <f t="shared" si="44"/>
        <v>48519</v>
      </c>
      <c r="C167" s="72">
        <f t="shared" ca="1" si="45"/>
        <v>0</v>
      </c>
      <c r="D167" s="125">
        <v>0</v>
      </c>
      <c r="E167" s="125">
        <v>0</v>
      </c>
      <c r="F167" s="73">
        <f t="shared" ca="1" si="46"/>
        <v>0</v>
      </c>
      <c r="G167" s="77">
        <f t="shared" ca="1" si="47"/>
        <v>0</v>
      </c>
      <c r="H167" s="74">
        <f t="shared" ca="1" si="50"/>
        <v>0</v>
      </c>
      <c r="I167" s="112">
        <f t="shared" ca="1" si="40"/>
        <v>0</v>
      </c>
      <c r="J167" s="74">
        <f t="shared" ca="1" si="48"/>
        <v>0</v>
      </c>
      <c r="K167" s="74">
        <f t="shared" ca="1" si="41"/>
        <v>0</v>
      </c>
      <c r="L167" s="74">
        <f t="shared" ca="1" si="42"/>
        <v>0</v>
      </c>
      <c r="M167" s="74">
        <f t="shared" ca="1" si="51"/>
        <v>0</v>
      </c>
      <c r="N167" s="60">
        <f t="shared" ca="1" si="52"/>
        <v>0</v>
      </c>
      <c r="O167" s="75">
        <f t="shared" ca="1" si="54"/>
        <v>0</v>
      </c>
      <c r="P167" s="123">
        <f t="shared" ca="1" si="53"/>
        <v>0</v>
      </c>
      <c r="Q167" s="76">
        <f t="shared" ca="1" si="49"/>
        <v>0</v>
      </c>
      <c r="R167" s="49">
        <f t="shared" si="43"/>
        <v>2032</v>
      </c>
    </row>
    <row r="168" spans="2:18" x14ac:dyDescent="0.25">
      <c r="B168" s="48">
        <f t="shared" si="44"/>
        <v>48549</v>
      </c>
      <c r="C168" s="72">
        <f t="shared" ca="1" si="45"/>
        <v>0</v>
      </c>
      <c r="D168" s="125">
        <v>0</v>
      </c>
      <c r="E168" s="125">
        <v>0</v>
      </c>
      <c r="F168" s="73">
        <f t="shared" ca="1" si="46"/>
        <v>0</v>
      </c>
      <c r="G168" s="77">
        <f t="shared" ca="1" si="47"/>
        <v>0</v>
      </c>
      <c r="H168" s="74">
        <f t="shared" ca="1" si="50"/>
        <v>0</v>
      </c>
      <c r="I168" s="112">
        <f t="shared" ca="1" si="40"/>
        <v>0</v>
      </c>
      <c r="J168" s="74">
        <f t="shared" ca="1" si="48"/>
        <v>0</v>
      </c>
      <c r="K168" s="74">
        <f t="shared" ca="1" si="41"/>
        <v>0</v>
      </c>
      <c r="L168" s="74">
        <f t="shared" ca="1" si="42"/>
        <v>0</v>
      </c>
      <c r="M168" s="74">
        <f t="shared" ca="1" si="51"/>
        <v>0</v>
      </c>
      <c r="N168" s="60">
        <f t="shared" ca="1" si="52"/>
        <v>0</v>
      </c>
      <c r="O168" s="75">
        <f t="shared" ca="1" si="54"/>
        <v>0</v>
      </c>
      <c r="P168" s="123">
        <f t="shared" ca="1" si="53"/>
        <v>0</v>
      </c>
      <c r="Q168" s="76">
        <f t="shared" ca="1" si="49"/>
        <v>0</v>
      </c>
      <c r="R168" s="49">
        <f t="shared" si="43"/>
        <v>2032</v>
      </c>
    </row>
    <row r="169" spans="2:18" x14ac:dyDescent="0.25">
      <c r="B169" s="48">
        <f t="shared" si="44"/>
        <v>48580</v>
      </c>
      <c r="C169" s="72">
        <f t="shared" ca="1" si="45"/>
        <v>0</v>
      </c>
      <c r="D169" s="125">
        <v>0</v>
      </c>
      <c r="E169" s="125">
        <v>0</v>
      </c>
      <c r="F169" s="73">
        <f t="shared" ca="1" si="46"/>
        <v>0</v>
      </c>
      <c r="G169" s="77">
        <f t="shared" ca="1" si="47"/>
        <v>0</v>
      </c>
      <c r="H169" s="74">
        <f t="shared" ca="1" si="50"/>
        <v>0</v>
      </c>
      <c r="I169" s="112">
        <f t="shared" ca="1" si="40"/>
        <v>0</v>
      </c>
      <c r="J169" s="74">
        <f t="shared" ca="1" si="48"/>
        <v>0</v>
      </c>
      <c r="K169" s="74">
        <f t="shared" ca="1" si="41"/>
        <v>0</v>
      </c>
      <c r="L169" s="74">
        <f t="shared" ca="1" si="42"/>
        <v>0</v>
      </c>
      <c r="M169" s="74">
        <f t="shared" ca="1" si="51"/>
        <v>0</v>
      </c>
      <c r="N169" s="60">
        <f t="shared" ca="1" si="52"/>
        <v>0</v>
      </c>
      <c r="O169" s="75">
        <f t="shared" ca="1" si="54"/>
        <v>0</v>
      </c>
      <c r="P169" s="123">
        <f t="shared" ca="1" si="53"/>
        <v>0</v>
      </c>
      <c r="Q169" s="76">
        <f t="shared" ca="1" si="49"/>
        <v>0</v>
      </c>
      <c r="R169" s="49">
        <f t="shared" si="43"/>
        <v>2033</v>
      </c>
    </row>
    <row r="170" spans="2:18" x14ac:dyDescent="0.25">
      <c r="B170" s="48">
        <f t="shared" si="44"/>
        <v>48611</v>
      </c>
      <c r="C170" s="72">
        <f t="shared" ca="1" si="45"/>
        <v>0</v>
      </c>
      <c r="D170" s="125">
        <v>0</v>
      </c>
      <c r="E170" s="125">
        <v>0</v>
      </c>
      <c r="F170" s="73">
        <f t="shared" ca="1" si="46"/>
        <v>0</v>
      </c>
      <c r="G170" s="77">
        <f t="shared" ca="1" si="47"/>
        <v>0</v>
      </c>
      <c r="H170" s="74">
        <f t="shared" ca="1" si="50"/>
        <v>0</v>
      </c>
      <c r="I170" s="112">
        <f t="shared" ca="1" si="40"/>
        <v>0</v>
      </c>
      <c r="J170" s="74">
        <f t="shared" ca="1" si="48"/>
        <v>0</v>
      </c>
      <c r="K170" s="74">
        <f t="shared" ca="1" si="41"/>
        <v>0</v>
      </c>
      <c r="L170" s="74">
        <f t="shared" ca="1" si="42"/>
        <v>0</v>
      </c>
      <c r="M170" s="74">
        <f t="shared" ca="1" si="51"/>
        <v>0</v>
      </c>
      <c r="N170" s="60">
        <f t="shared" ca="1" si="52"/>
        <v>0</v>
      </c>
      <c r="O170" s="75">
        <f t="shared" ca="1" si="54"/>
        <v>0</v>
      </c>
      <c r="P170" s="123">
        <f t="shared" ca="1" si="53"/>
        <v>0</v>
      </c>
      <c r="Q170" s="76">
        <f t="shared" ca="1" si="49"/>
        <v>0</v>
      </c>
      <c r="R170" s="49">
        <f t="shared" si="43"/>
        <v>2033</v>
      </c>
    </row>
    <row r="171" spans="2:18" x14ac:dyDescent="0.25">
      <c r="B171" s="48">
        <f t="shared" si="44"/>
        <v>48639</v>
      </c>
      <c r="C171" s="72">
        <f t="shared" ca="1" si="45"/>
        <v>0</v>
      </c>
      <c r="D171" s="125">
        <v>0</v>
      </c>
      <c r="E171" s="125">
        <v>0</v>
      </c>
      <c r="F171" s="73">
        <f t="shared" ca="1" si="46"/>
        <v>0</v>
      </c>
      <c r="G171" s="77">
        <f t="shared" ca="1" si="47"/>
        <v>0</v>
      </c>
      <c r="H171" s="74">
        <f t="shared" ca="1" si="50"/>
        <v>0</v>
      </c>
      <c r="I171" s="112">
        <f t="shared" ca="1" si="40"/>
        <v>0</v>
      </c>
      <c r="J171" s="74">
        <f t="shared" ca="1" si="48"/>
        <v>0</v>
      </c>
      <c r="K171" s="74">
        <f t="shared" ca="1" si="41"/>
        <v>0</v>
      </c>
      <c r="L171" s="74">
        <f t="shared" ca="1" si="42"/>
        <v>0</v>
      </c>
      <c r="M171" s="74">
        <f t="shared" ca="1" si="51"/>
        <v>0</v>
      </c>
      <c r="N171" s="60">
        <f t="shared" ca="1" si="52"/>
        <v>0</v>
      </c>
      <c r="O171" s="75">
        <f t="shared" ca="1" si="54"/>
        <v>0</v>
      </c>
      <c r="P171" s="123">
        <f t="shared" ca="1" si="53"/>
        <v>0</v>
      </c>
      <c r="Q171" s="76">
        <f t="shared" ca="1" si="49"/>
        <v>0</v>
      </c>
      <c r="R171" s="49">
        <f t="shared" si="43"/>
        <v>2033</v>
      </c>
    </row>
    <row r="172" spans="2:18" x14ac:dyDescent="0.25">
      <c r="B172" s="48">
        <f t="shared" si="44"/>
        <v>48670</v>
      </c>
      <c r="C172" s="72">
        <f t="shared" ca="1" si="45"/>
        <v>0</v>
      </c>
      <c r="D172" s="125">
        <v>0</v>
      </c>
      <c r="E172" s="125">
        <v>0</v>
      </c>
      <c r="F172" s="73">
        <f t="shared" ca="1" si="46"/>
        <v>0</v>
      </c>
      <c r="G172" s="77">
        <f t="shared" ca="1" si="47"/>
        <v>0</v>
      </c>
      <c r="H172" s="74">
        <f t="shared" ca="1" si="50"/>
        <v>0</v>
      </c>
      <c r="I172" s="112">
        <f t="shared" ca="1" si="40"/>
        <v>0</v>
      </c>
      <c r="J172" s="74">
        <f t="shared" ca="1" si="48"/>
        <v>0</v>
      </c>
      <c r="K172" s="74">
        <f t="shared" ca="1" si="41"/>
        <v>0</v>
      </c>
      <c r="L172" s="74">
        <f t="shared" ca="1" si="42"/>
        <v>0</v>
      </c>
      <c r="M172" s="74">
        <f t="shared" ca="1" si="51"/>
        <v>0</v>
      </c>
      <c r="N172" s="60">
        <f t="shared" ca="1" si="52"/>
        <v>0</v>
      </c>
      <c r="O172" s="75">
        <f t="shared" ca="1" si="54"/>
        <v>0</v>
      </c>
      <c r="P172" s="123">
        <f t="shared" ca="1" si="53"/>
        <v>0</v>
      </c>
      <c r="Q172" s="76">
        <f t="shared" ca="1" si="49"/>
        <v>0</v>
      </c>
      <c r="R172" s="49">
        <f t="shared" si="43"/>
        <v>2033</v>
      </c>
    </row>
    <row r="173" spans="2:18" x14ac:dyDescent="0.25">
      <c r="B173" s="48">
        <f t="shared" si="44"/>
        <v>48700</v>
      </c>
      <c r="C173" s="72">
        <f t="shared" ca="1" si="45"/>
        <v>0</v>
      </c>
      <c r="D173" s="125">
        <v>0</v>
      </c>
      <c r="E173" s="125">
        <v>0</v>
      </c>
      <c r="F173" s="73">
        <f t="shared" ca="1" si="46"/>
        <v>0</v>
      </c>
      <c r="G173" s="77">
        <f t="shared" ca="1" si="47"/>
        <v>0</v>
      </c>
      <c r="H173" s="74">
        <f t="shared" ca="1" si="50"/>
        <v>0</v>
      </c>
      <c r="I173" s="112">
        <f t="shared" ca="1" si="40"/>
        <v>0</v>
      </c>
      <c r="J173" s="74">
        <f t="shared" ca="1" si="48"/>
        <v>0</v>
      </c>
      <c r="K173" s="74">
        <f t="shared" ca="1" si="41"/>
        <v>0</v>
      </c>
      <c r="L173" s="74">
        <f t="shared" ca="1" si="42"/>
        <v>0</v>
      </c>
      <c r="M173" s="74">
        <f t="shared" ca="1" si="51"/>
        <v>0</v>
      </c>
      <c r="N173" s="60">
        <f t="shared" ca="1" si="52"/>
        <v>0</v>
      </c>
      <c r="O173" s="75">
        <f t="shared" ca="1" si="54"/>
        <v>0</v>
      </c>
      <c r="P173" s="123">
        <f t="shared" ca="1" si="53"/>
        <v>0</v>
      </c>
      <c r="Q173" s="76">
        <f t="shared" ca="1" si="49"/>
        <v>0</v>
      </c>
      <c r="R173" s="49">
        <f t="shared" si="43"/>
        <v>2033</v>
      </c>
    </row>
    <row r="174" spans="2:18" x14ac:dyDescent="0.25">
      <c r="B174" s="48">
        <f t="shared" si="44"/>
        <v>48731</v>
      </c>
      <c r="C174" s="72">
        <f t="shared" ca="1" si="45"/>
        <v>0</v>
      </c>
      <c r="D174" s="125">
        <v>0</v>
      </c>
      <c r="E174" s="125">
        <v>0</v>
      </c>
      <c r="F174" s="73">
        <f t="shared" ca="1" si="46"/>
        <v>0</v>
      </c>
      <c r="G174" s="77">
        <f t="shared" ca="1" si="47"/>
        <v>0</v>
      </c>
      <c r="H174" s="74">
        <f t="shared" ca="1" si="50"/>
        <v>0</v>
      </c>
      <c r="I174" s="112">
        <f t="shared" ca="1" si="40"/>
        <v>0</v>
      </c>
      <c r="J174" s="74">
        <f t="shared" ca="1" si="48"/>
        <v>0</v>
      </c>
      <c r="K174" s="74">
        <f t="shared" ca="1" si="41"/>
        <v>0</v>
      </c>
      <c r="L174" s="74">
        <f t="shared" ca="1" si="42"/>
        <v>0</v>
      </c>
      <c r="M174" s="74">
        <f t="shared" ca="1" si="51"/>
        <v>0</v>
      </c>
      <c r="N174" s="60">
        <f t="shared" ca="1" si="52"/>
        <v>0</v>
      </c>
      <c r="O174" s="75">
        <f t="shared" ca="1" si="54"/>
        <v>0</v>
      </c>
      <c r="P174" s="123">
        <f t="shared" ca="1" si="53"/>
        <v>0</v>
      </c>
      <c r="Q174" s="76">
        <f t="shared" ca="1" si="49"/>
        <v>0</v>
      </c>
      <c r="R174" s="49">
        <f t="shared" si="43"/>
        <v>2033</v>
      </c>
    </row>
    <row r="175" spans="2:18" x14ac:dyDescent="0.25">
      <c r="B175" s="48">
        <f t="shared" si="44"/>
        <v>48761</v>
      </c>
      <c r="C175" s="72">
        <f t="shared" ca="1" si="45"/>
        <v>0</v>
      </c>
      <c r="D175" s="125">
        <v>0</v>
      </c>
      <c r="E175" s="125">
        <v>0</v>
      </c>
      <c r="F175" s="73">
        <f t="shared" ca="1" si="46"/>
        <v>0</v>
      </c>
      <c r="G175" s="77">
        <f t="shared" ca="1" si="47"/>
        <v>0</v>
      </c>
      <c r="H175" s="74">
        <f t="shared" ca="1" si="50"/>
        <v>0</v>
      </c>
      <c r="I175" s="112">
        <f t="shared" ca="1" si="40"/>
        <v>0</v>
      </c>
      <c r="J175" s="74">
        <f t="shared" ca="1" si="48"/>
        <v>0</v>
      </c>
      <c r="K175" s="74">
        <f t="shared" ca="1" si="41"/>
        <v>0</v>
      </c>
      <c r="L175" s="74">
        <f t="shared" ca="1" si="42"/>
        <v>0</v>
      </c>
      <c r="M175" s="74">
        <f t="shared" ca="1" si="51"/>
        <v>0</v>
      </c>
      <c r="N175" s="60">
        <f t="shared" ca="1" si="52"/>
        <v>0</v>
      </c>
      <c r="O175" s="75">
        <f t="shared" ca="1" si="54"/>
        <v>0</v>
      </c>
      <c r="P175" s="123">
        <f t="shared" ca="1" si="53"/>
        <v>0</v>
      </c>
      <c r="Q175" s="76">
        <f t="shared" ca="1" si="49"/>
        <v>0</v>
      </c>
      <c r="R175" s="49">
        <f t="shared" si="43"/>
        <v>2033</v>
      </c>
    </row>
    <row r="176" spans="2:18" x14ac:dyDescent="0.25">
      <c r="B176" s="48">
        <f t="shared" si="44"/>
        <v>48792</v>
      </c>
      <c r="C176" s="72">
        <f t="shared" ca="1" si="45"/>
        <v>0</v>
      </c>
      <c r="D176" s="125">
        <v>0</v>
      </c>
      <c r="E176" s="125">
        <v>0</v>
      </c>
      <c r="F176" s="73">
        <f t="shared" ca="1" si="46"/>
        <v>0</v>
      </c>
      <c r="G176" s="77">
        <f t="shared" ca="1" si="47"/>
        <v>0</v>
      </c>
      <c r="H176" s="74">
        <f t="shared" ca="1" si="50"/>
        <v>0</v>
      </c>
      <c r="I176" s="112">
        <f t="shared" ca="1" si="40"/>
        <v>0</v>
      </c>
      <c r="J176" s="74">
        <f t="shared" ca="1" si="48"/>
        <v>0</v>
      </c>
      <c r="K176" s="74">
        <f t="shared" ca="1" si="41"/>
        <v>0</v>
      </c>
      <c r="L176" s="74">
        <f t="shared" ca="1" si="42"/>
        <v>0</v>
      </c>
      <c r="M176" s="74">
        <f t="shared" ca="1" si="51"/>
        <v>0</v>
      </c>
      <c r="N176" s="60">
        <f t="shared" ca="1" si="52"/>
        <v>0</v>
      </c>
      <c r="O176" s="75">
        <f t="shared" ca="1" si="54"/>
        <v>0</v>
      </c>
      <c r="P176" s="123">
        <f t="shared" ca="1" si="53"/>
        <v>0</v>
      </c>
      <c r="Q176" s="76">
        <f t="shared" ca="1" si="49"/>
        <v>0</v>
      </c>
      <c r="R176" s="49">
        <f t="shared" si="43"/>
        <v>2033</v>
      </c>
    </row>
    <row r="177" spans="2:18" x14ac:dyDescent="0.25">
      <c r="B177" s="48">
        <f t="shared" si="44"/>
        <v>48823</v>
      </c>
      <c r="C177" s="72">
        <f t="shared" ca="1" si="45"/>
        <v>0</v>
      </c>
      <c r="D177" s="125">
        <v>0</v>
      </c>
      <c r="E177" s="125">
        <v>0</v>
      </c>
      <c r="F177" s="73">
        <f t="shared" ca="1" si="46"/>
        <v>0</v>
      </c>
      <c r="G177" s="77">
        <f t="shared" ca="1" si="47"/>
        <v>0</v>
      </c>
      <c r="H177" s="74">
        <f t="shared" ca="1" si="50"/>
        <v>0</v>
      </c>
      <c r="I177" s="112">
        <f t="shared" ca="1" si="40"/>
        <v>0</v>
      </c>
      <c r="J177" s="74">
        <f t="shared" ca="1" si="48"/>
        <v>0</v>
      </c>
      <c r="K177" s="74">
        <f t="shared" ca="1" si="41"/>
        <v>0</v>
      </c>
      <c r="L177" s="74">
        <f t="shared" ca="1" si="42"/>
        <v>0</v>
      </c>
      <c r="M177" s="74">
        <f t="shared" ca="1" si="51"/>
        <v>0</v>
      </c>
      <c r="N177" s="60">
        <f t="shared" ca="1" si="52"/>
        <v>0</v>
      </c>
      <c r="O177" s="75">
        <f t="shared" ca="1" si="54"/>
        <v>0</v>
      </c>
      <c r="P177" s="123">
        <f t="shared" ca="1" si="53"/>
        <v>0</v>
      </c>
      <c r="Q177" s="76">
        <f t="shared" ca="1" si="49"/>
        <v>0</v>
      </c>
      <c r="R177" s="49">
        <f t="shared" si="43"/>
        <v>2033</v>
      </c>
    </row>
    <row r="178" spans="2:18" x14ac:dyDescent="0.25">
      <c r="B178" s="48">
        <f t="shared" si="44"/>
        <v>48853</v>
      </c>
      <c r="C178" s="72">
        <f t="shared" ca="1" si="45"/>
        <v>0</v>
      </c>
      <c r="D178" s="125">
        <v>0</v>
      </c>
      <c r="E178" s="125">
        <v>0</v>
      </c>
      <c r="F178" s="73">
        <f t="shared" ca="1" si="46"/>
        <v>0</v>
      </c>
      <c r="G178" s="77">
        <f t="shared" ca="1" si="47"/>
        <v>0</v>
      </c>
      <c r="H178" s="74">
        <f t="shared" ca="1" si="50"/>
        <v>0</v>
      </c>
      <c r="I178" s="112">
        <f t="shared" ca="1" si="40"/>
        <v>0</v>
      </c>
      <c r="J178" s="74">
        <f t="shared" ca="1" si="48"/>
        <v>0</v>
      </c>
      <c r="K178" s="74">
        <f t="shared" ca="1" si="41"/>
        <v>0</v>
      </c>
      <c r="L178" s="74">
        <f t="shared" ca="1" si="42"/>
        <v>0</v>
      </c>
      <c r="M178" s="74">
        <f t="shared" ca="1" si="51"/>
        <v>0</v>
      </c>
      <c r="N178" s="60">
        <f t="shared" ca="1" si="52"/>
        <v>0</v>
      </c>
      <c r="O178" s="75">
        <f t="shared" ca="1" si="54"/>
        <v>0</v>
      </c>
      <c r="P178" s="123">
        <f t="shared" ca="1" si="53"/>
        <v>0</v>
      </c>
      <c r="Q178" s="76">
        <f t="shared" ca="1" si="49"/>
        <v>0</v>
      </c>
      <c r="R178" s="49">
        <f t="shared" si="43"/>
        <v>2033</v>
      </c>
    </row>
    <row r="179" spans="2:18" x14ac:dyDescent="0.25">
      <c r="B179" s="48">
        <f t="shared" si="44"/>
        <v>48884</v>
      </c>
      <c r="C179" s="72">
        <f t="shared" ca="1" si="45"/>
        <v>0</v>
      </c>
      <c r="D179" s="125">
        <v>0</v>
      </c>
      <c r="E179" s="125">
        <v>0</v>
      </c>
      <c r="F179" s="73">
        <f t="shared" ca="1" si="46"/>
        <v>0</v>
      </c>
      <c r="G179" s="77">
        <f t="shared" ca="1" si="47"/>
        <v>0</v>
      </c>
      <c r="H179" s="74">
        <f t="shared" ca="1" si="50"/>
        <v>0</v>
      </c>
      <c r="I179" s="112">
        <f t="shared" ca="1" si="40"/>
        <v>0</v>
      </c>
      <c r="J179" s="74">
        <f t="shared" ca="1" si="48"/>
        <v>0</v>
      </c>
      <c r="K179" s="74">
        <f t="shared" ca="1" si="41"/>
        <v>0</v>
      </c>
      <c r="L179" s="74">
        <f t="shared" ca="1" si="42"/>
        <v>0</v>
      </c>
      <c r="M179" s="74">
        <f t="shared" ca="1" si="51"/>
        <v>0</v>
      </c>
      <c r="N179" s="60">
        <f t="shared" ca="1" si="52"/>
        <v>0</v>
      </c>
      <c r="O179" s="75">
        <f t="shared" ca="1" si="54"/>
        <v>0</v>
      </c>
      <c r="P179" s="123">
        <f t="shared" ca="1" si="53"/>
        <v>0</v>
      </c>
      <c r="Q179" s="76">
        <f t="shared" ca="1" si="49"/>
        <v>0</v>
      </c>
      <c r="R179" s="49">
        <f t="shared" si="43"/>
        <v>2033</v>
      </c>
    </row>
    <row r="180" spans="2:18" x14ac:dyDescent="0.25">
      <c r="B180" s="48">
        <f t="shared" si="44"/>
        <v>48914</v>
      </c>
      <c r="C180" s="72">
        <f t="shared" ca="1" si="45"/>
        <v>0</v>
      </c>
      <c r="D180" s="125">
        <v>0</v>
      </c>
      <c r="E180" s="125">
        <v>0</v>
      </c>
      <c r="F180" s="73">
        <f t="shared" ca="1" si="46"/>
        <v>0</v>
      </c>
      <c r="G180" s="77">
        <f t="shared" ca="1" si="47"/>
        <v>0</v>
      </c>
      <c r="H180" s="74">
        <f t="shared" ca="1" si="50"/>
        <v>0</v>
      </c>
      <c r="I180" s="112">
        <f t="shared" ca="1" si="40"/>
        <v>0</v>
      </c>
      <c r="J180" s="74">
        <f t="shared" ca="1" si="48"/>
        <v>0</v>
      </c>
      <c r="K180" s="74">
        <f t="shared" ca="1" si="41"/>
        <v>0</v>
      </c>
      <c r="L180" s="74">
        <f t="shared" ca="1" si="42"/>
        <v>0</v>
      </c>
      <c r="M180" s="74">
        <f t="shared" ca="1" si="51"/>
        <v>0</v>
      </c>
      <c r="N180" s="60">
        <f t="shared" ca="1" si="52"/>
        <v>0</v>
      </c>
      <c r="O180" s="75">
        <f t="shared" ca="1" si="54"/>
        <v>0</v>
      </c>
      <c r="P180" s="123">
        <f t="shared" ca="1" si="53"/>
        <v>0</v>
      </c>
      <c r="Q180" s="76">
        <f t="shared" ca="1" si="49"/>
        <v>0</v>
      </c>
      <c r="R180" s="49">
        <f t="shared" si="43"/>
        <v>2033</v>
      </c>
    </row>
    <row r="181" spans="2:18" x14ac:dyDescent="0.25">
      <c r="B181" s="48">
        <f t="shared" si="44"/>
        <v>48945</v>
      </c>
      <c r="C181" s="72">
        <f t="shared" ca="1" si="45"/>
        <v>0</v>
      </c>
      <c r="D181" s="125">
        <v>0</v>
      </c>
      <c r="E181" s="125">
        <v>0</v>
      </c>
      <c r="F181" s="73">
        <f t="shared" ca="1" si="46"/>
        <v>0</v>
      </c>
      <c r="G181" s="77">
        <f t="shared" ca="1" si="47"/>
        <v>0</v>
      </c>
      <c r="H181" s="74">
        <f t="shared" ca="1" si="50"/>
        <v>0</v>
      </c>
      <c r="I181" s="112">
        <f t="shared" ca="1" si="40"/>
        <v>0</v>
      </c>
      <c r="J181" s="74">
        <f t="shared" ca="1" si="48"/>
        <v>0</v>
      </c>
      <c r="K181" s="74">
        <f t="shared" ca="1" si="41"/>
        <v>0</v>
      </c>
      <c r="L181" s="74">
        <f t="shared" ca="1" si="42"/>
        <v>0</v>
      </c>
      <c r="M181" s="74">
        <f t="shared" ca="1" si="51"/>
        <v>0</v>
      </c>
      <c r="N181" s="60">
        <f t="shared" ca="1" si="52"/>
        <v>0</v>
      </c>
      <c r="O181" s="75">
        <f t="shared" ca="1" si="54"/>
        <v>0</v>
      </c>
      <c r="P181" s="123">
        <f t="shared" ca="1" si="53"/>
        <v>0</v>
      </c>
      <c r="Q181" s="76">
        <f t="shared" ca="1" si="49"/>
        <v>0</v>
      </c>
      <c r="R181" s="49">
        <f t="shared" si="43"/>
        <v>2034</v>
      </c>
    </row>
    <row r="182" spans="2:18" x14ac:dyDescent="0.25">
      <c r="B182" s="48">
        <f t="shared" si="44"/>
        <v>48976</v>
      </c>
      <c r="C182" s="72">
        <f t="shared" ca="1" si="45"/>
        <v>0</v>
      </c>
      <c r="D182" s="125">
        <v>0</v>
      </c>
      <c r="E182" s="125">
        <v>0</v>
      </c>
      <c r="F182" s="73">
        <f t="shared" ca="1" si="46"/>
        <v>0</v>
      </c>
      <c r="G182" s="77">
        <f t="shared" ca="1" si="47"/>
        <v>0</v>
      </c>
      <c r="H182" s="74">
        <f t="shared" ca="1" si="50"/>
        <v>0</v>
      </c>
      <c r="I182" s="112">
        <f t="shared" ca="1" si="40"/>
        <v>0</v>
      </c>
      <c r="J182" s="74">
        <f t="shared" ca="1" si="48"/>
        <v>0</v>
      </c>
      <c r="K182" s="74">
        <f t="shared" ca="1" si="41"/>
        <v>0</v>
      </c>
      <c r="L182" s="74">
        <f t="shared" ca="1" si="42"/>
        <v>0</v>
      </c>
      <c r="M182" s="74">
        <f t="shared" ca="1" si="51"/>
        <v>0</v>
      </c>
      <c r="N182" s="60">
        <f t="shared" ca="1" si="52"/>
        <v>0</v>
      </c>
      <c r="O182" s="75">
        <f t="shared" ca="1" si="54"/>
        <v>0</v>
      </c>
      <c r="P182" s="123">
        <f t="shared" ca="1" si="53"/>
        <v>0</v>
      </c>
      <c r="Q182" s="76">
        <f t="shared" ca="1" si="49"/>
        <v>0</v>
      </c>
      <c r="R182" s="49">
        <f t="shared" si="43"/>
        <v>2034</v>
      </c>
    </row>
    <row r="183" spans="2:18" x14ac:dyDescent="0.25">
      <c r="B183" s="48">
        <f t="shared" si="44"/>
        <v>49004</v>
      </c>
      <c r="C183" s="72">
        <f t="shared" ca="1" si="45"/>
        <v>0</v>
      </c>
      <c r="D183" s="125">
        <v>0</v>
      </c>
      <c r="E183" s="125">
        <v>0</v>
      </c>
      <c r="F183" s="73">
        <f t="shared" ca="1" si="46"/>
        <v>0</v>
      </c>
      <c r="G183" s="77">
        <f t="shared" ca="1" si="47"/>
        <v>0</v>
      </c>
      <c r="H183" s="74">
        <f t="shared" ca="1" si="50"/>
        <v>0</v>
      </c>
      <c r="I183" s="112">
        <f t="shared" ca="1" si="40"/>
        <v>0</v>
      </c>
      <c r="J183" s="74">
        <f t="shared" ca="1" si="48"/>
        <v>0</v>
      </c>
      <c r="K183" s="74">
        <f t="shared" ca="1" si="41"/>
        <v>0</v>
      </c>
      <c r="L183" s="74">
        <f t="shared" ca="1" si="42"/>
        <v>0</v>
      </c>
      <c r="M183" s="74">
        <f t="shared" ca="1" si="51"/>
        <v>0</v>
      </c>
      <c r="N183" s="60">
        <f t="shared" ca="1" si="52"/>
        <v>0</v>
      </c>
      <c r="O183" s="75">
        <f t="shared" ca="1" si="54"/>
        <v>0</v>
      </c>
      <c r="P183" s="123">
        <f t="shared" ca="1" si="53"/>
        <v>0</v>
      </c>
      <c r="Q183" s="76">
        <f t="shared" ca="1" si="49"/>
        <v>0</v>
      </c>
      <c r="R183" s="49">
        <f t="shared" si="43"/>
        <v>2034</v>
      </c>
    </row>
    <row r="184" spans="2:18" x14ac:dyDescent="0.25">
      <c r="B184" s="48">
        <f t="shared" si="44"/>
        <v>49035</v>
      </c>
      <c r="C184" s="72">
        <f t="shared" ca="1" si="45"/>
        <v>0</v>
      </c>
      <c r="D184" s="125">
        <v>0</v>
      </c>
      <c r="E184" s="125">
        <v>0</v>
      </c>
      <c r="F184" s="73">
        <f t="shared" ca="1" si="46"/>
        <v>0</v>
      </c>
      <c r="G184" s="77">
        <f t="shared" ca="1" si="47"/>
        <v>0</v>
      </c>
      <c r="H184" s="74">
        <f t="shared" ca="1" si="50"/>
        <v>0</v>
      </c>
      <c r="I184" s="112">
        <f t="shared" ca="1" si="40"/>
        <v>0</v>
      </c>
      <c r="J184" s="74">
        <f t="shared" ca="1" si="48"/>
        <v>0</v>
      </c>
      <c r="K184" s="74">
        <f t="shared" ca="1" si="41"/>
        <v>0</v>
      </c>
      <c r="L184" s="74">
        <f t="shared" ca="1" si="42"/>
        <v>0</v>
      </c>
      <c r="M184" s="74">
        <f t="shared" ca="1" si="51"/>
        <v>0</v>
      </c>
      <c r="N184" s="60">
        <f t="shared" ca="1" si="52"/>
        <v>0</v>
      </c>
      <c r="O184" s="75">
        <f t="shared" ca="1" si="54"/>
        <v>0</v>
      </c>
      <c r="P184" s="123">
        <f t="shared" ca="1" si="53"/>
        <v>0</v>
      </c>
      <c r="Q184" s="76">
        <f t="shared" ca="1" si="49"/>
        <v>0</v>
      </c>
      <c r="R184" s="49">
        <f t="shared" si="43"/>
        <v>2034</v>
      </c>
    </row>
    <row r="185" spans="2:18" x14ac:dyDescent="0.25">
      <c r="B185" s="48">
        <f t="shared" si="44"/>
        <v>49065</v>
      </c>
      <c r="C185" s="72">
        <f t="shared" ca="1" si="45"/>
        <v>0</v>
      </c>
      <c r="D185" s="125">
        <v>0</v>
      </c>
      <c r="E185" s="125">
        <v>0</v>
      </c>
      <c r="F185" s="73">
        <f t="shared" ca="1" si="46"/>
        <v>0</v>
      </c>
      <c r="G185" s="77">
        <f t="shared" ca="1" si="47"/>
        <v>0</v>
      </c>
      <c r="H185" s="74">
        <f t="shared" ca="1" si="50"/>
        <v>0</v>
      </c>
      <c r="I185" s="112">
        <f t="shared" ca="1" si="40"/>
        <v>0</v>
      </c>
      <c r="J185" s="74">
        <f t="shared" ca="1" si="48"/>
        <v>0</v>
      </c>
      <c r="K185" s="74">
        <f t="shared" ca="1" si="41"/>
        <v>0</v>
      </c>
      <c r="L185" s="74">
        <f t="shared" ca="1" si="42"/>
        <v>0</v>
      </c>
      <c r="M185" s="74">
        <f t="shared" ca="1" si="51"/>
        <v>0</v>
      </c>
      <c r="N185" s="60">
        <f t="shared" ca="1" si="52"/>
        <v>0</v>
      </c>
      <c r="O185" s="75">
        <f t="shared" ca="1" si="54"/>
        <v>0</v>
      </c>
      <c r="P185" s="123">
        <f t="shared" ca="1" si="53"/>
        <v>0</v>
      </c>
      <c r="Q185" s="76">
        <f t="shared" ca="1" si="49"/>
        <v>0</v>
      </c>
      <c r="R185" s="49">
        <f t="shared" si="43"/>
        <v>2034</v>
      </c>
    </row>
    <row r="186" spans="2:18" x14ac:dyDescent="0.25">
      <c r="B186" s="48">
        <f t="shared" si="44"/>
        <v>49096</v>
      </c>
      <c r="C186" s="72">
        <f t="shared" ca="1" si="45"/>
        <v>0</v>
      </c>
      <c r="D186" s="125">
        <v>0</v>
      </c>
      <c r="E186" s="125">
        <v>0</v>
      </c>
      <c r="F186" s="73">
        <f t="shared" ca="1" si="46"/>
        <v>0</v>
      </c>
      <c r="G186" s="77">
        <f t="shared" ca="1" si="47"/>
        <v>0</v>
      </c>
      <c r="H186" s="74">
        <f t="shared" ca="1" si="50"/>
        <v>0</v>
      </c>
      <c r="I186" s="112">
        <f t="shared" ca="1" si="40"/>
        <v>0</v>
      </c>
      <c r="J186" s="74">
        <f t="shared" ca="1" si="48"/>
        <v>0</v>
      </c>
      <c r="K186" s="74">
        <f t="shared" ca="1" si="41"/>
        <v>0</v>
      </c>
      <c r="L186" s="74">
        <f t="shared" ca="1" si="42"/>
        <v>0</v>
      </c>
      <c r="M186" s="74">
        <f t="shared" ca="1" si="51"/>
        <v>0</v>
      </c>
      <c r="N186" s="60">
        <f t="shared" ca="1" si="52"/>
        <v>0</v>
      </c>
      <c r="O186" s="75">
        <f t="shared" ca="1" si="54"/>
        <v>0</v>
      </c>
      <c r="P186" s="123">
        <f t="shared" ca="1" si="53"/>
        <v>0</v>
      </c>
      <c r="Q186" s="76">
        <f t="shared" ca="1" si="49"/>
        <v>0</v>
      </c>
      <c r="R186" s="49">
        <f t="shared" si="43"/>
        <v>2034</v>
      </c>
    </row>
    <row r="187" spans="2:18" x14ac:dyDescent="0.25">
      <c r="B187" s="48">
        <f t="shared" si="44"/>
        <v>49126</v>
      </c>
      <c r="C187" s="72">
        <f t="shared" ca="1" si="45"/>
        <v>0</v>
      </c>
      <c r="D187" s="125">
        <v>0</v>
      </c>
      <c r="E187" s="125">
        <v>0</v>
      </c>
      <c r="F187" s="73">
        <f t="shared" ca="1" si="46"/>
        <v>0</v>
      </c>
      <c r="G187" s="77">
        <f t="shared" ca="1" si="47"/>
        <v>0</v>
      </c>
      <c r="H187" s="74">
        <f t="shared" ca="1" si="50"/>
        <v>0</v>
      </c>
      <c r="I187" s="112">
        <f t="shared" ca="1" si="40"/>
        <v>0</v>
      </c>
      <c r="J187" s="74">
        <f t="shared" ca="1" si="48"/>
        <v>0</v>
      </c>
      <c r="K187" s="74">
        <f t="shared" ca="1" si="41"/>
        <v>0</v>
      </c>
      <c r="L187" s="74">
        <f t="shared" ca="1" si="42"/>
        <v>0</v>
      </c>
      <c r="M187" s="74">
        <f t="shared" ca="1" si="51"/>
        <v>0</v>
      </c>
      <c r="N187" s="60">
        <f t="shared" ca="1" si="52"/>
        <v>0</v>
      </c>
      <c r="O187" s="75">
        <f t="shared" ca="1" si="54"/>
        <v>0</v>
      </c>
      <c r="P187" s="123">
        <f t="shared" ca="1" si="53"/>
        <v>0</v>
      </c>
      <c r="Q187" s="76">
        <f t="shared" ca="1" si="49"/>
        <v>0</v>
      </c>
      <c r="R187" s="49">
        <f t="shared" si="43"/>
        <v>2034</v>
      </c>
    </row>
    <row r="188" spans="2:18" x14ac:dyDescent="0.25">
      <c r="B188" s="48">
        <f t="shared" si="44"/>
        <v>49157</v>
      </c>
      <c r="C188" s="72">
        <f t="shared" ca="1" si="45"/>
        <v>0</v>
      </c>
      <c r="D188" s="125">
        <v>0</v>
      </c>
      <c r="E188" s="125">
        <v>0</v>
      </c>
      <c r="F188" s="73">
        <f t="shared" ca="1" si="46"/>
        <v>0</v>
      </c>
      <c r="G188" s="77">
        <f t="shared" ca="1" si="47"/>
        <v>0</v>
      </c>
      <c r="H188" s="74">
        <f t="shared" ca="1" si="50"/>
        <v>0</v>
      </c>
      <c r="I188" s="112">
        <f t="shared" ca="1" si="40"/>
        <v>0</v>
      </c>
      <c r="J188" s="74">
        <f t="shared" ca="1" si="48"/>
        <v>0</v>
      </c>
      <c r="K188" s="74">
        <f t="shared" ca="1" si="41"/>
        <v>0</v>
      </c>
      <c r="L188" s="74">
        <f t="shared" ca="1" si="42"/>
        <v>0</v>
      </c>
      <c r="M188" s="74">
        <f t="shared" ca="1" si="51"/>
        <v>0</v>
      </c>
      <c r="N188" s="60">
        <f t="shared" ca="1" si="52"/>
        <v>0</v>
      </c>
      <c r="O188" s="75">
        <f t="shared" ca="1" si="54"/>
        <v>0</v>
      </c>
      <c r="P188" s="123">
        <f t="shared" ca="1" si="53"/>
        <v>0</v>
      </c>
      <c r="Q188" s="76">
        <f t="shared" ca="1" si="49"/>
        <v>0</v>
      </c>
      <c r="R188" s="49">
        <f t="shared" si="43"/>
        <v>2034</v>
      </c>
    </row>
    <row r="189" spans="2:18" x14ac:dyDescent="0.25">
      <c r="B189" s="48">
        <f t="shared" si="44"/>
        <v>49188</v>
      </c>
      <c r="C189" s="72">
        <f t="shared" ca="1" si="45"/>
        <v>0</v>
      </c>
      <c r="D189" s="125">
        <v>0</v>
      </c>
      <c r="E189" s="125">
        <v>0</v>
      </c>
      <c r="F189" s="73">
        <f t="shared" ca="1" si="46"/>
        <v>0</v>
      </c>
      <c r="G189" s="77">
        <f t="shared" ca="1" si="47"/>
        <v>0</v>
      </c>
      <c r="H189" s="74">
        <f t="shared" ca="1" si="50"/>
        <v>0</v>
      </c>
      <c r="I189" s="112">
        <f t="shared" ca="1" si="40"/>
        <v>0</v>
      </c>
      <c r="J189" s="74">
        <f t="shared" ca="1" si="48"/>
        <v>0</v>
      </c>
      <c r="K189" s="74">
        <f t="shared" ca="1" si="41"/>
        <v>0</v>
      </c>
      <c r="L189" s="74">
        <f t="shared" ca="1" si="42"/>
        <v>0</v>
      </c>
      <c r="M189" s="74">
        <f t="shared" ca="1" si="51"/>
        <v>0</v>
      </c>
      <c r="N189" s="60">
        <f t="shared" ca="1" si="52"/>
        <v>0</v>
      </c>
      <c r="O189" s="75">
        <f t="shared" ca="1" si="54"/>
        <v>0</v>
      </c>
      <c r="P189" s="123">
        <f t="shared" ca="1" si="53"/>
        <v>0</v>
      </c>
      <c r="Q189" s="76">
        <f t="shared" ca="1" si="49"/>
        <v>0</v>
      </c>
      <c r="R189" s="49">
        <f t="shared" si="43"/>
        <v>2034</v>
      </c>
    </row>
    <row r="190" spans="2:18" x14ac:dyDescent="0.25">
      <c r="B190" s="48">
        <f t="shared" si="44"/>
        <v>49218</v>
      </c>
      <c r="C190" s="72">
        <f t="shared" ca="1" si="45"/>
        <v>0</v>
      </c>
      <c r="D190" s="125">
        <v>0</v>
      </c>
      <c r="E190" s="125">
        <v>0</v>
      </c>
      <c r="F190" s="73">
        <f t="shared" ca="1" si="46"/>
        <v>0</v>
      </c>
      <c r="G190" s="77">
        <f t="shared" ca="1" si="47"/>
        <v>0</v>
      </c>
      <c r="H190" s="74">
        <f t="shared" ca="1" si="50"/>
        <v>0</v>
      </c>
      <c r="I190" s="112">
        <f t="shared" ca="1" si="40"/>
        <v>0</v>
      </c>
      <c r="J190" s="74">
        <f t="shared" ca="1" si="48"/>
        <v>0</v>
      </c>
      <c r="K190" s="74">
        <f t="shared" ca="1" si="41"/>
        <v>0</v>
      </c>
      <c r="L190" s="74">
        <f t="shared" ca="1" si="42"/>
        <v>0</v>
      </c>
      <c r="M190" s="74">
        <f t="shared" ca="1" si="51"/>
        <v>0</v>
      </c>
      <c r="N190" s="60">
        <f t="shared" ca="1" si="52"/>
        <v>0</v>
      </c>
      <c r="O190" s="75">
        <f t="shared" ca="1" si="54"/>
        <v>0</v>
      </c>
      <c r="P190" s="123">
        <f t="shared" ca="1" si="53"/>
        <v>0</v>
      </c>
      <c r="Q190" s="76">
        <f t="shared" ca="1" si="49"/>
        <v>0</v>
      </c>
      <c r="R190" s="49">
        <f t="shared" si="43"/>
        <v>2034</v>
      </c>
    </row>
    <row r="191" spans="2:18" x14ac:dyDescent="0.25">
      <c r="B191" s="48">
        <f t="shared" si="44"/>
        <v>49249</v>
      </c>
      <c r="C191" s="72">
        <f t="shared" ca="1" si="45"/>
        <v>0</v>
      </c>
      <c r="D191" s="125">
        <v>0</v>
      </c>
      <c r="E191" s="125">
        <v>0</v>
      </c>
      <c r="F191" s="73">
        <f t="shared" ca="1" si="46"/>
        <v>0</v>
      </c>
      <c r="G191" s="77">
        <f t="shared" ca="1" si="47"/>
        <v>0</v>
      </c>
      <c r="H191" s="74">
        <f t="shared" ca="1" si="50"/>
        <v>0</v>
      </c>
      <c r="I191" s="112">
        <f t="shared" ca="1" si="40"/>
        <v>0</v>
      </c>
      <c r="J191" s="74">
        <f t="shared" ca="1" si="48"/>
        <v>0</v>
      </c>
      <c r="K191" s="74">
        <f t="shared" ca="1" si="41"/>
        <v>0</v>
      </c>
      <c r="L191" s="74">
        <f t="shared" ca="1" si="42"/>
        <v>0</v>
      </c>
      <c r="M191" s="74">
        <f t="shared" ca="1" si="51"/>
        <v>0</v>
      </c>
      <c r="N191" s="60">
        <f t="shared" ca="1" si="52"/>
        <v>0</v>
      </c>
      <c r="O191" s="75">
        <f t="shared" ca="1" si="54"/>
        <v>0</v>
      </c>
      <c r="P191" s="123">
        <f t="shared" ca="1" si="53"/>
        <v>0</v>
      </c>
      <c r="Q191" s="76">
        <f t="shared" ca="1" si="49"/>
        <v>0</v>
      </c>
      <c r="R191" s="49">
        <f t="shared" si="43"/>
        <v>2034</v>
      </c>
    </row>
    <row r="192" spans="2:18" x14ac:dyDescent="0.25">
      <c r="B192" s="48">
        <f t="shared" si="44"/>
        <v>49279</v>
      </c>
      <c r="C192" s="72">
        <f t="shared" ca="1" si="45"/>
        <v>0</v>
      </c>
      <c r="D192" s="125">
        <v>0</v>
      </c>
      <c r="E192" s="125">
        <v>0</v>
      </c>
      <c r="F192" s="73">
        <f t="shared" ca="1" si="46"/>
        <v>0</v>
      </c>
      <c r="G192" s="77">
        <f t="shared" ca="1" si="47"/>
        <v>0</v>
      </c>
      <c r="H192" s="74">
        <f t="shared" ca="1" si="50"/>
        <v>0</v>
      </c>
      <c r="I192" s="112">
        <f t="shared" ca="1" si="40"/>
        <v>0</v>
      </c>
      <c r="J192" s="74">
        <f t="shared" ca="1" si="48"/>
        <v>0</v>
      </c>
      <c r="K192" s="74">
        <f t="shared" ca="1" si="41"/>
        <v>0</v>
      </c>
      <c r="L192" s="74">
        <f t="shared" ca="1" si="42"/>
        <v>0</v>
      </c>
      <c r="M192" s="74">
        <f t="shared" ca="1" si="51"/>
        <v>0</v>
      </c>
      <c r="N192" s="60">
        <f t="shared" ca="1" si="52"/>
        <v>0</v>
      </c>
      <c r="O192" s="75">
        <f t="shared" ca="1" si="54"/>
        <v>0</v>
      </c>
      <c r="P192" s="123">
        <f t="shared" ca="1" si="53"/>
        <v>0</v>
      </c>
      <c r="Q192" s="76">
        <f t="shared" ca="1" si="49"/>
        <v>0</v>
      </c>
      <c r="R192" s="49">
        <f t="shared" si="43"/>
        <v>2034</v>
      </c>
    </row>
    <row r="193" spans="2:18" x14ac:dyDescent="0.25">
      <c r="B193" s="48">
        <f t="shared" si="44"/>
        <v>49310</v>
      </c>
      <c r="C193" s="72">
        <f t="shared" ca="1" si="45"/>
        <v>0</v>
      </c>
      <c r="D193" s="125">
        <v>0</v>
      </c>
      <c r="E193" s="125">
        <v>0</v>
      </c>
      <c r="F193" s="73">
        <f t="shared" ca="1" si="46"/>
        <v>0</v>
      </c>
      <c r="G193" s="77">
        <f t="shared" ca="1" si="47"/>
        <v>0</v>
      </c>
      <c r="H193" s="74">
        <f t="shared" ca="1" si="50"/>
        <v>0</v>
      </c>
      <c r="I193" s="112">
        <f t="shared" ca="1" si="40"/>
        <v>0</v>
      </c>
      <c r="J193" s="74">
        <f t="shared" ca="1" si="48"/>
        <v>0</v>
      </c>
      <c r="K193" s="74">
        <f t="shared" ca="1" si="41"/>
        <v>0</v>
      </c>
      <c r="L193" s="74">
        <f t="shared" ca="1" si="42"/>
        <v>0</v>
      </c>
      <c r="M193" s="74">
        <f t="shared" ca="1" si="51"/>
        <v>0</v>
      </c>
      <c r="N193" s="60">
        <f t="shared" ca="1" si="52"/>
        <v>0</v>
      </c>
      <c r="O193" s="75">
        <f t="shared" ca="1" si="54"/>
        <v>0</v>
      </c>
      <c r="P193" s="123">
        <f t="shared" ca="1" si="53"/>
        <v>0</v>
      </c>
      <c r="Q193" s="76">
        <f t="shared" ca="1" si="49"/>
        <v>0</v>
      </c>
      <c r="R193" s="49">
        <f t="shared" si="43"/>
        <v>2035</v>
      </c>
    </row>
    <row r="194" spans="2:18" x14ac:dyDescent="0.25">
      <c r="B194" s="48">
        <f t="shared" si="44"/>
        <v>49341</v>
      </c>
      <c r="C194" s="72">
        <f t="shared" ca="1" si="45"/>
        <v>0</v>
      </c>
      <c r="D194" s="125">
        <v>0</v>
      </c>
      <c r="E194" s="125">
        <v>0</v>
      </c>
      <c r="F194" s="73">
        <f t="shared" ca="1" si="46"/>
        <v>0</v>
      </c>
      <c r="G194" s="77">
        <f t="shared" ca="1" si="47"/>
        <v>0</v>
      </c>
      <c r="H194" s="74">
        <f t="shared" ca="1" si="50"/>
        <v>0</v>
      </c>
      <c r="I194" s="112">
        <f t="shared" ca="1" si="40"/>
        <v>0</v>
      </c>
      <c r="J194" s="74">
        <f t="shared" ca="1" si="48"/>
        <v>0</v>
      </c>
      <c r="K194" s="74">
        <f t="shared" ca="1" si="41"/>
        <v>0</v>
      </c>
      <c r="L194" s="74">
        <f t="shared" ca="1" si="42"/>
        <v>0</v>
      </c>
      <c r="M194" s="74">
        <f t="shared" ca="1" si="51"/>
        <v>0</v>
      </c>
      <c r="N194" s="60">
        <f t="shared" ca="1" si="52"/>
        <v>0</v>
      </c>
      <c r="O194" s="75">
        <f t="shared" ca="1" si="54"/>
        <v>0</v>
      </c>
      <c r="P194" s="123">
        <f t="shared" ca="1" si="53"/>
        <v>0</v>
      </c>
      <c r="Q194" s="76">
        <f t="shared" ca="1" si="49"/>
        <v>0</v>
      </c>
      <c r="R194" s="49">
        <f t="shared" si="43"/>
        <v>2035</v>
      </c>
    </row>
    <row r="195" spans="2:18" x14ac:dyDescent="0.25">
      <c r="B195" s="48">
        <f t="shared" si="44"/>
        <v>49369</v>
      </c>
      <c r="C195" s="72">
        <f t="shared" ca="1" si="45"/>
        <v>0</v>
      </c>
      <c r="D195" s="125">
        <v>0</v>
      </c>
      <c r="E195" s="125">
        <v>0</v>
      </c>
      <c r="F195" s="73">
        <f t="shared" ca="1" si="46"/>
        <v>0</v>
      </c>
      <c r="G195" s="77">
        <f t="shared" ca="1" si="47"/>
        <v>0</v>
      </c>
      <c r="H195" s="74">
        <f t="shared" ca="1" si="50"/>
        <v>0</v>
      </c>
      <c r="I195" s="112">
        <f t="shared" ca="1" si="40"/>
        <v>0</v>
      </c>
      <c r="J195" s="74">
        <f t="shared" ca="1" si="48"/>
        <v>0</v>
      </c>
      <c r="K195" s="74">
        <f t="shared" ca="1" si="41"/>
        <v>0</v>
      </c>
      <c r="L195" s="74">
        <f t="shared" ca="1" si="42"/>
        <v>0</v>
      </c>
      <c r="M195" s="74">
        <f t="shared" ca="1" si="51"/>
        <v>0</v>
      </c>
      <c r="N195" s="60">
        <f t="shared" ca="1" si="52"/>
        <v>0</v>
      </c>
      <c r="O195" s="75">
        <f t="shared" ca="1" si="54"/>
        <v>0</v>
      </c>
      <c r="P195" s="123">
        <f t="shared" ca="1" si="53"/>
        <v>0</v>
      </c>
      <c r="Q195" s="76">
        <f t="shared" ca="1" si="49"/>
        <v>0</v>
      </c>
      <c r="R195" s="49">
        <f t="shared" si="43"/>
        <v>2035</v>
      </c>
    </row>
    <row r="196" spans="2:18" x14ac:dyDescent="0.25">
      <c r="B196" s="48">
        <f t="shared" si="44"/>
        <v>49400</v>
      </c>
      <c r="C196" s="72">
        <f t="shared" ca="1" si="45"/>
        <v>0</v>
      </c>
      <c r="D196" s="125">
        <v>0</v>
      </c>
      <c r="E196" s="125">
        <v>0</v>
      </c>
      <c r="F196" s="73">
        <f t="shared" ca="1" si="46"/>
        <v>0</v>
      </c>
      <c r="G196" s="77">
        <f t="shared" ca="1" si="47"/>
        <v>0</v>
      </c>
      <c r="H196" s="74">
        <f t="shared" ca="1" si="50"/>
        <v>0</v>
      </c>
      <c r="I196" s="112">
        <f t="shared" ref="I196:I259" ca="1" si="55">IF(N195&gt;0,ROUND(LOOKUP(YEAR($B196-60),T:T,U:U),2),0)</f>
        <v>0</v>
      </c>
      <c r="J196" s="74">
        <f t="shared" ca="1" si="48"/>
        <v>0</v>
      </c>
      <c r="K196" s="74">
        <f t="shared" ref="K196:K259" ca="1" si="56">IF(N195&gt;0,-F196-G196-H196+IF(E196&gt;0,E196,Allotment),0)</f>
        <v>0</v>
      </c>
      <c r="L196" s="74">
        <f t="shared" ref="L196:L259" ca="1" si="57">IF(N195&gt;0,C196-K196,0)</f>
        <v>0</v>
      </c>
      <c r="M196" s="74">
        <f t="shared" ca="1" si="51"/>
        <v>0</v>
      </c>
      <c r="N196" s="60">
        <f t="shared" ca="1" si="52"/>
        <v>0</v>
      </c>
      <c r="O196" s="75">
        <f t="shared" ca="1" si="54"/>
        <v>0</v>
      </c>
      <c r="P196" s="123">
        <f t="shared" ca="1" si="53"/>
        <v>0</v>
      </c>
      <c r="Q196" s="76">
        <f t="shared" ca="1" si="49"/>
        <v>0</v>
      </c>
      <c r="R196" s="49">
        <f t="shared" ref="R196:R259" si="58">YEAR(B196)</f>
        <v>2035</v>
      </c>
    </row>
    <row r="197" spans="2:18" x14ac:dyDescent="0.25">
      <c r="B197" s="48">
        <f t="shared" ref="B197:B260" si="59">EDATE(B196,1)</f>
        <v>49430</v>
      </c>
      <c r="C197" s="72">
        <f t="shared" ref="C197:C260" ca="1" si="60">IF(N196&gt;0,N196-F197,IF(AND(N197=0,N196&lt;0),-0.01,0))</f>
        <v>0</v>
      </c>
      <c r="D197" s="125">
        <v>0</v>
      </c>
      <c r="E197" s="125">
        <v>0</v>
      </c>
      <c r="F197" s="73">
        <f t="shared" ref="F197:F260" ca="1" si="61">IF(N196&gt;0,IF(D197,D197,New_Payment)-G197-H197,0)</f>
        <v>0</v>
      </c>
      <c r="G197" s="77">
        <f t="shared" ref="G197:G260" ca="1" si="62">IF(N196&gt;0,ROUND(N196*Period_Interest,2),0)</f>
        <v>0</v>
      </c>
      <c r="H197" s="74">
        <f t="shared" ca="1" si="50"/>
        <v>0</v>
      </c>
      <c r="I197" s="112">
        <f t="shared" ca="1" si="55"/>
        <v>0</v>
      </c>
      <c r="J197" s="74">
        <f t="shared" ref="J197:J260" ca="1" si="63">IF($C196&gt;_80_of_Appraisal,PMI,0)</f>
        <v>0</v>
      </c>
      <c r="K197" s="74">
        <f t="shared" ca="1" si="56"/>
        <v>0</v>
      </c>
      <c r="L197" s="74">
        <f t="shared" ca="1" si="57"/>
        <v>0</v>
      </c>
      <c r="M197" s="74">
        <f t="shared" ca="1" si="51"/>
        <v>0</v>
      </c>
      <c r="N197" s="60">
        <f t="shared" ca="1" si="52"/>
        <v>0</v>
      </c>
      <c r="O197" s="75">
        <f t="shared" ca="1" si="54"/>
        <v>0</v>
      </c>
      <c r="P197" s="123">
        <f t="shared" ca="1" si="53"/>
        <v>0</v>
      </c>
      <c r="Q197" s="76">
        <f t="shared" ref="Q197:Q260" ca="1" si="64">IF(OR(Q196&lt;-0.01,Q196=0),0,IF(Q196&gt;0,Q196-F197-K197-IF(P197&lt;&gt;"",P197,O197),Q196-F197-K197))</f>
        <v>0</v>
      </c>
      <c r="R197" s="49">
        <f t="shared" si="58"/>
        <v>2035</v>
      </c>
    </row>
    <row r="198" spans="2:18" x14ac:dyDescent="0.25">
      <c r="B198" s="48">
        <f t="shared" si="59"/>
        <v>49461</v>
      </c>
      <c r="C198" s="72">
        <f t="shared" ca="1" si="60"/>
        <v>0</v>
      </c>
      <c r="D198" s="125">
        <v>0</v>
      </c>
      <c r="E198" s="125">
        <v>0</v>
      </c>
      <c r="F198" s="73">
        <f t="shared" ca="1" si="61"/>
        <v>0</v>
      </c>
      <c r="G198" s="77">
        <f t="shared" ca="1" si="62"/>
        <v>0</v>
      </c>
      <c r="H198" s="74">
        <f t="shared" ref="H198:H261" ca="1" si="65">I198+J198</f>
        <v>0</v>
      </c>
      <c r="I198" s="112">
        <f t="shared" ca="1" si="55"/>
        <v>0</v>
      </c>
      <c r="J198" s="74">
        <f t="shared" ca="1" si="63"/>
        <v>0</v>
      </c>
      <c r="K198" s="74">
        <f t="shared" ca="1" si="56"/>
        <v>0</v>
      </c>
      <c r="L198" s="74">
        <f t="shared" ca="1" si="57"/>
        <v>0</v>
      </c>
      <c r="M198" s="74">
        <f t="shared" ref="M198:M261" ca="1" si="66">IF($P198,$P198,0)</f>
        <v>0</v>
      </c>
      <c r="N198" s="60">
        <f t="shared" ref="N198:N261" ca="1" si="67">L198-M198</f>
        <v>0</v>
      </c>
      <c r="O198" s="75">
        <f t="shared" ca="1" si="54"/>
        <v>0</v>
      </c>
      <c r="P198" s="123">
        <f t="shared" ref="P198:P261" ca="1" si="68">IF(O198,O198,0)</f>
        <v>0</v>
      </c>
      <c r="Q198" s="76">
        <f t="shared" ca="1" si="64"/>
        <v>0</v>
      </c>
      <c r="R198" s="49">
        <f t="shared" si="58"/>
        <v>2035</v>
      </c>
    </row>
    <row r="199" spans="2:18" x14ac:dyDescent="0.25">
      <c r="B199" s="48">
        <f t="shared" si="59"/>
        <v>49491</v>
      </c>
      <c r="C199" s="72">
        <f t="shared" ca="1" si="60"/>
        <v>0</v>
      </c>
      <c r="D199" s="125">
        <v>0</v>
      </c>
      <c r="E199" s="125">
        <v>0</v>
      </c>
      <c r="F199" s="73">
        <f t="shared" ca="1" si="61"/>
        <v>0</v>
      </c>
      <c r="G199" s="77">
        <f t="shared" ca="1" si="62"/>
        <v>0</v>
      </c>
      <c r="H199" s="74">
        <f t="shared" ca="1" si="65"/>
        <v>0</v>
      </c>
      <c r="I199" s="112">
        <f t="shared" ca="1" si="55"/>
        <v>0</v>
      </c>
      <c r="J199" s="74">
        <f t="shared" ca="1" si="63"/>
        <v>0</v>
      </c>
      <c r="K199" s="74">
        <f t="shared" ca="1" si="56"/>
        <v>0</v>
      </c>
      <c r="L199" s="74">
        <f t="shared" ca="1" si="57"/>
        <v>0</v>
      </c>
      <c r="M199" s="74">
        <f t="shared" ca="1" si="66"/>
        <v>0</v>
      </c>
      <c r="N199" s="60">
        <f t="shared" ca="1" si="67"/>
        <v>0</v>
      </c>
      <c r="O199" s="75">
        <f t="shared" ca="1" si="54"/>
        <v>0</v>
      </c>
      <c r="P199" s="123">
        <f t="shared" ca="1" si="68"/>
        <v>0</v>
      </c>
      <c r="Q199" s="76">
        <f t="shared" ca="1" si="64"/>
        <v>0</v>
      </c>
      <c r="R199" s="49">
        <f t="shared" si="58"/>
        <v>2035</v>
      </c>
    </row>
    <row r="200" spans="2:18" x14ac:dyDescent="0.25">
      <c r="B200" s="48">
        <f t="shared" si="59"/>
        <v>49522</v>
      </c>
      <c r="C200" s="72">
        <f t="shared" ca="1" si="60"/>
        <v>0</v>
      </c>
      <c r="D200" s="125">
        <v>0</v>
      </c>
      <c r="E200" s="125">
        <v>0</v>
      </c>
      <c r="F200" s="73">
        <f t="shared" ca="1" si="61"/>
        <v>0</v>
      </c>
      <c r="G200" s="77">
        <f t="shared" ca="1" si="62"/>
        <v>0</v>
      </c>
      <c r="H200" s="74">
        <f t="shared" ca="1" si="65"/>
        <v>0</v>
      </c>
      <c r="I200" s="112">
        <f t="shared" ca="1" si="55"/>
        <v>0</v>
      </c>
      <c r="J200" s="74">
        <f t="shared" ca="1" si="63"/>
        <v>0</v>
      </c>
      <c r="K200" s="74">
        <f t="shared" ca="1" si="56"/>
        <v>0</v>
      </c>
      <c r="L200" s="74">
        <f t="shared" ca="1" si="57"/>
        <v>0</v>
      </c>
      <c r="M200" s="74">
        <f t="shared" ca="1" si="66"/>
        <v>0</v>
      </c>
      <c r="N200" s="60">
        <f t="shared" ca="1" si="67"/>
        <v>0</v>
      </c>
      <c r="O200" s="75">
        <f t="shared" ca="1" si="54"/>
        <v>0</v>
      </c>
      <c r="P200" s="123">
        <f t="shared" ca="1" si="68"/>
        <v>0</v>
      </c>
      <c r="Q200" s="76">
        <f t="shared" ca="1" si="64"/>
        <v>0</v>
      </c>
      <c r="R200" s="49">
        <f t="shared" si="58"/>
        <v>2035</v>
      </c>
    </row>
    <row r="201" spans="2:18" x14ac:dyDescent="0.25">
      <c r="B201" s="48">
        <f t="shared" si="59"/>
        <v>49553</v>
      </c>
      <c r="C201" s="72">
        <f t="shared" ca="1" si="60"/>
        <v>0</v>
      </c>
      <c r="D201" s="125">
        <v>0</v>
      </c>
      <c r="E201" s="125">
        <v>0</v>
      </c>
      <c r="F201" s="73">
        <f t="shared" ca="1" si="61"/>
        <v>0</v>
      </c>
      <c r="G201" s="77">
        <f t="shared" ca="1" si="62"/>
        <v>0</v>
      </c>
      <c r="H201" s="74">
        <f t="shared" ca="1" si="65"/>
        <v>0</v>
      </c>
      <c r="I201" s="112">
        <f t="shared" ca="1" si="55"/>
        <v>0</v>
      </c>
      <c r="J201" s="74">
        <f t="shared" ca="1" si="63"/>
        <v>0</v>
      </c>
      <c r="K201" s="74">
        <f t="shared" ca="1" si="56"/>
        <v>0</v>
      </c>
      <c r="L201" s="74">
        <f t="shared" ca="1" si="57"/>
        <v>0</v>
      </c>
      <c r="M201" s="74">
        <f t="shared" ca="1" si="66"/>
        <v>0</v>
      </c>
      <c r="N201" s="60">
        <f t="shared" ca="1" si="67"/>
        <v>0</v>
      </c>
      <c r="O201" s="75">
        <f t="shared" ca="1" si="54"/>
        <v>0</v>
      </c>
      <c r="P201" s="123">
        <f t="shared" ca="1" si="68"/>
        <v>0</v>
      </c>
      <c r="Q201" s="76">
        <f t="shared" ca="1" si="64"/>
        <v>0</v>
      </c>
      <c r="R201" s="49">
        <f t="shared" si="58"/>
        <v>2035</v>
      </c>
    </row>
    <row r="202" spans="2:18" x14ac:dyDescent="0.25">
      <c r="B202" s="48">
        <f t="shared" si="59"/>
        <v>49583</v>
      </c>
      <c r="C202" s="72">
        <f t="shared" ca="1" si="60"/>
        <v>0</v>
      </c>
      <c r="D202" s="125">
        <v>0</v>
      </c>
      <c r="E202" s="125">
        <v>0</v>
      </c>
      <c r="F202" s="73">
        <f t="shared" ca="1" si="61"/>
        <v>0</v>
      </c>
      <c r="G202" s="77">
        <f t="shared" ca="1" si="62"/>
        <v>0</v>
      </c>
      <c r="H202" s="74">
        <f t="shared" ca="1" si="65"/>
        <v>0</v>
      </c>
      <c r="I202" s="112">
        <f t="shared" ca="1" si="55"/>
        <v>0</v>
      </c>
      <c r="J202" s="74">
        <f t="shared" ca="1" si="63"/>
        <v>0</v>
      </c>
      <c r="K202" s="74">
        <f t="shared" ca="1" si="56"/>
        <v>0</v>
      </c>
      <c r="L202" s="74">
        <f t="shared" ca="1" si="57"/>
        <v>0</v>
      </c>
      <c r="M202" s="74">
        <f t="shared" ca="1" si="66"/>
        <v>0</v>
      </c>
      <c r="N202" s="60">
        <f t="shared" ca="1" si="67"/>
        <v>0</v>
      </c>
      <c r="O202" s="75">
        <f t="shared" ca="1" si="54"/>
        <v>0</v>
      </c>
      <c r="P202" s="123">
        <f t="shared" ca="1" si="68"/>
        <v>0</v>
      </c>
      <c r="Q202" s="76">
        <f t="shared" ca="1" si="64"/>
        <v>0</v>
      </c>
      <c r="R202" s="49">
        <f t="shared" si="58"/>
        <v>2035</v>
      </c>
    </row>
    <row r="203" spans="2:18" x14ac:dyDescent="0.25">
      <c r="B203" s="48">
        <f t="shared" si="59"/>
        <v>49614</v>
      </c>
      <c r="C203" s="72">
        <f t="shared" ca="1" si="60"/>
        <v>0</v>
      </c>
      <c r="D203" s="125">
        <v>0</v>
      </c>
      <c r="E203" s="125">
        <v>0</v>
      </c>
      <c r="F203" s="73">
        <f t="shared" ca="1" si="61"/>
        <v>0</v>
      </c>
      <c r="G203" s="77">
        <f t="shared" ca="1" si="62"/>
        <v>0</v>
      </c>
      <c r="H203" s="74">
        <f t="shared" ca="1" si="65"/>
        <v>0</v>
      </c>
      <c r="I203" s="112">
        <f t="shared" ca="1" si="55"/>
        <v>0</v>
      </c>
      <c r="J203" s="74">
        <f t="shared" ca="1" si="63"/>
        <v>0</v>
      </c>
      <c r="K203" s="74">
        <f t="shared" ca="1" si="56"/>
        <v>0</v>
      </c>
      <c r="L203" s="74">
        <f t="shared" ca="1" si="57"/>
        <v>0</v>
      </c>
      <c r="M203" s="74">
        <f t="shared" ca="1" si="66"/>
        <v>0</v>
      </c>
      <c r="N203" s="60">
        <f t="shared" ca="1" si="67"/>
        <v>0</v>
      </c>
      <c r="O203" s="75">
        <f t="shared" ca="1" si="54"/>
        <v>0</v>
      </c>
      <c r="P203" s="123">
        <f t="shared" ca="1" si="68"/>
        <v>0</v>
      </c>
      <c r="Q203" s="76">
        <f t="shared" ca="1" si="64"/>
        <v>0</v>
      </c>
      <c r="R203" s="49">
        <f t="shared" si="58"/>
        <v>2035</v>
      </c>
    </row>
    <row r="204" spans="2:18" x14ac:dyDescent="0.25">
      <c r="B204" s="48">
        <f t="shared" si="59"/>
        <v>49644</v>
      </c>
      <c r="C204" s="72">
        <f t="shared" ca="1" si="60"/>
        <v>0</v>
      </c>
      <c r="D204" s="125">
        <v>0</v>
      </c>
      <c r="E204" s="125">
        <v>0</v>
      </c>
      <c r="F204" s="73">
        <f t="shared" ca="1" si="61"/>
        <v>0</v>
      </c>
      <c r="G204" s="77">
        <f t="shared" ca="1" si="62"/>
        <v>0</v>
      </c>
      <c r="H204" s="74">
        <f t="shared" ca="1" si="65"/>
        <v>0</v>
      </c>
      <c r="I204" s="112">
        <f t="shared" ca="1" si="55"/>
        <v>0</v>
      </c>
      <c r="J204" s="74">
        <f t="shared" ca="1" si="63"/>
        <v>0</v>
      </c>
      <c r="K204" s="74">
        <f t="shared" ca="1" si="56"/>
        <v>0</v>
      </c>
      <c r="L204" s="74">
        <f t="shared" ca="1" si="57"/>
        <v>0</v>
      </c>
      <c r="M204" s="74">
        <f t="shared" ca="1" si="66"/>
        <v>0</v>
      </c>
      <c r="N204" s="60">
        <f t="shared" ca="1" si="67"/>
        <v>0</v>
      </c>
      <c r="O204" s="75">
        <f t="shared" ca="1" si="54"/>
        <v>0</v>
      </c>
      <c r="P204" s="123">
        <f t="shared" ca="1" si="68"/>
        <v>0</v>
      </c>
      <c r="Q204" s="76">
        <f t="shared" ca="1" si="64"/>
        <v>0</v>
      </c>
      <c r="R204" s="49">
        <f t="shared" si="58"/>
        <v>2035</v>
      </c>
    </row>
    <row r="205" spans="2:18" x14ac:dyDescent="0.25">
      <c r="B205" s="48">
        <f t="shared" si="59"/>
        <v>49675</v>
      </c>
      <c r="C205" s="72">
        <f t="shared" ca="1" si="60"/>
        <v>0</v>
      </c>
      <c r="D205" s="125">
        <v>0</v>
      </c>
      <c r="E205" s="125">
        <v>0</v>
      </c>
      <c r="F205" s="73">
        <f t="shared" ca="1" si="61"/>
        <v>0</v>
      </c>
      <c r="G205" s="77">
        <f t="shared" ca="1" si="62"/>
        <v>0</v>
      </c>
      <c r="H205" s="74">
        <f t="shared" ca="1" si="65"/>
        <v>0</v>
      </c>
      <c r="I205" s="112">
        <f t="shared" ca="1" si="55"/>
        <v>0</v>
      </c>
      <c r="J205" s="74">
        <f t="shared" ca="1" si="63"/>
        <v>0</v>
      </c>
      <c r="K205" s="74">
        <f t="shared" ca="1" si="56"/>
        <v>0</v>
      </c>
      <c r="L205" s="74">
        <f t="shared" ca="1" si="57"/>
        <v>0</v>
      </c>
      <c r="M205" s="74">
        <f t="shared" ca="1" si="66"/>
        <v>0</v>
      </c>
      <c r="N205" s="60">
        <f t="shared" ca="1" si="67"/>
        <v>0</v>
      </c>
      <c r="O205" s="75">
        <f t="shared" ca="1" si="54"/>
        <v>0</v>
      </c>
      <c r="P205" s="123">
        <f t="shared" ca="1" si="68"/>
        <v>0</v>
      </c>
      <c r="Q205" s="76">
        <f t="shared" ca="1" si="64"/>
        <v>0</v>
      </c>
      <c r="R205" s="49">
        <f t="shared" si="58"/>
        <v>2036</v>
      </c>
    </row>
    <row r="206" spans="2:18" x14ac:dyDescent="0.25">
      <c r="B206" s="48">
        <f t="shared" si="59"/>
        <v>49706</v>
      </c>
      <c r="C206" s="72">
        <f t="shared" ca="1" si="60"/>
        <v>0</v>
      </c>
      <c r="D206" s="125">
        <v>0</v>
      </c>
      <c r="E206" s="125">
        <v>0</v>
      </c>
      <c r="F206" s="73">
        <f t="shared" ca="1" si="61"/>
        <v>0</v>
      </c>
      <c r="G206" s="77">
        <f t="shared" ca="1" si="62"/>
        <v>0</v>
      </c>
      <c r="H206" s="74">
        <f t="shared" ca="1" si="65"/>
        <v>0</v>
      </c>
      <c r="I206" s="112">
        <f t="shared" ca="1" si="55"/>
        <v>0</v>
      </c>
      <c r="J206" s="74">
        <f t="shared" ca="1" si="63"/>
        <v>0</v>
      </c>
      <c r="K206" s="74">
        <f t="shared" ca="1" si="56"/>
        <v>0</v>
      </c>
      <c r="L206" s="74">
        <f t="shared" ca="1" si="57"/>
        <v>0</v>
      </c>
      <c r="M206" s="74">
        <f t="shared" ca="1" si="66"/>
        <v>0</v>
      </c>
      <c r="N206" s="60">
        <f t="shared" ca="1" si="67"/>
        <v>0</v>
      </c>
      <c r="O206" s="75">
        <f t="shared" ca="1" si="54"/>
        <v>0</v>
      </c>
      <c r="P206" s="123">
        <f t="shared" ca="1" si="68"/>
        <v>0</v>
      </c>
      <c r="Q206" s="76">
        <f t="shared" ca="1" si="64"/>
        <v>0</v>
      </c>
      <c r="R206" s="49">
        <f t="shared" si="58"/>
        <v>2036</v>
      </c>
    </row>
    <row r="207" spans="2:18" x14ac:dyDescent="0.25">
      <c r="B207" s="48">
        <f t="shared" si="59"/>
        <v>49735</v>
      </c>
      <c r="C207" s="72">
        <f t="shared" ca="1" si="60"/>
        <v>0</v>
      </c>
      <c r="D207" s="125">
        <v>0</v>
      </c>
      <c r="E207" s="125">
        <v>0</v>
      </c>
      <c r="F207" s="73">
        <f t="shared" ca="1" si="61"/>
        <v>0</v>
      </c>
      <c r="G207" s="77">
        <f t="shared" ca="1" si="62"/>
        <v>0</v>
      </c>
      <c r="H207" s="74">
        <f t="shared" ca="1" si="65"/>
        <v>0</v>
      </c>
      <c r="I207" s="112">
        <f t="shared" ca="1" si="55"/>
        <v>0</v>
      </c>
      <c r="J207" s="74">
        <f t="shared" ca="1" si="63"/>
        <v>0</v>
      </c>
      <c r="K207" s="74">
        <f t="shared" ca="1" si="56"/>
        <v>0</v>
      </c>
      <c r="L207" s="74">
        <f t="shared" ca="1" si="57"/>
        <v>0</v>
      </c>
      <c r="M207" s="74">
        <f t="shared" ca="1" si="66"/>
        <v>0</v>
      </c>
      <c r="N207" s="60">
        <f t="shared" ca="1" si="67"/>
        <v>0</v>
      </c>
      <c r="O207" s="75">
        <f t="shared" ca="1" si="54"/>
        <v>0</v>
      </c>
      <c r="P207" s="123">
        <f t="shared" ca="1" si="68"/>
        <v>0</v>
      </c>
      <c r="Q207" s="76">
        <f t="shared" ca="1" si="64"/>
        <v>0</v>
      </c>
      <c r="R207" s="49">
        <f t="shared" si="58"/>
        <v>2036</v>
      </c>
    </row>
    <row r="208" spans="2:18" x14ac:dyDescent="0.25">
      <c r="B208" s="48">
        <f t="shared" si="59"/>
        <v>49766</v>
      </c>
      <c r="C208" s="72">
        <f t="shared" ca="1" si="60"/>
        <v>0</v>
      </c>
      <c r="D208" s="125">
        <v>0</v>
      </c>
      <c r="E208" s="125">
        <v>0</v>
      </c>
      <c r="F208" s="73">
        <f t="shared" ca="1" si="61"/>
        <v>0</v>
      </c>
      <c r="G208" s="77">
        <f t="shared" ca="1" si="62"/>
        <v>0</v>
      </c>
      <c r="H208" s="74">
        <f t="shared" ca="1" si="65"/>
        <v>0</v>
      </c>
      <c r="I208" s="112">
        <f t="shared" ca="1" si="55"/>
        <v>0</v>
      </c>
      <c r="J208" s="74">
        <f t="shared" ca="1" si="63"/>
        <v>0</v>
      </c>
      <c r="K208" s="74">
        <f t="shared" ca="1" si="56"/>
        <v>0</v>
      </c>
      <c r="L208" s="74">
        <f t="shared" ca="1" si="57"/>
        <v>0</v>
      </c>
      <c r="M208" s="74">
        <f t="shared" ca="1" si="66"/>
        <v>0</v>
      </c>
      <c r="N208" s="60">
        <f t="shared" ca="1" si="67"/>
        <v>0</v>
      </c>
      <c r="O208" s="75">
        <f t="shared" ca="1" si="54"/>
        <v>0</v>
      </c>
      <c r="P208" s="123">
        <f t="shared" ca="1" si="68"/>
        <v>0</v>
      </c>
      <c r="Q208" s="76">
        <f t="shared" ca="1" si="64"/>
        <v>0</v>
      </c>
      <c r="R208" s="49">
        <f t="shared" si="58"/>
        <v>2036</v>
      </c>
    </row>
    <row r="209" spans="2:18" x14ac:dyDescent="0.25">
      <c r="B209" s="48">
        <f t="shared" si="59"/>
        <v>49796</v>
      </c>
      <c r="C209" s="72">
        <f t="shared" ca="1" si="60"/>
        <v>0</v>
      </c>
      <c r="D209" s="125">
        <v>0</v>
      </c>
      <c r="E209" s="125">
        <v>0</v>
      </c>
      <c r="F209" s="73">
        <f t="shared" ca="1" si="61"/>
        <v>0</v>
      </c>
      <c r="G209" s="77">
        <f t="shared" ca="1" si="62"/>
        <v>0</v>
      </c>
      <c r="H209" s="74">
        <f t="shared" ca="1" si="65"/>
        <v>0</v>
      </c>
      <c r="I209" s="112">
        <f t="shared" ca="1" si="55"/>
        <v>0</v>
      </c>
      <c r="J209" s="74">
        <f t="shared" ca="1" si="63"/>
        <v>0</v>
      </c>
      <c r="K209" s="74">
        <f t="shared" ca="1" si="56"/>
        <v>0</v>
      </c>
      <c r="L209" s="74">
        <f t="shared" ca="1" si="57"/>
        <v>0</v>
      </c>
      <c r="M209" s="74">
        <f t="shared" ca="1" si="66"/>
        <v>0</v>
      </c>
      <c r="N209" s="60">
        <f t="shared" ca="1" si="67"/>
        <v>0</v>
      </c>
      <c r="O209" s="75">
        <f t="shared" ca="1" si="54"/>
        <v>0</v>
      </c>
      <c r="P209" s="123">
        <f t="shared" ca="1" si="68"/>
        <v>0</v>
      </c>
      <c r="Q209" s="76">
        <f t="shared" ca="1" si="64"/>
        <v>0</v>
      </c>
      <c r="R209" s="49">
        <f t="shared" si="58"/>
        <v>2036</v>
      </c>
    </row>
    <row r="210" spans="2:18" x14ac:dyDescent="0.25">
      <c r="B210" s="48">
        <f t="shared" si="59"/>
        <v>49827</v>
      </c>
      <c r="C210" s="72">
        <f t="shared" ca="1" si="60"/>
        <v>0</v>
      </c>
      <c r="D210" s="125">
        <v>0</v>
      </c>
      <c r="E210" s="125">
        <v>0</v>
      </c>
      <c r="F210" s="73">
        <f t="shared" ca="1" si="61"/>
        <v>0</v>
      </c>
      <c r="G210" s="77">
        <f t="shared" ca="1" si="62"/>
        <v>0</v>
      </c>
      <c r="H210" s="74">
        <f t="shared" ca="1" si="65"/>
        <v>0</v>
      </c>
      <c r="I210" s="112">
        <f t="shared" ca="1" si="55"/>
        <v>0</v>
      </c>
      <c r="J210" s="74">
        <f t="shared" ca="1" si="63"/>
        <v>0</v>
      </c>
      <c r="K210" s="74">
        <f t="shared" ca="1" si="56"/>
        <v>0</v>
      </c>
      <c r="L210" s="74">
        <f t="shared" ca="1" si="57"/>
        <v>0</v>
      </c>
      <c r="M210" s="74">
        <f t="shared" ca="1" si="66"/>
        <v>0</v>
      </c>
      <c r="N210" s="60">
        <f t="shared" ca="1" si="67"/>
        <v>0</v>
      </c>
      <c r="O210" s="75">
        <f t="shared" ca="1" si="54"/>
        <v>0</v>
      </c>
      <c r="P210" s="123">
        <f t="shared" ca="1" si="68"/>
        <v>0</v>
      </c>
      <c r="Q210" s="76">
        <f t="shared" ca="1" si="64"/>
        <v>0</v>
      </c>
      <c r="R210" s="49">
        <f t="shared" si="58"/>
        <v>2036</v>
      </c>
    </row>
    <row r="211" spans="2:18" x14ac:dyDescent="0.25">
      <c r="B211" s="48">
        <f t="shared" si="59"/>
        <v>49857</v>
      </c>
      <c r="C211" s="72">
        <f t="shared" ca="1" si="60"/>
        <v>0</v>
      </c>
      <c r="D211" s="125">
        <v>0</v>
      </c>
      <c r="E211" s="125">
        <v>0</v>
      </c>
      <c r="F211" s="73">
        <f t="shared" ca="1" si="61"/>
        <v>0</v>
      </c>
      <c r="G211" s="77">
        <f t="shared" ca="1" si="62"/>
        <v>0</v>
      </c>
      <c r="H211" s="74">
        <f t="shared" ca="1" si="65"/>
        <v>0</v>
      </c>
      <c r="I211" s="112">
        <f t="shared" ca="1" si="55"/>
        <v>0</v>
      </c>
      <c r="J211" s="74">
        <f t="shared" ca="1" si="63"/>
        <v>0</v>
      </c>
      <c r="K211" s="74">
        <f t="shared" ca="1" si="56"/>
        <v>0</v>
      </c>
      <c r="L211" s="74">
        <f t="shared" ca="1" si="57"/>
        <v>0</v>
      </c>
      <c r="M211" s="74">
        <f t="shared" ca="1" si="66"/>
        <v>0</v>
      </c>
      <c r="N211" s="60">
        <f t="shared" ca="1" si="67"/>
        <v>0</v>
      </c>
      <c r="O211" s="75">
        <f t="shared" ca="1" si="54"/>
        <v>0</v>
      </c>
      <c r="P211" s="123">
        <f t="shared" ca="1" si="68"/>
        <v>0</v>
      </c>
      <c r="Q211" s="76">
        <f t="shared" ca="1" si="64"/>
        <v>0</v>
      </c>
      <c r="R211" s="49">
        <f t="shared" si="58"/>
        <v>2036</v>
      </c>
    </row>
    <row r="212" spans="2:18" x14ac:dyDescent="0.25">
      <c r="B212" s="48">
        <f t="shared" si="59"/>
        <v>49888</v>
      </c>
      <c r="C212" s="72">
        <f t="shared" ca="1" si="60"/>
        <v>0</v>
      </c>
      <c r="D212" s="125">
        <v>0</v>
      </c>
      <c r="E212" s="125">
        <v>0</v>
      </c>
      <c r="F212" s="73">
        <f t="shared" ca="1" si="61"/>
        <v>0</v>
      </c>
      <c r="G212" s="77">
        <f t="shared" ca="1" si="62"/>
        <v>0</v>
      </c>
      <c r="H212" s="74">
        <f t="shared" ca="1" si="65"/>
        <v>0</v>
      </c>
      <c r="I212" s="112">
        <f t="shared" ca="1" si="55"/>
        <v>0</v>
      </c>
      <c r="J212" s="74">
        <f t="shared" ca="1" si="63"/>
        <v>0</v>
      </c>
      <c r="K212" s="74">
        <f t="shared" ca="1" si="56"/>
        <v>0</v>
      </c>
      <c r="L212" s="74">
        <f t="shared" ca="1" si="57"/>
        <v>0</v>
      </c>
      <c r="M212" s="74">
        <f t="shared" ca="1" si="66"/>
        <v>0</v>
      </c>
      <c r="N212" s="60">
        <f t="shared" ca="1" si="67"/>
        <v>0</v>
      </c>
      <c r="O212" s="75">
        <f t="shared" ca="1" si="54"/>
        <v>0</v>
      </c>
      <c r="P212" s="123">
        <f t="shared" ca="1" si="68"/>
        <v>0</v>
      </c>
      <c r="Q212" s="76">
        <f t="shared" ca="1" si="64"/>
        <v>0</v>
      </c>
      <c r="R212" s="49">
        <f t="shared" si="58"/>
        <v>2036</v>
      </c>
    </row>
    <row r="213" spans="2:18" x14ac:dyDescent="0.25">
      <c r="B213" s="48">
        <f t="shared" si="59"/>
        <v>49919</v>
      </c>
      <c r="C213" s="72">
        <f t="shared" ca="1" si="60"/>
        <v>0</v>
      </c>
      <c r="D213" s="125">
        <v>0</v>
      </c>
      <c r="E213" s="125">
        <v>0</v>
      </c>
      <c r="F213" s="73">
        <f t="shared" ca="1" si="61"/>
        <v>0</v>
      </c>
      <c r="G213" s="77">
        <f t="shared" ca="1" si="62"/>
        <v>0</v>
      </c>
      <c r="H213" s="74">
        <f t="shared" ca="1" si="65"/>
        <v>0</v>
      </c>
      <c r="I213" s="112">
        <f t="shared" ca="1" si="55"/>
        <v>0</v>
      </c>
      <c r="J213" s="74">
        <f t="shared" ca="1" si="63"/>
        <v>0</v>
      </c>
      <c r="K213" s="74">
        <f t="shared" ca="1" si="56"/>
        <v>0</v>
      </c>
      <c r="L213" s="74">
        <f t="shared" ca="1" si="57"/>
        <v>0</v>
      </c>
      <c r="M213" s="74">
        <f t="shared" ca="1" si="66"/>
        <v>0</v>
      </c>
      <c r="N213" s="60">
        <f t="shared" ca="1" si="67"/>
        <v>0</v>
      </c>
      <c r="O213" s="75">
        <f t="shared" ca="1" si="54"/>
        <v>0</v>
      </c>
      <c r="P213" s="123">
        <f t="shared" ca="1" si="68"/>
        <v>0</v>
      </c>
      <c r="Q213" s="76">
        <f t="shared" ca="1" si="64"/>
        <v>0</v>
      </c>
      <c r="R213" s="49">
        <f t="shared" si="58"/>
        <v>2036</v>
      </c>
    </row>
    <row r="214" spans="2:18" x14ac:dyDescent="0.25">
      <c r="B214" s="48">
        <f t="shared" si="59"/>
        <v>49949</v>
      </c>
      <c r="C214" s="72">
        <f t="shared" ca="1" si="60"/>
        <v>0</v>
      </c>
      <c r="D214" s="125">
        <v>0</v>
      </c>
      <c r="E214" s="125">
        <v>0</v>
      </c>
      <c r="F214" s="73">
        <f t="shared" ca="1" si="61"/>
        <v>0</v>
      </c>
      <c r="G214" s="77">
        <f t="shared" ca="1" si="62"/>
        <v>0</v>
      </c>
      <c r="H214" s="74">
        <f t="shared" ca="1" si="65"/>
        <v>0</v>
      </c>
      <c r="I214" s="112">
        <f t="shared" ca="1" si="55"/>
        <v>0</v>
      </c>
      <c r="J214" s="74">
        <f t="shared" ca="1" si="63"/>
        <v>0</v>
      </c>
      <c r="K214" s="74">
        <f t="shared" ca="1" si="56"/>
        <v>0</v>
      </c>
      <c r="L214" s="74">
        <f t="shared" ca="1" si="57"/>
        <v>0</v>
      </c>
      <c r="M214" s="74">
        <f t="shared" ca="1" si="66"/>
        <v>0</v>
      </c>
      <c r="N214" s="60">
        <f t="shared" ca="1" si="67"/>
        <v>0</v>
      </c>
      <c r="O214" s="75">
        <f t="shared" ca="1" si="54"/>
        <v>0</v>
      </c>
      <c r="P214" s="123">
        <f t="shared" ca="1" si="68"/>
        <v>0</v>
      </c>
      <c r="Q214" s="76">
        <f t="shared" ca="1" si="64"/>
        <v>0</v>
      </c>
      <c r="R214" s="49">
        <f t="shared" si="58"/>
        <v>2036</v>
      </c>
    </row>
    <row r="215" spans="2:18" x14ac:dyDescent="0.25">
      <c r="B215" s="48">
        <f t="shared" si="59"/>
        <v>49980</v>
      </c>
      <c r="C215" s="72">
        <f t="shared" ca="1" si="60"/>
        <v>0</v>
      </c>
      <c r="D215" s="125">
        <v>0</v>
      </c>
      <c r="E215" s="125">
        <v>0</v>
      </c>
      <c r="F215" s="73">
        <f t="shared" ca="1" si="61"/>
        <v>0</v>
      </c>
      <c r="G215" s="77">
        <f t="shared" ca="1" si="62"/>
        <v>0</v>
      </c>
      <c r="H215" s="74">
        <f t="shared" ca="1" si="65"/>
        <v>0</v>
      </c>
      <c r="I215" s="112">
        <f t="shared" ca="1" si="55"/>
        <v>0</v>
      </c>
      <c r="J215" s="74">
        <f t="shared" ca="1" si="63"/>
        <v>0</v>
      </c>
      <c r="K215" s="74">
        <f t="shared" ca="1" si="56"/>
        <v>0</v>
      </c>
      <c r="L215" s="74">
        <f t="shared" ca="1" si="57"/>
        <v>0</v>
      </c>
      <c r="M215" s="74">
        <f t="shared" ca="1" si="66"/>
        <v>0</v>
      </c>
      <c r="N215" s="60">
        <f t="shared" ca="1" si="67"/>
        <v>0</v>
      </c>
      <c r="O215" s="75">
        <f t="shared" ca="1" si="54"/>
        <v>0</v>
      </c>
      <c r="P215" s="123">
        <f t="shared" ca="1" si="68"/>
        <v>0</v>
      </c>
      <c r="Q215" s="76">
        <f t="shared" ca="1" si="64"/>
        <v>0</v>
      </c>
      <c r="R215" s="49">
        <f t="shared" si="58"/>
        <v>2036</v>
      </c>
    </row>
    <row r="216" spans="2:18" x14ac:dyDescent="0.25">
      <c r="B216" s="48">
        <f t="shared" si="59"/>
        <v>50010</v>
      </c>
      <c r="C216" s="72">
        <f t="shared" ca="1" si="60"/>
        <v>0</v>
      </c>
      <c r="D216" s="125">
        <v>0</v>
      </c>
      <c r="E216" s="125">
        <v>0</v>
      </c>
      <c r="F216" s="73">
        <f t="shared" ca="1" si="61"/>
        <v>0</v>
      </c>
      <c r="G216" s="77">
        <f t="shared" ca="1" si="62"/>
        <v>0</v>
      </c>
      <c r="H216" s="74">
        <f t="shared" ca="1" si="65"/>
        <v>0</v>
      </c>
      <c r="I216" s="112">
        <f t="shared" ca="1" si="55"/>
        <v>0</v>
      </c>
      <c r="J216" s="74">
        <f t="shared" ca="1" si="63"/>
        <v>0</v>
      </c>
      <c r="K216" s="74">
        <f t="shared" ca="1" si="56"/>
        <v>0</v>
      </c>
      <c r="L216" s="74">
        <f t="shared" ca="1" si="57"/>
        <v>0</v>
      </c>
      <c r="M216" s="74">
        <f t="shared" ca="1" si="66"/>
        <v>0</v>
      </c>
      <c r="N216" s="60">
        <f t="shared" ca="1" si="67"/>
        <v>0</v>
      </c>
      <c r="O216" s="75">
        <f t="shared" ca="1" si="54"/>
        <v>0</v>
      </c>
      <c r="P216" s="123">
        <f t="shared" ca="1" si="68"/>
        <v>0</v>
      </c>
      <c r="Q216" s="76">
        <f t="shared" ca="1" si="64"/>
        <v>0</v>
      </c>
      <c r="R216" s="49">
        <f t="shared" si="58"/>
        <v>2036</v>
      </c>
    </row>
    <row r="217" spans="2:18" x14ac:dyDescent="0.25">
      <c r="B217" s="48">
        <f t="shared" si="59"/>
        <v>50041</v>
      </c>
      <c r="C217" s="72">
        <f t="shared" ca="1" si="60"/>
        <v>0</v>
      </c>
      <c r="D217" s="125">
        <v>0</v>
      </c>
      <c r="E217" s="125">
        <v>0</v>
      </c>
      <c r="F217" s="73">
        <f t="shared" ca="1" si="61"/>
        <v>0</v>
      </c>
      <c r="G217" s="77">
        <f t="shared" ca="1" si="62"/>
        <v>0</v>
      </c>
      <c r="H217" s="74">
        <f t="shared" ca="1" si="65"/>
        <v>0</v>
      </c>
      <c r="I217" s="112">
        <f t="shared" ca="1" si="55"/>
        <v>0</v>
      </c>
      <c r="J217" s="74">
        <f t="shared" ca="1" si="63"/>
        <v>0</v>
      </c>
      <c r="K217" s="74">
        <f t="shared" ca="1" si="56"/>
        <v>0</v>
      </c>
      <c r="L217" s="74">
        <f t="shared" ca="1" si="57"/>
        <v>0</v>
      </c>
      <c r="M217" s="74">
        <f t="shared" ca="1" si="66"/>
        <v>0</v>
      </c>
      <c r="N217" s="60">
        <f t="shared" ca="1" si="67"/>
        <v>0</v>
      </c>
      <c r="O217" s="75">
        <f t="shared" ref="O217:O280" ca="1" si="69">IF(Q216&gt;0,(IF(AND(MONTH($B217)=MONTH(Renew_3208),MONTH($B217)=MONTH(Renew_2924)),Goal_From_3208*0.5+Goal_From_2924*0.5,IF(MONTH($B217)=MONTH(Renew_3208),Goal_From_3208*0.5+Goal_From_2924*0.9,IF(MONTH($B217)=MONTH(Renew_2924),Goal_From_3208*0.9+Goal_From_2924*0.5,Goal_From_3208*0.9+Goal_From_2924*0.9)))+IF(B217&gt;=Temp_Start,IF(Temp,Temp_Goal,0),0)+IF(Bought_3rd_Rental,IF(MONTH($B217)=MONTH(Renew_NEW),Goal_From_NEW*0.5,Goal_From_NEW))),0)</f>
        <v>0</v>
      </c>
      <c r="P217" s="123">
        <f t="shared" ca="1" si="68"/>
        <v>0</v>
      </c>
      <c r="Q217" s="76">
        <f t="shared" ca="1" si="64"/>
        <v>0</v>
      </c>
      <c r="R217" s="49">
        <f t="shared" si="58"/>
        <v>2037</v>
      </c>
    </row>
    <row r="218" spans="2:18" x14ac:dyDescent="0.25">
      <c r="B218" s="48">
        <f t="shared" si="59"/>
        <v>50072</v>
      </c>
      <c r="C218" s="72">
        <f t="shared" ca="1" si="60"/>
        <v>0</v>
      </c>
      <c r="D218" s="125">
        <v>0</v>
      </c>
      <c r="E218" s="125">
        <v>0</v>
      </c>
      <c r="F218" s="73">
        <f t="shared" ca="1" si="61"/>
        <v>0</v>
      </c>
      <c r="G218" s="77">
        <f t="shared" ca="1" si="62"/>
        <v>0</v>
      </c>
      <c r="H218" s="74">
        <f t="shared" ca="1" si="65"/>
        <v>0</v>
      </c>
      <c r="I218" s="112">
        <f t="shared" ca="1" si="55"/>
        <v>0</v>
      </c>
      <c r="J218" s="74">
        <f t="shared" ca="1" si="63"/>
        <v>0</v>
      </c>
      <c r="K218" s="74">
        <f t="shared" ca="1" si="56"/>
        <v>0</v>
      </c>
      <c r="L218" s="74">
        <f t="shared" ca="1" si="57"/>
        <v>0</v>
      </c>
      <c r="M218" s="74">
        <f t="shared" ca="1" si="66"/>
        <v>0</v>
      </c>
      <c r="N218" s="60">
        <f t="shared" ca="1" si="67"/>
        <v>0</v>
      </c>
      <c r="O218" s="75">
        <f t="shared" ca="1" si="69"/>
        <v>0</v>
      </c>
      <c r="P218" s="123">
        <f t="shared" ca="1" si="68"/>
        <v>0</v>
      </c>
      <c r="Q218" s="76">
        <f t="shared" ca="1" si="64"/>
        <v>0</v>
      </c>
      <c r="R218" s="49">
        <f t="shared" si="58"/>
        <v>2037</v>
      </c>
    </row>
    <row r="219" spans="2:18" x14ac:dyDescent="0.25">
      <c r="B219" s="48">
        <f t="shared" si="59"/>
        <v>50100</v>
      </c>
      <c r="C219" s="72">
        <f t="shared" ca="1" si="60"/>
        <v>0</v>
      </c>
      <c r="D219" s="125">
        <v>0</v>
      </c>
      <c r="E219" s="125">
        <v>0</v>
      </c>
      <c r="F219" s="73">
        <f t="shared" ca="1" si="61"/>
        <v>0</v>
      </c>
      <c r="G219" s="77">
        <f t="shared" ca="1" si="62"/>
        <v>0</v>
      </c>
      <c r="H219" s="74">
        <f t="shared" ca="1" si="65"/>
        <v>0</v>
      </c>
      <c r="I219" s="112">
        <f t="shared" ca="1" si="55"/>
        <v>0</v>
      </c>
      <c r="J219" s="74">
        <f t="shared" ca="1" si="63"/>
        <v>0</v>
      </c>
      <c r="K219" s="74">
        <f t="shared" ca="1" si="56"/>
        <v>0</v>
      </c>
      <c r="L219" s="74">
        <f t="shared" ca="1" si="57"/>
        <v>0</v>
      </c>
      <c r="M219" s="74">
        <f t="shared" ca="1" si="66"/>
        <v>0</v>
      </c>
      <c r="N219" s="60">
        <f t="shared" ca="1" si="67"/>
        <v>0</v>
      </c>
      <c r="O219" s="75">
        <f t="shared" ca="1" si="69"/>
        <v>0</v>
      </c>
      <c r="P219" s="123">
        <f t="shared" ca="1" si="68"/>
        <v>0</v>
      </c>
      <c r="Q219" s="76">
        <f t="shared" ca="1" si="64"/>
        <v>0</v>
      </c>
      <c r="R219" s="49">
        <f t="shared" si="58"/>
        <v>2037</v>
      </c>
    </row>
    <row r="220" spans="2:18" x14ac:dyDescent="0.25">
      <c r="B220" s="48">
        <f t="shared" si="59"/>
        <v>50131</v>
      </c>
      <c r="C220" s="72">
        <f t="shared" ca="1" si="60"/>
        <v>0</v>
      </c>
      <c r="D220" s="125">
        <v>0</v>
      </c>
      <c r="E220" s="125">
        <v>0</v>
      </c>
      <c r="F220" s="73">
        <f t="shared" ca="1" si="61"/>
        <v>0</v>
      </c>
      <c r="G220" s="77">
        <f t="shared" ca="1" si="62"/>
        <v>0</v>
      </c>
      <c r="H220" s="74">
        <f t="shared" ca="1" si="65"/>
        <v>0</v>
      </c>
      <c r="I220" s="112">
        <f t="shared" ca="1" si="55"/>
        <v>0</v>
      </c>
      <c r="J220" s="74">
        <f t="shared" ca="1" si="63"/>
        <v>0</v>
      </c>
      <c r="K220" s="74">
        <f t="shared" ca="1" si="56"/>
        <v>0</v>
      </c>
      <c r="L220" s="74">
        <f t="shared" ca="1" si="57"/>
        <v>0</v>
      </c>
      <c r="M220" s="74">
        <f t="shared" ca="1" si="66"/>
        <v>0</v>
      </c>
      <c r="N220" s="60">
        <f t="shared" ca="1" si="67"/>
        <v>0</v>
      </c>
      <c r="O220" s="75">
        <f t="shared" ca="1" si="69"/>
        <v>0</v>
      </c>
      <c r="P220" s="123">
        <f t="shared" ca="1" si="68"/>
        <v>0</v>
      </c>
      <c r="Q220" s="76">
        <f t="shared" ca="1" si="64"/>
        <v>0</v>
      </c>
      <c r="R220" s="49">
        <f t="shared" si="58"/>
        <v>2037</v>
      </c>
    </row>
    <row r="221" spans="2:18" x14ac:dyDescent="0.25">
      <c r="B221" s="48">
        <f t="shared" si="59"/>
        <v>50161</v>
      </c>
      <c r="C221" s="72">
        <f t="shared" ca="1" si="60"/>
        <v>0</v>
      </c>
      <c r="D221" s="125">
        <v>0</v>
      </c>
      <c r="E221" s="125">
        <v>0</v>
      </c>
      <c r="F221" s="73">
        <f t="shared" ca="1" si="61"/>
        <v>0</v>
      </c>
      <c r="G221" s="77">
        <f t="shared" ca="1" si="62"/>
        <v>0</v>
      </c>
      <c r="H221" s="74">
        <f t="shared" ca="1" si="65"/>
        <v>0</v>
      </c>
      <c r="I221" s="112">
        <f t="shared" ca="1" si="55"/>
        <v>0</v>
      </c>
      <c r="J221" s="74">
        <f t="shared" ca="1" si="63"/>
        <v>0</v>
      </c>
      <c r="K221" s="74">
        <f t="shared" ca="1" si="56"/>
        <v>0</v>
      </c>
      <c r="L221" s="74">
        <f t="shared" ca="1" si="57"/>
        <v>0</v>
      </c>
      <c r="M221" s="74">
        <f t="shared" ca="1" si="66"/>
        <v>0</v>
      </c>
      <c r="N221" s="60">
        <f t="shared" ca="1" si="67"/>
        <v>0</v>
      </c>
      <c r="O221" s="75">
        <f t="shared" ca="1" si="69"/>
        <v>0</v>
      </c>
      <c r="P221" s="123">
        <f t="shared" ca="1" si="68"/>
        <v>0</v>
      </c>
      <c r="Q221" s="76">
        <f t="shared" ca="1" si="64"/>
        <v>0</v>
      </c>
      <c r="R221" s="49">
        <f t="shared" si="58"/>
        <v>2037</v>
      </c>
    </row>
    <row r="222" spans="2:18" x14ac:dyDescent="0.25">
      <c r="B222" s="48">
        <f t="shared" si="59"/>
        <v>50192</v>
      </c>
      <c r="C222" s="72">
        <f t="shared" ca="1" si="60"/>
        <v>0</v>
      </c>
      <c r="D222" s="125">
        <v>0</v>
      </c>
      <c r="E222" s="125">
        <v>0</v>
      </c>
      <c r="F222" s="73">
        <f t="shared" ca="1" si="61"/>
        <v>0</v>
      </c>
      <c r="G222" s="77">
        <f t="shared" ca="1" si="62"/>
        <v>0</v>
      </c>
      <c r="H222" s="74">
        <f t="shared" ca="1" si="65"/>
        <v>0</v>
      </c>
      <c r="I222" s="112">
        <f t="shared" ca="1" si="55"/>
        <v>0</v>
      </c>
      <c r="J222" s="74">
        <f t="shared" ca="1" si="63"/>
        <v>0</v>
      </c>
      <c r="K222" s="74">
        <f t="shared" ca="1" si="56"/>
        <v>0</v>
      </c>
      <c r="L222" s="74">
        <f t="shared" ca="1" si="57"/>
        <v>0</v>
      </c>
      <c r="M222" s="74">
        <f t="shared" ca="1" si="66"/>
        <v>0</v>
      </c>
      <c r="N222" s="60">
        <f t="shared" ca="1" si="67"/>
        <v>0</v>
      </c>
      <c r="O222" s="75">
        <f t="shared" ca="1" si="69"/>
        <v>0</v>
      </c>
      <c r="P222" s="123">
        <f t="shared" ca="1" si="68"/>
        <v>0</v>
      </c>
      <c r="Q222" s="76">
        <f t="shared" ca="1" si="64"/>
        <v>0</v>
      </c>
      <c r="R222" s="49">
        <f t="shared" si="58"/>
        <v>2037</v>
      </c>
    </row>
    <row r="223" spans="2:18" x14ac:dyDescent="0.25">
      <c r="B223" s="48">
        <f t="shared" si="59"/>
        <v>50222</v>
      </c>
      <c r="C223" s="72">
        <f t="shared" ca="1" si="60"/>
        <v>0</v>
      </c>
      <c r="D223" s="125">
        <v>0</v>
      </c>
      <c r="E223" s="125">
        <v>0</v>
      </c>
      <c r="F223" s="73">
        <f t="shared" ca="1" si="61"/>
        <v>0</v>
      </c>
      <c r="G223" s="77">
        <f t="shared" ca="1" si="62"/>
        <v>0</v>
      </c>
      <c r="H223" s="74">
        <f t="shared" ca="1" si="65"/>
        <v>0</v>
      </c>
      <c r="I223" s="112">
        <f t="shared" ca="1" si="55"/>
        <v>0</v>
      </c>
      <c r="J223" s="74">
        <f t="shared" ca="1" si="63"/>
        <v>0</v>
      </c>
      <c r="K223" s="74">
        <f t="shared" ca="1" si="56"/>
        <v>0</v>
      </c>
      <c r="L223" s="74">
        <f t="shared" ca="1" si="57"/>
        <v>0</v>
      </c>
      <c r="M223" s="74">
        <f t="shared" ca="1" si="66"/>
        <v>0</v>
      </c>
      <c r="N223" s="60">
        <f t="shared" ca="1" si="67"/>
        <v>0</v>
      </c>
      <c r="O223" s="75">
        <f t="shared" ca="1" si="69"/>
        <v>0</v>
      </c>
      <c r="P223" s="123">
        <f t="shared" ca="1" si="68"/>
        <v>0</v>
      </c>
      <c r="Q223" s="76">
        <f t="shared" ca="1" si="64"/>
        <v>0</v>
      </c>
      <c r="R223" s="49">
        <f t="shared" si="58"/>
        <v>2037</v>
      </c>
    </row>
    <row r="224" spans="2:18" x14ac:dyDescent="0.25">
      <c r="B224" s="48">
        <f t="shared" si="59"/>
        <v>50253</v>
      </c>
      <c r="C224" s="72">
        <f t="shared" ca="1" si="60"/>
        <v>0</v>
      </c>
      <c r="D224" s="125">
        <v>0</v>
      </c>
      <c r="E224" s="125">
        <v>0</v>
      </c>
      <c r="F224" s="73">
        <f t="shared" ca="1" si="61"/>
        <v>0</v>
      </c>
      <c r="G224" s="77">
        <f t="shared" ca="1" si="62"/>
        <v>0</v>
      </c>
      <c r="H224" s="74">
        <f t="shared" ca="1" si="65"/>
        <v>0</v>
      </c>
      <c r="I224" s="112">
        <f t="shared" ca="1" si="55"/>
        <v>0</v>
      </c>
      <c r="J224" s="74">
        <f t="shared" ca="1" si="63"/>
        <v>0</v>
      </c>
      <c r="K224" s="74">
        <f t="shared" ca="1" si="56"/>
        <v>0</v>
      </c>
      <c r="L224" s="74">
        <f t="shared" ca="1" si="57"/>
        <v>0</v>
      </c>
      <c r="M224" s="74">
        <f t="shared" ca="1" si="66"/>
        <v>0</v>
      </c>
      <c r="N224" s="60">
        <f t="shared" ca="1" si="67"/>
        <v>0</v>
      </c>
      <c r="O224" s="75">
        <f t="shared" ca="1" si="69"/>
        <v>0</v>
      </c>
      <c r="P224" s="123">
        <f t="shared" ca="1" si="68"/>
        <v>0</v>
      </c>
      <c r="Q224" s="76">
        <f t="shared" ca="1" si="64"/>
        <v>0</v>
      </c>
      <c r="R224" s="49">
        <f t="shared" si="58"/>
        <v>2037</v>
      </c>
    </row>
    <row r="225" spans="2:18" x14ac:dyDescent="0.25">
      <c r="B225" s="48">
        <f t="shared" si="59"/>
        <v>50284</v>
      </c>
      <c r="C225" s="72">
        <f t="shared" ca="1" si="60"/>
        <v>0</v>
      </c>
      <c r="D225" s="125">
        <v>0</v>
      </c>
      <c r="E225" s="125">
        <v>0</v>
      </c>
      <c r="F225" s="73">
        <f t="shared" ca="1" si="61"/>
        <v>0</v>
      </c>
      <c r="G225" s="77">
        <f t="shared" ca="1" si="62"/>
        <v>0</v>
      </c>
      <c r="H225" s="74">
        <f t="shared" ca="1" si="65"/>
        <v>0</v>
      </c>
      <c r="I225" s="112">
        <f t="shared" ca="1" si="55"/>
        <v>0</v>
      </c>
      <c r="J225" s="74">
        <f t="shared" ca="1" si="63"/>
        <v>0</v>
      </c>
      <c r="K225" s="74">
        <f t="shared" ca="1" si="56"/>
        <v>0</v>
      </c>
      <c r="L225" s="74">
        <f t="shared" ca="1" si="57"/>
        <v>0</v>
      </c>
      <c r="M225" s="74">
        <f t="shared" ca="1" si="66"/>
        <v>0</v>
      </c>
      <c r="N225" s="60">
        <f t="shared" ca="1" si="67"/>
        <v>0</v>
      </c>
      <c r="O225" s="75">
        <f t="shared" ca="1" si="69"/>
        <v>0</v>
      </c>
      <c r="P225" s="123">
        <f t="shared" ca="1" si="68"/>
        <v>0</v>
      </c>
      <c r="Q225" s="76">
        <f t="shared" ca="1" si="64"/>
        <v>0</v>
      </c>
      <c r="R225" s="49">
        <f t="shared" si="58"/>
        <v>2037</v>
      </c>
    </row>
    <row r="226" spans="2:18" x14ac:dyDescent="0.25">
      <c r="B226" s="48">
        <f t="shared" si="59"/>
        <v>50314</v>
      </c>
      <c r="C226" s="72">
        <f t="shared" ca="1" si="60"/>
        <v>0</v>
      </c>
      <c r="D226" s="125">
        <v>0</v>
      </c>
      <c r="E226" s="125">
        <v>0</v>
      </c>
      <c r="F226" s="73">
        <f t="shared" ca="1" si="61"/>
        <v>0</v>
      </c>
      <c r="G226" s="77">
        <f t="shared" ca="1" si="62"/>
        <v>0</v>
      </c>
      <c r="H226" s="74">
        <f t="shared" ca="1" si="65"/>
        <v>0</v>
      </c>
      <c r="I226" s="112">
        <f t="shared" ca="1" si="55"/>
        <v>0</v>
      </c>
      <c r="J226" s="74">
        <f t="shared" ca="1" si="63"/>
        <v>0</v>
      </c>
      <c r="K226" s="74">
        <f t="shared" ca="1" si="56"/>
        <v>0</v>
      </c>
      <c r="L226" s="74">
        <f t="shared" ca="1" si="57"/>
        <v>0</v>
      </c>
      <c r="M226" s="74">
        <f t="shared" ca="1" si="66"/>
        <v>0</v>
      </c>
      <c r="N226" s="60">
        <f t="shared" ca="1" si="67"/>
        <v>0</v>
      </c>
      <c r="O226" s="75">
        <f t="shared" ca="1" si="69"/>
        <v>0</v>
      </c>
      <c r="P226" s="123">
        <f t="shared" ca="1" si="68"/>
        <v>0</v>
      </c>
      <c r="Q226" s="76">
        <f t="shared" ca="1" si="64"/>
        <v>0</v>
      </c>
      <c r="R226" s="49">
        <f t="shared" si="58"/>
        <v>2037</v>
      </c>
    </row>
    <row r="227" spans="2:18" x14ac:dyDescent="0.25">
      <c r="B227" s="48">
        <f t="shared" si="59"/>
        <v>50345</v>
      </c>
      <c r="C227" s="72">
        <f t="shared" ca="1" si="60"/>
        <v>0</v>
      </c>
      <c r="D227" s="125">
        <v>0</v>
      </c>
      <c r="E227" s="125">
        <v>0</v>
      </c>
      <c r="F227" s="73">
        <f t="shared" ca="1" si="61"/>
        <v>0</v>
      </c>
      <c r="G227" s="77">
        <f t="shared" ca="1" si="62"/>
        <v>0</v>
      </c>
      <c r="H227" s="74">
        <f t="shared" ca="1" si="65"/>
        <v>0</v>
      </c>
      <c r="I227" s="112">
        <f t="shared" ca="1" si="55"/>
        <v>0</v>
      </c>
      <c r="J227" s="74">
        <f t="shared" ca="1" si="63"/>
        <v>0</v>
      </c>
      <c r="K227" s="74">
        <f t="shared" ca="1" si="56"/>
        <v>0</v>
      </c>
      <c r="L227" s="74">
        <f t="shared" ca="1" si="57"/>
        <v>0</v>
      </c>
      <c r="M227" s="74">
        <f t="shared" ca="1" si="66"/>
        <v>0</v>
      </c>
      <c r="N227" s="60">
        <f t="shared" ca="1" si="67"/>
        <v>0</v>
      </c>
      <c r="O227" s="75">
        <f t="shared" ca="1" si="69"/>
        <v>0</v>
      </c>
      <c r="P227" s="123">
        <f t="shared" ca="1" si="68"/>
        <v>0</v>
      </c>
      <c r="Q227" s="76">
        <f t="shared" ca="1" si="64"/>
        <v>0</v>
      </c>
      <c r="R227" s="49">
        <f t="shared" si="58"/>
        <v>2037</v>
      </c>
    </row>
    <row r="228" spans="2:18" x14ac:dyDescent="0.25">
      <c r="B228" s="48">
        <f t="shared" si="59"/>
        <v>50375</v>
      </c>
      <c r="C228" s="72">
        <f t="shared" ca="1" si="60"/>
        <v>0</v>
      </c>
      <c r="D228" s="125">
        <v>0</v>
      </c>
      <c r="E228" s="125">
        <v>0</v>
      </c>
      <c r="F228" s="73">
        <f t="shared" ca="1" si="61"/>
        <v>0</v>
      </c>
      <c r="G228" s="77">
        <f t="shared" ca="1" si="62"/>
        <v>0</v>
      </c>
      <c r="H228" s="74">
        <f t="shared" ca="1" si="65"/>
        <v>0</v>
      </c>
      <c r="I228" s="112">
        <f t="shared" ca="1" si="55"/>
        <v>0</v>
      </c>
      <c r="J228" s="74">
        <f t="shared" ca="1" si="63"/>
        <v>0</v>
      </c>
      <c r="K228" s="74">
        <f t="shared" ca="1" si="56"/>
        <v>0</v>
      </c>
      <c r="L228" s="74">
        <f t="shared" ca="1" si="57"/>
        <v>0</v>
      </c>
      <c r="M228" s="74">
        <f t="shared" ca="1" si="66"/>
        <v>0</v>
      </c>
      <c r="N228" s="60">
        <f t="shared" ca="1" si="67"/>
        <v>0</v>
      </c>
      <c r="O228" s="75">
        <f t="shared" ca="1" si="69"/>
        <v>0</v>
      </c>
      <c r="P228" s="123">
        <f t="shared" ca="1" si="68"/>
        <v>0</v>
      </c>
      <c r="Q228" s="76">
        <f t="shared" ca="1" si="64"/>
        <v>0</v>
      </c>
      <c r="R228" s="49">
        <f t="shared" si="58"/>
        <v>2037</v>
      </c>
    </row>
    <row r="229" spans="2:18" x14ac:dyDescent="0.25">
      <c r="B229" s="48">
        <f t="shared" si="59"/>
        <v>50406</v>
      </c>
      <c r="C229" s="72">
        <f t="shared" ca="1" si="60"/>
        <v>0</v>
      </c>
      <c r="D229" s="125">
        <v>0</v>
      </c>
      <c r="E229" s="125">
        <v>0</v>
      </c>
      <c r="F229" s="73">
        <f t="shared" ca="1" si="61"/>
        <v>0</v>
      </c>
      <c r="G229" s="77">
        <f t="shared" ca="1" si="62"/>
        <v>0</v>
      </c>
      <c r="H229" s="74">
        <f t="shared" ca="1" si="65"/>
        <v>0</v>
      </c>
      <c r="I229" s="112">
        <f t="shared" ca="1" si="55"/>
        <v>0</v>
      </c>
      <c r="J229" s="74">
        <f t="shared" ca="1" si="63"/>
        <v>0</v>
      </c>
      <c r="K229" s="74">
        <f t="shared" ca="1" si="56"/>
        <v>0</v>
      </c>
      <c r="L229" s="74">
        <f t="shared" ca="1" si="57"/>
        <v>0</v>
      </c>
      <c r="M229" s="74">
        <f t="shared" ca="1" si="66"/>
        <v>0</v>
      </c>
      <c r="N229" s="60">
        <f t="shared" ca="1" si="67"/>
        <v>0</v>
      </c>
      <c r="O229" s="75">
        <f t="shared" ca="1" si="69"/>
        <v>0</v>
      </c>
      <c r="P229" s="123">
        <f t="shared" ca="1" si="68"/>
        <v>0</v>
      </c>
      <c r="Q229" s="76">
        <f t="shared" ca="1" si="64"/>
        <v>0</v>
      </c>
      <c r="R229" s="49">
        <f t="shared" si="58"/>
        <v>2038</v>
      </c>
    </row>
    <row r="230" spans="2:18" x14ac:dyDescent="0.25">
      <c r="B230" s="48">
        <f t="shared" si="59"/>
        <v>50437</v>
      </c>
      <c r="C230" s="72">
        <f t="shared" ca="1" si="60"/>
        <v>0</v>
      </c>
      <c r="D230" s="125">
        <v>0</v>
      </c>
      <c r="E230" s="125">
        <v>0</v>
      </c>
      <c r="F230" s="73">
        <f t="shared" ca="1" si="61"/>
        <v>0</v>
      </c>
      <c r="G230" s="77">
        <f t="shared" ca="1" si="62"/>
        <v>0</v>
      </c>
      <c r="H230" s="74">
        <f t="shared" ca="1" si="65"/>
        <v>0</v>
      </c>
      <c r="I230" s="112">
        <f t="shared" ca="1" si="55"/>
        <v>0</v>
      </c>
      <c r="J230" s="74">
        <f t="shared" ca="1" si="63"/>
        <v>0</v>
      </c>
      <c r="K230" s="74">
        <f t="shared" ca="1" si="56"/>
        <v>0</v>
      </c>
      <c r="L230" s="74">
        <f t="shared" ca="1" si="57"/>
        <v>0</v>
      </c>
      <c r="M230" s="74">
        <f t="shared" ca="1" si="66"/>
        <v>0</v>
      </c>
      <c r="N230" s="60">
        <f t="shared" ca="1" si="67"/>
        <v>0</v>
      </c>
      <c r="O230" s="75">
        <f t="shared" ca="1" si="69"/>
        <v>0</v>
      </c>
      <c r="P230" s="123">
        <f t="shared" ca="1" si="68"/>
        <v>0</v>
      </c>
      <c r="Q230" s="76">
        <f t="shared" ca="1" si="64"/>
        <v>0</v>
      </c>
      <c r="R230" s="49">
        <f t="shared" si="58"/>
        <v>2038</v>
      </c>
    </row>
    <row r="231" spans="2:18" x14ac:dyDescent="0.25">
      <c r="B231" s="48">
        <f t="shared" si="59"/>
        <v>50465</v>
      </c>
      <c r="C231" s="72">
        <f t="shared" ca="1" si="60"/>
        <v>0</v>
      </c>
      <c r="D231" s="125">
        <v>0</v>
      </c>
      <c r="E231" s="125">
        <v>0</v>
      </c>
      <c r="F231" s="73">
        <f t="shared" ca="1" si="61"/>
        <v>0</v>
      </c>
      <c r="G231" s="77">
        <f t="shared" ca="1" si="62"/>
        <v>0</v>
      </c>
      <c r="H231" s="74">
        <f t="shared" ca="1" si="65"/>
        <v>0</v>
      </c>
      <c r="I231" s="112">
        <f t="shared" ca="1" si="55"/>
        <v>0</v>
      </c>
      <c r="J231" s="74">
        <f t="shared" ca="1" si="63"/>
        <v>0</v>
      </c>
      <c r="K231" s="74">
        <f t="shared" ca="1" si="56"/>
        <v>0</v>
      </c>
      <c r="L231" s="74">
        <f t="shared" ca="1" si="57"/>
        <v>0</v>
      </c>
      <c r="M231" s="74">
        <f t="shared" ca="1" si="66"/>
        <v>0</v>
      </c>
      <c r="N231" s="60">
        <f t="shared" ca="1" si="67"/>
        <v>0</v>
      </c>
      <c r="O231" s="75">
        <f t="shared" ca="1" si="69"/>
        <v>0</v>
      </c>
      <c r="P231" s="123">
        <f t="shared" ca="1" si="68"/>
        <v>0</v>
      </c>
      <c r="Q231" s="76">
        <f t="shared" ca="1" si="64"/>
        <v>0</v>
      </c>
      <c r="R231" s="49">
        <f t="shared" si="58"/>
        <v>2038</v>
      </c>
    </row>
    <row r="232" spans="2:18" x14ac:dyDescent="0.25">
      <c r="B232" s="48">
        <f t="shared" si="59"/>
        <v>50496</v>
      </c>
      <c r="C232" s="72">
        <f t="shared" ca="1" si="60"/>
        <v>0</v>
      </c>
      <c r="D232" s="125">
        <v>0</v>
      </c>
      <c r="E232" s="125">
        <v>0</v>
      </c>
      <c r="F232" s="73">
        <f t="shared" ca="1" si="61"/>
        <v>0</v>
      </c>
      <c r="G232" s="77">
        <f t="shared" ca="1" si="62"/>
        <v>0</v>
      </c>
      <c r="H232" s="74">
        <f t="shared" ca="1" si="65"/>
        <v>0</v>
      </c>
      <c r="I232" s="112">
        <f t="shared" ca="1" si="55"/>
        <v>0</v>
      </c>
      <c r="J232" s="74">
        <f t="shared" ca="1" si="63"/>
        <v>0</v>
      </c>
      <c r="K232" s="74">
        <f t="shared" ca="1" si="56"/>
        <v>0</v>
      </c>
      <c r="L232" s="74">
        <f t="shared" ca="1" si="57"/>
        <v>0</v>
      </c>
      <c r="M232" s="74">
        <f t="shared" ca="1" si="66"/>
        <v>0</v>
      </c>
      <c r="N232" s="60">
        <f t="shared" ca="1" si="67"/>
        <v>0</v>
      </c>
      <c r="O232" s="75">
        <f t="shared" ca="1" si="69"/>
        <v>0</v>
      </c>
      <c r="P232" s="123">
        <f t="shared" ca="1" si="68"/>
        <v>0</v>
      </c>
      <c r="Q232" s="76">
        <f t="shared" ca="1" si="64"/>
        <v>0</v>
      </c>
      <c r="R232" s="49">
        <f t="shared" si="58"/>
        <v>2038</v>
      </c>
    </row>
    <row r="233" spans="2:18" x14ac:dyDescent="0.25">
      <c r="B233" s="48">
        <f t="shared" si="59"/>
        <v>50526</v>
      </c>
      <c r="C233" s="72">
        <f t="shared" ca="1" si="60"/>
        <v>0</v>
      </c>
      <c r="D233" s="125">
        <v>0</v>
      </c>
      <c r="E233" s="125">
        <v>0</v>
      </c>
      <c r="F233" s="73">
        <f t="shared" ca="1" si="61"/>
        <v>0</v>
      </c>
      <c r="G233" s="77">
        <f t="shared" ca="1" si="62"/>
        <v>0</v>
      </c>
      <c r="H233" s="74">
        <f t="shared" ca="1" si="65"/>
        <v>0</v>
      </c>
      <c r="I233" s="112">
        <f t="shared" ca="1" si="55"/>
        <v>0</v>
      </c>
      <c r="J233" s="74">
        <f t="shared" ca="1" si="63"/>
        <v>0</v>
      </c>
      <c r="K233" s="74">
        <f t="shared" ca="1" si="56"/>
        <v>0</v>
      </c>
      <c r="L233" s="74">
        <f t="shared" ca="1" si="57"/>
        <v>0</v>
      </c>
      <c r="M233" s="74">
        <f t="shared" ca="1" si="66"/>
        <v>0</v>
      </c>
      <c r="N233" s="60">
        <f t="shared" ca="1" si="67"/>
        <v>0</v>
      </c>
      <c r="O233" s="75">
        <f t="shared" ca="1" si="69"/>
        <v>0</v>
      </c>
      <c r="P233" s="123">
        <f t="shared" ca="1" si="68"/>
        <v>0</v>
      </c>
      <c r="Q233" s="76">
        <f t="shared" ca="1" si="64"/>
        <v>0</v>
      </c>
      <c r="R233" s="49">
        <f t="shared" si="58"/>
        <v>2038</v>
      </c>
    </row>
    <row r="234" spans="2:18" x14ac:dyDescent="0.25">
      <c r="B234" s="48">
        <f t="shared" si="59"/>
        <v>50557</v>
      </c>
      <c r="C234" s="72">
        <f t="shared" ca="1" si="60"/>
        <v>0</v>
      </c>
      <c r="D234" s="125">
        <v>0</v>
      </c>
      <c r="E234" s="125">
        <v>0</v>
      </c>
      <c r="F234" s="73">
        <f t="shared" ca="1" si="61"/>
        <v>0</v>
      </c>
      <c r="G234" s="77">
        <f t="shared" ca="1" si="62"/>
        <v>0</v>
      </c>
      <c r="H234" s="74">
        <f t="shared" ca="1" si="65"/>
        <v>0</v>
      </c>
      <c r="I234" s="112">
        <f t="shared" ca="1" si="55"/>
        <v>0</v>
      </c>
      <c r="J234" s="74">
        <f t="shared" ca="1" si="63"/>
        <v>0</v>
      </c>
      <c r="K234" s="74">
        <f t="shared" ca="1" si="56"/>
        <v>0</v>
      </c>
      <c r="L234" s="74">
        <f t="shared" ca="1" si="57"/>
        <v>0</v>
      </c>
      <c r="M234" s="74">
        <f t="shared" ca="1" si="66"/>
        <v>0</v>
      </c>
      <c r="N234" s="60">
        <f t="shared" ca="1" si="67"/>
        <v>0</v>
      </c>
      <c r="O234" s="75">
        <f t="shared" ca="1" si="69"/>
        <v>0</v>
      </c>
      <c r="P234" s="123">
        <f t="shared" ca="1" si="68"/>
        <v>0</v>
      </c>
      <c r="Q234" s="76">
        <f t="shared" ca="1" si="64"/>
        <v>0</v>
      </c>
      <c r="R234" s="49">
        <f t="shared" si="58"/>
        <v>2038</v>
      </c>
    </row>
    <row r="235" spans="2:18" x14ac:dyDescent="0.25">
      <c r="B235" s="48">
        <f t="shared" si="59"/>
        <v>50587</v>
      </c>
      <c r="C235" s="72">
        <f t="shared" ca="1" si="60"/>
        <v>0</v>
      </c>
      <c r="D235" s="125">
        <v>0</v>
      </c>
      <c r="E235" s="125">
        <v>0</v>
      </c>
      <c r="F235" s="73">
        <f t="shared" ca="1" si="61"/>
        <v>0</v>
      </c>
      <c r="G235" s="77">
        <f t="shared" ca="1" si="62"/>
        <v>0</v>
      </c>
      <c r="H235" s="74">
        <f t="shared" ca="1" si="65"/>
        <v>0</v>
      </c>
      <c r="I235" s="112">
        <f t="shared" ca="1" si="55"/>
        <v>0</v>
      </c>
      <c r="J235" s="74">
        <f t="shared" ca="1" si="63"/>
        <v>0</v>
      </c>
      <c r="K235" s="74">
        <f t="shared" ca="1" si="56"/>
        <v>0</v>
      </c>
      <c r="L235" s="74">
        <f t="shared" ca="1" si="57"/>
        <v>0</v>
      </c>
      <c r="M235" s="74">
        <f t="shared" ca="1" si="66"/>
        <v>0</v>
      </c>
      <c r="N235" s="60">
        <f t="shared" ca="1" si="67"/>
        <v>0</v>
      </c>
      <c r="O235" s="75">
        <f t="shared" ca="1" si="69"/>
        <v>0</v>
      </c>
      <c r="P235" s="123">
        <f t="shared" ca="1" si="68"/>
        <v>0</v>
      </c>
      <c r="Q235" s="76">
        <f t="shared" ca="1" si="64"/>
        <v>0</v>
      </c>
      <c r="R235" s="49">
        <f t="shared" si="58"/>
        <v>2038</v>
      </c>
    </row>
    <row r="236" spans="2:18" x14ac:dyDescent="0.25">
      <c r="B236" s="48">
        <f t="shared" si="59"/>
        <v>50618</v>
      </c>
      <c r="C236" s="72">
        <f t="shared" ca="1" si="60"/>
        <v>0</v>
      </c>
      <c r="D236" s="125">
        <v>0</v>
      </c>
      <c r="E236" s="125">
        <v>0</v>
      </c>
      <c r="F236" s="73">
        <f t="shared" ca="1" si="61"/>
        <v>0</v>
      </c>
      <c r="G236" s="77">
        <f t="shared" ca="1" si="62"/>
        <v>0</v>
      </c>
      <c r="H236" s="74">
        <f t="shared" ca="1" si="65"/>
        <v>0</v>
      </c>
      <c r="I236" s="112">
        <f t="shared" ca="1" si="55"/>
        <v>0</v>
      </c>
      <c r="J236" s="74">
        <f t="shared" ca="1" si="63"/>
        <v>0</v>
      </c>
      <c r="K236" s="74">
        <f t="shared" ca="1" si="56"/>
        <v>0</v>
      </c>
      <c r="L236" s="74">
        <f t="shared" ca="1" si="57"/>
        <v>0</v>
      </c>
      <c r="M236" s="74">
        <f t="shared" ca="1" si="66"/>
        <v>0</v>
      </c>
      <c r="N236" s="60">
        <f t="shared" ca="1" si="67"/>
        <v>0</v>
      </c>
      <c r="O236" s="75">
        <f t="shared" ca="1" si="69"/>
        <v>0</v>
      </c>
      <c r="P236" s="123">
        <f t="shared" ca="1" si="68"/>
        <v>0</v>
      </c>
      <c r="Q236" s="76">
        <f t="shared" ca="1" si="64"/>
        <v>0</v>
      </c>
      <c r="R236" s="49">
        <f t="shared" si="58"/>
        <v>2038</v>
      </c>
    </row>
    <row r="237" spans="2:18" x14ac:dyDescent="0.25">
      <c r="B237" s="48">
        <f t="shared" si="59"/>
        <v>50649</v>
      </c>
      <c r="C237" s="72">
        <f t="shared" ca="1" si="60"/>
        <v>0</v>
      </c>
      <c r="D237" s="125">
        <v>0</v>
      </c>
      <c r="E237" s="125">
        <v>0</v>
      </c>
      <c r="F237" s="73">
        <f t="shared" ca="1" si="61"/>
        <v>0</v>
      </c>
      <c r="G237" s="77">
        <f t="shared" ca="1" si="62"/>
        <v>0</v>
      </c>
      <c r="H237" s="74">
        <f t="shared" ca="1" si="65"/>
        <v>0</v>
      </c>
      <c r="I237" s="112">
        <f t="shared" ca="1" si="55"/>
        <v>0</v>
      </c>
      <c r="J237" s="74">
        <f t="shared" ca="1" si="63"/>
        <v>0</v>
      </c>
      <c r="K237" s="74">
        <f t="shared" ca="1" si="56"/>
        <v>0</v>
      </c>
      <c r="L237" s="74">
        <f t="shared" ca="1" si="57"/>
        <v>0</v>
      </c>
      <c r="M237" s="74">
        <f t="shared" ca="1" si="66"/>
        <v>0</v>
      </c>
      <c r="N237" s="60">
        <f t="shared" ca="1" si="67"/>
        <v>0</v>
      </c>
      <c r="O237" s="75">
        <f t="shared" ca="1" si="69"/>
        <v>0</v>
      </c>
      <c r="P237" s="123">
        <f t="shared" ca="1" si="68"/>
        <v>0</v>
      </c>
      <c r="Q237" s="76">
        <f t="shared" ca="1" si="64"/>
        <v>0</v>
      </c>
      <c r="R237" s="49">
        <f t="shared" si="58"/>
        <v>2038</v>
      </c>
    </row>
    <row r="238" spans="2:18" x14ac:dyDescent="0.25">
      <c r="B238" s="48">
        <f t="shared" si="59"/>
        <v>50679</v>
      </c>
      <c r="C238" s="72">
        <f t="shared" ca="1" si="60"/>
        <v>0</v>
      </c>
      <c r="D238" s="125">
        <v>0</v>
      </c>
      <c r="E238" s="125">
        <v>0</v>
      </c>
      <c r="F238" s="73">
        <f t="shared" ca="1" si="61"/>
        <v>0</v>
      </c>
      <c r="G238" s="77">
        <f t="shared" ca="1" si="62"/>
        <v>0</v>
      </c>
      <c r="H238" s="74">
        <f t="shared" ca="1" si="65"/>
        <v>0</v>
      </c>
      <c r="I238" s="112">
        <f t="shared" ca="1" si="55"/>
        <v>0</v>
      </c>
      <c r="J238" s="74">
        <f t="shared" ca="1" si="63"/>
        <v>0</v>
      </c>
      <c r="K238" s="74">
        <f t="shared" ca="1" si="56"/>
        <v>0</v>
      </c>
      <c r="L238" s="74">
        <f t="shared" ca="1" si="57"/>
        <v>0</v>
      </c>
      <c r="M238" s="74">
        <f t="shared" ca="1" si="66"/>
        <v>0</v>
      </c>
      <c r="N238" s="60">
        <f t="shared" ca="1" si="67"/>
        <v>0</v>
      </c>
      <c r="O238" s="75">
        <f t="shared" ca="1" si="69"/>
        <v>0</v>
      </c>
      <c r="P238" s="123">
        <f t="shared" ca="1" si="68"/>
        <v>0</v>
      </c>
      <c r="Q238" s="76">
        <f t="shared" ca="1" si="64"/>
        <v>0</v>
      </c>
      <c r="R238" s="49">
        <f t="shared" si="58"/>
        <v>2038</v>
      </c>
    </row>
    <row r="239" spans="2:18" x14ac:dyDescent="0.25">
      <c r="B239" s="48">
        <f t="shared" si="59"/>
        <v>50710</v>
      </c>
      <c r="C239" s="72">
        <f t="shared" ca="1" si="60"/>
        <v>0</v>
      </c>
      <c r="D239" s="125">
        <v>0</v>
      </c>
      <c r="E239" s="125">
        <v>0</v>
      </c>
      <c r="F239" s="73">
        <f t="shared" ca="1" si="61"/>
        <v>0</v>
      </c>
      <c r="G239" s="77">
        <f t="shared" ca="1" si="62"/>
        <v>0</v>
      </c>
      <c r="H239" s="74">
        <f t="shared" ca="1" si="65"/>
        <v>0</v>
      </c>
      <c r="I239" s="112">
        <f t="shared" ca="1" si="55"/>
        <v>0</v>
      </c>
      <c r="J239" s="74">
        <f t="shared" ca="1" si="63"/>
        <v>0</v>
      </c>
      <c r="K239" s="74">
        <f t="shared" ca="1" si="56"/>
        <v>0</v>
      </c>
      <c r="L239" s="74">
        <f t="shared" ca="1" si="57"/>
        <v>0</v>
      </c>
      <c r="M239" s="74">
        <f t="shared" ca="1" si="66"/>
        <v>0</v>
      </c>
      <c r="N239" s="60">
        <f t="shared" ca="1" si="67"/>
        <v>0</v>
      </c>
      <c r="O239" s="75">
        <f t="shared" ca="1" si="69"/>
        <v>0</v>
      </c>
      <c r="P239" s="123">
        <f t="shared" ca="1" si="68"/>
        <v>0</v>
      </c>
      <c r="Q239" s="76">
        <f t="shared" ca="1" si="64"/>
        <v>0</v>
      </c>
      <c r="R239" s="49">
        <f t="shared" si="58"/>
        <v>2038</v>
      </c>
    </row>
    <row r="240" spans="2:18" x14ac:dyDescent="0.25">
      <c r="B240" s="48">
        <f t="shared" si="59"/>
        <v>50740</v>
      </c>
      <c r="C240" s="72">
        <f t="shared" ca="1" si="60"/>
        <v>0</v>
      </c>
      <c r="D240" s="125">
        <v>0</v>
      </c>
      <c r="E240" s="125">
        <v>0</v>
      </c>
      <c r="F240" s="73">
        <f t="shared" ca="1" si="61"/>
        <v>0</v>
      </c>
      <c r="G240" s="77">
        <f t="shared" ca="1" si="62"/>
        <v>0</v>
      </c>
      <c r="H240" s="74">
        <f t="shared" ca="1" si="65"/>
        <v>0</v>
      </c>
      <c r="I240" s="112">
        <f t="shared" ca="1" si="55"/>
        <v>0</v>
      </c>
      <c r="J240" s="74">
        <f t="shared" ca="1" si="63"/>
        <v>0</v>
      </c>
      <c r="K240" s="74">
        <f t="shared" ca="1" si="56"/>
        <v>0</v>
      </c>
      <c r="L240" s="74">
        <f t="shared" ca="1" si="57"/>
        <v>0</v>
      </c>
      <c r="M240" s="74">
        <f t="shared" ca="1" si="66"/>
        <v>0</v>
      </c>
      <c r="N240" s="60">
        <f t="shared" ca="1" si="67"/>
        <v>0</v>
      </c>
      <c r="O240" s="75">
        <f t="shared" ca="1" si="69"/>
        <v>0</v>
      </c>
      <c r="P240" s="123">
        <f t="shared" ca="1" si="68"/>
        <v>0</v>
      </c>
      <c r="Q240" s="76">
        <f t="shared" ca="1" si="64"/>
        <v>0</v>
      </c>
      <c r="R240" s="49">
        <f t="shared" si="58"/>
        <v>2038</v>
      </c>
    </row>
    <row r="241" spans="2:18" x14ac:dyDescent="0.25">
      <c r="B241" s="48">
        <f t="shared" si="59"/>
        <v>50771</v>
      </c>
      <c r="C241" s="72">
        <f t="shared" ca="1" si="60"/>
        <v>0</v>
      </c>
      <c r="D241" s="125">
        <v>0</v>
      </c>
      <c r="E241" s="125">
        <v>0</v>
      </c>
      <c r="F241" s="73">
        <f t="shared" ca="1" si="61"/>
        <v>0</v>
      </c>
      <c r="G241" s="77">
        <f t="shared" ca="1" si="62"/>
        <v>0</v>
      </c>
      <c r="H241" s="74">
        <f t="shared" ca="1" si="65"/>
        <v>0</v>
      </c>
      <c r="I241" s="112">
        <f t="shared" ca="1" si="55"/>
        <v>0</v>
      </c>
      <c r="J241" s="74">
        <f t="shared" ca="1" si="63"/>
        <v>0</v>
      </c>
      <c r="K241" s="74">
        <f t="shared" ca="1" si="56"/>
        <v>0</v>
      </c>
      <c r="L241" s="74">
        <f t="shared" ca="1" si="57"/>
        <v>0</v>
      </c>
      <c r="M241" s="74">
        <f t="shared" ca="1" si="66"/>
        <v>0</v>
      </c>
      <c r="N241" s="60">
        <f t="shared" ca="1" si="67"/>
        <v>0</v>
      </c>
      <c r="O241" s="75">
        <f t="shared" ca="1" si="69"/>
        <v>0</v>
      </c>
      <c r="P241" s="123">
        <f t="shared" ca="1" si="68"/>
        <v>0</v>
      </c>
      <c r="Q241" s="76">
        <f t="shared" ca="1" si="64"/>
        <v>0</v>
      </c>
      <c r="R241" s="49">
        <f t="shared" si="58"/>
        <v>2039</v>
      </c>
    </row>
    <row r="242" spans="2:18" x14ac:dyDescent="0.25">
      <c r="B242" s="48">
        <f t="shared" si="59"/>
        <v>50802</v>
      </c>
      <c r="C242" s="72">
        <f t="shared" ca="1" si="60"/>
        <v>0</v>
      </c>
      <c r="D242" s="125">
        <v>0</v>
      </c>
      <c r="E242" s="125">
        <v>0</v>
      </c>
      <c r="F242" s="73">
        <f t="shared" ca="1" si="61"/>
        <v>0</v>
      </c>
      <c r="G242" s="77">
        <f t="shared" ca="1" si="62"/>
        <v>0</v>
      </c>
      <c r="H242" s="74">
        <f t="shared" ca="1" si="65"/>
        <v>0</v>
      </c>
      <c r="I242" s="112">
        <f t="shared" ca="1" si="55"/>
        <v>0</v>
      </c>
      <c r="J242" s="74">
        <f t="shared" ca="1" si="63"/>
        <v>0</v>
      </c>
      <c r="K242" s="74">
        <f t="shared" ca="1" si="56"/>
        <v>0</v>
      </c>
      <c r="L242" s="74">
        <f t="shared" ca="1" si="57"/>
        <v>0</v>
      </c>
      <c r="M242" s="74">
        <f t="shared" ca="1" si="66"/>
        <v>0</v>
      </c>
      <c r="N242" s="60">
        <f t="shared" ca="1" si="67"/>
        <v>0</v>
      </c>
      <c r="O242" s="75">
        <f t="shared" ca="1" si="69"/>
        <v>0</v>
      </c>
      <c r="P242" s="123">
        <f t="shared" ca="1" si="68"/>
        <v>0</v>
      </c>
      <c r="Q242" s="76">
        <f t="shared" ca="1" si="64"/>
        <v>0</v>
      </c>
      <c r="R242" s="49">
        <f t="shared" si="58"/>
        <v>2039</v>
      </c>
    </row>
    <row r="243" spans="2:18" x14ac:dyDescent="0.25">
      <c r="B243" s="48">
        <f t="shared" si="59"/>
        <v>50830</v>
      </c>
      <c r="C243" s="72">
        <f t="shared" ca="1" si="60"/>
        <v>0</v>
      </c>
      <c r="D243" s="125">
        <v>0</v>
      </c>
      <c r="E243" s="125">
        <v>0</v>
      </c>
      <c r="F243" s="73">
        <f t="shared" ca="1" si="61"/>
        <v>0</v>
      </c>
      <c r="G243" s="77">
        <f t="shared" ca="1" si="62"/>
        <v>0</v>
      </c>
      <c r="H243" s="74">
        <f t="shared" ca="1" si="65"/>
        <v>0</v>
      </c>
      <c r="I243" s="112">
        <f t="shared" ca="1" si="55"/>
        <v>0</v>
      </c>
      <c r="J243" s="74">
        <f t="shared" ca="1" si="63"/>
        <v>0</v>
      </c>
      <c r="K243" s="74">
        <f t="shared" ca="1" si="56"/>
        <v>0</v>
      </c>
      <c r="L243" s="74">
        <f t="shared" ca="1" si="57"/>
        <v>0</v>
      </c>
      <c r="M243" s="74">
        <f t="shared" ca="1" si="66"/>
        <v>0</v>
      </c>
      <c r="N243" s="60">
        <f t="shared" ca="1" si="67"/>
        <v>0</v>
      </c>
      <c r="O243" s="75">
        <f t="shared" ca="1" si="69"/>
        <v>0</v>
      </c>
      <c r="P243" s="123">
        <f t="shared" ca="1" si="68"/>
        <v>0</v>
      </c>
      <c r="Q243" s="76">
        <f t="shared" ca="1" si="64"/>
        <v>0</v>
      </c>
      <c r="R243" s="49">
        <f t="shared" si="58"/>
        <v>2039</v>
      </c>
    </row>
    <row r="244" spans="2:18" x14ac:dyDescent="0.25">
      <c r="B244" s="48">
        <f t="shared" si="59"/>
        <v>50861</v>
      </c>
      <c r="C244" s="72">
        <f t="shared" ca="1" si="60"/>
        <v>0</v>
      </c>
      <c r="D244" s="125">
        <v>0</v>
      </c>
      <c r="E244" s="125">
        <v>0</v>
      </c>
      <c r="F244" s="73">
        <f t="shared" ca="1" si="61"/>
        <v>0</v>
      </c>
      <c r="G244" s="77">
        <f t="shared" ca="1" si="62"/>
        <v>0</v>
      </c>
      <c r="H244" s="74">
        <f t="shared" ca="1" si="65"/>
        <v>0</v>
      </c>
      <c r="I244" s="112">
        <f t="shared" ca="1" si="55"/>
        <v>0</v>
      </c>
      <c r="J244" s="74">
        <f t="shared" ca="1" si="63"/>
        <v>0</v>
      </c>
      <c r="K244" s="74">
        <f t="shared" ca="1" si="56"/>
        <v>0</v>
      </c>
      <c r="L244" s="74">
        <f t="shared" ca="1" si="57"/>
        <v>0</v>
      </c>
      <c r="M244" s="74">
        <f t="shared" ca="1" si="66"/>
        <v>0</v>
      </c>
      <c r="N244" s="60">
        <f t="shared" ca="1" si="67"/>
        <v>0</v>
      </c>
      <c r="O244" s="75">
        <f t="shared" ca="1" si="69"/>
        <v>0</v>
      </c>
      <c r="P244" s="123">
        <f t="shared" ca="1" si="68"/>
        <v>0</v>
      </c>
      <c r="Q244" s="76">
        <f t="shared" ca="1" si="64"/>
        <v>0</v>
      </c>
      <c r="R244" s="49">
        <f t="shared" si="58"/>
        <v>2039</v>
      </c>
    </row>
    <row r="245" spans="2:18" x14ac:dyDescent="0.25">
      <c r="B245" s="48">
        <f t="shared" si="59"/>
        <v>50891</v>
      </c>
      <c r="C245" s="72">
        <f t="shared" ca="1" si="60"/>
        <v>0</v>
      </c>
      <c r="D245" s="125">
        <v>0</v>
      </c>
      <c r="E245" s="125">
        <v>0</v>
      </c>
      <c r="F245" s="73">
        <f t="shared" ca="1" si="61"/>
        <v>0</v>
      </c>
      <c r="G245" s="77">
        <f t="shared" ca="1" si="62"/>
        <v>0</v>
      </c>
      <c r="H245" s="74">
        <f t="shared" ca="1" si="65"/>
        <v>0</v>
      </c>
      <c r="I245" s="112">
        <f t="shared" ca="1" si="55"/>
        <v>0</v>
      </c>
      <c r="J245" s="74">
        <f t="shared" ca="1" si="63"/>
        <v>0</v>
      </c>
      <c r="K245" s="74">
        <f t="shared" ca="1" si="56"/>
        <v>0</v>
      </c>
      <c r="L245" s="74">
        <f t="shared" ca="1" si="57"/>
        <v>0</v>
      </c>
      <c r="M245" s="74">
        <f t="shared" ca="1" si="66"/>
        <v>0</v>
      </c>
      <c r="N245" s="60">
        <f t="shared" ca="1" si="67"/>
        <v>0</v>
      </c>
      <c r="O245" s="75">
        <f t="shared" ca="1" si="69"/>
        <v>0</v>
      </c>
      <c r="P245" s="123">
        <f t="shared" ca="1" si="68"/>
        <v>0</v>
      </c>
      <c r="Q245" s="76">
        <f t="shared" ca="1" si="64"/>
        <v>0</v>
      </c>
      <c r="R245" s="49">
        <f t="shared" si="58"/>
        <v>2039</v>
      </c>
    </row>
    <row r="246" spans="2:18" x14ac:dyDescent="0.25">
      <c r="B246" s="48">
        <f t="shared" si="59"/>
        <v>50922</v>
      </c>
      <c r="C246" s="72">
        <f t="shared" ca="1" si="60"/>
        <v>0</v>
      </c>
      <c r="D246" s="125">
        <v>0</v>
      </c>
      <c r="E246" s="125">
        <v>0</v>
      </c>
      <c r="F246" s="73">
        <f t="shared" ca="1" si="61"/>
        <v>0</v>
      </c>
      <c r="G246" s="77">
        <f t="shared" ca="1" si="62"/>
        <v>0</v>
      </c>
      <c r="H246" s="74">
        <f t="shared" ca="1" si="65"/>
        <v>0</v>
      </c>
      <c r="I246" s="112">
        <f t="shared" ca="1" si="55"/>
        <v>0</v>
      </c>
      <c r="J246" s="74">
        <f t="shared" ca="1" si="63"/>
        <v>0</v>
      </c>
      <c r="K246" s="74">
        <f t="shared" ca="1" si="56"/>
        <v>0</v>
      </c>
      <c r="L246" s="74">
        <f t="shared" ca="1" si="57"/>
        <v>0</v>
      </c>
      <c r="M246" s="74">
        <f t="shared" ca="1" si="66"/>
        <v>0</v>
      </c>
      <c r="N246" s="60">
        <f t="shared" ca="1" si="67"/>
        <v>0</v>
      </c>
      <c r="O246" s="75">
        <f t="shared" ca="1" si="69"/>
        <v>0</v>
      </c>
      <c r="P246" s="123">
        <f t="shared" ca="1" si="68"/>
        <v>0</v>
      </c>
      <c r="Q246" s="76">
        <f t="shared" ca="1" si="64"/>
        <v>0</v>
      </c>
      <c r="R246" s="49">
        <f t="shared" si="58"/>
        <v>2039</v>
      </c>
    </row>
    <row r="247" spans="2:18" x14ac:dyDescent="0.25">
      <c r="B247" s="48">
        <f t="shared" si="59"/>
        <v>50952</v>
      </c>
      <c r="C247" s="72">
        <f t="shared" ca="1" si="60"/>
        <v>0</v>
      </c>
      <c r="D247" s="125">
        <v>0</v>
      </c>
      <c r="E247" s="125">
        <v>0</v>
      </c>
      <c r="F247" s="73">
        <f t="shared" ca="1" si="61"/>
        <v>0</v>
      </c>
      <c r="G247" s="77">
        <f t="shared" ca="1" si="62"/>
        <v>0</v>
      </c>
      <c r="H247" s="74">
        <f t="shared" ca="1" si="65"/>
        <v>0</v>
      </c>
      <c r="I247" s="112">
        <f t="shared" ca="1" si="55"/>
        <v>0</v>
      </c>
      <c r="J247" s="74">
        <f t="shared" ca="1" si="63"/>
        <v>0</v>
      </c>
      <c r="K247" s="74">
        <f t="shared" ca="1" si="56"/>
        <v>0</v>
      </c>
      <c r="L247" s="74">
        <f t="shared" ca="1" si="57"/>
        <v>0</v>
      </c>
      <c r="M247" s="74">
        <f t="shared" ca="1" si="66"/>
        <v>0</v>
      </c>
      <c r="N247" s="60">
        <f t="shared" ca="1" si="67"/>
        <v>0</v>
      </c>
      <c r="O247" s="75">
        <f t="shared" ca="1" si="69"/>
        <v>0</v>
      </c>
      <c r="P247" s="123">
        <f t="shared" ca="1" si="68"/>
        <v>0</v>
      </c>
      <c r="Q247" s="76">
        <f t="shared" ca="1" si="64"/>
        <v>0</v>
      </c>
      <c r="R247" s="49">
        <f t="shared" si="58"/>
        <v>2039</v>
      </c>
    </row>
    <row r="248" spans="2:18" x14ac:dyDescent="0.25">
      <c r="B248" s="48">
        <f t="shared" si="59"/>
        <v>50983</v>
      </c>
      <c r="C248" s="72">
        <f t="shared" ca="1" si="60"/>
        <v>0</v>
      </c>
      <c r="D248" s="125">
        <v>0</v>
      </c>
      <c r="E248" s="125">
        <v>0</v>
      </c>
      <c r="F248" s="73">
        <f t="shared" ca="1" si="61"/>
        <v>0</v>
      </c>
      <c r="G248" s="77">
        <f t="shared" ca="1" si="62"/>
        <v>0</v>
      </c>
      <c r="H248" s="74">
        <f t="shared" ca="1" si="65"/>
        <v>0</v>
      </c>
      <c r="I248" s="112">
        <f t="shared" ca="1" si="55"/>
        <v>0</v>
      </c>
      <c r="J248" s="74">
        <f t="shared" ca="1" si="63"/>
        <v>0</v>
      </c>
      <c r="K248" s="74">
        <f t="shared" ca="1" si="56"/>
        <v>0</v>
      </c>
      <c r="L248" s="74">
        <f t="shared" ca="1" si="57"/>
        <v>0</v>
      </c>
      <c r="M248" s="74">
        <f t="shared" ca="1" si="66"/>
        <v>0</v>
      </c>
      <c r="N248" s="60">
        <f t="shared" ca="1" si="67"/>
        <v>0</v>
      </c>
      <c r="O248" s="75">
        <f t="shared" ca="1" si="69"/>
        <v>0</v>
      </c>
      <c r="P248" s="123">
        <f t="shared" ca="1" si="68"/>
        <v>0</v>
      </c>
      <c r="Q248" s="76">
        <f t="shared" ca="1" si="64"/>
        <v>0</v>
      </c>
      <c r="R248" s="49">
        <f t="shared" si="58"/>
        <v>2039</v>
      </c>
    </row>
    <row r="249" spans="2:18" x14ac:dyDescent="0.25">
      <c r="B249" s="48">
        <f t="shared" si="59"/>
        <v>51014</v>
      </c>
      <c r="C249" s="72">
        <f t="shared" ca="1" si="60"/>
        <v>0</v>
      </c>
      <c r="D249" s="125">
        <v>0</v>
      </c>
      <c r="E249" s="125">
        <v>0</v>
      </c>
      <c r="F249" s="73">
        <f t="shared" ca="1" si="61"/>
        <v>0</v>
      </c>
      <c r="G249" s="77">
        <f t="shared" ca="1" si="62"/>
        <v>0</v>
      </c>
      <c r="H249" s="74">
        <f t="shared" ca="1" si="65"/>
        <v>0</v>
      </c>
      <c r="I249" s="112">
        <f t="shared" ca="1" si="55"/>
        <v>0</v>
      </c>
      <c r="J249" s="74">
        <f t="shared" ca="1" si="63"/>
        <v>0</v>
      </c>
      <c r="K249" s="74">
        <f t="shared" ca="1" si="56"/>
        <v>0</v>
      </c>
      <c r="L249" s="74">
        <f t="shared" ca="1" si="57"/>
        <v>0</v>
      </c>
      <c r="M249" s="74">
        <f t="shared" ca="1" si="66"/>
        <v>0</v>
      </c>
      <c r="N249" s="60">
        <f t="shared" ca="1" si="67"/>
        <v>0</v>
      </c>
      <c r="O249" s="75">
        <f t="shared" ca="1" si="69"/>
        <v>0</v>
      </c>
      <c r="P249" s="123">
        <f t="shared" ca="1" si="68"/>
        <v>0</v>
      </c>
      <c r="Q249" s="76">
        <f t="shared" ca="1" si="64"/>
        <v>0</v>
      </c>
      <c r="R249" s="49">
        <f t="shared" si="58"/>
        <v>2039</v>
      </c>
    </row>
    <row r="250" spans="2:18" x14ac:dyDescent="0.25">
      <c r="B250" s="48">
        <f t="shared" si="59"/>
        <v>51044</v>
      </c>
      <c r="C250" s="72">
        <f t="shared" ca="1" si="60"/>
        <v>0</v>
      </c>
      <c r="D250" s="125">
        <v>0</v>
      </c>
      <c r="E250" s="125">
        <v>0</v>
      </c>
      <c r="F250" s="73">
        <f t="shared" ca="1" si="61"/>
        <v>0</v>
      </c>
      <c r="G250" s="77">
        <f t="shared" ca="1" si="62"/>
        <v>0</v>
      </c>
      <c r="H250" s="74">
        <f t="shared" ca="1" si="65"/>
        <v>0</v>
      </c>
      <c r="I250" s="112">
        <f t="shared" ca="1" si="55"/>
        <v>0</v>
      </c>
      <c r="J250" s="74">
        <f t="shared" ca="1" si="63"/>
        <v>0</v>
      </c>
      <c r="K250" s="74">
        <f t="shared" ca="1" si="56"/>
        <v>0</v>
      </c>
      <c r="L250" s="74">
        <f t="shared" ca="1" si="57"/>
        <v>0</v>
      </c>
      <c r="M250" s="74">
        <f t="shared" ca="1" si="66"/>
        <v>0</v>
      </c>
      <c r="N250" s="60">
        <f t="shared" ca="1" si="67"/>
        <v>0</v>
      </c>
      <c r="O250" s="75">
        <f t="shared" ca="1" si="69"/>
        <v>0</v>
      </c>
      <c r="P250" s="123">
        <f t="shared" ca="1" si="68"/>
        <v>0</v>
      </c>
      <c r="Q250" s="76">
        <f t="shared" ca="1" si="64"/>
        <v>0</v>
      </c>
      <c r="R250" s="49">
        <f t="shared" si="58"/>
        <v>2039</v>
      </c>
    </row>
    <row r="251" spans="2:18" x14ac:dyDescent="0.25">
      <c r="B251" s="48">
        <f t="shared" si="59"/>
        <v>51075</v>
      </c>
      <c r="C251" s="72">
        <f t="shared" ca="1" si="60"/>
        <v>0</v>
      </c>
      <c r="D251" s="125">
        <v>0</v>
      </c>
      <c r="E251" s="125">
        <v>0</v>
      </c>
      <c r="F251" s="73">
        <f t="shared" ca="1" si="61"/>
        <v>0</v>
      </c>
      <c r="G251" s="77">
        <f t="shared" ca="1" si="62"/>
        <v>0</v>
      </c>
      <c r="H251" s="74">
        <f t="shared" ca="1" si="65"/>
        <v>0</v>
      </c>
      <c r="I251" s="112">
        <f t="shared" ca="1" si="55"/>
        <v>0</v>
      </c>
      <c r="J251" s="74">
        <f t="shared" ca="1" si="63"/>
        <v>0</v>
      </c>
      <c r="K251" s="74">
        <f t="shared" ca="1" si="56"/>
        <v>0</v>
      </c>
      <c r="L251" s="74">
        <f t="shared" ca="1" si="57"/>
        <v>0</v>
      </c>
      <c r="M251" s="74">
        <f t="shared" ca="1" si="66"/>
        <v>0</v>
      </c>
      <c r="N251" s="60">
        <f t="shared" ca="1" si="67"/>
        <v>0</v>
      </c>
      <c r="O251" s="75">
        <f t="shared" ca="1" si="69"/>
        <v>0</v>
      </c>
      <c r="P251" s="123">
        <f t="shared" ca="1" si="68"/>
        <v>0</v>
      </c>
      <c r="Q251" s="76">
        <f t="shared" ca="1" si="64"/>
        <v>0</v>
      </c>
      <c r="R251" s="49">
        <f t="shared" si="58"/>
        <v>2039</v>
      </c>
    </row>
    <row r="252" spans="2:18" x14ac:dyDescent="0.25">
      <c r="B252" s="48">
        <f t="shared" si="59"/>
        <v>51105</v>
      </c>
      <c r="C252" s="72">
        <f t="shared" ca="1" si="60"/>
        <v>0</v>
      </c>
      <c r="D252" s="125">
        <v>0</v>
      </c>
      <c r="E252" s="125">
        <v>0</v>
      </c>
      <c r="F252" s="73">
        <f t="shared" ca="1" si="61"/>
        <v>0</v>
      </c>
      <c r="G252" s="77">
        <f t="shared" ca="1" si="62"/>
        <v>0</v>
      </c>
      <c r="H252" s="74">
        <f t="shared" ca="1" si="65"/>
        <v>0</v>
      </c>
      <c r="I252" s="112">
        <f t="shared" ca="1" si="55"/>
        <v>0</v>
      </c>
      <c r="J252" s="74">
        <f t="shared" ca="1" si="63"/>
        <v>0</v>
      </c>
      <c r="K252" s="74">
        <f t="shared" ca="1" si="56"/>
        <v>0</v>
      </c>
      <c r="L252" s="74">
        <f t="shared" ca="1" si="57"/>
        <v>0</v>
      </c>
      <c r="M252" s="74">
        <f t="shared" ca="1" si="66"/>
        <v>0</v>
      </c>
      <c r="N252" s="60">
        <f t="shared" ca="1" si="67"/>
        <v>0</v>
      </c>
      <c r="O252" s="75">
        <f t="shared" ca="1" si="69"/>
        <v>0</v>
      </c>
      <c r="P252" s="123">
        <f t="shared" ca="1" si="68"/>
        <v>0</v>
      </c>
      <c r="Q252" s="76">
        <f t="shared" ca="1" si="64"/>
        <v>0</v>
      </c>
      <c r="R252" s="49">
        <f t="shared" si="58"/>
        <v>2039</v>
      </c>
    </row>
    <row r="253" spans="2:18" x14ac:dyDescent="0.25">
      <c r="B253" s="48">
        <f t="shared" si="59"/>
        <v>51136</v>
      </c>
      <c r="C253" s="72">
        <f t="shared" ca="1" si="60"/>
        <v>0</v>
      </c>
      <c r="D253" s="125">
        <v>0</v>
      </c>
      <c r="E253" s="125">
        <v>0</v>
      </c>
      <c r="F253" s="73">
        <f t="shared" ca="1" si="61"/>
        <v>0</v>
      </c>
      <c r="G253" s="77">
        <f t="shared" ca="1" si="62"/>
        <v>0</v>
      </c>
      <c r="H253" s="74">
        <f t="shared" ca="1" si="65"/>
        <v>0</v>
      </c>
      <c r="I253" s="112">
        <f t="shared" ca="1" si="55"/>
        <v>0</v>
      </c>
      <c r="J253" s="74">
        <f t="shared" ca="1" si="63"/>
        <v>0</v>
      </c>
      <c r="K253" s="74">
        <f t="shared" ca="1" si="56"/>
        <v>0</v>
      </c>
      <c r="L253" s="74">
        <f t="shared" ca="1" si="57"/>
        <v>0</v>
      </c>
      <c r="M253" s="74">
        <f t="shared" ca="1" si="66"/>
        <v>0</v>
      </c>
      <c r="N253" s="60">
        <f t="shared" ca="1" si="67"/>
        <v>0</v>
      </c>
      <c r="O253" s="75">
        <f t="shared" ca="1" si="69"/>
        <v>0</v>
      </c>
      <c r="P253" s="123">
        <f t="shared" ca="1" si="68"/>
        <v>0</v>
      </c>
      <c r="Q253" s="76">
        <f t="shared" ca="1" si="64"/>
        <v>0</v>
      </c>
      <c r="R253" s="49">
        <f t="shared" si="58"/>
        <v>2040</v>
      </c>
    </row>
    <row r="254" spans="2:18" x14ac:dyDescent="0.25">
      <c r="B254" s="48">
        <f t="shared" si="59"/>
        <v>51167</v>
      </c>
      <c r="C254" s="72">
        <f t="shared" ca="1" si="60"/>
        <v>0</v>
      </c>
      <c r="D254" s="125">
        <v>0</v>
      </c>
      <c r="E254" s="125">
        <v>0</v>
      </c>
      <c r="F254" s="73">
        <f t="shared" ca="1" si="61"/>
        <v>0</v>
      </c>
      <c r="G254" s="77">
        <f t="shared" ca="1" si="62"/>
        <v>0</v>
      </c>
      <c r="H254" s="74">
        <f t="shared" ca="1" si="65"/>
        <v>0</v>
      </c>
      <c r="I254" s="112">
        <f t="shared" ca="1" si="55"/>
        <v>0</v>
      </c>
      <c r="J254" s="74">
        <f t="shared" ca="1" si="63"/>
        <v>0</v>
      </c>
      <c r="K254" s="74">
        <f t="shared" ca="1" si="56"/>
        <v>0</v>
      </c>
      <c r="L254" s="74">
        <f t="shared" ca="1" si="57"/>
        <v>0</v>
      </c>
      <c r="M254" s="74">
        <f t="shared" ca="1" si="66"/>
        <v>0</v>
      </c>
      <c r="N254" s="60">
        <f t="shared" ca="1" si="67"/>
        <v>0</v>
      </c>
      <c r="O254" s="75">
        <f t="shared" ca="1" si="69"/>
        <v>0</v>
      </c>
      <c r="P254" s="123">
        <f t="shared" ca="1" si="68"/>
        <v>0</v>
      </c>
      <c r="Q254" s="76">
        <f t="shared" ca="1" si="64"/>
        <v>0</v>
      </c>
      <c r="R254" s="49">
        <f t="shared" si="58"/>
        <v>2040</v>
      </c>
    </row>
    <row r="255" spans="2:18" x14ac:dyDescent="0.25">
      <c r="B255" s="48">
        <f t="shared" si="59"/>
        <v>51196</v>
      </c>
      <c r="C255" s="72">
        <f t="shared" ca="1" si="60"/>
        <v>0</v>
      </c>
      <c r="D255" s="125">
        <v>0</v>
      </c>
      <c r="E255" s="125">
        <v>0</v>
      </c>
      <c r="F255" s="73">
        <f t="shared" ca="1" si="61"/>
        <v>0</v>
      </c>
      <c r="G255" s="77">
        <f t="shared" ca="1" si="62"/>
        <v>0</v>
      </c>
      <c r="H255" s="74">
        <f t="shared" ca="1" si="65"/>
        <v>0</v>
      </c>
      <c r="I255" s="112">
        <f t="shared" ca="1" si="55"/>
        <v>0</v>
      </c>
      <c r="J255" s="74">
        <f t="shared" ca="1" si="63"/>
        <v>0</v>
      </c>
      <c r="K255" s="74">
        <f t="shared" ca="1" si="56"/>
        <v>0</v>
      </c>
      <c r="L255" s="74">
        <f t="shared" ca="1" si="57"/>
        <v>0</v>
      </c>
      <c r="M255" s="74">
        <f t="shared" ca="1" si="66"/>
        <v>0</v>
      </c>
      <c r="N255" s="60">
        <f t="shared" ca="1" si="67"/>
        <v>0</v>
      </c>
      <c r="O255" s="75">
        <f t="shared" ca="1" si="69"/>
        <v>0</v>
      </c>
      <c r="P255" s="123">
        <f t="shared" ca="1" si="68"/>
        <v>0</v>
      </c>
      <c r="Q255" s="76">
        <f t="shared" ca="1" si="64"/>
        <v>0</v>
      </c>
      <c r="R255" s="49">
        <f t="shared" si="58"/>
        <v>2040</v>
      </c>
    </row>
    <row r="256" spans="2:18" x14ac:dyDescent="0.25">
      <c r="B256" s="48">
        <f t="shared" si="59"/>
        <v>51227</v>
      </c>
      <c r="C256" s="72">
        <f t="shared" ca="1" si="60"/>
        <v>0</v>
      </c>
      <c r="D256" s="125">
        <v>0</v>
      </c>
      <c r="E256" s="125">
        <v>0</v>
      </c>
      <c r="F256" s="73">
        <f t="shared" ca="1" si="61"/>
        <v>0</v>
      </c>
      <c r="G256" s="77">
        <f t="shared" ca="1" si="62"/>
        <v>0</v>
      </c>
      <c r="H256" s="74">
        <f t="shared" ca="1" si="65"/>
        <v>0</v>
      </c>
      <c r="I256" s="112">
        <f t="shared" ca="1" si="55"/>
        <v>0</v>
      </c>
      <c r="J256" s="74">
        <f t="shared" ca="1" si="63"/>
        <v>0</v>
      </c>
      <c r="K256" s="74">
        <f t="shared" ca="1" si="56"/>
        <v>0</v>
      </c>
      <c r="L256" s="74">
        <f t="shared" ca="1" si="57"/>
        <v>0</v>
      </c>
      <c r="M256" s="74">
        <f t="shared" ca="1" si="66"/>
        <v>0</v>
      </c>
      <c r="N256" s="60">
        <f t="shared" ca="1" si="67"/>
        <v>0</v>
      </c>
      <c r="O256" s="75">
        <f t="shared" ca="1" si="69"/>
        <v>0</v>
      </c>
      <c r="P256" s="123">
        <f t="shared" ca="1" si="68"/>
        <v>0</v>
      </c>
      <c r="Q256" s="76">
        <f t="shared" ca="1" si="64"/>
        <v>0</v>
      </c>
      <c r="R256" s="49">
        <f t="shared" si="58"/>
        <v>2040</v>
      </c>
    </row>
    <row r="257" spans="2:18" x14ac:dyDescent="0.25">
      <c r="B257" s="48">
        <f t="shared" si="59"/>
        <v>51257</v>
      </c>
      <c r="C257" s="72">
        <f t="shared" ca="1" si="60"/>
        <v>0</v>
      </c>
      <c r="D257" s="125">
        <v>0</v>
      </c>
      <c r="E257" s="125">
        <v>0</v>
      </c>
      <c r="F257" s="73">
        <f t="shared" ca="1" si="61"/>
        <v>0</v>
      </c>
      <c r="G257" s="77">
        <f t="shared" ca="1" si="62"/>
        <v>0</v>
      </c>
      <c r="H257" s="74">
        <f t="shared" ca="1" si="65"/>
        <v>0</v>
      </c>
      <c r="I257" s="112">
        <f t="shared" ca="1" si="55"/>
        <v>0</v>
      </c>
      <c r="J257" s="74">
        <f t="shared" ca="1" si="63"/>
        <v>0</v>
      </c>
      <c r="K257" s="74">
        <f t="shared" ca="1" si="56"/>
        <v>0</v>
      </c>
      <c r="L257" s="74">
        <f t="shared" ca="1" si="57"/>
        <v>0</v>
      </c>
      <c r="M257" s="74">
        <f t="shared" ca="1" si="66"/>
        <v>0</v>
      </c>
      <c r="N257" s="60">
        <f t="shared" ca="1" si="67"/>
        <v>0</v>
      </c>
      <c r="O257" s="75">
        <f t="shared" ca="1" si="69"/>
        <v>0</v>
      </c>
      <c r="P257" s="123">
        <f t="shared" ca="1" si="68"/>
        <v>0</v>
      </c>
      <c r="Q257" s="76">
        <f t="shared" ca="1" si="64"/>
        <v>0</v>
      </c>
      <c r="R257" s="49">
        <f t="shared" si="58"/>
        <v>2040</v>
      </c>
    </row>
    <row r="258" spans="2:18" x14ac:dyDescent="0.25">
      <c r="B258" s="48">
        <f t="shared" si="59"/>
        <v>51288</v>
      </c>
      <c r="C258" s="72">
        <f t="shared" ca="1" si="60"/>
        <v>0</v>
      </c>
      <c r="D258" s="125">
        <v>0</v>
      </c>
      <c r="E258" s="125">
        <v>0</v>
      </c>
      <c r="F258" s="73">
        <f t="shared" ca="1" si="61"/>
        <v>0</v>
      </c>
      <c r="G258" s="77">
        <f t="shared" ca="1" si="62"/>
        <v>0</v>
      </c>
      <c r="H258" s="74">
        <f t="shared" ca="1" si="65"/>
        <v>0</v>
      </c>
      <c r="I258" s="112">
        <f t="shared" ca="1" si="55"/>
        <v>0</v>
      </c>
      <c r="J258" s="74">
        <f t="shared" ca="1" si="63"/>
        <v>0</v>
      </c>
      <c r="K258" s="74">
        <f t="shared" ca="1" si="56"/>
        <v>0</v>
      </c>
      <c r="L258" s="74">
        <f t="shared" ca="1" si="57"/>
        <v>0</v>
      </c>
      <c r="M258" s="74">
        <f t="shared" ca="1" si="66"/>
        <v>0</v>
      </c>
      <c r="N258" s="60">
        <f t="shared" ca="1" si="67"/>
        <v>0</v>
      </c>
      <c r="O258" s="75">
        <f t="shared" ca="1" si="69"/>
        <v>0</v>
      </c>
      <c r="P258" s="123">
        <f t="shared" ca="1" si="68"/>
        <v>0</v>
      </c>
      <c r="Q258" s="76">
        <f t="shared" ca="1" si="64"/>
        <v>0</v>
      </c>
      <c r="R258" s="49">
        <f t="shared" si="58"/>
        <v>2040</v>
      </c>
    </row>
    <row r="259" spans="2:18" x14ac:dyDescent="0.25">
      <c r="B259" s="48">
        <f t="shared" si="59"/>
        <v>51318</v>
      </c>
      <c r="C259" s="72">
        <f t="shared" ca="1" si="60"/>
        <v>0</v>
      </c>
      <c r="D259" s="125">
        <v>0</v>
      </c>
      <c r="E259" s="125">
        <v>0</v>
      </c>
      <c r="F259" s="73">
        <f t="shared" ca="1" si="61"/>
        <v>0</v>
      </c>
      <c r="G259" s="77">
        <f t="shared" ca="1" si="62"/>
        <v>0</v>
      </c>
      <c r="H259" s="74">
        <f t="shared" ca="1" si="65"/>
        <v>0</v>
      </c>
      <c r="I259" s="112">
        <f t="shared" ca="1" si="55"/>
        <v>0</v>
      </c>
      <c r="J259" s="74">
        <f t="shared" ca="1" si="63"/>
        <v>0</v>
      </c>
      <c r="K259" s="74">
        <f t="shared" ca="1" si="56"/>
        <v>0</v>
      </c>
      <c r="L259" s="74">
        <f t="shared" ca="1" si="57"/>
        <v>0</v>
      </c>
      <c r="M259" s="74">
        <f t="shared" ca="1" si="66"/>
        <v>0</v>
      </c>
      <c r="N259" s="60">
        <f t="shared" ca="1" si="67"/>
        <v>0</v>
      </c>
      <c r="O259" s="75">
        <f t="shared" ca="1" si="69"/>
        <v>0</v>
      </c>
      <c r="P259" s="123">
        <f t="shared" ca="1" si="68"/>
        <v>0</v>
      </c>
      <c r="Q259" s="76">
        <f t="shared" ca="1" si="64"/>
        <v>0</v>
      </c>
      <c r="R259" s="49">
        <f t="shared" si="58"/>
        <v>2040</v>
      </c>
    </row>
    <row r="260" spans="2:18" x14ac:dyDescent="0.25">
      <c r="B260" s="48">
        <f t="shared" si="59"/>
        <v>51349</v>
      </c>
      <c r="C260" s="72">
        <f t="shared" ca="1" si="60"/>
        <v>0</v>
      </c>
      <c r="D260" s="125">
        <v>0</v>
      </c>
      <c r="E260" s="125">
        <v>0</v>
      </c>
      <c r="F260" s="73">
        <f t="shared" ca="1" si="61"/>
        <v>0</v>
      </c>
      <c r="G260" s="77">
        <f t="shared" ca="1" si="62"/>
        <v>0</v>
      </c>
      <c r="H260" s="74">
        <f t="shared" ca="1" si="65"/>
        <v>0</v>
      </c>
      <c r="I260" s="112">
        <f t="shared" ref="I260:I323" ca="1" si="70">IF(N259&gt;0,ROUND(LOOKUP(YEAR($B260-60),T:T,U:U),2),0)</f>
        <v>0</v>
      </c>
      <c r="J260" s="74">
        <f t="shared" ca="1" si="63"/>
        <v>0</v>
      </c>
      <c r="K260" s="74">
        <f t="shared" ref="K260:K323" ca="1" si="71">IF(N259&gt;0,-F260-G260-H260+IF(E260&gt;0,E260,Allotment),0)</f>
        <v>0</v>
      </c>
      <c r="L260" s="74">
        <f t="shared" ref="L260:L323" ca="1" si="72">IF(N259&gt;0,C260-K260,0)</f>
        <v>0</v>
      </c>
      <c r="M260" s="74">
        <f t="shared" ca="1" si="66"/>
        <v>0</v>
      </c>
      <c r="N260" s="60">
        <f t="shared" ca="1" si="67"/>
        <v>0</v>
      </c>
      <c r="O260" s="75">
        <f t="shared" ca="1" si="69"/>
        <v>0</v>
      </c>
      <c r="P260" s="123">
        <f t="shared" ca="1" si="68"/>
        <v>0</v>
      </c>
      <c r="Q260" s="76">
        <f t="shared" ca="1" si="64"/>
        <v>0</v>
      </c>
      <c r="R260" s="49">
        <f t="shared" ref="R260:R323" si="73">YEAR(B260)</f>
        <v>2040</v>
      </c>
    </row>
    <row r="261" spans="2:18" x14ac:dyDescent="0.25">
      <c r="B261" s="48">
        <f t="shared" ref="B261:B324" si="74">EDATE(B260,1)</f>
        <v>51380</v>
      </c>
      <c r="C261" s="72">
        <f t="shared" ref="C261:C324" ca="1" si="75">IF(N260&gt;0,N260-F261,IF(AND(N261=0,N260&lt;0),-0.01,0))</f>
        <v>0</v>
      </c>
      <c r="D261" s="125">
        <v>0</v>
      </c>
      <c r="E261" s="125">
        <v>0</v>
      </c>
      <c r="F261" s="73">
        <f t="shared" ref="F261:F324" ca="1" si="76">IF(N260&gt;0,IF(D261,D261,New_Payment)-G261-H261,0)</f>
        <v>0</v>
      </c>
      <c r="G261" s="77">
        <f t="shared" ref="G261:G324" ca="1" si="77">IF(N260&gt;0,ROUND(N260*Period_Interest,2),0)</f>
        <v>0</v>
      </c>
      <c r="H261" s="74">
        <f t="shared" ca="1" si="65"/>
        <v>0</v>
      </c>
      <c r="I261" s="112">
        <f t="shared" ca="1" si="70"/>
        <v>0</v>
      </c>
      <c r="J261" s="74">
        <f t="shared" ref="J261:J324" ca="1" si="78">IF($C260&gt;_80_of_Appraisal,PMI,0)</f>
        <v>0</v>
      </c>
      <c r="K261" s="74">
        <f t="shared" ca="1" si="71"/>
        <v>0</v>
      </c>
      <c r="L261" s="74">
        <f t="shared" ca="1" si="72"/>
        <v>0</v>
      </c>
      <c r="M261" s="74">
        <f t="shared" ca="1" si="66"/>
        <v>0</v>
      </c>
      <c r="N261" s="60">
        <f t="shared" ca="1" si="67"/>
        <v>0</v>
      </c>
      <c r="O261" s="75">
        <f t="shared" ca="1" si="69"/>
        <v>0</v>
      </c>
      <c r="P261" s="123">
        <f t="shared" ca="1" si="68"/>
        <v>0</v>
      </c>
      <c r="Q261" s="76">
        <f t="shared" ref="Q261:Q324" ca="1" si="79">IF(OR(Q260&lt;-0.01,Q260=0),0,IF(Q260&gt;0,Q260-F261-K261-IF(P261&lt;&gt;"",P261,O261),Q260-F261-K261))</f>
        <v>0</v>
      </c>
      <c r="R261" s="49">
        <f t="shared" si="73"/>
        <v>2040</v>
      </c>
    </row>
    <row r="262" spans="2:18" x14ac:dyDescent="0.25">
      <c r="B262" s="48">
        <f t="shared" si="74"/>
        <v>51410</v>
      </c>
      <c r="C262" s="72">
        <f t="shared" ca="1" si="75"/>
        <v>0</v>
      </c>
      <c r="D262" s="125">
        <v>0</v>
      </c>
      <c r="E262" s="125">
        <v>0</v>
      </c>
      <c r="F262" s="73">
        <f t="shared" ca="1" si="76"/>
        <v>0</v>
      </c>
      <c r="G262" s="77">
        <f t="shared" ca="1" si="77"/>
        <v>0</v>
      </c>
      <c r="H262" s="74">
        <f t="shared" ref="H262:H325" ca="1" si="80">I262+J262</f>
        <v>0</v>
      </c>
      <c r="I262" s="112">
        <f t="shared" ca="1" si="70"/>
        <v>0</v>
      </c>
      <c r="J262" s="74">
        <f t="shared" ca="1" si="78"/>
        <v>0</v>
      </c>
      <c r="K262" s="74">
        <f t="shared" ca="1" si="71"/>
        <v>0</v>
      </c>
      <c r="L262" s="74">
        <f t="shared" ca="1" si="72"/>
        <v>0</v>
      </c>
      <c r="M262" s="74">
        <f t="shared" ref="M262:M325" ca="1" si="81">IF($P262,$P262,0)</f>
        <v>0</v>
      </c>
      <c r="N262" s="60">
        <f t="shared" ref="N262:N325" ca="1" si="82">L262-M262</f>
        <v>0</v>
      </c>
      <c r="O262" s="75">
        <f t="shared" ca="1" si="69"/>
        <v>0</v>
      </c>
      <c r="P262" s="123">
        <f t="shared" ref="P262:P325" ca="1" si="83">IF(O262,O262,0)</f>
        <v>0</v>
      </c>
      <c r="Q262" s="76">
        <f t="shared" ca="1" si="79"/>
        <v>0</v>
      </c>
      <c r="R262" s="49">
        <f t="shared" si="73"/>
        <v>2040</v>
      </c>
    </row>
    <row r="263" spans="2:18" x14ac:dyDescent="0.25">
      <c r="B263" s="48">
        <f t="shared" si="74"/>
        <v>51441</v>
      </c>
      <c r="C263" s="72">
        <f t="shared" ca="1" si="75"/>
        <v>0</v>
      </c>
      <c r="D263" s="125">
        <v>0</v>
      </c>
      <c r="E263" s="125">
        <v>0</v>
      </c>
      <c r="F263" s="73">
        <f t="shared" ca="1" si="76"/>
        <v>0</v>
      </c>
      <c r="G263" s="77">
        <f t="shared" ca="1" si="77"/>
        <v>0</v>
      </c>
      <c r="H263" s="74">
        <f t="shared" ca="1" si="80"/>
        <v>0</v>
      </c>
      <c r="I263" s="112">
        <f t="shared" ca="1" si="70"/>
        <v>0</v>
      </c>
      <c r="J263" s="74">
        <f t="shared" ca="1" si="78"/>
        <v>0</v>
      </c>
      <c r="K263" s="74">
        <f t="shared" ca="1" si="71"/>
        <v>0</v>
      </c>
      <c r="L263" s="74">
        <f t="shared" ca="1" si="72"/>
        <v>0</v>
      </c>
      <c r="M263" s="74">
        <f t="shared" ca="1" si="81"/>
        <v>0</v>
      </c>
      <c r="N263" s="60">
        <f t="shared" ca="1" si="82"/>
        <v>0</v>
      </c>
      <c r="O263" s="75">
        <f t="shared" ca="1" si="69"/>
        <v>0</v>
      </c>
      <c r="P263" s="123">
        <f t="shared" ca="1" si="83"/>
        <v>0</v>
      </c>
      <c r="Q263" s="76">
        <f t="shared" ca="1" si="79"/>
        <v>0</v>
      </c>
      <c r="R263" s="49">
        <f t="shared" si="73"/>
        <v>2040</v>
      </c>
    </row>
    <row r="264" spans="2:18" x14ac:dyDescent="0.25">
      <c r="B264" s="48">
        <f t="shared" si="74"/>
        <v>51471</v>
      </c>
      <c r="C264" s="72">
        <f t="shared" ca="1" si="75"/>
        <v>0</v>
      </c>
      <c r="D264" s="125">
        <v>0</v>
      </c>
      <c r="E264" s="125">
        <v>0</v>
      </c>
      <c r="F264" s="73">
        <f t="shared" ca="1" si="76"/>
        <v>0</v>
      </c>
      <c r="G264" s="77">
        <f t="shared" ca="1" si="77"/>
        <v>0</v>
      </c>
      <c r="H264" s="74">
        <f t="shared" ca="1" si="80"/>
        <v>0</v>
      </c>
      <c r="I264" s="112">
        <f t="shared" ca="1" si="70"/>
        <v>0</v>
      </c>
      <c r="J264" s="74">
        <f t="shared" ca="1" si="78"/>
        <v>0</v>
      </c>
      <c r="K264" s="74">
        <f t="shared" ca="1" si="71"/>
        <v>0</v>
      </c>
      <c r="L264" s="74">
        <f t="shared" ca="1" si="72"/>
        <v>0</v>
      </c>
      <c r="M264" s="74">
        <f t="shared" ca="1" si="81"/>
        <v>0</v>
      </c>
      <c r="N264" s="60">
        <f t="shared" ca="1" si="82"/>
        <v>0</v>
      </c>
      <c r="O264" s="75">
        <f t="shared" ca="1" si="69"/>
        <v>0</v>
      </c>
      <c r="P264" s="123">
        <f t="shared" ca="1" si="83"/>
        <v>0</v>
      </c>
      <c r="Q264" s="76">
        <f t="shared" ca="1" si="79"/>
        <v>0</v>
      </c>
      <c r="R264" s="49">
        <f t="shared" si="73"/>
        <v>2040</v>
      </c>
    </row>
    <row r="265" spans="2:18" x14ac:dyDescent="0.25">
      <c r="B265" s="48">
        <f t="shared" si="74"/>
        <v>51502</v>
      </c>
      <c r="C265" s="72">
        <f t="shared" ca="1" si="75"/>
        <v>0</v>
      </c>
      <c r="D265" s="125">
        <v>0</v>
      </c>
      <c r="E265" s="125">
        <v>0</v>
      </c>
      <c r="F265" s="73">
        <f t="shared" ca="1" si="76"/>
        <v>0</v>
      </c>
      <c r="G265" s="77">
        <f t="shared" ca="1" si="77"/>
        <v>0</v>
      </c>
      <c r="H265" s="74">
        <f t="shared" ca="1" si="80"/>
        <v>0</v>
      </c>
      <c r="I265" s="112">
        <f t="shared" ca="1" si="70"/>
        <v>0</v>
      </c>
      <c r="J265" s="74">
        <f t="shared" ca="1" si="78"/>
        <v>0</v>
      </c>
      <c r="K265" s="74">
        <f t="shared" ca="1" si="71"/>
        <v>0</v>
      </c>
      <c r="L265" s="74">
        <f t="shared" ca="1" si="72"/>
        <v>0</v>
      </c>
      <c r="M265" s="74">
        <f t="shared" ca="1" si="81"/>
        <v>0</v>
      </c>
      <c r="N265" s="60">
        <f t="shared" ca="1" si="82"/>
        <v>0</v>
      </c>
      <c r="O265" s="75">
        <f t="shared" ca="1" si="69"/>
        <v>0</v>
      </c>
      <c r="P265" s="123">
        <f t="shared" ca="1" si="83"/>
        <v>0</v>
      </c>
      <c r="Q265" s="76">
        <f t="shared" ca="1" si="79"/>
        <v>0</v>
      </c>
      <c r="R265" s="49">
        <f t="shared" si="73"/>
        <v>2041</v>
      </c>
    </row>
    <row r="266" spans="2:18" x14ac:dyDescent="0.25">
      <c r="B266" s="48">
        <f t="shared" si="74"/>
        <v>51533</v>
      </c>
      <c r="C266" s="72">
        <f t="shared" ca="1" si="75"/>
        <v>0</v>
      </c>
      <c r="D266" s="125">
        <v>0</v>
      </c>
      <c r="E266" s="125">
        <v>0</v>
      </c>
      <c r="F266" s="73">
        <f t="shared" ca="1" si="76"/>
        <v>0</v>
      </c>
      <c r="G266" s="77">
        <f t="shared" ca="1" si="77"/>
        <v>0</v>
      </c>
      <c r="H266" s="74">
        <f t="shared" ca="1" si="80"/>
        <v>0</v>
      </c>
      <c r="I266" s="112">
        <f t="shared" ca="1" si="70"/>
        <v>0</v>
      </c>
      <c r="J266" s="74">
        <f t="shared" ca="1" si="78"/>
        <v>0</v>
      </c>
      <c r="K266" s="74">
        <f t="shared" ca="1" si="71"/>
        <v>0</v>
      </c>
      <c r="L266" s="74">
        <f t="shared" ca="1" si="72"/>
        <v>0</v>
      </c>
      <c r="M266" s="74">
        <f t="shared" ca="1" si="81"/>
        <v>0</v>
      </c>
      <c r="N266" s="60">
        <f t="shared" ca="1" si="82"/>
        <v>0</v>
      </c>
      <c r="O266" s="75">
        <f t="shared" ca="1" si="69"/>
        <v>0</v>
      </c>
      <c r="P266" s="123">
        <f t="shared" ca="1" si="83"/>
        <v>0</v>
      </c>
      <c r="Q266" s="76">
        <f t="shared" ca="1" si="79"/>
        <v>0</v>
      </c>
      <c r="R266" s="49">
        <f t="shared" si="73"/>
        <v>2041</v>
      </c>
    </row>
    <row r="267" spans="2:18" x14ac:dyDescent="0.25">
      <c r="B267" s="48">
        <f t="shared" si="74"/>
        <v>51561</v>
      </c>
      <c r="C267" s="72">
        <f t="shared" ca="1" si="75"/>
        <v>0</v>
      </c>
      <c r="D267" s="125">
        <v>0</v>
      </c>
      <c r="E267" s="125">
        <v>0</v>
      </c>
      <c r="F267" s="73">
        <f t="shared" ca="1" si="76"/>
        <v>0</v>
      </c>
      <c r="G267" s="77">
        <f t="shared" ca="1" si="77"/>
        <v>0</v>
      </c>
      <c r="H267" s="74">
        <f t="shared" ca="1" si="80"/>
        <v>0</v>
      </c>
      <c r="I267" s="112">
        <f t="shared" ca="1" si="70"/>
        <v>0</v>
      </c>
      <c r="J267" s="74">
        <f t="shared" ca="1" si="78"/>
        <v>0</v>
      </c>
      <c r="K267" s="74">
        <f t="shared" ca="1" si="71"/>
        <v>0</v>
      </c>
      <c r="L267" s="74">
        <f t="shared" ca="1" si="72"/>
        <v>0</v>
      </c>
      <c r="M267" s="74">
        <f t="shared" ca="1" si="81"/>
        <v>0</v>
      </c>
      <c r="N267" s="60">
        <f t="shared" ca="1" si="82"/>
        <v>0</v>
      </c>
      <c r="O267" s="75">
        <f t="shared" ca="1" si="69"/>
        <v>0</v>
      </c>
      <c r="P267" s="123">
        <f t="shared" ca="1" si="83"/>
        <v>0</v>
      </c>
      <c r="Q267" s="76">
        <f t="shared" ca="1" si="79"/>
        <v>0</v>
      </c>
      <c r="R267" s="49">
        <f t="shared" si="73"/>
        <v>2041</v>
      </c>
    </row>
    <row r="268" spans="2:18" x14ac:dyDescent="0.25">
      <c r="B268" s="48">
        <f t="shared" si="74"/>
        <v>51592</v>
      </c>
      <c r="C268" s="72">
        <f t="shared" ca="1" si="75"/>
        <v>0</v>
      </c>
      <c r="D268" s="125">
        <v>0</v>
      </c>
      <c r="E268" s="125">
        <v>0</v>
      </c>
      <c r="F268" s="73">
        <f t="shared" ca="1" si="76"/>
        <v>0</v>
      </c>
      <c r="G268" s="77">
        <f t="shared" ca="1" si="77"/>
        <v>0</v>
      </c>
      <c r="H268" s="74">
        <f t="shared" ca="1" si="80"/>
        <v>0</v>
      </c>
      <c r="I268" s="112">
        <f t="shared" ca="1" si="70"/>
        <v>0</v>
      </c>
      <c r="J268" s="74">
        <f t="shared" ca="1" si="78"/>
        <v>0</v>
      </c>
      <c r="K268" s="74">
        <f t="shared" ca="1" si="71"/>
        <v>0</v>
      </c>
      <c r="L268" s="74">
        <f t="shared" ca="1" si="72"/>
        <v>0</v>
      </c>
      <c r="M268" s="74">
        <f t="shared" ca="1" si="81"/>
        <v>0</v>
      </c>
      <c r="N268" s="60">
        <f t="shared" ca="1" si="82"/>
        <v>0</v>
      </c>
      <c r="O268" s="75">
        <f t="shared" ca="1" si="69"/>
        <v>0</v>
      </c>
      <c r="P268" s="123">
        <f t="shared" ca="1" si="83"/>
        <v>0</v>
      </c>
      <c r="Q268" s="76">
        <f t="shared" ca="1" si="79"/>
        <v>0</v>
      </c>
      <c r="R268" s="49">
        <f t="shared" si="73"/>
        <v>2041</v>
      </c>
    </row>
    <row r="269" spans="2:18" x14ac:dyDescent="0.25">
      <c r="B269" s="48">
        <f t="shared" si="74"/>
        <v>51622</v>
      </c>
      <c r="C269" s="72">
        <f t="shared" ca="1" si="75"/>
        <v>0</v>
      </c>
      <c r="D269" s="125">
        <v>0</v>
      </c>
      <c r="E269" s="125">
        <v>0</v>
      </c>
      <c r="F269" s="73">
        <f t="shared" ca="1" si="76"/>
        <v>0</v>
      </c>
      <c r="G269" s="77">
        <f t="shared" ca="1" si="77"/>
        <v>0</v>
      </c>
      <c r="H269" s="74">
        <f t="shared" ca="1" si="80"/>
        <v>0</v>
      </c>
      <c r="I269" s="112">
        <f t="shared" ca="1" si="70"/>
        <v>0</v>
      </c>
      <c r="J269" s="74">
        <f t="shared" ca="1" si="78"/>
        <v>0</v>
      </c>
      <c r="K269" s="74">
        <f t="shared" ca="1" si="71"/>
        <v>0</v>
      </c>
      <c r="L269" s="74">
        <f t="shared" ca="1" si="72"/>
        <v>0</v>
      </c>
      <c r="M269" s="74">
        <f t="shared" ca="1" si="81"/>
        <v>0</v>
      </c>
      <c r="N269" s="60">
        <f t="shared" ca="1" si="82"/>
        <v>0</v>
      </c>
      <c r="O269" s="75">
        <f t="shared" ca="1" si="69"/>
        <v>0</v>
      </c>
      <c r="P269" s="123">
        <f t="shared" ca="1" si="83"/>
        <v>0</v>
      </c>
      <c r="Q269" s="76">
        <f t="shared" ca="1" si="79"/>
        <v>0</v>
      </c>
      <c r="R269" s="49">
        <f t="shared" si="73"/>
        <v>2041</v>
      </c>
    </row>
    <row r="270" spans="2:18" x14ac:dyDescent="0.25">
      <c r="B270" s="48">
        <f t="shared" si="74"/>
        <v>51653</v>
      </c>
      <c r="C270" s="72">
        <f t="shared" ca="1" si="75"/>
        <v>0</v>
      </c>
      <c r="D270" s="125">
        <v>0</v>
      </c>
      <c r="E270" s="125">
        <v>0</v>
      </c>
      <c r="F270" s="73">
        <f t="shared" ca="1" si="76"/>
        <v>0</v>
      </c>
      <c r="G270" s="77">
        <f t="shared" ca="1" si="77"/>
        <v>0</v>
      </c>
      <c r="H270" s="74">
        <f t="shared" ca="1" si="80"/>
        <v>0</v>
      </c>
      <c r="I270" s="112">
        <f t="shared" ca="1" si="70"/>
        <v>0</v>
      </c>
      <c r="J270" s="74">
        <f t="shared" ca="1" si="78"/>
        <v>0</v>
      </c>
      <c r="K270" s="74">
        <f t="shared" ca="1" si="71"/>
        <v>0</v>
      </c>
      <c r="L270" s="74">
        <f t="shared" ca="1" si="72"/>
        <v>0</v>
      </c>
      <c r="M270" s="74">
        <f t="shared" ca="1" si="81"/>
        <v>0</v>
      </c>
      <c r="N270" s="60">
        <f t="shared" ca="1" si="82"/>
        <v>0</v>
      </c>
      <c r="O270" s="75">
        <f t="shared" ca="1" si="69"/>
        <v>0</v>
      </c>
      <c r="P270" s="123">
        <f t="shared" ca="1" si="83"/>
        <v>0</v>
      </c>
      <c r="Q270" s="76">
        <f t="shared" ca="1" si="79"/>
        <v>0</v>
      </c>
      <c r="R270" s="49">
        <f t="shared" si="73"/>
        <v>2041</v>
      </c>
    </row>
    <row r="271" spans="2:18" x14ac:dyDescent="0.25">
      <c r="B271" s="48">
        <f t="shared" si="74"/>
        <v>51683</v>
      </c>
      <c r="C271" s="72">
        <f t="shared" ca="1" si="75"/>
        <v>0</v>
      </c>
      <c r="D271" s="125">
        <v>0</v>
      </c>
      <c r="E271" s="125">
        <v>0</v>
      </c>
      <c r="F271" s="73">
        <f t="shared" ca="1" si="76"/>
        <v>0</v>
      </c>
      <c r="G271" s="77">
        <f t="shared" ca="1" si="77"/>
        <v>0</v>
      </c>
      <c r="H271" s="74">
        <f t="shared" ca="1" si="80"/>
        <v>0</v>
      </c>
      <c r="I271" s="112">
        <f t="shared" ca="1" si="70"/>
        <v>0</v>
      </c>
      <c r="J271" s="74">
        <f t="shared" ca="1" si="78"/>
        <v>0</v>
      </c>
      <c r="K271" s="74">
        <f t="shared" ca="1" si="71"/>
        <v>0</v>
      </c>
      <c r="L271" s="74">
        <f t="shared" ca="1" si="72"/>
        <v>0</v>
      </c>
      <c r="M271" s="74">
        <f t="shared" ca="1" si="81"/>
        <v>0</v>
      </c>
      <c r="N271" s="60">
        <f t="shared" ca="1" si="82"/>
        <v>0</v>
      </c>
      <c r="O271" s="75">
        <f t="shared" ca="1" si="69"/>
        <v>0</v>
      </c>
      <c r="P271" s="123">
        <f t="shared" ca="1" si="83"/>
        <v>0</v>
      </c>
      <c r="Q271" s="76">
        <f t="shared" ca="1" si="79"/>
        <v>0</v>
      </c>
      <c r="R271" s="49">
        <f t="shared" si="73"/>
        <v>2041</v>
      </c>
    </row>
    <row r="272" spans="2:18" x14ac:dyDescent="0.25">
      <c r="B272" s="48">
        <f t="shared" si="74"/>
        <v>51714</v>
      </c>
      <c r="C272" s="72">
        <f t="shared" ca="1" si="75"/>
        <v>0</v>
      </c>
      <c r="D272" s="125">
        <v>0</v>
      </c>
      <c r="E272" s="125">
        <v>0</v>
      </c>
      <c r="F272" s="73">
        <f t="shared" ca="1" si="76"/>
        <v>0</v>
      </c>
      <c r="G272" s="77">
        <f t="shared" ca="1" si="77"/>
        <v>0</v>
      </c>
      <c r="H272" s="74">
        <f t="shared" ca="1" si="80"/>
        <v>0</v>
      </c>
      <c r="I272" s="112">
        <f t="shared" ca="1" si="70"/>
        <v>0</v>
      </c>
      <c r="J272" s="74">
        <f t="shared" ca="1" si="78"/>
        <v>0</v>
      </c>
      <c r="K272" s="74">
        <f t="shared" ca="1" si="71"/>
        <v>0</v>
      </c>
      <c r="L272" s="74">
        <f t="shared" ca="1" si="72"/>
        <v>0</v>
      </c>
      <c r="M272" s="74">
        <f t="shared" ca="1" si="81"/>
        <v>0</v>
      </c>
      <c r="N272" s="60">
        <f t="shared" ca="1" si="82"/>
        <v>0</v>
      </c>
      <c r="O272" s="75">
        <f t="shared" ca="1" si="69"/>
        <v>0</v>
      </c>
      <c r="P272" s="123">
        <f t="shared" ca="1" si="83"/>
        <v>0</v>
      </c>
      <c r="Q272" s="76">
        <f t="shared" ca="1" si="79"/>
        <v>0</v>
      </c>
      <c r="R272" s="49">
        <f t="shared" si="73"/>
        <v>2041</v>
      </c>
    </row>
    <row r="273" spans="2:18" x14ac:dyDescent="0.25">
      <c r="B273" s="48">
        <f t="shared" si="74"/>
        <v>51745</v>
      </c>
      <c r="C273" s="72">
        <f t="shared" ca="1" si="75"/>
        <v>0</v>
      </c>
      <c r="D273" s="125">
        <v>0</v>
      </c>
      <c r="E273" s="125">
        <v>0</v>
      </c>
      <c r="F273" s="73">
        <f t="shared" ca="1" si="76"/>
        <v>0</v>
      </c>
      <c r="G273" s="77">
        <f t="shared" ca="1" si="77"/>
        <v>0</v>
      </c>
      <c r="H273" s="74">
        <f t="shared" ca="1" si="80"/>
        <v>0</v>
      </c>
      <c r="I273" s="112">
        <f t="shared" ca="1" si="70"/>
        <v>0</v>
      </c>
      <c r="J273" s="74">
        <f t="shared" ca="1" si="78"/>
        <v>0</v>
      </c>
      <c r="K273" s="74">
        <f t="shared" ca="1" si="71"/>
        <v>0</v>
      </c>
      <c r="L273" s="74">
        <f t="shared" ca="1" si="72"/>
        <v>0</v>
      </c>
      <c r="M273" s="74">
        <f t="shared" ca="1" si="81"/>
        <v>0</v>
      </c>
      <c r="N273" s="60">
        <f t="shared" ca="1" si="82"/>
        <v>0</v>
      </c>
      <c r="O273" s="75">
        <f t="shared" ca="1" si="69"/>
        <v>0</v>
      </c>
      <c r="P273" s="123">
        <f t="shared" ca="1" si="83"/>
        <v>0</v>
      </c>
      <c r="Q273" s="76">
        <f t="shared" ca="1" si="79"/>
        <v>0</v>
      </c>
      <c r="R273" s="49">
        <f t="shared" si="73"/>
        <v>2041</v>
      </c>
    </row>
    <row r="274" spans="2:18" x14ac:dyDescent="0.25">
      <c r="B274" s="48">
        <f t="shared" si="74"/>
        <v>51775</v>
      </c>
      <c r="C274" s="72">
        <f t="shared" ca="1" si="75"/>
        <v>0</v>
      </c>
      <c r="D274" s="125">
        <v>0</v>
      </c>
      <c r="E274" s="125">
        <v>0</v>
      </c>
      <c r="F274" s="73">
        <f t="shared" ca="1" si="76"/>
        <v>0</v>
      </c>
      <c r="G274" s="77">
        <f t="shared" ca="1" si="77"/>
        <v>0</v>
      </c>
      <c r="H274" s="74">
        <f t="shared" ca="1" si="80"/>
        <v>0</v>
      </c>
      <c r="I274" s="112">
        <f t="shared" ca="1" si="70"/>
        <v>0</v>
      </c>
      <c r="J274" s="74">
        <f t="shared" ca="1" si="78"/>
        <v>0</v>
      </c>
      <c r="K274" s="74">
        <f t="shared" ca="1" si="71"/>
        <v>0</v>
      </c>
      <c r="L274" s="74">
        <f t="shared" ca="1" si="72"/>
        <v>0</v>
      </c>
      <c r="M274" s="74">
        <f t="shared" ca="1" si="81"/>
        <v>0</v>
      </c>
      <c r="N274" s="60">
        <f t="shared" ca="1" si="82"/>
        <v>0</v>
      </c>
      <c r="O274" s="75">
        <f t="shared" ca="1" si="69"/>
        <v>0</v>
      </c>
      <c r="P274" s="123">
        <f t="shared" ca="1" si="83"/>
        <v>0</v>
      </c>
      <c r="Q274" s="76">
        <f t="shared" ca="1" si="79"/>
        <v>0</v>
      </c>
      <c r="R274" s="49">
        <f t="shared" si="73"/>
        <v>2041</v>
      </c>
    </row>
    <row r="275" spans="2:18" x14ac:dyDescent="0.25">
      <c r="B275" s="48">
        <f t="shared" si="74"/>
        <v>51806</v>
      </c>
      <c r="C275" s="72">
        <f t="shared" ca="1" si="75"/>
        <v>0</v>
      </c>
      <c r="D275" s="125">
        <v>0</v>
      </c>
      <c r="E275" s="125">
        <v>0</v>
      </c>
      <c r="F275" s="73">
        <f t="shared" ca="1" si="76"/>
        <v>0</v>
      </c>
      <c r="G275" s="77">
        <f t="shared" ca="1" si="77"/>
        <v>0</v>
      </c>
      <c r="H275" s="74">
        <f t="shared" ca="1" si="80"/>
        <v>0</v>
      </c>
      <c r="I275" s="112">
        <f t="shared" ca="1" si="70"/>
        <v>0</v>
      </c>
      <c r="J275" s="74">
        <f t="shared" ca="1" si="78"/>
        <v>0</v>
      </c>
      <c r="K275" s="74">
        <f t="shared" ca="1" si="71"/>
        <v>0</v>
      </c>
      <c r="L275" s="74">
        <f t="shared" ca="1" si="72"/>
        <v>0</v>
      </c>
      <c r="M275" s="74">
        <f t="shared" ca="1" si="81"/>
        <v>0</v>
      </c>
      <c r="N275" s="60">
        <f t="shared" ca="1" si="82"/>
        <v>0</v>
      </c>
      <c r="O275" s="75">
        <f t="shared" ca="1" si="69"/>
        <v>0</v>
      </c>
      <c r="P275" s="123">
        <f t="shared" ca="1" si="83"/>
        <v>0</v>
      </c>
      <c r="Q275" s="76">
        <f t="shared" ca="1" si="79"/>
        <v>0</v>
      </c>
      <c r="R275" s="49">
        <f t="shared" si="73"/>
        <v>2041</v>
      </c>
    </row>
    <row r="276" spans="2:18" x14ac:dyDescent="0.25">
      <c r="B276" s="48">
        <f t="shared" si="74"/>
        <v>51836</v>
      </c>
      <c r="C276" s="72">
        <f t="shared" ca="1" si="75"/>
        <v>0</v>
      </c>
      <c r="D276" s="125">
        <v>0</v>
      </c>
      <c r="E276" s="125">
        <v>0</v>
      </c>
      <c r="F276" s="73">
        <f t="shared" ca="1" si="76"/>
        <v>0</v>
      </c>
      <c r="G276" s="77">
        <f t="shared" ca="1" si="77"/>
        <v>0</v>
      </c>
      <c r="H276" s="74">
        <f t="shared" ca="1" si="80"/>
        <v>0</v>
      </c>
      <c r="I276" s="112">
        <f t="shared" ca="1" si="70"/>
        <v>0</v>
      </c>
      <c r="J276" s="74">
        <f t="shared" ca="1" si="78"/>
        <v>0</v>
      </c>
      <c r="K276" s="74">
        <f t="shared" ca="1" si="71"/>
        <v>0</v>
      </c>
      <c r="L276" s="74">
        <f t="shared" ca="1" si="72"/>
        <v>0</v>
      </c>
      <c r="M276" s="74">
        <f t="shared" ca="1" si="81"/>
        <v>0</v>
      </c>
      <c r="N276" s="60">
        <f t="shared" ca="1" si="82"/>
        <v>0</v>
      </c>
      <c r="O276" s="75">
        <f t="shared" ca="1" si="69"/>
        <v>0</v>
      </c>
      <c r="P276" s="123">
        <f t="shared" ca="1" si="83"/>
        <v>0</v>
      </c>
      <c r="Q276" s="76">
        <f t="shared" ca="1" si="79"/>
        <v>0</v>
      </c>
      <c r="R276" s="49">
        <f t="shared" si="73"/>
        <v>2041</v>
      </c>
    </row>
    <row r="277" spans="2:18" x14ac:dyDescent="0.25">
      <c r="B277" s="48">
        <f t="shared" si="74"/>
        <v>51867</v>
      </c>
      <c r="C277" s="72">
        <f t="shared" ca="1" si="75"/>
        <v>0</v>
      </c>
      <c r="D277" s="125">
        <v>0</v>
      </c>
      <c r="E277" s="125">
        <v>0</v>
      </c>
      <c r="F277" s="73">
        <f t="shared" ca="1" si="76"/>
        <v>0</v>
      </c>
      <c r="G277" s="77">
        <f t="shared" ca="1" si="77"/>
        <v>0</v>
      </c>
      <c r="H277" s="74">
        <f t="shared" ca="1" si="80"/>
        <v>0</v>
      </c>
      <c r="I277" s="112">
        <f t="shared" ca="1" si="70"/>
        <v>0</v>
      </c>
      <c r="J277" s="74">
        <f t="shared" ca="1" si="78"/>
        <v>0</v>
      </c>
      <c r="K277" s="74">
        <f t="shared" ca="1" si="71"/>
        <v>0</v>
      </c>
      <c r="L277" s="74">
        <f t="shared" ca="1" si="72"/>
        <v>0</v>
      </c>
      <c r="M277" s="74">
        <f t="shared" ca="1" si="81"/>
        <v>0</v>
      </c>
      <c r="N277" s="60">
        <f t="shared" ca="1" si="82"/>
        <v>0</v>
      </c>
      <c r="O277" s="75">
        <f t="shared" ca="1" si="69"/>
        <v>0</v>
      </c>
      <c r="P277" s="123">
        <f t="shared" ca="1" si="83"/>
        <v>0</v>
      </c>
      <c r="Q277" s="76">
        <f t="shared" ca="1" si="79"/>
        <v>0</v>
      </c>
      <c r="R277" s="49">
        <f t="shared" si="73"/>
        <v>2042</v>
      </c>
    </row>
    <row r="278" spans="2:18" x14ac:dyDescent="0.25">
      <c r="B278" s="48">
        <f t="shared" si="74"/>
        <v>51898</v>
      </c>
      <c r="C278" s="72">
        <f t="shared" ca="1" si="75"/>
        <v>0</v>
      </c>
      <c r="D278" s="125">
        <v>0</v>
      </c>
      <c r="E278" s="125">
        <v>0</v>
      </c>
      <c r="F278" s="73">
        <f t="shared" ca="1" si="76"/>
        <v>0</v>
      </c>
      <c r="G278" s="77">
        <f t="shared" ca="1" si="77"/>
        <v>0</v>
      </c>
      <c r="H278" s="74">
        <f t="shared" ca="1" si="80"/>
        <v>0</v>
      </c>
      <c r="I278" s="112">
        <f t="shared" ca="1" si="70"/>
        <v>0</v>
      </c>
      <c r="J278" s="74">
        <f t="shared" ca="1" si="78"/>
        <v>0</v>
      </c>
      <c r="K278" s="74">
        <f t="shared" ca="1" si="71"/>
        <v>0</v>
      </c>
      <c r="L278" s="74">
        <f t="shared" ca="1" si="72"/>
        <v>0</v>
      </c>
      <c r="M278" s="74">
        <f t="shared" ca="1" si="81"/>
        <v>0</v>
      </c>
      <c r="N278" s="60">
        <f t="shared" ca="1" si="82"/>
        <v>0</v>
      </c>
      <c r="O278" s="75">
        <f t="shared" ca="1" si="69"/>
        <v>0</v>
      </c>
      <c r="P278" s="123">
        <f t="shared" ca="1" si="83"/>
        <v>0</v>
      </c>
      <c r="Q278" s="76">
        <f t="shared" ca="1" si="79"/>
        <v>0</v>
      </c>
      <c r="R278" s="49">
        <f t="shared" si="73"/>
        <v>2042</v>
      </c>
    </row>
    <row r="279" spans="2:18" x14ac:dyDescent="0.25">
      <c r="B279" s="48">
        <f t="shared" si="74"/>
        <v>51926</v>
      </c>
      <c r="C279" s="72">
        <f t="shared" ca="1" si="75"/>
        <v>0</v>
      </c>
      <c r="D279" s="125">
        <v>0</v>
      </c>
      <c r="E279" s="125">
        <v>0</v>
      </c>
      <c r="F279" s="73">
        <f t="shared" ca="1" si="76"/>
        <v>0</v>
      </c>
      <c r="G279" s="77">
        <f t="shared" ca="1" si="77"/>
        <v>0</v>
      </c>
      <c r="H279" s="74">
        <f t="shared" ca="1" si="80"/>
        <v>0</v>
      </c>
      <c r="I279" s="112">
        <f t="shared" ca="1" si="70"/>
        <v>0</v>
      </c>
      <c r="J279" s="74">
        <f t="shared" ca="1" si="78"/>
        <v>0</v>
      </c>
      <c r="K279" s="74">
        <f t="shared" ca="1" si="71"/>
        <v>0</v>
      </c>
      <c r="L279" s="74">
        <f t="shared" ca="1" si="72"/>
        <v>0</v>
      </c>
      <c r="M279" s="74">
        <f t="shared" ca="1" si="81"/>
        <v>0</v>
      </c>
      <c r="N279" s="60">
        <f t="shared" ca="1" si="82"/>
        <v>0</v>
      </c>
      <c r="O279" s="75">
        <f t="shared" ca="1" si="69"/>
        <v>0</v>
      </c>
      <c r="P279" s="123">
        <f t="shared" ca="1" si="83"/>
        <v>0</v>
      </c>
      <c r="Q279" s="76">
        <f t="shared" ca="1" si="79"/>
        <v>0</v>
      </c>
      <c r="R279" s="49">
        <f t="shared" si="73"/>
        <v>2042</v>
      </c>
    </row>
    <row r="280" spans="2:18" x14ac:dyDescent="0.25">
      <c r="B280" s="48">
        <f t="shared" si="74"/>
        <v>51957</v>
      </c>
      <c r="C280" s="72">
        <f t="shared" ca="1" si="75"/>
        <v>0</v>
      </c>
      <c r="D280" s="125">
        <v>0</v>
      </c>
      <c r="E280" s="125">
        <v>0</v>
      </c>
      <c r="F280" s="73">
        <f t="shared" ca="1" si="76"/>
        <v>0</v>
      </c>
      <c r="G280" s="77">
        <f t="shared" ca="1" si="77"/>
        <v>0</v>
      </c>
      <c r="H280" s="74">
        <f t="shared" ca="1" si="80"/>
        <v>0</v>
      </c>
      <c r="I280" s="112">
        <f t="shared" ca="1" si="70"/>
        <v>0</v>
      </c>
      <c r="J280" s="74">
        <f t="shared" ca="1" si="78"/>
        <v>0</v>
      </c>
      <c r="K280" s="74">
        <f t="shared" ca="1" si="71"/>
        <v>0</v>
      </c>
      <c r="L280" s="74">
        <f t="shared" ca="1" si="72"/>
        <v>0</v>
      </c>
      <c r="M280" s="74">
        <f t="shared" ca="1" si="81"/>
        <v>0</v>
      </c>
      <c r="N280" s="60">
        <f t="shared" ca="1" si="82"/>
        <v>0</v>
      </c>
      <c r="O280" s="75">
        <f t="shared" ca="1" si="69"/>
        <v>0</v>
      </c>
      <c r="P280" s="123">
        <f t="shared" ca="1" si="83"/>
        <v>0</v>
      </c>
      <c r="Q280" s="76">
        <f t="shared" ca="1" si="79"/>
        <v>0</v>
      </c>
      <c r="R280" s="49">
        <f t="shared" si="73"/>
        <v>2042</v>
      </c>
    </row>
    <row r="281" spans="2:18" x14ac:dyDescent="0.25">
      <c r="B281" s="48">
        <f t="shared" si="74"/>
        <v>51987</v>
      </c>
      <c r="C281" s="72">
        <f t="shared" ca="1" si="75"/>
        <v>0</v>
      </c>
      <c r="D281" s="125">
        <v>0</v>
      </c>
      <c r="E281" s="125">
        <v>0</v>
      </c>
      <c r="F281" s="73">
        <f t="shared" ca="1" si="76"/>
        <v>0</v>
      </c>
      <c r="G281" s="77">
        <f t="shared" ca="1" si="77"/>
        <v>0</v>
      </c>
      <c r="H281" s="74">
        <f t="shared" ca="1" si="80"/>
        <v>0</v>
      </c>
      <c r="I281" s="112">
        <f t="shared" ca="1" si="70"/>
        <v>0</v>
      </c>
      <c r="J281" s="74">
        <f t="shared" ca="1" si="78"/>
        <v>0</v>
      </c>
      <c r="K281" s="74">
        <f t="shared" ca="1" si="71"/>
        <v>0</v>
      </c>
      <c r="L281" s="74">
        <f t="shared" ca="1" si="72"/>
        <v>0</v>
      </c>
      <c r="M281" s="74">
        <f t="shared" ca="1" si="81"/>
        <v>0</v>
      </c>
      <c r="N281" s="60">
        <f t="shared" ca="1" si="82"/>
        <v>0</v>
      </c>
      <c r="O281" s="75">
        <f t="shared" ref="O281:O344" ca="1" si="84">IF(Q280&gt;0,(IF(AND(MONTH($B281)=MONTH(Renew_3208),MONTH($B281)=MONTH(Renew_2924)),Goal_From_3208*0.5+Goal_From_2924*0.5,IF(MONTH($B281)=MONTH(Renew_3208),Goal_From_3208*0.5+Goal_From_2924*0.9,IF(MONTH($B281)=MONTH(Renew_2924),Goal_From_3208*0.9+Goal_From_2924*0.5,Goal_From_3208*0.9+Goal_From_2924*0.9)))+IF(B281&gt;=Temp_Start,IF(Temp,Temp_Goal,0),0)+IF(Bought_3rd_Rental,IF(MONTH($B281)=MONTH(Renew_NEW),Goal_From_NEW*0.5,Goal_From_NEW))),0)</f>
        <v>0</v>
      </c>
      <c r="P281" s="123">
        <f t="shared" ca="1" si="83"/>
        <v>0</v>
      </c>
      <c r="Q281" s="76">
        <f t="shared" ca="1" si="79"/>
        <v>0</v>
      </c>
      <c r="R281" s="49">
        <f t="shared" si="73"/>
        <v>2042</v>
      </c>
    </row>
    <row r="282" spans="2:18" x14ac:dyDescent="0.25">
      <c r="B282" s="48">
        <f t="shared" si="74"/>
        <v>52018</v>
      </c>
      <c r="C282" s="72">
        <f t="shared" ca="1" si="75"/>
        <v>0</v>
      </c>
      <c r="D282" s="125">
        <v>0</v>
      </c>
      <c r="E282" s="125">
        <v>0</v>
      </c>
      <c r="F282" s="73">
        <f t="shared" ca="1" si="76"/>
        <v>0</v>
      </c>
      <c r="G282" s="77">
        <f t="shared" ca="1" si="77"/>
        <v>0</v>
      </c>
      <c r="H282" s="74">
        <f t="shared" ca="1" si="80"/>
        <v>0</v>
      </c>
      <c r="I282" s="112">
        <f t="shared" ca="1" si="70"/>
        <v>0</v>
      </c>
      <c r="J282" s="74">
        <f t="shared" ca="1" si="78"/>
        <v>0</v>
      </c>
      <c r="K282" s="74">
        <f t="shared" ca="1" si="71"/>
        <v>0</v>
      </c>
      <c r="L282" s="74">
        <f t="shared" ca="1" si="72"/>
        <v>0</v>
      </c>
      <c r="M282" s="74">
        <f t="shared" ca="1" si="81"/>
        <v>0</v>
      </c>
      <c r="N282" s="60">
        <f t="shared" ca="1" si="82"/>
        <v>0</v>
      </c>
      <c r="O282" s="75">
        <f t="shared" ca="1" si="84"/>
        <v>0</v>
      </c>
      <c r="P282" s="123">
        <f t="shared" ca="1" si="83"/>
        <v>0</v>
      </c>
      <c r="Q282" s="76">
        <f t="shared" ca="1" si="79"/>
        <v>0</v>
      </c>
      <c r="R282" s="49">
        <f t="shared" si="73"/>
        <v>2042</v>
      </c>
    </row>
    <row r="283" spans="2:18" x14ac:dyDescent="0.25">
      <c r="B283" s="48">
        <f t="shared" si="74"/>
        <v>52048</v>
      </c>
      <c r="C283" s="72">
        <f t="shared" ca="1" si="75"/>
        <v>0</v>
      </c>
      <c r="D283" s="125">
        <v>0</v>
      </c>
      <c r="E283" s="125">
        <v>0</v>
      </c>
      <c r="F283" s="73">
        <f t="shared" ca="1" si="76"/>
        <v>0</v>
      </c>
      <c r="G283" s="77">
        <f t="shared" ca="1" si="77"/>
        <v>0</v>
      </c>
      <c r="H283" s="74">
        <f t="shared" ca="1" si="80"/>
        <v>0</v>
      </c>
      <c r="I283" s="112">
        <f t="shared" ca="1" si="70"/>
        <v>0</v>
      </c>
      <c r="J283" s="74">
        <f t="shared" ca="1" si="78"/>
        <v>0</v>
      </c>
      <c r="K283" s="74">
        <f t="shared" ca="1" si="71"/>
        <v>0</v>
      </c>
      <c r="L283" s="74">
        <f t="shared" ca="1" si="72"/>
        <v>0</v>
      </c>
      <c r="M283" s="74">
        <f t="shared" ca="1" si="81"/>
        <v>0</v>
      </c>
      <c r="N283" s="60">
        <f t="shared" ca="1" si="82"/>
        <v>0</v>
      </c>
      <c r="O283" s="75">
        <f t="shared" ca="1" si="84"/>
        <v>0</v>
      </c>
      <c r="P283" s="123">
        <f t="shared" ca="1" si="83"/>
        <v>0</v>
      </c>
      <c r="Q283" s="76">
        <f t="shared" ca="1" si="79"/>
        <v>0</v>
      </c>
      <c r="R283" s="49">
        <f t="shared" si="73"/>
        <v>2042</v>
      </c>
    </row>
    <row r="284" spans="2:18" x14ac:dyDescent="0.25">
      <c r="B284" s="48">
        <f t="shared" si="74"/>
        <v>52079</v>
      </c>
      <c r="C284" s="72">
        <f t="shared" ca="1" si="75"/>
        <v>0</v>
      </c>
      <c r="D284" s="125">
        <v>0</v>
      </c>
      <c r="E284" s="125">
        <v>0</v>
      </c>
      <c r="F284" s="73">
        <f t="shared" ca="1" si="76"/>
        <v>0</v>
      </c>
      <c r="G284" s="77">
        <f t="shared" ca="1" si="77"/>
        <v>0</v>
      </c>
      <c r="H284" s="74">
        <f t="shared" ca="1" si="80"/>
        <v>0</v>
      </c>
      <c r="I284" s="112">
        <f t="shared" ca="1" si="70"/>
        <v>0</v>
      </c>
      <c r="J284" s="74">
        <f t="shared" ca="1" si="78"/>
        <v>0</v>
      </c>
      <c r="K284" s="74">
        <f t="shared" ca="1" si="71"/>
        <v>0</v>
      </c>
      <c r="L284" s="74">
        <f t="shared" ca="1" si="72"/>
        <v>0</v>
      </c>
      <c r="M284" s="74">
        <f t="shared" ca="1" si="81"/>
        <v>0</v>
      </c>
      <c r="N284" s="60">
        <f t="shared" ca="1" si="82"/>
        <v>0</v>
      </c>
      <c r="O284" s="75">
        <f t="shared" ca="1" si="84"/>
        <v>0</v>
      </c>
      <c r="P284" s="123">
        <f t="shared" ca="1" si="83"/>
        <v>0</v>
      </c>
      <c r="Q284" s="76">
        <f t="shared" ca="1" si="79"/>
        <v>0</v>
      </c>
      <c r="R284" s="49">
        <f t="shared" si="73"/>
        <v>2042</v>
      </c>
    </row>
    <row r="285" spans="2:18" x14ac:dyDescent="0.25">
      <c r="B285" s="48">
        <f t="shared" si="74"/>
        <v>52110</v>
      </c>
      <c r="C285" s="72">
        <f t="shared" ca="1" si="75"/>
        <v>0</v>
      </c>
      <c r="D285" s="125">
        <v>0</v>
      </c>
      <c r="E285" s="125">
        <v>0</v>
      </c>
      <c r="F285" s="73">
        <f t="shared" ca="1" si="76"/>
        <v>0</v>
      </c>
      <c r="G285" s="77">
        <f t="shared" ca="1" si="77"/>
        <v>0</v>
      </c>
      <c r="H285" s="74">
        <f t="shared" ca="1" si="80"/>
        <v>0</v>
      </c>
      <c r="I285" s="112">
        <f t="shared" ca="1" si="70"/>
        <v>0</v>
      </c>
      <c r="J285" s="74">
        <f t="shared" ca="1" si="78"/>
        <v>0</v>
      </c>
      <c r="K285" s="74">
        <f t="shared" ca="1" si="71"/>
        <v>0</v>
      </c>
      <c r="L285" s="74">
        <f t="shared" ca="1" si="72"/>
        <v>0</v>
      </c>
      <c r="M285" s="74">
        <f t="shared" ca="1" si="81"/>
        <v>0</v>
      </c>
      <c r="N285" s="60">
        <f t="shared" ca="1" si="82"/>
        <v>0</v>
      </c>
      <c r="O285" s="75">
        <f t="shared" ca="1" si="84"/>
        <v>0</v>
      </c>
      <c r="P285" s="123">
        <f t="shared" ca="1" si="83"/>
        <v>0</v>
      </c>
      <c r="Q285" s="76">
        <f t="shared" ca="1" si="79"/>
        <v>0</v>
      </c>
      <c r="R285" s="49">
        <f t="shared" si="73"/>
        <v>2042</v>
      </c>
    </row>
    <row r="286" spans="2:18" x14ac:dyDescent="0.25">
      <c r="B286" s="48">
        <f t="shared" si="74"/>
        <v>52140</v>
      </c>
      <c r="C286" s="72">
        <f t="shared" ca="1" si="75"/>
        <v>0</v>
      </c>
      <c r="D286" s="125">
        <v>0</v>
      </c>
      <c r="E286" s="125">
        <v>0</v>
      </c>
      <c r="F286" s="73">
        <f t="shared" ca="1" si="76"/>
        <v>0</v>
      </c>
      <c r="G286" s="77">
        <f t="shared" ca="1" si="77"/>
        <v>0</v>
      </c>
      <c r="H286" s="74">
        <f t="shared" ca="1" si="80"/>
        <v>0</v>
      </c>
      <c r="I286" s="112">
        <f t="shared" ca="1" si="70"/>
        <v>0</v>
      </c>
      <c r="J286" s="74">
        <f t="shared" ca="1" si="78"/>
        <v>0</v>
      </c>
      <c r="K286" s="74">
        <f t="shared" ca="1" si="71"/>
        <v>0</v>
      </c>
      <c r="L286" s="74">
        <f t="shared" ca="1" si="72"/>
        <v>0</v>
      </c>
      <c r="M286" s="74">
        <f t="shared" ca="1" si="81"/>
        <v>0</v>
      </c>
      <c r="N286" s="60">
        <f t="shared" ca="1" si="82"/>
        <v>0</v>
      </c>
      <c r="O286" s="75">
        <f t="shared" ca="1" si="84"/>
        <v>0</v>
      </c>
      <c r="P286" s="123">
        <f t="shared" ca="1" si="83"/>
        <v>0</v>
      </c>
      <c r="Q286" s="76">
        <f t="shared" ca="1" si="79"/>
        <v>0</v>
      </c>
      <c r="R286" s="49">
        <f t="shared" si="73"/>
        <v>2042</v>
      </c>
    </row>
    <row r="287" spans="2:18" x14ac:dyDescent="0.25">
      <c r="B287" s="48">
        <f t="shared" si="74"/>
        <v>52171</v>
      </c>
      <c r="C287" s="72">
        <f t="shared" ca="1" si="75"/>
        <v>0</v>
      </c>
      <c r="D287" s="125">
        <v>0</v>
      </c>
      <c r="E287" s="125">
        <v>0</v>
      </c>
      <c r="F287" s="73">
        <f t="shared" ca="1" si="76"/>
        <v>0</v>
      </c>
      <c r="G287" s="77">
        <f t="shared" ca="1" si="77"/>
        <v>0</v>
      </c>
      <c r="H287" s="74">
        <f t="shared" ca="1" si="80"/>
        <v>0</v>
      </c>
      <c r="I287" s="112">
        <f t="shared" ca="1" si="70"/>
        <v>0</v>
      </c>
      <c r="J287" s="74">
        <f t="shared" ca="1" si="78"/>
        <v>0</v>
      </c>
      <c r="K287" s="74">
        <f t="shared" ca="1" si="71"/>
        <v>0</v>
      </c>
      <c r="L287" s="74">
        <f t="shared" ca="1" si="72"/>
        <v>0</v>
      </c>
      <c r="M287" s="74">
        <f t="shared" ca="1" si="81"/>
        <v>0</v>
      </c>
      <c r="N287" s="60">
        <f t="shared" ca="1" si="82"/>
        <v>0</v>
      </c>
      <c r="O287" s="75">
        <f t="shared" ca="1" si="84"/>
        <v>0</v>
      </c>
      <c r="P287" s="123">
        <f t="shared" ca="1" si="83"/>
        <v>0</v>
      </c>
      <c r="Q287" s="76">
        <f t="shared" ca="1" si="79"/>
        <v>0</v>
      </c>
      <c r="R287" s="49">
        <f t="shared" si="73"/>
        <v>2042</v>
      </c>
    </row>
    <row r="288" spans="2:18" x14ac:dyDescent="0.25">
      <c r="B288" s="48">
        <f t="shared" si="74"/>
        <v>52201</v>
      </c>
      <c r="C288" s="72">
        <f t="shared" ca="1" si="75"/>
        <v>0</v>
      </c>
      <c r="D288" s="125">
        <v>0</v>
      </c>
      <c r="E288" s="125">
        <v>0</v>
      </c>
      <c r="F288" s="73">
        <f t="shared" ca="1" si="76"/>
        <v>0</v>
      </c>
      <c r="G288" s="77">
        <f t="shared" ca="1" si="77"/>
        <v>0</v>
      </c>
      <c r="H288" s="74">
        <f t="shared" ca="1" si="80"/>
        <v>0</v>
      </c>
      <c r="I288" s="112">
        <f t="shared" ca="1" si="70"/>
        <v>0</v>
      </c>
      <c r="J288" s="74">
        <f t="shared" ca="1" si="78"/>
        <v>0</v>
      </c>
      <c r="K288" s="74">
        <f t="shared" ca="1" si="71"/>
        <v>0</v>
      </c>
      <c r="L288" s="74">
        <f t="shared" ca="1" si="72"/>
        <v>0</v>
      </c>
      <c r="M288" s="74">
        <f t="shared" ca="1" si="81"/>
        <v>0</v>
      </c>
      <c r="N288" s="60">
        <f t="shared" ca="1" si="82"/>
        <v>0</v>
      </c>
      <c r="O288" s="75">
        <f t="shared" ca="1" si="84"/>
        <v>0</v>
      </c>
      <c r="P288" s="123">
        <f t="shared" ca="1" si="83"/>
        <v>0</v>
      </c>
      <c r="Q288" s="76">
        <f t="shared" ca="1" si="79"/>
        <v>0</v>
      </c>
      <c r="R288" s="49">
        <f t="shared" si="73"/>
        <v>2042</v>
      </c>
    </row>
    <row r="289" spans="2:18" x14ac:dyDescent="0.25">
      <c r="B289" s="48">
        <f t="shared" si="74"/>
        <v>52232</v>
      </c>
      <c r="C289" s="72">
        <f t="shared" ca="1" si="75"/>
        <v>0</v>
      </c>
      <c r="D289" s="125">
        <v>0</v>
      </c>
      <c r="E289" s="125">
        <v>0</v>
      </c>
      <c r="F289" s="73">
        <f t="shared" ca="1" si="76"/>
        <v>0</v>
      </c>
      <c r="G289" s="77">
        <f t="shared" ca="1" si="77"/>
        <v>0</v>
      </c>
      <c r="H289" s="74">
        <f t="shared" ca="1" si="80"/>
        <v>0</v>
      </c>
      <c r="I289" s="112">
        <f t="shared" ca="1" si="70"/>
        <v>0</v>
      </c>
      <c r="J289" s="74">
        <f t="shared" ca="1" si="78"/>
        <v>0</v>
      </c>
      <c r="K289" s="74">
        <f t="shared" ca="1" si="71"/>
        <v>0</v>
      </c>
      <c r="L289" s="74">
        <f t="shared" ca="1" si="72"/>
        <v>0</v>
      </c>
      <c r="M289" s="74">
        <f t="shared" ca="1" si="81"/>
        <v>0</v>
      </c>
      <c r="N289" s="60">
        <f t="shared" ca="1" si="82"/>
        <v>0</v>
      </c>
      <c r="O289" s="75">
        <f t="shared" ca="1" si="84"/>
        <v>0</v>
      </c>
      <c r="P289" s="123">
        <f t="shared" ca="1" si="83"/>
        <v>0</v>
      </c>
      <c r="Q289" s="76">
        <f t="shared" ca="1" si="79"/>
        <v>0</v>
      </c>
      <c r="R289" s="49">
        <f t="shared" si="73"/>
        <v>2043</v>
      </c>
    </row>
    <row r="290" spans="2:18" x14ac:dyDescent="0.25">
      <c r="B290" s="48">
        <f t="shared" si="74"/>
        <v>52263</v>
      </c>
      <c r="C290" s="72">
        <f t="shared" ca="1" si="75"/>
        <v>0</v>
      </c>
      <c r="D290" s="125">
        <v>0</v>
      </c>
      <c r="E290" s="125">
        <v>0</v>
      </c>
      <c r="F290" s="73">
        <f t="shared" ca="1" si="76"/>
        <v>0</v>
      </c>
      <c r="G290" s="77">
        <f t="shared" ca="1" si="77"/>
        <v>0</v>
      </c>
      <c r="H290" s="74">
        <f t="shared" ca="1" si="80"/>
        <v>0</v>
      </c>
      <c r="I290" s="112">
        <f t="shared" ca="1" si="70"/>
        <v>0</v>
      </c>
      <c r="J290" s="74">
        <f t="shared" ca="1" si="78"/>
        <v>0</v>
      </c>
      <c r="K290" s="74">
        <f t="shared" ca="1" si="71"/>
        <v>0</v>
      </c>
      <c r="L290" s="74">
        <f t="shared" ca="1" si="72"/>
        <v>0</v>
      </c>
      <c r="M290" s="74">
        <f t="shared" ca="1" si="81"/>
        <v>0</v>
      </c>
      <c r="N290" s="60">
        <f t="shared" ca="1" si="82"/>
        <v>0</v>
      </c>
      <c r="O290" s="75">
        <f t="shared" ca="1" si="84"/>
        <v>0</v>
      </c>
      <c r="P290" s="123">
        <f t="shared" ca="1" si="83"/>
        <v>0</v>
      </c>
      <c r="Q290" s="76">
        <f t="shared" ca="1" si="79"/>
        <v>0</v>
      </c>
      <c r="R290" s="49">
        <f t="shared" si="73"/>
        <v>2043</v>
      </c>
    </row>
    <row r="291" spans="2:18" x14ac:dyDescent="0.25">
      <c r="B291" s="48">
        <f t="shared" si="74"/>
        <v>52291</v>
      </c>
      <c r="C291" s="72">
        <f t="shared" ca="1" si="75"/>
        <v>0</v>
      </c>
      <c r="D291" s="125">
        <v>0</v>
      </c>
      <c r="E291" s="125">
        <v>0</v>
      </c>
      <c r="F291" s="73">
        <f t="shared" ca="1" si="76"/>
        <v>0</v>
      </c>
      <c r="G291" s="77">
        <f t="shared" ca="1" si="77"/>
        <v>0</v>
      </c>
      <c r="H291" s="74">
        <f t="shared" ca="1" si="80"/>
        <v>0</v>
      </c>
      <c r="I291" s="112">
        <f t="shared" ca="1" si="70"/>
        <v>0</v>
      </c>
      <c r="J291" s="74">
        <f t="shared" ca="1" si="78"/>
        <v>0</v>
      </c>
      <c r="K291" s="74">
        <f t="shared" ca="1" si="71"/>
        <v>0</v>
      </c>
      <c r="L291" s="74">
        <f t="shared" ca="1" si="72"/>
        <v>0</v>
      </c>
      <c r="M291" s="74">
        <f t="shared" ca="1" si="81"/>
        <v>0</v>
      </c>
      <c r="N291" s="60">
        <f t="shared" ca="1" si="82"/>
        <v>0</v>
      </c>
      <c r="O291" s="75">
        <f t="shared" ca="1" si="84"/>
        <v>0</v>
      </c>
      <c r="P291" s="123">
        <f t="shared" ca="1" si="83"/>
        <v>0</v>
      </c>
      <c r="Q291" s="76">
        <f t="shared" ca="1" si="79"/>
        <v>0</v>
      </c>
      <c r="R291" s="49">
        <f t="shared" si="73"/>
        <v>2043</v>
      </c>
    </row>
    <row r="292" spans="2:18" x14ac:dyDescent="0.25">
      <c r="B292" s="48">
        <f t="shared" si="74"/>
        <v>52322</v>
      </c>
      <c r="C292" s="72">
        <f t="shared" ca="1" si="75"/>
        <v>0</v>
      </c>
      <c r="D292" s="125">
        <v>0</v>
      </c>
      <c r="E292" s="125">
        <v>0</v>
      </c>
      <c r="F292" s="73">
        <f t="shared" ca="1" si="76"/>
        <v>0</v>
      </c>
      <c r="G292" s="77">
        <f t="shared" ca="1" si="77"/>
        <v>0</v>
      </c>
      <c r="H292" s="74">
        <f t="shared" ca="1" si="80"/>
        <v>0</v>
      </c>
      <c r="I292" s="112">
        <f t="shared" ca="1" si="70"/>
        <v>0</v>
      </c>
      <c r="J292" s="74">
        <f t="shared" ca="1" si="78"/>
        <v>0</v>
      </c>
      <c r="K292" s="74">
        <f t="shared" ca="1" si="71"/>
        <v>0</v>
      </c>
      <c r="L292" s="74">
        <f t="shared" ca="1" si="72"/>
        <v>0</v>
      </c>
      <c r="M292" s="74">
        <f t="shared" ca="1" si="81"/>
        <v>0</v>
      </c>
      <c r="N292" s="60">
        <f t="shared" ca="1" si="82"/>
        <v>0</v>
      </c>
      <c r="O292" s="75">
        <f t="shared" ca="1" si="84"/>
        <v>0</v>
      </c>
      <c r="P292" s="123">
        <f t="shared" ca="1" si="83"/>
        <v>0</v>
      </c>
      <c r="Q292" s="76">
        <f t="shared" ca="1" si="79"/>
        <v>0</v>
      </c>
      <c r="R292" s="49">
        <f t="shared" si="73"/>
        <v>2043</v>
      </c>
    </row>
    <row r="293" spans="2:18" x14ac:dyDescent="0.25">
      <c r="B293" s="48">
        <f t="shared" si="74"/>
        <v>52352</v>
      </c>
      <c r="C293" s="72">
        <f t="shared" ca="1" si="75"/>
        <v>0</v>
      </c>
      <c r="D293" s="125">
        <v>0</v>
      </c>
      <c r="E293" s="125">
        <v>0</v>
      </c>
      <c r="F293" s="73">
        <f t="shared" ca="1" si="76"/>
        <v>0</v>
      </c>
      <c r="G293" s="77">
        <f t="shared" ca="1" si="77"/>
        <v>0</v>
      </c>
      <c r="H293" s="74">
        <f t="shared" ca="1" si="80"/>
        <v>0</v>
      </c>
      <c r="I293" s="112">
        <f t="shared" ca="1" si="70"/>
        <v>0</v>
      </c>
      <c r="J293" s="74">
        <f t="shared" ca="1" si="78"/>
        <v>0</v>
      </c>
      <c r="K293" s="74">
        <f t="shared" ca="1" si="71"/>
        <v>0</v>
      </c>
      <c r="L293" s="74">
        <f t="shared" ca="1" si="72"/>
        <v>0</v>
      </c>
      <c r="M293" s="74">
        <f t="shared" ca="1" si="81"/>
        <v>0</v>
      </c>
      <c r="N293" s="60">
        <f t="shared" ca="1" si="82"/>
        <v>0</v>
      </c>
      <c r="O293" s="75">
        <f t="shared" ca="1" si="84"/>
        <v>0</v>
      </c>
      <c r="P293" s="123">
        <f t="shared" ca="1" si="83"/>
        <v>0</v>
      </c>
      <c r="Q293" s="76">
        <f t="shared" ca="1" si="79"/>
        <v>0</v>
      </c>
      <c r="R293" s="49">
        <f t="shared" si="73"/>
        <v>2043</v>
      </c>
    </row>
    <row r="294" spans="2:18" x14ac:dyDescent="0.25">
      <c r="B294" s="48">
        <f t="shared" si="74"/>
        <v>52383</v>
      </c>
      <c r="C294" s="72">
        <f t="shared" ca="1" si="75"/>
        <v>0</v>
      </c>
      <c r="D294" s="125">
        <v>0</v>
      </c>
      <c r="E294" s="125">
        <v>0</v>
      </c>
      <c r="F294" s="73">
        <f t="shared" ca="1" si="76"/>
        <v>0</v>
      </c>
      <c r="G294" s="77">
        <f t="shared" ca="1" si="77"/>
        <v>0</v>
      </c>
      <c r="H294" s="74">
        <f t="shared" ca="1" si="80"/>
        <v>0</v>
      </c>
      <c r="I294" s="112">
        <f t="shared" ca="1" si="70"/>
        <v>0</v>
      </c>
      <c r="J294" s="74">
        <f t="shared" ca="1" si="78"/>
        <v>0</v>
      </c>
      <c r="K294" s="74">
        <f t="shared" ca="1" si="71"/>
        <v>0</v>
      </c>
      <c r="L294" s="74">
        <f t="shared" ca="1" si="72"/>
        <v>0</v>
      </c>
      <c r="M294" s="74">
        <f t="shared" ca="1" si="81"/>
        <v>0</v>
      </c>
      <c r="N294" s="60">
        <f t="shared" ca="1" si="82"/>
        <v>0</v>
      </c>
      <c r="O294" s="75">
        <f t="shared" ca="1" si="84"/>
        <v>0</v>
      </c>
      <c r="P294" s="123">
        <f t="shared" ca="1" si="83"/>
        <v>0</v>
      </c>
      <c r="Q294" s="76">
        <f t="shared" ca="1" si="79"/>
        <v>0</v>
      </c>
      <c r="R294" s="49">
        <f t="shared" si="73"/>
        <v>2043</v>
      </c>
    </row>
    <row r="295" spans="2:18" x14ac:dyDescent="0.25">
      <c r="B295" s="48">
        <f t="shared" si="74"/>
        <v>52413</v>
      </c>
      <c r="C295" s="72">
        <f t="shared" ca="1" si="75"/>
        <v>0</v>
      </c>
      <c r="D295" s="125">
        <v>0</v>
      </c>
      <c r="E295" s="125">
        <v>0</v>
      </c>
      <c r="F295" s="73">
        <f t="shared" ca="1" si="76"/>
        <v>0</v>
      </c>
      <c r="G295" s="77">
        <f t="shared" ca="1" si="77"/>
        <v>0</v>
      </c>
      <c r="H295" s="74">
        <f t="shared" ca="1" si="80"/>
        <v>0</v>
      </c>
      <c r="I295" s="112">
        <f t="shared" ca="1" si="70"/>
        <v>0</v>
      </c>
      <c r="J295" s="74">
        <f t="shared" ca="1" si="78"/>
        <v>0</v>
      </c>
      <c r="K295" s="74">
        <f t="shared" ca="1" si="71"/>
        <v>0</v>
      </c>
      <c r="L295" s="74">
        <f t="shared" ca="1" si="72"/>
        <v>0</v>
      </c>
      <c r="M295" s="74">
        <f t="shared" ca="1" si="81"/>
        <v>0</v>
      </c>
      <c r="N295" s="60">
        <f t="shared" ca="1" si="82"/>
        <v>0</v>
      </c>
      <c r="O295" s="75">
        <f t="shared" ca="1" si="84"/>
        <v>0</v>
      </c>
      <c r="P295" s="123">
        <f t="shared" ca="1" si="83"/>
        <v>0</v>
      </c>
      <c r="Q295" s="76">
        <f t="shared" ca="1" si="79"/>
        <v>0</v>
      </c>
      <c r="R295" s="49">
        <f t="shared" si="73"/>
        <v>2043</v>
      </c>
    </row>
    <row r="296" spans="2:18" x14ac:dyDescent="0.25">
      <c r="B296" s="48">
        <f t="shared" si="74"/>
        <v>52444</v>
      </c>
      <c r="C296" s="72">
        <f t="shared" ca="1" si="75"/>
        <v>0</v>
      </c>
      <c r="D296" s="125">
        <v>0</v>
      </c>
      <c r="E296" s="125">
        <v>0</v>
      </c>
      <c r="F296" s="73">
        <f t="shared" ca="1" si="76"/>
        <v>0</v>
      </c>
      <c r="G296" s="77">
        <f t="shared" ca="1" si="77"/>
        <v>0</v>
      </c>
      <c r="H296" s="74">
        <f t="shared" ca="1" si="80"/>
        <v>0</v>
      </c>
      <c r="I296" s="112">
        <f t="shared" ca="1" si="70"/>
        <v>0</v>
      </c>
      <c r="J296" s="74">
        <f t="shared" ca="1" si="78"/>
        <v>0</v>
      </c>
      <c r="K296" s="74">
        <f t="shared" ca="1" si="71"/>
        <v>0</v>
      </c>
      <c r="L296" s="74">
        <f t="shared" ca="1" si="72"/>
        <v>0</v>
      </c>
      <c r="M296" s="74">
        <f t="shared" ca="1" si="81"/>
        <v>0</v>
      </c>
      <c r="N296" s="60">
        <f t="shared" ca="1" si="82"/>
        <v>0</v>
      </c>
      <c r="O296" s="75">
        <f t="shared" ca="1" si="84"/>
        <v>0</v>
      </c>
      <c r="P296" s="123">
        <f t="shared" ca="1" si="83"/>
        <v>0</v>
      </c>
      <c r="Q296" s="76">
        <f t="shared" ca="1" si="79"/>
        <v>0</v>
      </c>
      <c r="R296" s="49">
        <f t="shared" si="73"/>
        <v>2043</v>
      </c>
    </row>
    <row r="297" spans="2:18" x14ac:dyDescent="0.25">
      <c r="B297" s="48">
        <f t="shared" si="74"/>
        <v>52475</v>
      </c>
      <c r="C297" s="72">
        <f t="shared" ca="1" si="75"/>
        <v>0</v>
      </c>
      <c r="D297" s="125">
        <v>0</v>
      </c>
      <c r="E297" s="125">
        <v>0</v>
      </c>
      <c r="F297" s="73">
        <f t="shared" ca="1" si="76"/>
        <v>0</v>
      </c>
      <c r="G297" s="77">
        <f t="shared" ca="1" si="77"/>
        <v>0</v>
      </c>
      <c r="H297" s="74">
        <f t="shared" ca="1" si="80"/>
        <v>0</v>
      </c>
      <c r="I297" s="112">
        <f t="shared" ca="1" si="70"/>
        <v>0</v>
      </c>
      <c r="J297" s="74">
        <f t="shared" ca="1" si="78"/>
        <v>0</v>
      </c>
      <c r="K297" s="74">
        <f t="shared" ca="1" si="71"/>
        <v>0</v>
      </c>
      <c r="L297" s="74">
        <f t="shared" ca="1" si="72"/>
        <v>0</v>
      </c>
      <c r="M297" s="74">
        <f t="shared" ca="1" si="81"/>
        <v>0</v>
      </c>
      <c r="N297" s="60">
        <f t="shared" ca="1" si="82"/>
        <v>0</v>
      </c>
      <c r="O297" s="75">
        <f t="shared" ca="1" si="84"/>
        <v>0</v>
      </c>
      <c r="P297" s="123">
        <f t="shared" ca="1" si="83"/>
        <v>0</v>
      </c>
      <c r="Q297" s="76">
        <f t="shared" ca="1" si="79"/>
        <v>0</v>
      </c>
      <c r="R297" s="49">
        <f t="shared" si="73"/>
        <v>2043</v>
      </c>
    </row>
    <row r="298" spans="2:18" x14ac:dyDescent="0.25">
      <c r="B298" s="48">
        <f t="shared" si="74"/>
        <v>52505</v>
      </c>
      <c r="C298" s="72">
        <f t="shared" ca="1" si="75"/>
        <v>0</v>
      </c>
      <c r="D298" s="125">
        <v>0</v>
      </c>
      <c r="E298" s="125">
        <v>0</v>
      </c>
      <c r="F298" s="73">
        <f t="shared" ca="1" si="76"/>
        <v>0</v>
      </c>
      <c r="G298" s="77">
        <f t="shared" ca="1" si="77"/>
        <v>0</v>
      </c>
      <c r="H298" s="74">
        <f t="shared" ca="1" si="80"/>
        <v>0</v>
      </c>
      <c r="I298" s="112">
        <f t="shared" ca="1" si="70"/>
        <v>0</v>
      </c>
      <c r="J298" s="74">
        <f t="shared" ca="1" si="78"/>
        <v>0</v>
      </c>
      <c r="K298" s="74">
        <f t="shared" ca="1" si="71"/>
        <v>0</v>
      </c>
      <c r="L298" s="74">
        <f t="shared" ca="1" si="72"/>
        <v>0</v>
      </c>
      <c r="M298" s="74">
        <f t="shared" ca="1" si="81"/>
        <v>0</v>
      </c>
      <c r="N298" s="60">
        <f t="shared" ca="1" si="82"/>
        <v>0</v>
      </c>
      <c r="O298" s="75">
        <f t="shared" ca="1" si="84"/>
        <v>0</v>
      </c>
      <c r="P298" s="123">
        <f t="shared" ca="1" si="83"/>
        <v>0</v>
      </c>
      <c r="Q298" s="76">
        <f t="shared" ca="1" si="79"/>
        <v>0</v>
      </c>
      <c r="R298" s="49">
        <f t="shared" si="73"/>
        <v>2043</v>
      </c>
    </row>
    <row r="299" spans="2:18" x14ac:dyDescent="0.25">
      <c r="B299" s="48">
        <f t="shared" si="74"/>
        <v>52536</v>
      </c>
      <c r="C299" s="72">
        <f t="shared" ca="1" si="75"/>
        <v>0</v>
      </c>
      <c r="D299" s="125">
        <v>0</v>
      </c>
      <c r="E299" s="125">
        <v>0</v>
      </c>
      <c r="F299" s="73">
        <f t="shared" ca="1" si="76"/>
        <v>0</v>
      </c>
      <c r="G299" s="77">
        <f t="shared" ca="1" si="77"/>
        <v>0</v>
      </c>
      <c r="H299" s="74">
        <f t="shared" ca="1" si="80"/>
        <v>0</v>
      </c>
      <c r="I299" s="112">
        <f t="shared" ca="1" si="70"/>
        <v>0</v>
      </c>
      <c r="J299" s="74">
        <f t="shared" ca="1" si="78"/>
        <v>0</v>
      </c>
      <c r="K299" s="74">
        <f t="shared" ca="1" si="71"/>
        <v>0</v>
      </c>
      <c r="L299" s="74">
        <f t="shared" ca="1" si="72"/>
        <v>0</v>
      </c>
      <c r="M299" s="74">
        <f t="shared" ca="1" si="81"/>
        <v>0</v>
      </c>
      <c r="N299" s="60">
        <f t="shared" ca="1" si="82"/>
        <v>0</v>
      </c>
      <c r="O299" s="75">
        <f t="shared" ca="1" si="84"/>
        <v>0</v>
      </c>
      <c r="P299" s="123">
        <f t="shared" ca="1" si="83"/>
        <v>0</v>
      </c>
      <c r="Q299" s="76">
        <f t="shared" ca="1" si="79"/>
        <v>0</v>
      </c>
      <c r="R299" s="49">
        <f t="shared" si="73"/>
        <v>2043</v>
      </c>
    </row>
    <row r="300" spans="2:18" x14ac:dyDescent="0.25">
      <c r="B300" s="48">
        <f t="shared" si="74"/>
        <v>52566</v>
      </c>
      <c r="C300" s="72">
        <f t="shared" ca="1" si="75"/>
        <v>0</v>
      </c>
      <c r="D300" s="125">
        <v>0</v>
      </c>
      <c r="E300" s="125">
        <v>0</v>
      </c>
      <c r="F300" s="73">
        <f t="shared" ca="1" si="76"/>
        <v>0</v>
      </c>
      <c r="G300" s="77">
        <f t="shared" ca="1" si="77"/>
        <v>0</v>
      </c>
      <c r="H300" s="74">
        <f t="shared" ca="1" si="80"/>
        <v>0</v>
      </c>
      <c r="I300" s="112">
        <f t="shared" ca="1" si="70"/>
        <v>0</v>
      </c>
      <c r="J300" s="74">
        <f t="shared" ca="1" si="78"/>
        <v>0</v>
      </c>
      <c r="K300" s="74">
        <f t="shared" ca="1" si="71"/>
        <v>0</v>
      </c>
      <c r="L300" s="74">
        <f t="shared" ca="1" si="72"/>
        <v>0</v>
      </c>
      <c r="M300" s="74">
        <f t="shared" ca="1" si="81"/>
        <v>0</v>
      </c>
      <c r="N300" s="60">
        <f t="shared" ca="1" si="82"/>
        <v>0</v>
      </c>
      <c r="O300" s="75">
        <f t="shared" ca="1" si="84"/>
        <v>0</v>
      </c>
      <c r="P300" s="123">
        <f t="shared" ca="1" si="83"/>
        <v>0</v>
      </c>
      <c r="Q300" s="76">
        <f t="shared" ca="1" si="79"/>
        <v>0</v>
      </c>
      <c r="R300" s="49">
        <f t="shared" si="73"/>
        <v>2043</v>
      </c>
    </row>
    <row r="301" spans="2:18" x14ac:dyDescent="0.25">
      <c r="B301" s="48">
        <f t="shared" si="74"/>
        <v>52597</v>
      </c>
      <c r="C301" s="72">
        <f t="shared" ca="1" si="75"/>
        <v>0</v>
      </c>
      <c r="D301" s="125">
        <v>0</v>
      </c>
      <c r="E301" s="125">
        <v>0</v>
      </c>
      <c r="F301" s="73">
        <f t="shared" ca="1" si="76"/>
        <v>0</v>
      </c>
      <c r="G301" s="77">
        <f t="shared" ca="1" si="77"/>
        <v>0</v>
      </c>
      <c r="H301" s="74">
        <f t="shared" ca="1" si="80"/>
        <v>0</v>
      </c>
      <c r="I301" s="112">
        <f t="shared" ca="1" si="70"/>
        <v>0</v>
      </c>
      <c r="J301" s="74">
        <f t="shared" ca="1" si="78"/>
        <v>0</v>
      </c>
      <c r="K301" s="74">
        <f t="shared" ca="1" si="71"/>
        <v>0</v>
      </c>
      <c r="L301" s="74">
        <f t="shared" ca="1" si="72"/>
        <v>0</v>
      </c>
      <c r="M301" s="74">
        <f t="shared" ca="1" si="81"/>
        <v>0</v>
      </c>
      <c r="N301" s="60">
        <f t="shared" ca="1" si="82"/>
        <v>0</v>
      </c>
      <c r="O301" s="75">
        <f t="shared" ca="1" si="84"/>
        <v>0</v>
      </c>
      <c r="P301" s="123">
        <f t="shared" ca="1" si="83"/>
        <v>0</v>
      </c>
      <c r="Q301" s="76">
        <f t="shared" ca="1" si="79"/>
        <v>0</v>
      </c>
      <c r="R301" s="49">
        <f t="shared" si="73"/>
        <v>2044</v>
      </c>
    </row>
    <row r="302" spans="2:18" x14ac:dyDescent="0.25">
      <c r="B302" s="48">
        <f t="shared" si="74"/>
        <v>52628</v>
      </c>
      <c r="C302" s="72">
        <f t="shared" ca="1" si="75"/>
        <v>0</v>
      </c>
      <c r="D302" s="125">
        <v>0</v>
      </c>
      <c r="E302" s="125">
        <v>0</v>
      </c>
      <c r="F302" s="73">
        <f t="shared" ca="1" si="76"/>
        <v>0</v>
      </c>
      <c r="G302" s="77">
        <f t="shared" ca="1" si="77"/>
        <v>0</v>
      </c>
      <c r="H302" s="74">
        <f t="shared" ca="1" si="80"/>
        <v>0</v>
      </c>
      <c r="I302" s="112">
        <f t="shared" ca="1" si="70"/>
        <v>0</v>
      </c>
      <c r="J302" s="74">
        <f t="shared" ca="1" si="78"/>
        <v>0</v>
      </c>
      <c r="K302" s="74">
        <f t="shared" ca="1" si="71"/>
        <v>0</v>
      </c>
      <c r="L302" s="74">
        <f t="shared" ca="1" si="72"/>
        <v>0</v>
      </c>
      <c r="M302" s="74">
        <f t="shared" ca="1" si="81"/>
        <v>0</v>
      </c>
      <c r="N302" s="60">
        <f t="shared" ca="1" si="82"/>
        <v>0</v>
      </c>
      <c r="O302" s="75">
        <f t="shared" ca="1" si="84"/>
        <v>0</v>
      </c>
      <c r="P302" s="123">
        <f t="shared" ca="1" si="83"/>
        <v>0</v>
      </c>
      <c r="Q302" s="76">
        <f t="shared" ca="1" si="79"/>
        <v>0</v>
      </c>
      <c r="R302" s="49">
        <f t="shared" si="73"/>
        <v>2044</v>
      </c>
    </row>
    <row r="303" spans="2:18" x14ac:dyDescent="0.25">
      <c r="B303" s="48">
        <f t="shared" si="74"/>
        <v>52657</v>
      </c>
      <c r="C303" s="72">
        <f t="shared" ca="1" si="75"/>
        <v>0</v>
      </c>
      <c r="D303" s="125">
        <v>0</v>
      </c>
      <c r="E303" s="125">
        <v>0</v>
      </c>
      <c r="F303" s="73">
        <f t="shared" ca="1" si="76"/>
        <v>0</v>
      </c>
      <c r="G303" s="77">
        <f t="shared" ca="1" si="77"/>
        <v>0</v>
      </c>
      <c r="H303" s="74">
        <f t="shared" ca="1" si="80"/>
        <v>0</v>
      </c>
      <c r="I303" s="112">
        <f t="shared" ca="1" si="70"/>
        <v>0</v>
      </c>
      <c r="J303" s="74">
        <f t="shared" ca="1" si="78"/>
        <v>0</v>
      </c>
      <c r="K303" s="74">
        <f t="shared" ca="1" si="71"/>
        <v>0</v>
      </c>
      <c r="L303" s="74">
        <f t="shared" ca="1" si="72"/>
        <v>0</v>
      </c>
      <c r="M303" s="74">
        <f t="shared" ca="1" si="81"/>
        <v>0</v>
      </c>
      <c r="N303" s="60">
        <f t="shared" ca="1" si="82"/>
        <v>0</v>
      </c>
      <c r="O303" s="75">
        <f t="shared" ca="1" si="84"/>
        <v>0</v>
      </c>
      <c r="P303" s="123">
        <f t="shared" ca="1" si="83"/>
        <v>0</v>
      </c>
      <c r="Q303" s="76">
        <f t="shared" ca="1" si="79"/>
        <v>0</v>
      </c>
      <c r="R303" s="49">
        <f t="shared" si="73"/>
        <v>2044</v>
      </c>
    </row>
    <row r="304" spans="2:18" x14ac:dyDescent="0.25">
      <c r="B304" s="48">
        <f t="shared" si="74"/>
        <v>52688</v>
      </c>
      <c r="C304" s="72">
        <f t="shared" ca="1" si="75"/>
        <v>0</v>
      </c>
      <c r="D304" s="125">
        <v>0</v>
      </c>
      <c r="E304" s="125">
        <v>0</v>
      </c>
      <c r="F304" s="73">
        <f t="shared" ca="1" si="76"/>
        <v>0</v>
      </c>
      <c r="G304" s="77">
        <f t="shared" ca="1" si="77"/>
        <v>0</v>
      </c>
      <c r="H304" s="74">
        <f t="shared" ca="1" si="80"/>
        <v>0</v>
      </c>
      <c r="I304" s="112">
        <f t="shared" ca="1" si="70"/>
        <v>0</v>
      </c>
      <c r="J304" s="74">
        <f t="shared" ca="1" si="78"/>
        <v>0</v>
      </c>
      <c r="K304" s="74">
        <f t="shared" ca="1" si="71"/>
        <v>0</v>
      </c>
      <c r="L304" s="74">
        <f t="shared" ca="1" si="72"/>
        <v>0</v>
      </c>
      <c r="M304" s="74">
        <f t="shared" ca="1" si="81"/>
        <v>0</v>
      </c>
      <c r="N304" s="60">
        <f t="shared" ca="1" si="82"/>
        <v>0</v>
      </c>
      <c r="O304" s="75">
        <f t="shared" ca="1" si="84"/>
        <v>0</v>
      </c>
      <c r="P304" s="123">
        <f t="shared" ca="1" si="83"/>
        <v>0</v>
      </c>
      <c r="Q304" s="76">
        <f t="shared" ca="1" si="79"/>
        <v>0</v>
      </c>
      <c r="R304" s="49">
        <f t="shared" si="73"/>
        <v>2044</v>
      </c>
    </row>
    <row r="305" spans="2:18" x14ac:dyDescent="0.25">
      <c r="B305" s="48">
        <f t="shared" si="74"/>
        <v>52718</v>
      </c>
      <c r="C305" s="72">
        <f t="shared" ca="1" si="75"/>
        <v>0</v>
      </c>
      <c r="D305" s="125">
        <v>0</v>
      </c>
      <c r="E305" s="125">
        <v>0</v>
      </c>
      <c r="F305" s="73">
        <f t="shared" ca="1" si="76"/>
        <v>0</v>
      </c>
      <c r="G305" s="77">
        <f t="shared" ca="1" si="77"/>
        <v>0</v>
      </c>
      <c r="H305" s="74">
        <f t="shared" ca="1" si="80"/>
        <v>0</v>
      </c>
      <c r="I305" s="112">
        <f t="shared" ca="1" si="70"/>
        <v>0</v>
      </c>
      <c r="J305" s="74">
        <f t="shared" ca="1" si="78"/>
        <v>0</v>
      </c>
      <c r="K305" s="74">
        <f t="shared" ca="1" si="71"/>
        <v>0</v>
      </c>
      <c r="L305" s="74">
        <f t="shared" ca="1" si="72"/>
        <v>0</v>
      </c>
      <c r="M305" s="74">
        <f t="shared" ca="1" si="81"/>
        <v>0</v>
      </c>
      <c r="N305" s="60">
        <f t="shared" ca="1" si="82"/>
        <v>0</v>
      </c>
      <c r="O305" s="75">
        <f t="shared" ca="1" si="84"/>
        <v>0</v>
      </c>
      <c r="P305" s="123">
        <f t="shared" ca="1" si="83"/>
        <v>0</v>
      </c>
      <c r="Q305" s="76">
        <f t="shared" ca="1" si="79"/>
        <v>0</v>
      </c>
      <c r="R305" s="49">
        <f t="shared" si="73"/>
        <v>2044</v>
      </c>
    </row>
    <row r="306" spans="2:18" x14ac:dyDescent="0.25">
      <c r="B306" s="48">
        <f t="shared" si="74"/>
        <v>52749</v>
      </c>
      <c r="C306" s="72">
        <f t="shared" ca="1" si="75"/>
        <v>0</v>
      </c>
      <c r="D306" s="125">
        <v>0</v>
      </c>
      <c r="E306" s="125">
        <v>0</v>
      </c>
      <c r="F306" s="73">
        <f t="shared" ca="1" si="76"/>
        <v>0</v>
      </c>
      <c r="G306" s="77">
        <f t="shared" ca="1" si="77"/>
        <v>0</v>
      </c>
      <c r="H306" s="74">
        <f t="shared" ca="1" si="80"/>
        <v>0</v>
      </c>
      <c r="I306" s="112">
        <f t="shared" ca="1" si="70"/>
        <v>0</v>
      </c>
      <c r="J306" s="74">
        <f t="shared" ca="1" si="78"/>
        <v>0</v>
      </c>
      <c r="K306" s="74">
        <f t="shared" ca="1" si="71"/>
        <v>0</v>
      </c>
      <c r="L306" s="74">
        <f t="shared" ca="1" si="72"/>
        <v>0</v>
      </c>
      <c r="M306" s="74">
        <f t="shared" ca="1" si="81"/>
        <v>0</v>
      </c>
      <c r="N306" s="60">
        <f t="shared" ca="1" si="82"/>
        <v>0</v>
      </c>
      <c r="O306" s="75">
        <f t="shared" ca="1" si="84"/>
        <v>0</v>
      </c>
      <c r="P306" s="123">
        <f t="shared" ca="1" si="83"/>
        <v>0</v>
      </c>
      <c r="Q306" s="76">
        <f t="shared" ca="1" si="79"/>
        <v>0</v>
      </c>
      <c r="R306" s="49">
        <f t="shared" si="73"/>
        <v>2044</v>
      </c>
    </row>
    <row r="307" spans="2:18" x14ac:dyDescent="0.25">
      <c r="B307" s="48">
        <f t="shared" si="74"/>
        <v>52779</v>
      </c>
      <c r="C307" s="72">
        <f t="shared" ca="1" si="75"/>
        <v>0</v>
      </c>
      <c r="D307" s="125">
        <v>0</v>
      </c>
      <c r="E307" s="125">
        <v>0</v>
      </c>
      <c r="F307" s="73">
        <f t="shared" ca="1" si="76"/>
        <v>0</v>
      </c>
      <c r="G307" s="77">
        <f t="shared" ca="1" si="77"/>
        <v>0</v>
      </c>
      <c r="H307" s="74">
        <f t="shared" ca="1" si="80"/>
        <v>0</v>
      </c>
      <c r="I307" s="112">
        <f t="shared" ca="1" si="70"/>
        <v>0</v>
      </c>
      <c r="J307" s="74">
        <f t="shared" ca="1" si="78"/>
        <v>0</v>
      </c>
      <c r="K307" s="74">
        <f t="shared" ca="1" si="71"/>
        <v>0</v>
      </c>
      <c r="L307" s="74">
        <f t="shared" ca="1" si="72"/>
        <v>0</v>
      </c>
      <c r="M307" s="74">
        <f t="shared" ca="1" si="81"/>
        <v>0</v>
      </c>
      <c r="N307" s="60">
        <f t="shared" ca="1" si="82"/>
        <v>0</v>
      </c>
      <c r="O307" s="75">
        <f t="shared" ca="1" si="84"/>
        <v>0</v>
      </c>
      <c r="P307" s="123">
        <f t="shared" ca="1" si="83"/>
        <v>0</v>
      </c>
      <c r="Q307" s="76">
        <f t="shared" ca="1" si="79"/>
        <v>0</v>
      </c>
      <c r="R307" s="49">
        <f t="shared" si="73"/>
        <v>2044</v>
      </c>
    </row>
    <row r="308" spans="2:18" x14ac:dyDescent="0.25">
      <c r="B308" s="48">
        <f t="shared" si="74"/>
        <v>52810</v>
      </c>
      <c r="C308" s="72">
        <f t="shared" ca="1" si="75"/>
        <v>0</v>
      </c>
      <c r="D308" s="125">
        <v>0</v>
      </c>
      <c r="E308" s="125">
        <v>0</v>
      </c>
      <c r="F308" s="73">
        <f t="shared" ca="1" si="76"/>
        <v>0</v>
      </c>
      <c r="G308" s="77">
        <f t="shared" ca="1" si="77"/>
        <v>0</v>
      </c>
      <c r="H308" s="74">
        <f t="shared" ca="1" si="80"/>
        <v>0</v>
      </c>
      <c r="I308" s="112">
        <f t="shared" ca="1" si="70"/>
        <v>0</v>
      </c>
      <c r="J308" s="74">
        <f t="shared" ca="1" si="78"/>
        <v>0</v>
      </c>
      <c r="K308" s="74">
        <f t="shared" ca="1" si="71"/>
        <v>0</v>
      </c>
      <c r="L308" s="74">
        <f t="shared" ca="1" si="72"/>
        <v>0</v>
      </c>
      <c r="M308" s="74">
        <f t="shared" ca="1" si="81"/>
        <v>0</v>
      </c>
      <c r="N308" s="60">
        <f t="shared" ca="1" si="82"/>
        <v>0</v>
      </c>
      <c r="O308" s="75">
        <f t="shared" ca="1" si="84"/>
        <v>0</v>
      </c>
      <c r="P308" s="123">
        <f t="shared" ca="1" si="83"/>
        <v>0</v>
      </c>
      <c r="Q308" s="76">
        <f t="shared" ca="1" si="79"/>
        <v>0</v>
      </c>
      <c r="R308" s="49">
        <f t="shared" si="73"/>
        <v>2044</v>
      </c>
    </row>
    <row r="309" spans="2:18" x14ac:dyDescent="0.25">
      <c r="B309" s="48">
        <f t="shared" si="74"/>
        <v>52841</v>
      </c>
      <c r="C309" s="72">
        <f t="shared" ca="1" si="75"/>
        <v>0</v>
      </c>
      <c r="D309" s="125">
        <v>0</v>
      </c>
      <c r="E309" s="125">
        <v>0</v>
      </c>
      <c r="F309" s="73">
        <f t="shared" ca="1" si="76"/>
        <v>0</v>
      </c>
      <c r="G309" s="77">
        <f t="shared" ca="1" si="77"/>
        <v>0</v>
      </c>
      <c r="H309" s="74">
        <f t="shared" ca="1" si="80"/>
        <v>0</v>
      </c>
      <c r="I309" s="112">
        <f t="shared" ca="1" si="70"/>
        <v>0</v>
      </c>
      <c r="J309" s="74">
        <f t="shared" ca="1" si="78"/>
        <v>0</v>
      </c>
      <c r="K309" s="74">
        <f t="shared" ca="1" si="71"/>
        <v>0</v>
      </c>
      <c r="L309" s="74">
        <f t="shared" ca="1" si="72"/>
        <v>0</v>
      </c>
      <c r="M309" s="74">
        <f t="shared" ca="1" si="81"/>
        <v>0</v>
      </c>
      <c r="N309" s="60">
        <f t="shared" ca="1" si="82"/>
        <v>0</v>
      </c>
      <c r="O309" s="75">
        <f t="shared" ca="1" si="84"/>
        <v>0</v>
      </c>
      <c r="P309" s="123">
        <f t="shared" ca="1" si="83"/>
        <v>0</v>
      </c>
      <c r="Q309" s="76">
        <f t="shared" ca="1" si="79"/>
        <v>0</v>
      </c>
      <c r="R309" s="49">
        <f t="shared" si="73"/>
        <v>2044</v>
      </c>
    </row>
    <row r="310" spans="2:18" x14ac:dyDescent="0.25">
      <c r="B310" s="48">
        <f t="shared" si="74"/>
        <v>52871</v>
      </c>
      <c r="C310" s="72">
        <f t="shared" ca="1" si="75"/>
        <v>0</v>
      </c>
      <c r="D310" s="125">
        <v>0</v>
      </c>
      <c r="E310" s="125">
        <v>0</v>
      </c>
      <c r="F310" s="73">
        <f t="shared" ca="1" si="76"/>
        <v>0</v>
      </c>
      <c r="G310" s="77">
        <f t="shared" ca="1" si="77"/>
        <v>0</v>
      </c>
      <c r="H310" s="74">
        <f t="shared" ca="1" si="80"/>
        <v>0</v>
      </c>
      <c r="I310" s="112">
        <f t="shared" ca="1" si="70"/>
        <v>0</v>
      </c>
      <c r="J310" s="74">
        <f t="shared" ca="1" si="78"/>
        <v>0</v>
      </c>
      <c r="K310" s="74">
        <f t="shared" ca="1" si="71"/>
        <v>0</v>
      </c>
      <c r="L310" s="74">
        <f t="shared" ca="1" si="72"/>
        <v>0</v>
      </c>
      <c r="M310" s="74">
        <f t="shared" ca="1" si="81"/>
        <v>0</v>
      </c>
      <c r="N310" s="60">
        <f t="shared" ca="1" si="82"/>
        <v>0</v>
      </c>
      <c r="O310" s="75">
        <f t="shared" ca="1" si="84"/>
        <v>0</v>
      </c>
      <c r="P310" s="123">
        <f t="shared" ca="1" si="83"/>
        <v>0</v>
      </c>
      <c r="Q310" s="76">
        <f t="shared" ca="1" si="79"/>
        <v>0</v>
      </c>
      <c r="R310" s="49">
        <f t="shared" si="73"/>
        <v>2044</v>
      </c>
    </row>
    <row r="311" spans="2:18" x14ac:dyDescent="0.25">
      <c r="B311" s="48">
        <f t="shared" si="74"/>
        <v>52902</v>
      </c>
      <c r="C311" s="72">
        <f t="shared" ca="1" si="75"/>
        <v>0</v>
      </c>
      <c r="D311" s="125">
        <v>0</v>
      </c>
      <c r="E311" s="125">
        <v>0</v>
      </c>
      <c r="F311" s="73">
        <f t="shared" ca="1" si="76"/>
        <v>0</v>
      </c>
      <c r="G311" s="77">
        <f t="shared" ca="1" si="77"/>
        <v>0</v>
      </c>
      <c r="H311" s="74">
        <f t="shared" ca="1" si="80"/>
        <v>0</v>
      </c>
      <c r="I311" s="112">
        <f t="shared" ca="1" si="70"/>
        <v>0</v>
      </c>
      <c r="J311" s="74">
        <f t="shared" ca="1" si="78"/>
        <v>0</v>
      </c>
      <c r="K311" s="74">
        <f t="shared" ca="1" si="71"/>
        <v>0</v>
      </c>
      <c r="L311" s="74">
        <f t="shared" ca="1" si="72"/>
        <v>0</v>
      </c>
      <c r="M311" s="74">
        <f t="shared" ca="1" si="81"/>
        <v>0</v>
      </c>
      <c r="N311" s="60">
        <f t="shared" ca="1" si="82"/>
        <v>0</v>
      </c>
      <c r="O311" s="75">
        <f t="shared" ca="1" si="84"/>
        <v>0</v>
      </c>
      <c r="P311" s="123">
        <f t="shared" ca="1" si="83"/>
        <v>0</v>
      </c>
      <c r="Q311" s="76">
        <f t="shared" ca="1" si="79"/>
        <v>0</v>
      </c>
      <c r="R311" s="49">
        <f t="shared" si="73"/>
        <v>2044</v>
      </c>
    </row>
    <row r="312" spans="2:18" x14ac:dyDescent="0.25">
      <c r="B312" s="48">
        <f t="shared" si="74"/>
        <v>52932</v>
      </c>
      <c r="C312" s="72">
        <f t="shared" ca="1" si="75"/>
        <v>0</v>
      </c>
      <c r="D312" s="125">
        <v>0</v>
      </c>
      <c r="E312" s="125">
        <v>0</v>
      </c>
      <c r="F312" s="73">
        <f t="shared" ca="1" si="76"/>
        <v>0</v>
      </c>
      <c r="G312" s="77">
        <f t="shared" ca="1" si="77"/>
        <v>0</v>
      </c>
      <c r="H312" s="74">
        <f t="shared" ca="1" si="80"/>
        <v>0</v>
      </c>
      <c r="I312" s="112">
        <f t="shared" ca="1" si="70"/>
        <v>0</v>
      </c>
      <c r="J312" s="74">
        <f t="shared" ca="1" si="78"/>
        <v>0</v>
      </c>
      <c r="K312" s="74">
        <f t="shared" ca="1" si="71"/>
        <v>0</v>
      </c>
      <c r="L312" s="74">
        <f t="shared" ca="1" si="72"/>
        <v>0</v>
      </c>
      <c r="M312" s="74">
        <f t="shared" ca="1" si="81"/>
        <v>0</v>
      </c>
      <c r="N312" s="60">
        <f t="shared" ca="1" si="82"/>
        <v>0</v>
      </c>
      <c r="O312" s="75">
        <f t="shared" ca="1" si="84"/>
        <v>0</v>
      </c>
      <c r="P312" s="123">
        <f t="shared" ca="1" si="83"/>
        <v>0</v>
      </c>
      <c r="Q312" s="76">
        <f t="shared" ca="1" si="79"/>
        <v>0</v>
      </c>
      <c r="R312" s="49">
        <f t="shared" si="73"/>
        <v>2044</v>
      </c>
    </row>
    <row r="313" spans="2:18" x14ac:dyDescent="0.25">
      <c r="B313" s="48">
        <f t="shared" si="74"/>
        <v>52963</v>
      </c>
      <c r="C313" s="72">
        <f t="shared" ca="1" si="75"/>
        <v>0</v>
      </c>
      <c r="D313" s="125">
        <v>0</v>
      </c>
      <c r="E313" s="125">
        <v>0</v>
      </c>
      <c r="F313" s="73">
        <f t="shared" ca="1" si="76"/>
        <v>0</v>
      </c>
      <c r="G313" s="77">
        <f t="shared" ca="1" si="77"/>
        <v>0</v>
      </c>
      <c r="H313" s="74">
        <f t="shared" ca="1" si="80"/>
        <v>0</v>
      </c>
      <c r="I313" s="112">
        <f t="shared" ca="1" si="70"/>
        <v>0</v>
      </c>
      <c r="J313" s="74">
        <f t="shared" ca="1" si="78"/>
        <v>0</v>
      </c>
      <c r="K313" s="74">
        <f t="shared" ca="1" si="71"/>
        <v>0</v>
      </c>
      <c r="L313" s="74">
        <f t="shared" ca="1" si="72"/>
        <v>0</v>
      </c>
      <c r="M313" s="74">
        <f t="shared" ca="1" si="81"/>
        <v>0</v>
      </c>
      <c r="N313" s="60">
        <f t="shared" ca="1" si="82"/>
        <v>0</v>
      </c>
      <c r="O313" s="75">
        <f t="shared" ca="1" si="84"/>
        <v>0</v>
      </c>
      <c r="P313" s="123">
        <f t="shared" ca="1" si="83"/>
        <v>0</v>
      </c>
      <c r="Q313" s="76">
        <f t="shared" ca="1" si="79"/>
        <v>0</v>
      </c>
      <c r="R313" s="49">
        <f t="shared" si="73"/>
        <v>2045</v>
      </c>
    </row>
    <row r="314" spans="2:18" x14ac:dyDescent="0.25">
      <c r="B314" s="48">
        <f t="shared" si="74"/>
        <v>52994</v>
      </c>
      <c r="C314" s="72">
        <f t="shared" ca="1" si="75"/>
        <v>0</v>
      </c>
      <c r="D314" s="125">
        <v>0</v>
      </c>
      <c r="E314" s="125">
        <v>0</v>
      </c>
      <c r="F314" s="73">
        <f t="shared" ca="1" si="76"/>
        <v>0</v>
      </c>
      <c r="G314" s="77">
        <f t="shared" ca="1" si="77"/>
        <v>0</v>
      </c>
      <c r="H314" s="74">
        <f t="shared" ca="1" si="80"/>
        <v>0</v>
      </c>
      <c r="I314" s="112">
        <f t="shared" ca="1" si="70"/>
        <v>0</v>
      </c>
      <c r="J314" s="74">
        <f t="shared" ca="1" si="78"/>
        <v>0</v>
      </c>
      <c r="K314" s="74">
        <f t="shared" ca="1" si="71"/>
        <v>0</v>
      </c>
      <c r="L314" s="74">
        <f t="shared" ca="1" si="72"/>
        <v>0</v>
      </c>
      <c r="M314" s="74">
        <f t="shared" ca="1" si="81"/>
        <v>0</v>
      </c>
      <c r="N314" s="60">
        <f t="shared" ca="1" si="82"/>
        <v>0</v>
      </c>
      <c r="O314" s="75">
        <f t="shared" ca="1" si="84"/>
        <v>0</v>
      </c>
      <c r="P314" s="123">
        <f t="shared" ca="1" si="83"/>
        <v>0</v>
      </c>
      <c r="Q314" s="76">
        <f t="shared" ca="1" si="79"/>
        <v>0</v>
      </c>
      <c r="R314" s="49">
        <f t="shared" si="73"/>
        <v>2045</v>
      </c>
    </row>
    <row r="315" spans="2:18" x14ac:dyDescent="0.25">
      <c r="B315" s="48">
        <f t="shared" si="74"/>
        <v>53022</v>
      </c>
      <c r="C315" s="72">
        <f t="shared" ca="1" si="75"/>
        <v>0</v>
      </c>
      <c r="D315" s="125">
        <v>0</v>
      </c>
      <c r="E315" s="125">
        <v>0</v>
      </c>
      <c r="F315" s="73">
        <f t="shared" ca="1" si="76"/>
        <v>0</v>
      </c>
      <c r="G315" s="77">
        <f t="shared" ca="1" si="77"/>
        <v>0</v>
      </c>
      <c r="H315" s="74">
        <f t="shared" ca="1" si="80"/>
        <v>0</v>
      </c>
      <c r="I315" s="112">
        <f t="shared" ca="1" si="70"/>
        <v>0</v>
      </c>
      <c r="J315" s="74">
        <f t="shared" ca="1" si="78"/>
        <v>0</v>
      </c>
      <c r="K315" s="74">
        <f t="shared" ca="1" si="71"/>
        <v>0</v>
      </c>
      <c r="L315" s="74">
        <f t="shared" ca="1" si="72"/>
        <v>0</v>
      </c>
      <c r="M315" s="74">
        <f t="shared" ca="1" si="81"/>
        <v>0</v>
      </c>
      <c r="N315" s="60">
        <f t="shared" ca="1" si="82"/>
        <v>0</v>
      </c>
      <c r="O315" s="75">
        <f t="shared" ca="1" si="84"/>
        <v>0</v>
      </c>
      <c r="P315" s="123">
        <f t="shared" ca="1" si="83"/>
        <v>0</v>
      </c>
      <c r="Q315" s="76">
        <f t="shared" ca="1" si="79"/>
        <v>0</v>
      </c>
      <c r="R315" s="49">
        <f t="shared" si="73"/>
        <v>2045</v>
      </c>
    </row>
    <row r="316" spans="2:18" x14ac:dyDescent="0.25">
      <c r="B316" s="48">
        <f t="shared" si="74"/>
        <v>53053</v>
      </c>
      <c r="C316" s="72">
        <f t="shared" ca="1" si="75"/>
        <v>0</v>
      </c>
      <c r="D316" s="125">
        <v>0</v>
      </c>
      <c r="E316" s="125">
        <v>0</v>
      </c>
      <c r="F316" s="73">
        <f t="shared" ca="1" si="76"/>
        <v>0</v>
      </c>
      <c r="G316" s="77">
        <f t="shared" ca="1" si="77"/>
        <v>0</v>
      </c>
      <c r="H316" s="74">
        <f t="shared" ca="1" si="80"/>
        <v>0</v>
      </c>
      <c r="I316" s="112">
        <f t="shared" ca="1" si="70"/>
        <v>0</v>
      </c>
      <c r="J316" s="74">
        <f t="shared" ca="1" si="78"/>
        <v>0</v>
      </c>
      <c r="K316" s="74">
        <f t="shared" ca="1" si="71"/>
        <v>0</v>
      </c>
      <c r="L316" s="74">
        <f t="shared" ca="1" si="72"/>
        <v>0</v>
      </c>
      <c r="M316" s="74">
        <f t="shared" ca="1" si="81"/>
        <v>0</v>
      </c>
      <c r="N316" s="60">
        <f t="shared" ca="1" si="82"/>
        <v>0</v>
      </c>
      <c r="O316" s="75">
        <f t="shared" ca="1" si="84"/>
        <v>0</v>
      </c>
      <c r="P316" s="123">
        <f t="shared" ca="1" si="83"/>
        <v>0</v>
      </c>
      <c r="Q316" s="76">
        <f t="shared" ca="1" si="79"/>
        <v>0</v>
      </c>
      <c r="R316" s="49">
        <f t="shared" si="73"/>
        <v>2045</v>
      </c>
    </row>
    <row r="317" spans="2:18" x14ac:dyDescent="0.25">
      <c r="B317" s="48">
        <f t="shared" si="74"/>
        <v>53083</v>
      </c>
      <c r="C317" s="72">
        <f t="shared" ca="1" si="75"/>
        <v>0</v>
      </c>
      <c r="D317" s="125">
        <v>0</v>
      </c>
      <c r="E317" s="125">
        <v>0</v>
      </c>
      <c r="F317" s="73">
        <f t="shared" ca="1" si="76"/>
        <v>0</v>
      </c>
      <c r="G317" s="77">
        <f t="shared" ca="1" si="77"/>
        <v>0</v>
      </c>
      <c r="H317" s="74">
        <f t="shared" ca="1" si="80"/>
        <v>0</v>
      </c>
      <c r="I317" s="112">
        <f t="shared" ca="1" si="70"/>
        <v>0</v>
      </c>
      <c r="J317" s="74">
        <f t="shared" ca="1" si="78"/>
        <v>0</v>
      </c>
      <c r="K317" s="74">
        <f t="shared" ca="1" si="71"/>
        <v>0</v>
      </c>
      <c r="L317" s="74">
        <f t="shared" ca="1" si="72"/>
        <v>0</v>
      </c>
      <c r="M317" s="74">
        <f t="shared" ca="1" si="81"/>
        <v>0</v>
      </c>
      <c r="N317" s="60">
        <f t="shared" ca="1" si="82"/>
        <v>0</v>
      </c>
      <c r="O317" s="75">
        <f t="shared" ca="1" si="84"/>
        <v>0</v>
      </c>
      <c r="P317" s="123">
        <f t="shared" ca="1" si="83"/>
        <v>0</v>
      </c>
      <c r="Q317" s="76">
        <f t="shared" ca="1" si="79"/>
        <v>0</v>
      </c>
      <c r="R317" s="49">
        <f t="shared" si="73"/>
        <v>2045</v>
      </c>
    </row>
    <row r="318" spans="2:18" x14ac:dyDescent="0.25">
      <c r="B318" s="48">
        <f t="shared" si="74"/>
        <v>53114</v>
      </c>
      <c r="C318" s="72">
        <f t="shared" ca="1" si="75"/>
        <v>0</v>
      </c>
      <c r="D318" s="125">
        <v>0</v>
      </c>
      <c r="E318" s="125">
        <v>0</v>
      </c>
      <c r="F318" s="73">
        <f t="shared" ca="1" si="76"/>
        <v>0</v>
      </c>
      <c r="G318" s="77">
        <f t="shared" ca="1" si="77"/>
        <v>0</v>
      </c>
      <c r="H318" s="74">
        <f t="shared" ca="1" si="80"/>
        <v>0</v>
      </c>
      <c r="I318" s="112">
        <f t="shared" ca="1" si="70"/>
        <v>0</v>
      </c>
      <c r="J318" s="74">
        <f t="shared" ca="1" si="78"/>
        <v>0</v>
      </c>
      <c r="K318" s="74">
        <f t="shared" ca="1" si="71"/>
        <v>0</v>
      </c>
      <c r="L318" s="74">
        <f t="shared" ca="1" si="72"/>
        <v>0</v>
      </c>
      <c r="M318" s="74">
        <f t="shared" ca="1" si="81"/>
        <v>0</v>
      </c>
      <c r="N318" s="60">
        <f t="shared" ca="1" si="82"/>
        <v>0</v>
      </c>
      <c r="O318" s="75">
        <f t="shared" ca="1" si="84"/>
        <v>0</v>
      </c>
      <c r="P318" s="123">
        <f t="shared" ca="1" si="83"/>
        <v>0</v>
      </c>
      <c r="Q318" s="76">
        <f t="shared" ca="1" si="79"/>
        <v>0</v>
      </c>
      <c r="R318" s="49">
        <f t="shared" si="73"/>
        <v>2045</v>
      </c>
    </row>
    <row r="319" spans="2:18" x14ac:dyDescent="0.25">
      <c r="B319" s="48">
        <f t="shared" si="74"/>
        <v>53144</v>
      </c>
      <c r="C319" s="72">
        <f t="shared" ca="1" si="75"/>
        <v>0</v>
      </c>
      <c r="D319" s="125">
        <v>0</v>
      </c>
      <c r="E319" s="125">
        <v>0</v>
      </c>
      <c r="F319" s="73">
        <f t="shared" ca="1" si="76"/>
        <v>0</v>
      </c>
      <c r="G319" s="77">
        <f t="shared" ca="1" si="77"/>
        <v>0</v>
      </c>
      <c r="H319" s="74">
        <f t="shared" ca="1" si="80"/>
        <v>0</v>
      </c>
      <c r="I319" s="112">
        <f t="shared" ca="1" si="70"/>
        <v>0</v>
      </c>
      <c r="J319" s="74">
        <f t="shared" ca="1" si="78"/>
        <v>0</v>
      </c>
      <c r="K319" s="74">
        <f t="shared" ca="1" si="71"/>
        <v>0</v>
      </c>
      <c r="L319" s="74">
        <f t="shared" ca="1" si="72"/>
        <v>0</v>
      </c>
      <c r="M319" s="74">
        <f t="shared" ca="1" si="81"/>
        <v>0</v>
      </c>
      <c r="N319" s="60">
        <f t="shared" ca="1" si="82"/>
        <v>0</v>
      </c>
      <c r="O319" s="75">
        <f t="shared" ca="1" si="84"/>
        <v>0</v>
      </c>
      <c r="P319" s="123">
        <f t="shared" ca="1" si="83"/>
        <v>0</v>
      </c>
      <c r="Q319" s="76">
        <f t="shared" ca="1" si="79"/>
        <v>0</v>
      </c>
      <c r="R319" s="49">
        <f t="shared" si="73"/>
        <v>2045</v>
      </c>
    </row>
    <row r="320" spans="2:18" x14ac:dyDescent="0.25">
      <c r="B320" s="48">
        <f t="shared" si="74"/>
        <v>53175</v>
      </c>
      <c r="C320" s="72">
        <f t="shared" ca="1" si="75"/>
        <v>0</v>
      </c>
      <c r="D320" s="125">
        <v>0</v>
      </c>
      <c r="E320" s="125">
        <v>0</v>
      </c>
      <c r="F320" s="73">
        <f t="shared" ca="1" si="76"/>
        <v>0</v>
      </c>
      <c r="G320" s="77">
        <f t="shared" ca="1" si="77"/>
        <v>0</v>
      </c>
      <c r="H320" s="74">
        <f t="shared" ca="1" si="80"/>
        <v>0</v>
      </c>
      <c r="I320" s="112">
        <f t="shared" ca="1" si="70"/>
        <v>0</v>
      </c>
      <c r="J320" s="74">
        <f t="shared" ca="1" si="78"/>
        <v>0</v>
      </c>
      <c r="K320" s="74">
        <f t="shared" ca="1" si="71"/>
        <v>0</v>
      </c>
      <c r="L320" s="74">
        <f t="shared" ca="1" si="72"/>
        <v>0</v>
      </c>
      <c r="M320" s="74">
        <f t="shared" ca="1" si="81"/>
        <v>0</v>
      </c>
      <c r="N320" s="60">
        <f t="shared" ca="1" si="82"/>
        <v>0</v>
      </c>
      <c r="O320" s="75">
        <f t="shared" ca="1" si="84"/>
        <v>0</v>
      </c>
      <c r="P320" s="123">
        <f t="shared" ca="1" si="83"/>
        <v>0</v>
      </c>
      <c r="Q320" s="76">
        <f t="shared" ca="1" si="79"/>
        <v>0</v>
      </c>
      <c r="R320" s="49">
        <f t="shared" si="73"/>
        <v>2045</v>
      </c>
    </row>
    <row r="321" spans="1:18" x14ac:dyDescent="0.25">
      <c r="B321" s="48">
        <f t="shared" si="74"/>
        <v>53206</v>
      </c>
      <c r="C321" s="72">
        <f t="shared" ca="1" si="75"/>
        <v>0</v>
      </c>
      <c r="D321" s="125">
        <v>0</v>
      </c>
      <c r="E321" s="125">
        <v>0</v>
      </c>
      <c r="F321" s="73">
        <f t="shared" ca="1" si="76"/>
        <v>0</v>
      </c>
      <c r="G321" s="77">
        <f t="shared" ca="1" si="77"/>
        <v>0</v>
      </c>
      <c r="H321" s="74">
        <f t="shared" ca="1" si="80"/>
        <v>0</v>
      </c>
      <c r="I321" s="112">
        <f t="shared" ca="1" si="70"/>
        <v>0</v>
      </c>
      <c r="J321" s="74">
        <f t="shared" ca="1" si="78"/>
        <v>0</v>
      </c>
      <c r="K321" s="74">
        <f t="shared" ca="1" si="71"/>
        <v>0</v>
      </c>
      <c r="L321" s="74">
        <f t="shared" ca="1" si="72"/>
        <v>0</v>
      </c>
      <c r="M321" s="74">
        <f t="shared" ca="1" si="81"/>
        <v>0</v>
      </c>
      <c r="N321" s="60">
        <f t="shared" ca="1" si="82"/>
        <v>0</v>
      </c>
      <c r="O321" s="75">
        <f t="shared" ca="1" si="84"/>
        <v>0</v>
      </c>
      <c r="P321" s="123">
        <f t="shared" ca="1" si="83"/>
        <v>0</v>
      </c>
      <c r="Q321" s="76">
        <f t="shared" ca="1" si="79"/>
        <v>0</v>
      </c>
      <c r="R321" s="49">
        <f t="shared" si="73"/>
        <v>2045</v>
      </c>
    </row>
    <row r="322" spans="1:18" x14ac:dyDescent="0.25">
      <c r="B322" s="48">
        <f t="shared" si="74"/>
        <v>53236</v>
      </c>
      <c r="C322" s="72">
        <f t="shared" ca="1" si="75"/>
        <v>0</v>
      </c>
      <c r="D322" s="125">
        <v>0</v>
      </c>
      <c r="E322" s="125">
        <v>0</v>
      </c>
      <c r="F322" s="73">
        <f t="shared" ca="1" si="76"/>
        <v>0</v>
      </c>
      <c r="G322" s="77">
        <f t="shared" ca="1" si="77"/>
        <v>0</v>
      </c>
      <c r="H322" s="74">
        <f t="shared" ca="1" si="80"/>
        <v>0</v>
      </c>
      <c r="I322" s="112">
        <f t="shared" ca="1" si="70"/>
        <v>0</v>
      </c>
      <c r="J322" s="74">
        <f t="shared" ca="1" si="78"/>
        <v>0</v>
      </c>
      <c r="K322" s="74">
        <f t="shared" ca="1" si="71"/>
        <v>0</v>
      </c>
      <c r="L322" s="74">
        <f t="shared" ca="1" si="72"/>
        <v>0</v>
      </c>
      <c r="M322" s="74">
        <f t="shared" ca="1" si="81"/>
        <v>0</v>
      </c>
      <c r="N322" s="60">
        <f t="shared" ca="1" si="82"/>
        <v>0</v>
      </c>
      <c r="O322" s="75">
        <f t="shared" ca="1" si="84"/>
        <v>0</v>
      </c>
      <c r="P322" s="123">
        <f t="shared" ca="1" si="83"/>
        <v>0</v>
      </c>
      <c r="Q322" s="76">
        <f t="shared" ca="1" si="79"/>
        <v>0</v>
      </c>
      <c r="R322" s="49">
        <f t="shared" si="73"/>
        <v>2045</v>
      </c>
    </row>
    <row r="323" spans="1:18" x14ac:dyDescent="0.25">
      <c r="B323" s="48">
        <f t="shared" si="74"/>
        <v>53267</v>
      </c>
      <c r="C323" s="72">
        <f t="shared" ca="1" si="75"/>
        <v>0</v>
      </c>
      <c r="D323" s="125">
        <v>0</v>
      </c>
      <c r="E323" s="125">
        <v>0</v>
      </c>
      <c r="F323" s="73">
        <f t="shared" ca="1" si="76"/>
        <v>0</v>
      </c>
      <c r="G323" s="77">
        <f t="shared" ca="1" si="77"/>
        <v>0</v>
      </c>
      <c r="H323" s="74">
        <f t="shared" ca="1" si="80"/>
        <v>0</v>
      </c>
      <c r="I323" s="112">
        <f t="shared" ca="1" si="70"/>
        <v>0</v>
      </c>
      <c r="J323" s="74">
        <f t="shared" ca="1" si="78"/>
        <v>0</v>
      </c>
      <c r="K323" s="74">
        <f t="shared" ca="1" si="71"/>
        <v>0</v>
      </c>
      <c r="L323" s="74">
        <f t="shared" ca="1" si="72"/>
        <v>0</v>
      </c>
      <c r="M323" s="74">
        <f t="shared" ca="1" si="81"/>
        <v>0</v>
      </c>
      <c r="N323" s="60">
        <f t="shared" ca="1" si="82"/>
        <v>0</v>
      </c>
      <c r="O323" s="75">
        <f t="shared" ca="1" si="84"/>
        <v>0</v>
      </c>
      <c r="P323" s="123">
        <f t="shared" ca="1" si="83"/>
        <v>0</v>
      </c>
      <c r="Q323" s="76">
        <f t="shared" ca="1" si="79"/>
        <v>0</v>
      </c>
      <c r="R323" s="49">
        <f t="shared" si="73"/>
        <v>2045</v>
      </c>
    </row>
    <row r="324" spans="1:18" x14ac:dyDescent="0.25">
      <c r="B324" s="48">
        <f t="shared" si="74"/>
        <v>53297</v>
      </c>
      <c r="C324" s="72">
        <f t="shared" ca="1" si="75"/>
        <v>0</v>
      </c>
      <c r="D324" s="125">
        <v>0</v>
      </c>
      <c r="E324" s="125">
        <v>0</v>
      </c>
      <c r="F324" s="73">
        <f t="shared" ca="1" si="76"/>
        <v>0</v>
      </c>
      <c r="G324" s="77">
        <f t="shared" ca="1" si="77"/>
        <v>0</v>
      </c>
      <c r="H324" s="74">
        <f t="shared" ca="1" si="80"/>
        <v>0</v>
      </c>
      <c r="I324" s="112">
        <f t="shared" ref="I324:I363" ca="1" si="85">IF(N323&gt;0,ROUND(LOOKUP(YEAR($B324-60),T:T,U:U),2),0)</f>
        <v>0</v>
      </c>
      <c r="J324" s="74">
        <f t="shared" ca="1" si="78"/>
        <v>0</v>
      </c>
      <c r="K324" s="74">
        <f t="shared" ref="K324:K363" ca="1" si="86">IF(N323&gt;0,-F324-G324-H324+IF(E324&gt;0,E324,Allotment),0)</f>
        <v>0</v>
      </c>
      <c r="L324" s="74">
        <f t="shared" ref="L324:L363" ca="1" si="87">IF(N323&gt;0,C324-K324,0)</f>
        <v>0</v>
      </c>
      <c r="M324" s="74">
        <f t="shared" ca="1" si="81"/>
        <v>0</v>
      </c>
      <c r="N324" s="60">
        <f t="shared" ca="1" si="82"/>
        <v>0</v>
      </c>
      <c r="O324" s="75">
        <f t="shared" ca="1" si="84"/>
        <v>0</v>
      </c>
      <c r="P324" s="123">
        <f t="shared" ca="1" si="83"/>
        <v>0</v>
      </c>
      <c r="Q324" s="76">
        <f t="shared" ca="1" si="79"/>
        <v>0</v>
      </c>
      <c r="R324" s="49">
        <f t="shared" ref="R324:R363" si="88">YEAR(B324)</f>
        <v>2045</v>
      </c>
    </row>
    <row r="325" spans="1:18" x14ac:dyDescent="0.25">
      <c r="B325" s="48">
        <f t="shared" ref="B325:B363" si="89">EDATE(B324,1)</f>
        <v>53328</v>
      </c>
      <c r="C325" s="72">
        <f t="shared" ref="C325:C363" ca="1" si="90">IF(N324&gt;0,N324-F325,IF(AND(N325=0,N324&lt;0),-0.01,0))</f>
        <v>0</v>
      </c>
      <c r="D325" s="125">
        <v>0</v>
      </c>
      <c r="E325" s="125">
        <v>0</v>
      </c>
      <c r="F325" s="73">
        <f t="shared" ref="F325:F363" ca="1" si="91">IF(N324&gt;0,IF(D325,D325,New_Payment)-G325-H325,0)</f>
        <v>0</v>
      </c>
      <c r="G325" s="77">
        <f t="shared" ref="G325:G363" ca="1" si="92">IF(N324&gt;0,ROUND(N324*Period_Interest,2),0)</f>
        <v>0</v>
      </c>
      <c r="H325" s="74">
        <f t="shared" ca="1" si="80"/>
        <v>0</v>
      </c>
      <c r="I325" s="112">
        <f t="shared" ca="1" si="85"/>
        <v>0</v>
      </c>
      <c r="J325" s="74">
        <f t="shared" ref="J325:J363" ca="1" si="93">IF($C324&gt;_80_of_Appraisal,PMI,0)</f>
        <v>0</v>
      </c>
      <c r="K325" s="74">
        <f t="shared" ca="1" si="86"/>
        <v>0</v>
      </c>
      <c r="L325" s="74">
        <f t="shared" ca="1" si="87"/>
        <v>0</v>
      </c>
      <c r="M325" s="74">
        <f t="shared" ca="1" si="81"/>
        <v>0</v>
      </c>
      <c r="N325" s="60">
        <f t="shared" ca="1" si="82"/>
        <v>0</v>
      </c>
      <c r="O325" s="75">
        <f t="shared" ca="1" si="84"/>
        <v>0</v>
      </c>
      <c r="P325" s="123">
        <f t="shared" ca="1" si="83"/>
        <v>0</v>
      </c>
      <c r="Q325" s="76">
        <f t="shared" ref="Q325:Q363" ca="1" si="94">IF(OR(Q324&lt;-0.01,Q324=0),0,IF(Q324&gt;0,Q324-F325-K325-IF(P325&lt;&gt;"",P325,O325),Q324-F325-K325))</f>
        <v>0</v>
      </c>
      <c r="R325" s="49">
        <f t="shared" si="88"/>
        <v>2046</v>
      </c>
    </row>
    <row r="326" spans="1:18" x14ac:dyDescent="0.25">
      <c r="B326" s="48">
        <f t="shared" si="89"/>
        <v>53359</v>
      </c>
      <c r="C326" s="72">
        <f t="shared" ca="1" si="90"/>
        <v>0</v>
      </c>
      <c r="D326" s="125">
        <v>0</v>
      </c>
      <c r="E326" s="125">
        <v>0</v>
      </c>
      <c r="F326" s="73">
        <f t="shared" ca="1" si="91"/>
        <v>0</v>
      </c>
      <c r="G326" s="77">
        <f t="shared" ca="1" si="92"/>
        <v>0</v>
      </c>
      <c r="H326" s="74">
        <f t="shared" ref="H326:H363" ca="1" si="95">I326+J326</f>
        <v>0</v>
      </c>
      <c r="I326" s="112">
        <f t="shared" ca="1" si="85"/>
        <v>0</v>
      </c>
      <c r="J326" s="74">
        <f t="shared" ca="1" si="93"/>
        <v>0</v>
      </c>
      <c r="K326" s="74">
        <f t="shared" ca="1" si="86"/>
        <v>0</v>
      </c>
      <c r="L326" s="74">
        <f t="shared" ca="1" si="87"/>
        <v>0</v>
      </c>
      <c r="M326" s="74">
        <f t="shared" ref="M326:M363" ca="1" si="96">IF($P326,$P326,0)</f>
        <v>0</v>
      </c>
      <c r="N326" s="60">
        <f t="shared" ref="N326:N363" ca="1" si="97">L326-M326</f>
        <v>0</v>
      </c>
      <c r="O326" s="75">
        <f t="shared" ca="1" si="84"/>
        <v>0</v>
      </c>
      <c r="P326" s="123">
        <f t="shared" ref="P326:P363" ca="1" si="98">IF(O326,O326,0)</f>
        <v>0</v>
      </c>
      <c r="Q326" s="76">
        <f t="shared" ca="1" si="94"/>
        <v>0</v>
      </c>
      <c r="R326" s="49">
        <f t="shared" si="88"/>
        <v>2046</v>
      </c>
    </row>
    <row r="327" spans="1:18" x14ac:dyDescent="0.25">
      <c r="B327" s="48">
        <f t="shared" si="89"/>
        <v>53387</v>
      </c>
      <c r="C327" s="72">
        <f t="shared" ca="1" si="90"/>
        <v>0</v>
      </c>
      <c r="D327" s="125">
        <v>0</v>
      </c>
      <c r="E327" s="125">
        <v>0</v>
      </c>
      <c r="F327" s="73">
        <f t="shared" ca="1" si="91"/>
        <v>0</v>
      </c>
      <c r="G327" s="77">
        <f t="shared" ca="1" si="92"/>
        <v>0</v>
      </c>
      <c r="H327" s="74">
        <f t="shared" ca="1" si="95"/>
        <v>0</v>
      </c>
      <c r="I327" s="112">
        <f t="shared" ca="1" si="85"/>
        <v>0</v>
      </c>
      <c r="J327" s="74">
        <f t="shared" ca="1" si="93"/>
        <v>0</v>
      </c>
      <c r="K327" s="74">
        <f t="shared" ca="1" si="86"/>
        <v>0</v>
      </c>
      <c r="L327" s="74">
        <f t="shared" ca="1" si="87"/>
        <v>0</v>
      </c>
      <c r="M327" s="74">
        <f t="shared" ca="1" si="96"/>
        <v>0</v>
      </c>
      <c r="N327" s="60">
        <f t="shared" ca="1" si="97"/>
        <v>0</v>
      </c>
      <c r="O327" s="75">
        <f t="shared" ca="1" si="84"/>
        <v>0</v>
      </c>
      <c r="P327" s="123">
        <f t="shared" ca="1" si="98"/>
        <v>0</v>
      </c>
      <c r="Q327" s="76">
        <f t="shared" ca="1" si="94"/>
        <v>0</v>
      </c>
      <c r="R327" s="49">
        <f t="shared" si="88"/>
        <v>2046</v>
      </c>
    </row>
    <row r="328" spans="1:18" x14ac:dyDescent="0.25">
      <c r="B328" s="48">
        <f t="shared" si="89"/>
        <v>53418</v>
      </c>
      <c r="C328" s="72">
        <f t="shared" ca="1" si="90"/>
        <v>0</v>
      </c>
      <c r="D328" s="125">
        <v>0</v>
      </c>
      <c r="E328" s="125">
        <v>0</v>
      </c>
      <c r="F328" s="73">
        <f t="shared" ca="1" si="91"/>
        <v>0</v>
      </c>
      <c r="G328" s="77">
        <f t="shared" ca="1" si="92"/>
        <v>0</v>
      </c>
      <c r="H328" s="74">
        <f t="shared" ca="1" si="95"/>
        <v>0</v>
      </c>
      <c r="I328" s="112">
        <f t="shared" ca="1" si="85"/>
        <v>0</v>
      </c>
      <c r="J328" s="74">
        <f t="shared" ca="1" si="93"/>
        <v>0</v>
      </c>
      <c r="K328" s="74">
        <f t="shared" ca="1" si="86"/>
        <v>0</v>
      </c>
      <c r="L328" s="74">
        <f t="shared" ca="1" si="87"/>
        <v>0</v>
      </c>
      <c r="M328" s="74">
        <f t="shared" ca="1" si="96"/>
        <v>0</v>
      </c>
      <c r="N328" s="60">
        <f t="shared" ca="1" si="97"/>
        <v>0</v>
      </c>
      <c r="O328" s="75">
        <f t="shared" ca="1" si="84"/>
        <v>0</v>
      </c>
      <c r="P328" s="123">
        <f t="shared" ca="1" si="98"/>
        <v>0</v>
      </c>
      <c r="Q328" s="76">
        <f t="shared" ca="1" si="94"/>
        <v>0</v>
      </c>
      <c r="R328" s="49">
        <f t="shared" si="88"/>
        <v>2046</v>
      </c>
    </row>
    <row r="329" spans="1:18" x14ac:dyDescent="0.25">
      <c r="B329" s="48">
        <f t="shared" si="89"/>
        <v>53448</v>
      </c>
      <c r="C329" s="72">
        <f t="shared" ca="1" si="90"/>
        <v>0</v>
      </c>
      <c r="D329" s="125">
        <v>0</v>
      </c>
      <c r="E329" s="125">
        <v>0</v>
      </c>
      <c r="F329" s="73">
        <f t="shared" ca="1" si="91"/>
        <v>0</v>
      </c>
      <c r="G329" s="77">
        <f t="shared" ca="1" si="92"/>
        <v>0</v>
      </c>
      <c r="H329" s="74">
        <f t="shared" ca="1" si="95"/>
        <v>0</v>
      </c>
      <c r="I329" s="112">
        <f t="shared" ca="1" si="85"/>
        <v>0</v>
      </c>
      <c r="J329" s="74">
        <f t="shared" ca="1" si="93"/>
        <v>0</v>
      </c>
      <c r="K329" s="74">
        <f t="shared" ca="1" si="86"/>
        <v>0</v>
      </c>
      <c r="L329" s="74">
        <f t="shared" ca="1" si="87"/>
        <v>0</v>
      </c>
      <c r="M329" s="74">
        <f t="shared" ca="1" si="96"/>
        <v>0</v>
      </c>
      <c r="N329" s="60">
        <f t="shared" ca="1" si="97"/>
        <v>0</v>
      </c>
      <c r="O329" s="75">
        <f t="shared" ca="1" si="84"/>
        <v>0</v>
      </c>
      <c r="P329" s="123">
        <f t="shared" ca="1" si="98"/>
        <v>0</v>
      </c>
      <c r="Q329" s="76">
        <f t="shared" ca="1" si="94"/>
        <v>0</v>
      </c>
      <c r="R329" s="49">
        <f t="shared" si="88"/>
        <v>2046</v>
      </c>
    </row>
    <row r="330" spans="1:18" x14ac:dyDescent="0.25">
      <c r="B330" s="48">
        <f t="shared" si="89"/>
        <v>53479</v>
      </c>
      <c r="C330" s="72">
        <f t="shared" ca="1" si="90"/>
        <v>0</v>
      </c>
      <c r="D330" s="125">
        <v>0</v>
      </c>
      <c r="E330" s="125">
        <v>0</v>
      </c>
      <c r="F330" s="73">
        <f t="shared" ca="1" si="91"/>
        <v>0</v>
      </c>
      <c r="G330" s="77">
        <f t="shared" ca="1" si="92"/>
        <v>0</v>
      </c>
      <c r="H330" s="74">
        <f t="shared" ca="1" si="95"/>
        <v>0</v>
      </c>
      <c r="I330" s="112">
        <f t="shared" ca="1" si="85"/>
        <v>0</v>
      </c>
      <c r="J330" s="74">
        <f t="shared" ca="1" si="93"/>
        <v>0</v>
      </c>
      <c r="K330" s="74">
        <f t="shared" ca="1" si="86"/>
        <v>0</v>
      </c>
      <c r="L330" s="74">
        <f t="shared" ca="1" si="87"/>
        <v>0</v>
      </c>
      <c r="M330" s="74">
        <f t="shared" ca="1" si="96"/>
        <v>0</v>
      </c>
      <c r="N330" s="60">
        <f t="shared" ca="1" si="97"/>
        <v>0</v>
      </c>
      <c r="O330" s="75">
        <f t="shared" ca="1" si="84"/>
        <v>0</v>
      </c>
      <c r="P330" s="123">
        <f t="shared" ca="1" si="98"/>
        <v>0</v>
      </c>
      <c r="Q330" s="76">
        <f t="shared" ca="1" si="94"/>
        <v>0</v>
      </c>
      <c r="R330" s="49">
        <f t="shared" si="88"/>
        <v>2046</v>
      </c>
    </row>
    <row r="331" spans="1:18" x14ac:dyDescent="0.25">
      <c r="B331" s="48">
        <f t="shared" si="89"/>
        <v>53509</v>
      </c>
      <c r="C331" s="72">
        <f t="shared" ca="1" si="90"/>
        <v>0</v>
      </c>
      <c r="D331" s="125">
        <v>0</v>
      </c>
      <c r="E331" s="125">
        <v>0</v>
      </c>
      <c r="F331" s="73">
        <f t="shared" ca="1" si="91"/>
        <v>0</v>
      </c>
      <c r="G331" s="77">
        <f t="shared" ca="1" si="92"/>
        <v>0</v>
      </c>
      <c r="H331" s="74">
        <f t="shared" ca="1" si="95"/>
        <v>0</v>
      </c>
      <c r="I331" s="112">
        <f t="shared" ca="1" si="85"/>
        <v>0</v>
      </c>
      <c r="J331" s="74">
        <f t="shared" ca="1" si="93"/>
        <v>0</v>
      </c>
      <c r="K331" s="74">
        <f t="shared" ca="1" si="86"/>
        <v>0</v>
      </c>
      <c r="L331" s="74">
        <f t="shared" ca="1" si="87"/>
        <v>0</v>
      </c>
      <c r="M331" s="74">
        <f t="shared" ca="1" si="96"/>
        <v>0</v>
      </c>
      <c r="N331" s="60">
        <f t="shared" ca="1" si="97"/>
        <v>0</v>
      </c>
      <c r="O331" s="75">
        <f t="shared" ca="1" si="84"/>
        <v>0</v>
      </c>
      <c r="P331" s="123">
        <f t="shared" ca="1" si="98"/>
        <v>0</v>
      </c>
      <c r="Q331" s="76">
        <f t="shared" ca="1" si="94"/>
        <v>0</v>
      </c>
      <c r="R331" s="49">
        <f t="shared" si="88"/>
        <v>2046</v>
      </c>
    </row>
    <row r="332" spans="1:18" x14ac:dyDescent="0.25">
      <c r="B332" s="48">
        <f t="shared" si="89"/>
        <v>53540</v>
      </c>
      <c r="C332" s="72">
        <f t="shared" ca="1" si="90"/>
        <v>0</v>
      </c>
      <c r="D332" s="125">
        <v>0</v>
      </c>
      <c r="E332" s="125">
        <v>0</v>
      </c>
      <c r="F332" s="73">
        <f t="shared" ca="1" si="91"/>
        <v>0</v>
      </c>
      <c r="G332" s="77">
        <f t="shared" ca="1" si="92"/>
        <v>0</v>
      </c>
      <c r="H332" s="74">
        <f t="shared" ca="1" si="95"/>
        <v>0</v>
      </c>
      <c r="I332" s="112">
        <f t="shared" ca="1" si="85"/>
        <v>0</v>
      </c>
      <c r="J332" s="74">
        <f t="shared" ca="1" si="93"/>
        <v>0</v>
      </c>
      <c r="K332" s="74">
        <f t="shared" ca="1" si="86"/>
        <v>0</v>
      </c>
      <c r="L332" s="74">
        <f t="shared" ca="1" si="87"/>
        <v>0</v>
      </c>
      <c r="M332" s="74">
        <f t="shared" ca="1" si="96"/>
        <v>0</v>
      </c>
      <c r="N332" s="60">
        <f t="shared" ca="1" si="97"/>
        <v>0</v>
      </c>
      <c r="O332" s="75">
        <f t="shared" ca="1" si="84"/>
        <v>0</v>
      </c>
      <c r="P332" s="123">
        <f t="shared" ca="1" si="98"/>
        <v>0</v>
      </c>
      <c r="Q332" s="76">
        <f t="shared" ca="1" si="94"/>
        <v>0</v>
      </c>
      <c r="R332" s="49">
        <f t="shared" si="88"/>
        <v>2046</v>
      </c>
    </row>
    <row r="333" spans="1:18" x14ac:dyDescent="0.25">
      <c r="B333" s="48">
        <f t="shared" si="89"/>
        <v>53571</v>
      </c>
      <c r="C333" s="72">
        <f t="shared" ca="1" si="90"/>
        <v>0</v>
      </c>
      <c r="D333" s="125">
        <v>0</v>
      </c>
      <c r="E333" s="125">
        <v>0</v>
      </c>
      <c r="F333" s="73">
        <f t="shared" ca="1" si="91"/>
        <v>0</v>
      </c>
      <c r="G333" s="77">
        <f t="shared" ca="1" si="92"/>
        <v>0</v>
      </c>
      <c r="H333" s="74">
        <f t="shared" ca="1" si="95"/>
        <v>0</v>
      </c>
      <c r="I333" s="112">
        <f t="shared" ca="1" si="85"/>
        <v>0</v>
      </c>
      <c r="J333" s="74">
        <f t="shared" ca="1" si="93"/>
        <v>0</v>
      </c>
      <c r="K333" s="74">
        <f t="shared" ca="1" si="86"/>
        <v>0</v>
      </c>
      <c r="L333" s="74">
        <f t="shared" ca="1" si="87"/>
        <v>0</v>
      </c>
      <c r="M333" s="74">
        <f t="shared" ca="1" si="96"/>
        <v>0</v>
      </c>
      <c r="N333" s="60">
        <f t="shared" ca="1" si="97"/>
        <v>0</v>
      </c>
      <c r="O333" s="75">
        <f t="shared" ca="1" si="84"/>
        <v>0</v>
      </c>
      <c r="P333" s="123">
        <f t="shared" ca="1" si="98"/>
        <v>0</v>
      </c>
      <c r="Q333" s="76">
        <f t="shared" ca="1" si="94"/>
        <v>0</v>
      </c>
      <c r="R333" s="49">
        <f t="shared" si="88"/>
        <v>2046</v>
      </c>
    </row>
    <row r="334" spans="1:18" x14ac:dyDescent="0.25">
      <c r="A334" s="99"/>
      <c r="B334" s="48">
        <f t="shared" si="89"/>
        <v>53601</v>
      </c>
      <c r="C334" s="72">
        <f t="shared" ca="1" si="90"/>
        <v>0</v>
      </c>
      <c r="D334" s="125">
        <v>0</v>
      </c>
      <c r="E334" s="125">
        <v>0</v>
      </c>
      <c r="F334" s="73">
        <f t="shared" ca="1" si="91"/>
        <v>0</v>
      </c>
      <c r="G334" s="77">
        <f t="shared" ca="1" si="92"/>
        <v>0</v>
      </c>
      <c r="H334" s="74">
        <f t="shared" ca="1" si="95"/>
        <v>0</v>
      </c>
      <c r="I334" s="112">
        <f t="shared" ca="1" si="85"/>
        <v>0</v>
      </c>
      <c r="J334" s="74">
        <f t="shared" ca="1" si="93"/>
        <v>0</v>
      </c>
      <c r="K334" s="74">
        <f t="shared" ca="1" si="86"/>
        <v>0</v>
      </c>
      <c r="L334" s="74">
        <f t="shared" ca="1" si="87"/>
        <v>0</v>
      </c>
      <c r="M334" s="74">
        <f t="shared" ca="1" si="96"/>
        <v>0</v>
      </c>
      <c r="N334" s="60">
        <f t="shared" ca="1" si="97"/>
        <v>0</v>
      </c>
      <c r="O334" s="75">
        <f t="shared" ca="1" si="84"/>
        <v>0</v>
      </c>
      <c r="P334" s="123">
        <f t="shared" ca="1" si="98"/>
        <v>0</v>
      </c>
      <c r="Q334" s="76">
        <f t="shared" ca="1" si="94"/>
        <v>0</v>
      </c>
      <c r="R334" s="49">
        <f t="shared" si="88"/>
        <v>2046</v>
      </c>
    </row>
    <row r="335" spans="1:18" x14ac:dyDescent="0.25">
      <c r="B335" s="48">
        <f t="shared" si="89"/>
        <v>53632</v>
      </c>
      <c r="C335" s="72">
        <f t="shared" ca="1" si="90"/>
        <v>0</v>
      </c>
      <c r="D335" s="125">
        <v>0</v>
      </c>
      <c r="E335" s="125">
        <v>0</v>
      </c>
      <c r="F335" s="73">
        <f t="shared" ca="1" si="91"/>
        <v>0</v>
      </c>
      <c r="G335" s="77">
        <f t="shared" ca="1" si="92"/>
        <v>0</v>
      </c>
      <c r="H335" s="74">
        <f t="shared" ca="1" si="95"/>
        <v>0</v>
      </c>
      <c r="I335" s="112">
        <f t="shared" ca="1" si="85"/>
        <v>0</v>
      </c>
      <c r="J335" s="74">
        <f t="shared" ca="1" si="93"/>
        <v>0</v>
      </c>
      <c r="K335" s="74">
        <f t="shared" ca="1" si="86"/>
        <v>0</v>
      </c>
      <c r="L335" s="74">
        <f t="shared" ca="1" si="87"/>
        <v>0</v>
      </c>
      <c r="M335" s="74">
        <f t="shared" ca="1" si="96"/>
        <v>0</v>
      </c>
      <c r="N335" s="60">
        <f t="shared" ca="1" si="97"/>
        <v>0</v>
      </c>
      <c r="O335" s="75">
        <f t="shared" ca="1" si="84"/>
        <v>0</v>
      </c>
      <c r="P335" s="123">
        <f t="shared" ca="1" si="98"/>
        <v>0</v>
      </c>
      <c r="Q335" s="76">
        <f t="shared" ca="1" si="94"/>
        <v>0</v>
      </c>
      <c r="R335" s="49">
        <f t="shared" si="88"/>
        <v>2046</v>
      </c>
    </row>
    <row r="336" spans="1:18" x14ac:dyDescent="0.25">
      <c r="A336" s="99"/>
      <c r="B336" s="48">
        <f t="shared" si="89"/>
        <v>53662</v>
      </c>
      <c r="C336" s="72">
        <f t="shared" ca="1" si="90"/>
        <v>0</v>
      </c>
      <c r="D336" s="125">
        <v>0</v>
      </c>
      <c r="E336" s="125">
        <v>0</v>
      </c>
      <c r="F336" s="73">
        <f t="shared" ca="1" si="91"/>
        <v>0</v>
      </c>
      <c r="G336" s="77">
        <f t="shared" ca="1" si="92"/>
        <v>0</v>
      </c>
      <c r="H336" s="74">
        <f t="shared" ca="1" si="95"/>
        <v>0</v>
      </c>
      <c r="I336" s="112">
        <f t="shared" ca="1" si="85"/>
        <v>0</v>
      </c>
      <c r="J336" s="74">
        <f t="shared" ca="1" si="93"/>
        <v>0</v>
      </c>
      <c r="K336" s="74">
        <f t="shared" ca="1" si="86"/>
        <v>0</v>
      </c>
      <c r="L336" s="74">
        <f t="shared" ca="1" si="87"/>
        <v>0</v>
      </c>
      <c r="M336" s="74">
        <f t="shared" ca="1" si="96"/>
        <v>0</v>
      </c>
      <c r="N336" s="60">
        <f t="shared" ca="1" si="97"/>
        <v>0</v>
      </c>
      <c r="O336" s="75">
        <f t="shared" ca="1" si="84"/>
        <v>0</v>
      </c>
      <c r="P336" s="123">
        <f t="shared" ca="1" si="98"/>
        <v>0</v>
      </c>
      <c r="Q336" s="76">
        <f t="shared" ca="1" si="94"/>
        <v>0</v>
      </c>
      <c r="R336" s="49">
        <f t="shared" si="88"/>
        <v>2046</v>
      </c>
    </row>
    <row r="337" spans="2:18" x14ac:dyDescent="0.25">
      <c r="B337" s="48">
        <f t="shared" si="89"/>
        <v>53693</v>
      </c>
      <c r="C337" s="72">
        <f t="shared" ca="1" si="90"/>
        <v>0</v>
      </c>
      <c r="D337" s="125">
        <v>0</v>
      </c>
      <c r="E337" s="125">
        <v>0</v>
      </c>
      <c r="F337" s="73">
        <f t="shared" ca="1" si="91"/>
        <v>0</v>
      </c>
      <c r="G337" s="77">
        <f t="shared" ca="1" si="92"/>
        <v>0</v>
      </c>
      <c r="H337" s="74">
        <f t="shared" ca="1" si="95"/>
        <v>0</v>
      </c>
      <c r="I337" s="112">
        <f t="shared" ca="1" si="85"/>
        <v>0</v>
      </c>
      <c r="J337" s="74">
        <f t="shared" ca="1" si="93"/>
        <v>0</v>
      </c>
      <c r="K337" s="74">
        <f t="shared" ca="1" si="86"/>
        <v>0</v>
      </c>
      <c r="L337" s="74">
        <f t="shared" ca="1" si="87"/>
        <v>0</v>
      </c>
      <c r="M337" s="74">
        <f t="shared" ca="1" si="96"/>
        <v>0</v>
      </c>
      <c r="N337" s="60">
        <f t="shared" ca="1" si="97"/>
        <v>0</v>
      </c>
      <c r="O337" s="75">
        <f t="shared" ca="1" si="84"/>
        <v>0</v>
      </c>
      <c r="P337" s="123">
        <f t="shared" ca="1" si="98"/>
        <v>0</v>
      </c>
      <c r="Q337" s="76">
        <f t="shared" ca="1" si="94"/>
        <v>0</v>
      </c>
      <c r="R337" s="49">
        <f t="shared" si="88"/>
        <v>2047</v>
      </c>
    </row>
    <row r="338" spans="2:18" x14ac:dyDescent="0.25">
      <c r="B338" s="48">
        <f t="shared" si="89"/>
        <v>53724</v>
      </c>
      <c r="C338" s="72">
        <f t="shared" ca="1" si="90"/>
        <v>0</v>
      </c>
      <c r="D338" s="125">
        <v>0</v>
      </c>
      <c r="E338" s="125">
        <v>0</v>
      </c>
      <c r="F338" s="73">
        <f t="shared" ca="1" si="91"/>
        <v>0</v>
      </c>
      <c r="G338" s="77">
        <f t="shared" ca="1" si="92"/>
        <v>0</v>
      </c>
      <c r="H338" s="74">
        <f t="shared" ca="1" si="95"/>
        <v>0</v>
      </c>
      <c r="I338" s="112">
        <f t="shared" ca="1" si="85"/>
        <v>0</v>
      </c>
      <c r="J338" s="74">
        <f t="shared" ca="1" si="93"/>
        <v>0</v>
      </c>
      <c r="K338" s="74">
        <f t="shared" ca="1" si="86"/>
        <v>0</v>
      </c>
      <c r="L338" s="74">
        <f t="shared" ca="1" si="87"/>
        <v>0</v>
      </c>
      <c r="M338" s="74">
        <f t="shared" ca="1" si="96"/>
        <v>0</v>
      </c>
      <c r="N338" s="60">
        <f t="shared" ca="1" si="97"/>
        <v>0</v>
      </c>
      <c r="O338" s="75">
        <f t="shared" ca="1" si="84"/>
        <v>0</v>
      </c>
      <c r="P338" s="123">
        <f t="shared" ca="1" si="98"/>
        <v>0</v>
      </c>
      <c r="Q338" s="76">
        <f t="shared" ca="1" si="94"/>
        <v>0</v>
      </c>
      <c r="R338" s="49">
        <f t="shared" si="88"/>
        <v>2047</v>
      </c>
    </row>
    <row r="339" spans="2:18" x14ac:dyDescent="0.25">
      <c r="B339" s="48">
        <f t="shared" si="89"/>
        <v>53752</v>
      </c>
      <c r="C339" s="72">
        <f t="shared" ca="1" si="90"/>
        <v>0</v>
      </c>
      <c r="D339" s="125">
        <v>0</v>
      </c>
      <c r="E339" s="125">
        <v>0</v>
      </c>
      <c r="F339" s="73">
        <f t="shared" ca="1" si="91"/>
        <v>0</v>
      </c>
      <c r="G339" s="77">
        <f t="shared" ca="1" si="92"/>
        <v>0</v>
      </c>
      <c r="H339" s="74">
        <f t="shared" ca="1" si="95"/>
        <v>0</v>
      </c>
      <c r="I339" s="112">
        <f t="shared" ca="1" si="85"/>
        <v>0</v>
      </c>
      <c r="J339" s="74">
        <f t="shared" ca="1" si="93"/>
        <v>0</v>
      </c>
      <c r="K339" s="74">
        <f t="shared" ca="1" si="86"/>
        <v>0</v>
      </c>
      <c r="L339" s="74">
        <f t="shared" ca="1" si="87"/>
        <v>0</v>
      </c>
      <c r="M339" s="74">
        <f t="shared" ca="1" si="96"/>
        <v>0</v>
      </c>
      <c r="N339" s="60">
        <f t="shared" ca="1" si="97"/>
        <v>0</v>
      </c>
      <c r="O339" s="75">
        <f t="shared" ca="1" si="84"/>
        <v>0</v>
      </c>
      <c r="P339" s="123">
        <f t="shared" ca="1" si="98"/>
        <v>0</v>
      </c>
      <c r="Q339" s="76">
        <f t="shared" ca="1" si="94"/>
        <v>0</v>
      </c>
      <c r="R339" s="49">
        <f t="shared" si="88"/>
        <v>2047</v>
      </c>
    </row>
    <row r="340" spans="2:18" x14ac:dyDescent="0.25">
      <c r="B340" s="48">
        <f t="shared" si="89"/>
        <v>53783</v>
      </c>
      <c r="C340" s="72">
        <f t="shared" ca="1" si="90"/>
        <v>0</v>
      </c>
      <c r="D340" s="125">
        <v>0</v>
      </c>
      <c r="E340" s="125">
        <v>0</v>
      </c>
      <c r="F340" s="73">
        <f t="shared" ca="1" si="91"/>
        <v>0</v>
      </c>
      <c r="G340" s="77">
        <f t="shared" ca="1" si="92"/>
        <v>0</v>
      </c>
      <c r="H340" s="74">
        <f t="shared" ca="1" si="95"/>
        <v>0</v>
      </c>
      <c r="I340" s="112">
        <f t="shared" ca="1" si="85"/>
        <v>0</v>
      </c>
      <c r="J340" s="74">
        <f t="shared" ca="1" si="93"/>
        <v>0</v>
      </c>
      <c r="K340" s="74">
        <f t="shared" ca="1" si="86"/>
        <v>0</v>
      </c>
      <c r="L340" s="74">
        <f t="shared" ca="1" si="87"/>
        <v>0</v>
      </c>
      <c r="M340" s="74">
        <f t="shared" ca="1" si="96"/>
        <v>0</v>
      </c>
      <c r="N340" s="60">
        <f t="shared" ca="1" si="97"/>
        <v>0</v>
      </c>
      <c r="O340" s="75">
        <f t="shared" ca="1" si="84"/>
        <v>0</v>
      </c>
      <c r="P340" s="123">
        <f t="shared" ca="1" si="98"/>
        <v>0</v>
      </c>
      <c r="Q340" s="76">
        <f t="shared" ca="1" si="94"/>
        <v>0</v>
      </c>
      <c r="R340" s="49">
        <f t="shared" si="88"/>
        <v>2047</v>
      </c>
    </row>
    <row r="341" spans="2:18" x14ac:dyDescent="0.25">
      <c r="B341" s="48">
        <f t="shared" si="89"/>
        <v>53813</v>
      </c>
      <c r="C341" s="72">
        <f t="shared" ca="1" si="90"/>
        <v>0</v>
      </c>
      <c r="D341" s="125">
        <v>0</v>
      </c>
      <c r="E341" s="125">
        <v>0</v>
      </c>
      <c r="F341" s="73">
        <f t="shared" ca="1" si="91"/>
        <v>0</v>
      </c>
      <c r="G341" s="77">
        <f t="shared" ca="1" si="92"/>
        <v>0</v>
      </c>
      <c r="H341" s="74">
        <f t="shared" ca="1" si="95"/>
        <v>0</v>
      </c>
      <c r="I341" s="112">
        <f t="shared" ca="1" si="85"/>
        <v>0</v>
      </c>
      <c r="J341" s="74">
        <f t="shared" ca="1" si="93"/>
        <v>0</v>
      </c>
      <c r="K341" s="74">
        <f t="shared" ca="1" si="86"/>
        <v>0</v>
      </c>
      <c r="L341" s="74">
        <f t="shared" ca="1" si="87"/>
        <v>0</v>
      </c>
      <c r="M341" s="74">
        <f t="shared" ca="1" si="96"/>
        <v>0</v>
      </c>
      <c r="N341" s="60">
        <f t="shared" ca="1" si="97"/>
        <v>0</v>
      </c>
      <c r="O341" s="75">
        <f t="shared" ca="1" si="84"/>
        <v>0</v>
      </c>
      <c r="P341" s="123">
        <f t="shared" ca="1" si="98"/>
        <v>0</v>
      </c>
      <c r="Q341" s="76">
        <f t="shared" ca="1" si="94"/>
        <v>0</v>
      </c>
      <c r="R341" s="49">
        <f t="shared" si="88"/>
        <v>2047</v>
      </c>
    </row>
    <row r="342" spans="2:18" x14ac:dyDescent="0.25">
      <c r="B342" s="48">
        <f t="shared" si="89"/>
        <v>53844</v>
      </c>
      <c r="C342" s="72">
        <f t="shared" ca="1" si="90"/>
        <v>0</v>
      </c>
      <c r="D342" s="125">
        <v>0</v>
      </c>
      <c r="E342" s="125">
        <v>0</v>
      </c>
      <c r="F342" s="73">
        <f t="shared" ca="1" si="91"/>
        <v>0</v>
      </c>
      <c r="G342" s="77">
        <f t="shared" ca="1" si="92"/>
        <v>0</v>
      </c>
      <c r="H342" s="74">
        <f t="shared" ca="1" si="95"/>
        <v>0</v>
      </c>
      <c r="I342" s="112">
        <f t="shared" ca="1" si="85"/>
        <v>0</v>
      </c>
      <c r="J342" s="74">
        <f t="shared" ca="1" si="93"/>
        <v>0</v>
      </c>
      <c r="K342" s="74">
        <f t="shared" ca="1" si="86"/>
        <v>0</v>
      </c>
      <c r="L342" s="74">
        <f t="shared" ca="1" si="87"/>
        <v>0</v>
      </c>
      <c r="M342" s="74">
        <f t="shared" ca="1" si="96"/>
        <v>0</v>
      </c>
      <c r="N342" s="60">
        <f t="shared" ca="1" si="97"/>
        <v>0</v>
      </c>
      <c r="O342" s="75">
        <f t="shared" ca="1" si="84"/>
        <v>0</v>
      </c>
      <c r="P342" s="123">
        <f t="shared" ca="1" si="98"/>
        <v>0</v>
      </c>
      <c r="Q342" s="76">
        <f t="shared" ca="1" si="94"/>
        <v>0</v>
      </c>
      <c r="R342" s="49">
        <f t="shared" si="88"/>
        <v>2047</v>
      </c>
    </row>
    <row r="343" spans="2:18" x14ac:dyDescent="0.25">
      <c r="B343" s="48">
        <f t="shared" si="89"/>
        <v>53874</v>
      </c>
      <c r="C343" s="72">
        <f t="shared" ca="1" si="90"/>
        <v>0</v>
      </c>
      <c r="D343" s="125">
        <v>0</v>
      </c>
      <c r="E343" s="125">
        <v>0</v>
      </c>
      <c r="F343" s="73">
        <f t="shared" ca="1" si="91"/>
        <v>0</v>
      </c>
      <c r="G343" s="77">
        <f t="shared" ca="1" si="92"/>
        <v>0</v>
      </c>
      <c r="H343" s="74">
        <f t="shared" ca="1" si="95"/>
        <v>0</v>
      </c>
      <c r="I343" s="112">
        <f t="shared" ca="1" si="85"/>
        <v>0</v>
      </c>
      <c r="J343" s="74">
        <f t="shared" ca="1" si="93"/>
        <v>0</v>
      </c>
      <c r="K343" s="74">
        <f t="shared" ca="1" si="86"/>
        <v>0</v>
      </c>
      <c r="L343" s="74">
        <f t="shared" ca="1" si="87"/>
        <v>0</v>
      </c>
      <c r="M343" s="74">
        <f t="shared" ca="1" si="96"/>
        <v>0</v>
      </c>
      <c r="N343" s="60">
        <f t="shared" ca="1" si="97"/>
        <v>0</v>
      </c>
      <c r="O343" s="75">
        <f t="shared" ca="1" si="84"/>
        <v>0</v>
      </c>
      <c r="P343" s="123">
        <f t="shared" ca="1" si="98"/>
        <v>0</v>
      </c>
      <c r="Q343" s="76">
        <f t="shared" ca="1" si="94"/>
        <v>0</v>
      </c>
      <c r="R343" s="49">
        <f t="shared" si="88"/>
        <v>2047</v>
      </c>
    </row>
    <row r="344" spans="2:18" x14ac:dyDescent="0.25">
      <c r="B344" s="48">
        <f t="shared" si="89"/>
        <v>53905</v>
      </c>
      <c r="C344" s="72">
        <f t="shared" ca="1" si="90"/>
        <v>0</v>
      </c>
      <c r="D344" s="125">
        <v>0</v>
      </c>
      <c r="E344" s="125">
        <v>0</v>
      </c>
      <c r="F344" s="73">
        <f t="shared" ca="1" si="91"/>
        <v>0</v>
      </c>
      <c r="G344" s="77">
        <f t="shared" ca="1" si="92"/>
        <v>0</v>
      </c>
      <c r="H344" s="74">
        <f t="shared" ca="1" si="95"/>
        <v>0</v>
      </c>
      <c r="I344" s="112">
        <f t="shared" ca="1" si="85"/>
        <v>0</v>
      </c>
      <c r="J344" s="74">
        <f t="shared" ca="1" si="93"/>
        <v>0</v>
      </c>
      <c r="K344" s="74">
        <f t="shared" ca="1" si="86"/>
        <v>0</v>
      </c>
      <c r="L344" s="74">
        <f t="shared" ca="1" si="87"/>
        <v>0</v>
      </c>
      <c r="M344" s="74">
        <f t="shared" ca="1" si="96"/>
        <v>0</v>
      </c>
      <c r="N344" s="60">
        <f t="shared" ca="1" si="97"/>
        <v>0</v>
      </c>
      <c r="O344" s="75">
        <f t="shared" ca="1" si="84"/>
        <v>0</v>
      </c>
      <c r="P344" s="123">
        <f t="shared" ca="1" si="98"/>
        <v>0</v>
      </c>
      <c r="Q344" s="76">
        <f t="shared" ca="1" si="94"/>
        <v>0</v>
      </c>
      <c r="R344" s="49">
        <f t="shared" si="88"/>
        <v>2047</v>
      </c>
    </row>
    <row r="345" spans="2:18" x14ac:dyDescent="0.25">
      <c r="B345" s="48">
        <f t="shared" si="89"/>
        <v>53936</v>
      </c>
      <c r="C345" s="72">
        <f t="shared" ca="1" si="90"/>
        <v>0</v>
      </c>
      <c r="D345" s="125">
        <v>0</v>
      </c>
      <c r="E345" s="125">
        <v>0</v>
      </c>
      <c r="F345" s="73">
        <f t="shared" ca="1" si="91"/>
        <v>0</v>
      </c>
      <c r="G345" s="77">
        <f t="shared" ca="1" si="92"/>
        <v>0</v>
      </c>
      <c r="H345" s="74">
        <f t="shared" ca="1" si="95"/>
        <v>0</v>
      </c>
      <c r="I345" s="112">
        <f t="shared" ca="1" si="85"/>
        <v>0</v>
      </c>
      <c r="J345" s="74">
        <f t="shared" ca="1" si="93"/>
        <v>0</v>
      </c>
      <c r="K345" s="74">
        <f t="shared" ca="1" si="86"/>
        <v>0</v>
      </c>
      <c r="L345" s="74">
        <f t="shared" ca="1" si="87"/>
        <v>0</v>
      </c>
      <c r="M345" s="74">
        <f t="shared" ca="1" si="96"/>
        <v>0</v>
      </c>
      <c r="N345" s="60">
        <f t="shared" ca="1" si="97"/>
        <v>0</v>
      </c>
      <c r="O345" s="75">
        <f t="shared" ref="O345:O363" ca="1" si="99">IF(Q344&gt;0,(IF(AND(MONTH($B345)=MONTH(Renew_3208),MONTH($B345)=MONTH(Renew_2924)),Goal_From_3208*0.5+Goal_From_2924*0.5,IF(MONTH($B345)=MONTH(Renew_3208),Goal_From_3208*0.5+Goal_From_2924*0.9,IF(MONTH($B345)=MONTH(Renew_2924),Goal_From_3208*0.9+Goal_From_2924*0.5,Goal_From_3208*0.9+Goal_From_2924*0.9)))+IF(B345&gt;=Temp_Start,IF(Temp,Temp_Goal,0),0)+IF(Bought_3rd_Rental,IF(MONTH($B345)=MONTH(Renew_NEW),Goal_From_NEW*0.5,Goal_From_NEW))),0)</f>
        <v>0</v>
      </c>
      <c r="P345" s="123">
        <f t="shared" ca="1" si="98"/>
        <v>0</v>
      </c>
      <c r="Q345" s="76">
        <f t="shared" ca="1" si="94"/>
        <v>0</v>
      </c>
      <c r="R345" s="49">
        <f t="shared" si="88"/>
        <v>2047</v>
      </c>
    </row>
    <row r="346" spans="2:18" x14ac:dyDescent="0.25">
      <c r="B346" s="48">
        <f t="shared" si="89"/>
        <v>53966</v>
      </c>
      <c r="C346" s="72">
        <f t="shared" ca="1" si="90"/>
        <v>0</v>
      </c>
      <c r="D346" s="125">
        <v>0</v>
      </c>
      <c r="E346" s="125">
        <v>0</v>
      </c>
      <c r="F346" s="73">
        <f t="shared" ca="1" si="91"/>
        <v>0</v>
      </c>
      <c r="G346" s="77">
        <f t="shared" ca="1" si="92"/>
        <v>0</v>
      </c>
      <c r="H346" s="74">
        <f t="shared" ca="1" si="95"/>
        <v>0</v>
      </c>
      <c r="I346" s="112">
        <f t="shared" ca="1" si="85"/>
        <v>0</v>
      </c>
      <c r="J346" s="74">
        <f t="shared" ca="1" si="93"/>
        <v>0</v>
      </c>
      <c r="K346" s="74">
        <f t="shared" ca="1" si="86"/>
        <v>0</v>
      </c>
      <c r="L346" s="74">
        <f t="shared" ca="1" si="87"/>
        <v>0</v>
      </c>
      <c r="M346" s="74">
        <f t="shared" ca="1" si="96"/>
        <v>0</v>
      </c>
      <c r="N346" s="60">
        <f t="shared" ca="1" si="97"/>
        <v>0</v>
      </c>
      <c r="O346" s="75">
        <f t="shared" ca="1" si="99"/>
        <v>0</v>
      </c>
      <c r="P346" s="123">
        <f t="shared" ca="1" si="98"/>
        <v>0</v>
      </c>
      <c r="Q346" s="76">
        <f t="shared" ca="1" si="94"/>
        <v>0</v>
      </c>
      <c r="R346" s="49">
        <f t="shared" si="88"/>
        <v>2047</v>
      </c>
    </row>
    <row r="347" spans="2:18" x14ac:dyDescent="0.25">
      <c r="B347" s="48">
        <f t="shared" si="89"/>
        <v>53997</v>
      </c>
      <c r="C347" s="72">
        <f t="shared" ca="1" si="90"/>
        <v>0</v>
      </c>
      <c r="D347" s="125">
        <v>0</v>
      </c>
      <c r="E347" s="125">
        <v>0</v>
      </c>
      <c r="F347" s="73">
        <f t="shared" ca="1" si="91"/>
        <v>0</v>
      </c>
      <c r="G347" s="77">
        <f t="shared" ca="1" si="92"/>
        <v>0</v>
      </c>
      <c r="H347" s="74">
        <f t="shared" ca="1" si="95"/>
        <v>0</v>
      </c>
      <c r="I347" s="112">
        <f t="shared" ca="1" si="85"/>
        <v>0</v>
      </c>
      <c r="J347" s="74">
        <f t="shared" ca="1" si="93"/>
        <v>0</v>
      </c>
      <c r="K347" s="74">
        <f t="shared" ca="1" si="86"/>
        <v>0</v>
      </c>
      <c r="L347" s="74">
        <f t="shared" ca="1" si="87"/>
        <v>0</v>
      </c>
      <c r="M347" s="74">
        <f t="shared" ca="1" si="96"/>
        <v>0</v>
      </c>
      <c r="N347" s="60">
        <f t="shared" ca="1" si="97"/>
        <v>0</v>
      </c>
      <c r="O347" s="75">
        <f t="shared" ca="1" si="99"/>
        <v>0</v>
      </c>
      <c r="P347" s="123">
        <f t="shared" ca="1" si="98"/>
        <v>0</v>
      </c>
      <c r="Q347" s="76">
        <f t="shared" ca="1" si="94"/>
        <v>0</v>
      </c>
      <c r="R347" s="49">
        <f t="shared" si="88"/>
        <v>2047</v>
      </c>
    </row>
    <row r="348" spans="2:18" x14ac:dyDescent="0.25">
      <c r="B348" s="48">
        <f t="shared" si="89"/>
        <v>54027</v>
      </c>
      <c r="C348" s="72">
        <f t="shared" ca="1" si="90"/>
        <v>0</v>
      </c>
      <c r="D348" s="125">
        <v>0</v>
      </c>
      <c r="E348" s="125">
        <v>0</v>
      </c>
      <c r="F348" s="73">
        <f t="shared" ca="1" si="91"/>
        <v>0</v>
      </c>
      <c r="G348" s="77">
        <f t="shared" ca="1" si="92"/>
        <v>0</v>
      </c>
      <c r="H348" s="74">
        <f t="shared" ca="1" si="95"/>
        <v>0</v>
      </c>
      <c r="I348" s="112">
        <f t="shared" ca="1" si="85"/>
        <v>0</v>
      </c>
      <c r="J348" s="74">
        <f t="shared" ca="1" si="93"/>
        <v>0</v>
      </c>
      <c r="K348" s="74">
        <f t="shared" ca="1" si="86"/>
        <v>0</v>
      </c>
      <c r="L348" s="74">
        <f t="shared" ca="1" si="87"/>
        <v>0</v>
      </c>
      <c r="M348" s="74">
        <f t="shared" ca="1" si="96"/>
        <v>0</v>
      </c>
      <c r="N348" s="60">
        <f t="shared" ca="1" si="97"/>
        <v>0</v>
      </c>
      <c r="O348" s="75">
        <f t="shared" ca="1" si="99"/>
        <v>0</v>
      </c>
      <c r="P348" s="123">
        <f t="shared" ca="1" si="98"/>
        <v>0</v>
      </c>
      <c r="Q348" s="76">
        <f t="shared" ca="1" si="94"/>
        <v>0</v>
      </c>
      <c r="R348" s="49">
        <f t="shared" si="88"/>
        <v>2047</v>
      </c>
    </row>
    <row r="349" spans="2:18" x14ac:dyDescent="0.25">
      <c r="B349" s="48">
        <f t="shared" si="89"/>
        <v>54058</v>
      </c>
      <c r="C349" s="72">
        <f t="shared" ca="1" si="90"/>
        <v>0</v>
      </c>
      <c r="D349" s="125">
        <v>0</v>
      </c>
      <c r="E349" s="125">
        <v>0</v>
      </c>
      <c r="F349" s="73">
        <f t="shared" ca="1" si="91"/>
        <v>0</v>
      </c>
      <c r="G349" s="77">
        <f t="shared" ca="1" si="92"/>
        <v>0</v>
      </c>
      <c r="H349" s="74">
        <f t="shared" ca="1" si="95"/>
        <v>0</v>
      </c>
      <c r="I349" s="112">
        <f t="shared" ca="1" si="85"/>
        <v>0</v>
      </c>
      <c r="J349" s="74">
        <f t="shared" ca="1" si="93"/>
        <v>0</v>
      </c>
      <c r="K349" s="74">
        <f t="shared" ca="1" si="86"/>
        <v>0</v>
      </c>
      <c r="L349" s="74">
        <f t="shared" ca="1" si="87"/>
        <v>0</v>
      </c>
      <c r="M349" s="74">
        <f t="shared" ca="1" si="96"/>
        <v>0</v>
      </c>
      <c r="N349" s="60">
        <f t="shared" ca="1" si="97"/>
        <v>0</v>
      </c>
      <c r="O349" s="75">
        <f t="shared" ca="1" si="99"/>
        <v>0</v>
      </c>
      <c r="P349" s="123">
        <f t="shared" ca="1" si="98"/>
        <v>0</v>
      </c>
      <c r="Q349" s="76">
        <f t="shared" ca="1" si="94"/>
        <v>0</v>
      </c>
      <c r="R349" s="49">
        <f t="shared" si="88"/>
        <v>2048</v>
      </c>
    </row>
    <row r="350" spans="2:18" x14ac:dyDescent="0.25">
      <c r="B350" s="48">
        <f t="shared" si="89"/>
        <v>54089</v>
      </c>
      <c r="C350" s="72">
        <f t="shared" ca="1" si="90"/>
        <v>0</v>
      </c>
      <c r="D350" s="125">
        <v>0</v>
      </c>
      <c r="E350" s="125">
        <v>0</v>
      </c>
      <c r="F350" s="73">
        <f t="shared" ca="1" si="91"/>
        <v>0</v>
      </c>
      <c r="G350" s="77">
        <f t="shared" ca="1" si="92"/>
        <v>0</v>
      </c>
      <c r="H350" s="74">
        <f t="shared" ca="1" si="95"/>
        <v>0</v>
      </c>
      <c r="I350" s="112">
        <f t="shared" ca="1" si="85"/>
        <v>0</v>
      </c>
      <c r="J350" s="74">
        <f t="shared" ca="1" si="93"/>
        <v>0</v>
      </c>
      <c r="K350" s="74">
        <f t="shared" ca="1" si="86"/>
        <v>0</v>
      </c>
      <c r="L350" s="74">
        <f t="shared" ca="1" si="87"/>
        <v>0</v>
      </c>
      <c r="M350" s="74">
        <f t="shared" ca="1" si="96"/>
        <v>0</v>
      </c>
      <c r="N350" s="60">
        <f t="shared" ca="1" si="97"/>
        <v>0</v>
      </c>
      <c r="O350" s="75">
        <f t="shared" ca="1" si="99"/>
        <v>0</v>
      </c>
      <c r="P350" s="123">
        <f t="shared" ca="1" si="98"/>
        <v>0</v>
      </c>
      <c r="Q350" s="76">
        <f t="shared" ca="1" si="94"/>
        <v>0</v>
      </c>
      <c r="R350" s="49">
        <f t="shared" si="88"/>
        <v>2048</v>
      </c>
    </row>
    <row r="351" spans="2:18" x14ac:dyDescent="0.25">
      <c r="B351" s="48">
        <f t="shared" si="89"/>
        <v>54118</v>
      </c>
      <c r="C351" s="72">
        <f t="shared" ca="1" si="90"/>
        <v>0</v>
      </c>
      <c r="D351" s="125">
        <v>0</v>
      </c>
      <c r="E351" s="125">
        <v>0</v>
      </c>
      <c r="F351" s="73">
        <f t="shared" ca="1" si="91"/>
        <v>0</v>
      </c>
      <c r="G351" s="77">
        <f t="shared" ca="1" si="92"/>
        <v>0</v>
      </c>
      <c r="H351" s="74">
        <f t="shared" ca="1" si="95"/>
        <v>0</v>
      </c>
      <c r="I351" s="112">
        <f t="shared" ca="1" si="85"/>
        <v>0</v>
      </c>
      <c r="J351" s="74">
        <f t="shared" ca="1" si="93"/>
        <v>0</v>
      </c>
      <c r="K351" s="74">
        <f t="shared" ca="1" si="86"/>
        <v>0</v>
      </c>
      <c r="L351" s="74">
        <f t="shared" ca="1" si="87"/>
        <v>0</v>
      </c>
      <c r="M351" s="74">
        <f t="shared" ca="1" si="96"/>
        <v>0</v>
      </c>
      <c r="N351" s="60">
        <f t="shared" ca="1" si="97"/>
        <v>0</v>
      </c>
      <c r="O351" s="75">
        <f t="shared" ca="1" si="99"/>
        <v>0</v>
      </c>
      <c r="P351" s="123">
        <f t="shared" ca="1" si="98"/>
        <v>0</v>
      </c>
      <c r="Q351" s="76">
        <f t="shared" ca="1" si="94"/>
        <v>0</v>
      </c>
      <c r="R351" s="49">
        <f t="shared" si="88"/>
        <v>2048</v>
      </c>
    </row>
    <row r="352" spans="2:18" x14ac:dyDescent="0.25">
      <c r="B352" s="48">
        <f t="shared" si="89"/>
        <v>54149</v>
      </c>
      <c r="C352" s="72">
        <f t="shared" ca="1" si="90"/>
        <v>0</v>
      </c>
      <c r="D352" s="125">
        <v>0</v>
      </c>
      <c r="E352" s="125">
        <v>0</v>
      </c>
      <c r="F352" s="73">
        <f t="shared" ca="1" si="91"/>
        <v>0</v>
      </c>
      <c r="G352" s="77">
        <f t="shared" ca="1" si="92"/>
        <v>0</v>
      </c>
      <c r="H352" s="74">
        <f t="shared" ca="1" si="95"/>
        <v>0</v>
      </c>
      <c r="I352" s="112">
        <f t="shared" ca="1" si="85"/>
        <v>0</v>
      </c>
      <c r="J352" s="74">
        <f t="shared" ca="1" si="93"/>
        <v>0</v>
      </c>
      <c r="K352" s="74">
        <f t="shared" ca="1" si="86"/>
        <v>0</v>
      </c>
      <c r="L352" s="74">
        <f t="shared" ca="1" si="87"/>
        <v>0</v>
      </c>
      <c r="M352" s="74">
        <f t="shared" ca="1" si="96"/>
        <v>0</v>
      </c>
      <c r="N352" s="60">
        <f t="shared" ca="1" si="97"/>
        <v>0</v>
      </c>
      <c r="O352" s="75">
        <f t="shared" ca="1" si="99"/>
        <v>0</v>
      </c>
      <c r="P352" s="123">
        <f t="shared" ca="1" si="98"/>
        <v>0</v>
      </c>
      <c r="Q352" s="76">
        <f t="shared" ca="1" si="94"/>
        <v>0</v>
      </c>
      <c r="R352" s="49">
        <f t="shared" si="88"/>
        <v>2048</v>
      </c>
    </row>
    <row r="353" spans="1:27" x14ac:dyDescent="0.25">
      <c r="B353" s="48">
        <f t="shared" si="89"/>
        <v>54179</v>
      </c>
      <c r="C353" s="72">
        <f t="shared" ca="1" si="90"/>
        <v>0</v>
      </c>
      <c r="D353" s="125">
        <v>0</v>
      </c>
      <c r="E353" s="125">
        <v>0</v>
      </c>
      <c r="F353" s="73">
        <f t="shared" ca="1" si="91"/>
        <v>0</v>
      </c>
      <c r="G353" s="77">
        <f t="shared" ca="1" si="92"/>
        <v>0</v>
      </c>
      <c r="H353" s="74">
        <f t="shared" ca="1" si="95"/>
        <v>0</v>
      </c>
      <c r="I353" s="112">
        <f t="shared" ca="1" si="85"/>
        <v>0</v>
      </c>
      <c r="J353" s="74">
        <f t="shared" ca="1" si="93"/>
        <v>0</v>
      </c>
      <c r="K353" s="74">
        <f t="shared" ca="1" si="86"/>
        <v>0</v>
      </c>
      <c r="L353" s="74">
        <f t="shared" ca="1" si="87"/>
        <v>0</v>
      </c>
      <c r="M353" s="74">
        <f t="shared" ca="1" si="96"/>
        <v>0</v>
      </c>
      <c r="N353" s="60">
        <f t="shared" ca="1" si="97"/>
        <v>0</v>
      </c>
      <c r="O353" s="75">
        <f t="shared" ca="1" si="99"/>
        <v>0</v>
      </c>
      <c r="P353" s="123">
        <f t="shared" ca="1" si="98"/>
        <v>0</v>
      </c>
      <c r="Q353" s="76">
        <f t="shared" ca="1" si="94"/>
        <v>0</v>
      </c>
      <c r="R353" s="49">
        <f t="shared" si="88"/>
        <v>2048</v>
      </c>
    </row>
    <row r="354" spans="1:27" x14ac:dyDescent="0.25">
      <c r="B354" s="48">
        <f t="shared" si="89"/>
        <v>54210</v>
      </c>
      <c r="C354" s="72">
        <f t="shared" ca="1" si="90"/>
        <v>0</v>
      </c>
      <c r="D354" s="125">
        <v>0</v>
      </c>
      <c r="E354" s="125">
        <v>0</v>
      </c>
      <c r="F354" s="73">
        <f t="shared" ca="1" si="91"/>
        <v>0</v>
      </c>
      <c r="G354" s="77">
        <f t="shared" ca="1" si="92"/>
        <v>0</v>
      </c>
      <c r="H354" s="74">
        <f t="shared" ca="1" si="95"/>
        <v>0</v>
      </c>
      <c r="I354" s="112">
        <f t="shared" ca="1" si="85"/>
        <v>0</v>
      </c>
      <c r="J354" s="74">
        <f t="shared" ca="1" si="93"/>
        <v>0</v>
      </c>
      <c r="K354" s="74">
        <f t="shared" ca="1" si="86"/>
        <v>0</v>
      </c>
      <c r="L354" s="74">
        <f t="shared" ca="1" si="87"/>
        <v>0</v>
      </c>
      <c r="M354" s="74">
        <f t="shared" ca="1" si="96"/>
        <v>0</v>
      </c>
      <c r="N354" s="60">
        <f t="shared" ca="1" si="97"/>
        <v>0</v>
      </c>
      <c r="O354" s="75">
        <f t="shared" ca="1" si="99"/>
        <v>0</v>
      </c>
      <c r="P354" s="123">
        <f t="shared" ca="1" si="98"/>
        <v>0</v>
      </c>
      <c r="Q354" s="76">
        <f t="shared" ca="1" si="94"/>
        <v>0</v>
      </c>
      <c r="R354" s="49">
        <f t="shared" si="88"/>
        <v>2048</v>
      </c>
    </row>
    <row r="355" spans="1:27" x14ac:dyDescent="0.25">
      <c r="B355" s="48">
        <f t="shared" si="89"/>
        <v>54240</v>
      </c>
      <c r="C355" s="72">
        <f t="shared" ca="1" si="90"/>
        <v>0</v>
      </c>
      <c r="D355" s="125">
        <v>0</v>
      </c>
      <c r="E355" s="125">
        <v>0</v>
      </c>
      <c r="F355" s="73">
        <f t="shared" ca="1" si="91"/>
        <v>0</v>
      </c>
      <c r="G355" s="77">
        <f t="shared" ca="1" si="92"/>
        <v>0</v>
      </c>
      <c r="H355" s="74">
        <f t="shared" ca="1" si="95"/>
        <v>0</v>
      </c>
      <c r="I355" s="112">
        <f t="shared" ca="1" si="85"/>
        <v>0</v>
      </c>
      <c r="J355" s="74">
        <f t="shared" ca="1" si="93"/>
        <v>0</v>
      </c>
      <c r="K355" s="74">
        <f t="shared" ca="1" si="86"/>
        <v>0</v>
      </c>
      <c r="L355" s="74">
        <f t="shared" ca="1" si="87"/>
        <v>0</v>
      </c>
      <c r="M355" s="74">
        <f t="shared" ca="1" si="96"/>
        <v>0</v>
      </c>
      <c r="N355" s="60">
        <f t="shared" ca="1" si="97"/>
        <v>0</v>
      </c>
      <c r="O355" s="75">
        <f t="shared" ca="1" si="99"/>
        <v>0</v>
      </c>
      <c r="P355" s="123">
        <f t="shared" ca="1" si="98"/>
        <v>0</v>
      </c>
      <c r="Q355" s="76">
        <f t="shared" ca="1" si="94"/>
        <v>0</v>
      </c>
      <c r="R355" s="49">
        <f t="shared" si="88"/>
        <v>2048</v>
      </c>
    </row>
    <row r="356" spans="1:27" x14ac:dyDescent="0.25">
      <c r="B356" s="48">
        <f t="shared" si="89"/>
        <v>54271</v>
      </c>
      <c r="C356" s="72">
        <f t="shared" ca="1" si="90"/>
        <v>0</v>
      </c>
      <c r="D356" s="125">
        <v>0</v>
      </c>
      <c r="E356" s="125">
        <v>0</v>
      </c>
      <c r="F356" s="73">
        <f t="shared" ca="1" si="91"/>
        <v>0</v>
      </c>
      <c r="G356" s="77">
        <f t="shared" ca="1" si="92"/>
        <v>0</v>
      </c>
      <c r="H356" s="74">
        <f t="shared" ca="1" si="95"/>
        <v>0</v>
      </c>
      <c r="I356" s="112">
        <f t="shared" ca="1" si="85"/>
        <v>0</v>
      </c>
      <c r="J356" s="74">
        <f t="shared" ca="1" si="93"/>
        <v>0</v>
      </c>
      <c r="K356" s="74">
        <f t="shared" ca="1" si="86"/>
        <v>0</v>
      </c>
      <c r="L356" s="74">
        <f t="shared" ca="1" si="87"/>
        <v>0</v>
      </c>
      <c r="M356" s="74">
        <f t="shared" ca="1" si="96"/>
        <v>0</v>
      </c>
      <c r="N356" s="60">
        <f t="shared" ca="1" si="97"/>
        <v>0</v>
      </c>
      <c r="O356" s="75">
        <f t="shared" ca="1" si="99"/>
        <v>0</v>
      </c>
      <c r="P356" s="123">
        <f t="shared" ca="1" si="98"/>
        <v>0</v>
      </c>
      <c r="Q356" s="76">
        <f t="shared" ca="1" si="94"/>
        <v>0</v>
      </c>
      <c r="R356" s="49">
        <f t="shared" si="88"/>
        <v>2048</v>
      </c>
    </row>
    <row r="357" spans="1:27" x14ac:dyDescent="0.25">
      <c r="B357" s="48">
        <f t="shared" si="89"/>
        <v>54302</v>
      </c>
      <c r="C357" s="72">
        <f t="shared" ca="1" si="90"/>
        <v>0</v>
      </c>
      <c r="D357" s="125">
        <v>0</v>
      </c>
      <c r="E357" s="125">
        <v>0</v>
      </c>
      <c r="F357" s="73">
        <f t="shared" ca="1" si="91"/>
        <v>0</v>
      </c>
      <c r="G357" s="77">
        <f t="shared" ca="1" si="92"/>
        <v>0</v>
      </c>
      <c r="H357" s="74">
        <f t="shared" ca="1" si="95"/>
        <v>0</v>
      </c>
      <c r="I357" s="112">
        <f t="shared" ca="1" si="85"/>
        <v>0</v>
      </c>
      <c r="J357" s="74">
        <f t="shared" ca="1" si="93"/>
        <v>0</v>
      </c>
      <c r="K357" s="74">
        <f t="shared" ca="1" si="86"/>
        <v>0</v>
      </c>
      <c r="L357" s="74">
        <f t="shared" ca="1" si="87"/>
        <v>0</v>
      </c>
      <c r="M357" s="74">
        <f t="shared" ca="1" si="96"/>
        <v>0</v>
      </c>
      <c r="N357" s="60">
        <f t="shared" ca="1" si="97"/>
        <v>0</v>
      </c>
      <c r="O357" s="75">
        <f t="shared" ca="1" si="99"/>
        <v>0</v>
      </c>
      <c r="P357" s="123">
        <f t="shared" ca="1" si="98"/>
        <v>0</v>
      </c>
      <c r="Q357" s="76">
        <f t="shared" ca="1" si="94"/>
        <v>0</v>
      </c>
      <c r="R357" s="49">
        <f t="shared" si="88"/>
        <v>2048</v>
      </c>
    </row>
    <row r="358" spans="1:27" x14ac:dyDescent="0.25">
      <c r="B358" s="48">
        <f t="shared" si="89"/>
        <v>54332</v>
      </c>
      <c r="C358" s="72">
        <f t="shared" ca="1" si="90"/>
        <v>0</v>
      </c>
      <c r="D358" s="125">
        <v>0</v>
      </c>
      <c r="E358" s="125">
        <v>0</v>
      </c>
      <c r="F358" s="73">
        <f t="shared" ca="1" si="91"/>
        <v>0</v>
      </c>
      <c r="G358" s="77">
        <f t="shared" ca="1" si="92"/>
        <v>0</v>
      </c>
      <c r="H358" s="74">
        <f t="shared" ca="1" si="95"/>
        <v>0</v>
      </c>
      <c r="I358" s="112">
        <f t="shared" ca="1" si="85"/>
        <v>0</v>
      </c>
      <c r="J358" s="74">
        <f t="shared" ca="1" si="93"/>
        <v>0</v>
      </c>
      <c r="K358" s="74">
        <f t="shared" ca="1" si="86"/>
        <v>0</v>
      </c>
      <c r="L358" s="74">
        <f t="shared" ca="1" si="87"/>
        <v>0</v>
      </c>
      <c r="M358" s="74">
        <f t="shared" ca="1" si="96"/>
        <v>0</v>
      </c>
      <c r="N358" s="60">
        <f t="shared" ca="1" si="97"/>
        <v>0</v>
      </c>
      <c r="O358" s="75">
        <f t="shared" ca="1" si="99"/>
        <v>0</v>
      </c>
      <c r="P358" s="123">
        <f t="shared" ca="1" si="98"/>
        <v>0</v>
      </c>
      <c r="Q358" s="76">
        <f t="shared" ca="1" si="94"/>
        <v>0</v>
      </c>
      <c r="R358" s="49">
        <f t="shared" si="88"/>
        <v>2048</v>
      </c>
    </row>
    <row r="359" spans="1:27" x14ac:dyDescent="0.25">
      <c r="B359" s="48">
        <f t="shared" si="89"/>
        <v>54363</v>
      </c>
      <c r="C359" s="72">
        <f t="shared" ca="1" si="90"/>
        <v>0</v>
      </c>
      <c r="D359" s="125">
        <v>0</v>
      </c>
      <c r="E359" s="125">
        <v>0</v>
      </c>
      <c r="F359" s="73">
        <f t="shared" ca="1" si="91"/>
        <v>0</v>
      </c>
      <c r="G359" s="77">
        <f t="shared" ca="1" si="92"/>
        <v>0</v>
      </c>
      <c r="H359" s="74">
        <f t="shared" ca="1" si="95"/>
        <v>0</v>
      </c>
      <c r="I359" s="112">
        <f t="shared" ca="1" si="85"/>
        <v>0</v>
      </c>
      <c r="J359" s="74">
        <f t="shared" ca="1" si="93"/>
        <v>0</v>
      </c>
      <c r="K359" s="74">
        <f t="shared" ca="1" si="86"/>
        <v>0</v>
      </c>
      <c r="L359" s="74">
        <f t="shared" ca="1" si="87"/>
        <v>0</v>
      </c>
      <c r="M359" s="74">
        <f t="shared" ca="1" si="96"/>
        <v>0</v>
      </c>
      <c r="N359" s="60">
        <f t="shared" ca="1" si="97"/>
        <v>0</v>
      </c>
      <c r="O359" s="75">
        <f t="shared" ca="1" si="99"/>
        <v>0</v>
      </c>
      <c r="P359" s="123">
        <f t="shared" ca="1" si="98"/>
        <v>0</v>
      </c>
      <c r="Q359" s="76">
        <f t="shared" ca="1" si="94"/>
        <v>0</v>
      </c>
      <c r="R359" s="49">
        <f t="shared" si="88"/>
        <v>2048</v>
      </c>
    </row>
    <row r="360" spans="1:27" x14ac:dyDescent="0.25">
      <c r="A360" s="99"/>
      <c r="B360" s="48">
        <f t="shared" si="89"/>
        <v>54393</v>
      </c>
      <c r="C360" s="72">
        <f t="shared" ca="1" si="90"/>
        <v>0</v>
      </c>
      <c r="D360" s="125">
        <v>0</v>
      </c>
      <c r="E360" s="125">
        <v>0</v>
      </c>
      <c r="F360" s="73">
        <f t="shared" ca="1" si="91"/>
        <v>0</v>
      </c>
      <c r="G360" s="77">
        <f t="shared" ca="1" si="92"/>
        <v>0</v>
      </c>
      <c r="H360" s="74">
        <f t="shared" ca="1" si="95"/>
        <v>0</v>
      </c>
      <c r="I360" s="112">
        <f t="shared" ca="1" si="85"/>
        <v>0</v>
      </c>
      <c r="J360" s="74">
        <f t="shared" ca="1" si="93"/>
        <v>0</v>
      </c>
      <c r="K360" s="74">
        <f t="shared" ca="1" si="86"/>
        <v>0</v>
      </c>
      <c r="L360" s="74">
        <f t="shared" ca="1" si="87"/>
        <v>0</v>
      </c>
      <c r="M360" s="74">
        <f t="shared" ca="1" si="96"/>
        <v>0</v>
      </c>
      <c r="N360" s="60">
        <f t="shared" ca="1" si="97"/>
        <v>0</v>
      </c>
      <c r="O360" s="75">
        <f t="shared" ca="1" si="99"/>
        <v>0</v>
      </c>
      <c r="P360" s="123">
        <f t="shared" ca="1" si="98"/>
        <v>0</v>
      </c>
      <c r="Q360" s="76">
        <f t="shared" ca="1" si="94"/>
        <v>0</v>
      </c>
      <c r="R360" s="49">
        <f t="shared" si="88"/>
        <v>2048</v>
      </c>
    </row>
    <row r="361" spans="1:27" x14ac:dyDescent="0.25">
      <c r="B361" s="48">
        <f t="shared" si="89"/>
        <v>54424</v>
      </c>
      <c r="C361" s="72">
        <f t="shared" ca="1" si="90"/>
        <v>0</v>
      </c>
      <c r="D361" s="125">
        <v>0</v>
      </c>
      <c r="E361" s="125">
        <v>0</v>
      </c>
      <c r="F361" s="73">
        <f t="shared" ca="1" si="91"/>
        <v>0</v>
      </c>
      <c r="G361" s="77">
        <f t="shared" ca="1" si="92"/>
        <v>0</v>
      </c>
      <c r="H361" s="74">
        <f t="shared" ca="1" si="95"/>
        <v>0</v>
      </c>
      <c r="I361" s="112">
        <f t="shared" ca="1" si="85"/>
        <v>0</v>
      </c>
      <c r="J361" s="74">
        <f t="shared" ca="1" si="93"/>
        <v>0</v>
      </c>
      <c r="K361" s="74">
        <f t="shared" ca="1" si="86"/>
        <v>0</v>
      </c>
      <c r="L361" s="74">
        <f t="shared" ca="1" si="87"/>
        <v>0</v>
      </c>
      <c r="M361" s="74">
        <f t="shared" ca="1" si="96"/>
        <v>0</v>
      </c>
      <c r="N361" s="60">
        <f t="shared" ca="1" si="97"/>
        <v>0</v>
      </c>
      <c r="O361" s="75">
        <f t="shared" ca="1" si="99"/>
        <v>0</v>
      </c>
      <c r="P361" s="123">
        <f t="shared" ca="1" si="98"/>
        <v>0</v>
      </c>
      <c r="Q361" s="76">
        <f t="shared" ca="1" si="94"/>
        <v>0</v>
      </c>
      <c r="R361" s="49">
        <f t="shared" si="88"/>
        <v>2049</v>
      </c>
    </row>
    <row r="362" spans="1:27" x14ac:dyDescent="0.25">
      <c r="B362" s="48">
        <f t="shared" si="89"/>
        <v>54455</v>
      </c>
      <c r="C362" s="72">
        <f t="shared" ca="1" si="90"/>
        <v>0</v>
      </c>
      <c r="D362" s="125">
        <v>0</v>
      </c>
      <c r="E362" s="125">
        <v>0</v>
      </c>
      <c r="F362" s="73">
        <f t="shared" ca="1" si="91"/>
        <v>0</v>
      </c>
      <c r="G362" s="77">
        <f t="shared" ca="1" si="92"/>
        <v>0</v>
      </c>
      <c r="H362" s="74">
        <f t="shared" ca="1" si="95"/>
        <v>0</v>
      </c>
      <c r="I362" s="112">
        <f t="shared" ca="1" si="85"/>
        <v>0</v>
      </c>
      <c r="J362" s="74">
        <f t="shared" ca="1" si="93"/>
        <v>0</v>
      </c>
      <c r="K362" s="74">
        <f t="shared" ca="1" si="86"/>
        <v>0</v>
      </c>
      <c r="L362" s="74">
        <f t="shared" ca="1" si="87"/>
        <v>0</v>
      </c>
      <c r="M362" s="74">
        <f t="shared" ca="1" si="96"/>
        <v>0</v>
      </c>
      <c r="N362" s="60">
        <f t="shared" ca="1" si="97"/>
        <v>0</v>
      </c>
      <c r="O362" s="75">
        <f t="shared" ca="1" si="99"/>
        <v>0</v>
      </c>
      <c r="P362" s="123">
        <f t="shared" ca="1" si="98"/>
        <v>0</v>
      </c>
      <c r="Q362" s="76">
        <f t="shared" ca="1" si="94"/>
        <v>0</v>
      </c>
      <c r="R362" s="49">
        <f t="shared" si="88"/>
        <v>2049</v>
      </c>
    </row>
    <row r="363" spans="1:27" s="115" customFormat="1" x14ac:dyDescent="0.25">
      <c r="A363" s="147"/>
      <c r="B363" s="148">
        <f t="shared" si="89"/>
        <v>54483</v>
      </c>
      <c r="C363" s="72">
        <f t="shared" ca="1" si="90"/>
        <v>0</v>
      </c>
      <c r="D363" s="125">
        <v>0</v>
      </c>
      <c r="E363" s="125">
        <v>0</v>
      </c>
      <c r="F363" s="73">
        <f t="shared" ca="1" si="91"/>
        <v>0</v>
      </c>
      <c r="G363" s="77">
        <f t="shared" ca="1" si="92"/>
        <v>0</v>
      </c>
      <c r="H363" s="74">
        <f t="shared" ca="1" si="95"/>
        <v>0</v>
      </c>
      <c r="I363" s="112">
        <f t="shared" ca="1" si="85"/>
        <v>0</v>
      </c>
      <c r="J363" s="74">
        <f t="shared" ca="1" si="93"/>
        <v>0</v>
      </c>
      <c r="K363" s="74">
        <f t="shared" ca="1" si="86"/>
        <v>0</v>
      </c>
      <c r="L363" s="74">
        <f t="shared" ca="1" si="87"/>
        <v>0</v>
      </c>
      <c r="M363" s="74">
        <f t="shared" ca="1" si="96"/>
        <v>0</v>
      </c>
      <c r="N363" s="60">
        <f t="shared" ca="1" si="97"/>
        <v>0</v>
      </c>
      <c r="O363" s="113">
        <f t="shared" ca="1" si="99"/>
        <v>0</v>
      </c>
      <c r="P363" s="123">
        <f t="shared" ca="1" si="98"/>
        <v>0</v>
      </c>
      <c r="Q363" s="76">
        <f t="shared" ca="1" si="94"/>
        <v>0</v>
      </c>
      <c r="R363" s="114">
        <f t="shared" si="88"/>
        <v>2049</v>
      </c>
      <c r="V363" s="116"/>
      <c r="X363" s="116"/>
      <c r="AA363" s="117"/>
    </row>
  </sheetData>
  <mergeCells count="10">
    <mergeCell ref="U2:U3"/>
    <mergeCell ref="Y2:Y3"/>
    <mergeCell ref="AA2:AA3"/>
    <mergeCell ref="Z2:Z3"/>
    <mergeCell ref="A2:A3"/>
    <mergeCell ref="D2:D3"/>
    <mergeCell ref="E2:E3"/>
    <mergeCell ref="F2:K2"/>
    <mergeCell ref="O2:Q2"/>
    <mergeCell ref="T2:T3"/>
  </mergeCells>
  <hyperlinks>
    <hyperlink ref="A38" r:id="rId1" display="095-0-397-00-0" xr:uid="{00000000-0004-0000-02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Check Box 1">
              <controlPr defaultSize="0" autoFill="0" autoLine="0" autoPict="0">
                <anchor moveWithCells="1">
                  <from>
                    <xdr:col>19</xdr:col>
                    <xdr:colOff>209550</xdr:colOff>
                    <xdr:row>37</xdr:row>
                    <xdr:rowOff>171450</xdr:rowOff>
                  </from>
                  <to>
                    <xdr:col>20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Check Box 2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5753-72FF-47CA-922B-AAE260499731}">
  <dimension ref="A1:AA363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A8" sqref="A8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9" style="103" bestFit="1" customWidth="1"/>
    <col min="9" max="10" width="9" style="103" hidden="1" customWidth="1"/>
    <col min="11" max="11" width="11.140625" style="103" bestFit="1" customWidth="1"/>
    <col min="12" max="12" width="15.42578125" style="50" bestFit="1" customWidth="1"/>
    <col min="13" max="13" width="11.5703125" style="50" hidden="1" customWidth="1"/>
    <col min="14" max="14" width="15.7109375" style="50" bestFit="1" customWidth="1"/>
    <col min="15" max="15" width="11.5703125" style="49" bestFit="1" customWidth="1"/>
    <col min="16" max="16" width="13.5703125" style="124" bestFit="1" customWidth="1"/>
    <col min="17" max="17" width="13.85546875" style="104" bestFit="1" customWidth="1"/>
    <col min="18" max="18" width="20.42578125" style="49" hidden="1" customWidth="1"/>
    <col min="19" max="19" width="24.28515625" style="50" hidden="1" customWidth="1"/>
    <col min="20" max="20" width="5" style="50" bestFit="1" customWidth="1"/>
    <col min="21" max="21" width="16.5703125" style="50" bestFit="1" customWidth="1"/>
    <col min="22" max="22" width="12.42578125" style="85" bestFit="1" customWidth="1"/>
    <col min="23" max="23" width="3.7109375" style="50" customWidth="1"/>
    <col min="24" max="24" width="11.7109375" style="100" customWidth="1"/>
    <col min="25" max="26" width="13.7109375" style="50" customWidth="1"/>
    <col min="27" max="27" width="13.7109375" style="101" customWidth="1"/>
    <col min="28" max="16384" width="8.85546875" style="50"/>
  </cols>
  <sheetData>
    <row r="1" spans="1:27" x14ac:dyDescent="0.25">
      <c r="C1" s="142" t="s">
        <v>70</v>
      </c>
      <c r="D1" s="97">
        <f>'3rd'!Temp_Goal</f>
        <v>3778.7855099999997</v>
      </c>
      <c r="E1" s="98">
        <v>43100</v>
      </c>
      <c r="P1" s="143"/>
    </row>
    <row r="2" spans="1:27" ht="15" customHeight="1" x14ac:dyDescent="0.25">
      <c r="A2" s="169" t="s">
        <v>1</v>
      </c>
      <c r="B2" s="133"/>
      <c r="C2" s="134" t="e">
        <f ca="1">CONCATENATE("(",ROUND((OFFSET($C$2,MATCH(DATE(YEAR(TODAY()),MONTH(TODAY()),1),B:B,0)-1,0)/Original_Amount),2)*100,"% remains)")</f>
        <v>#N/A</v>
      </c>
      <c r="D2" s="178" t="s">
        <v>65</v>
      </c>
      <c r="E2" s="178" t="s">
        <v>63</v>
      </c>
      <c r="F2" s="171" t="s">
        <v>2</v>
      </c>
      <c r="G2" s="172"/>
      <c r="H2" s="172"/>
      <c r="I2" s="172"/>
      <c r="J2" s="172"/>
      <c r="K2" s="172"/>
      <c r="L2" s="135"/>
      <c r="M2" s="135"/>
      <c r="N2" s="135"/>
      <c r="O2" s="171" t="s">
        <v>3</v>
      </c>
      <c r="P2" s="172"/>
      <c r="Q2" s="177"/>
      <c r="R2" s="136" t="s">
        <v>4</v>
      </c>
      <c r="S2" s="137" t="str">
        <f>Q3</f>
        <v>EOM Balance</v>
      </c>
      <c r="T2" s="173" t="s">
        <v>6</v>
      </c>
      <c r="U2" s="180" t="s">
        <v>8</v>
      </c>
      <c r="V2" s="138" t="s">
        <v>9</v>
      </c>
      <c r="W2" s="139"/>
      <c r="X2" s="140"/>
      <c r="Y2" s="165" t="s">
        <v>40</v>
      </c>
      <c r="Z2" s="165" t="s">
        <v>39</v>
      </c>
      <c r="AA2" s="167" t="s">
        <v>41</v>
      </c>
    </row>
    <row r="3" spans="1:27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8</v>
      </c>
      <c r="I3" s="110" t="s">
        <v>68</v>
      </c>
      <c r="J3" s="110" t="s">
        <v>67</v>
      </c>
      <c r="K3" s="57" t="s">
        <v>12</v>
      </c>
      <c r="L3" s="14" t="s">
        <v>13</v>
      </c>
      <c r="M3" s="14" t="s">
        <v>62</v>
      </c>
      <c r="N3" s="14" t="s">
        <v>66</v>
      </c>
      <c r="O3" s="58" t="s">
        <v>14</v>
      </c>
      <c r="P3" s="144" t="s">
        <v>69</v>
      </c>
      <c r="Q3" s="105" t="s">
        <v>61</v>
      </c>
      <c r="R3" s="59" t="s">
        <v>16</v>
      </c>
      <c r="S3" s="60" t="s">
        <v>16</v>
      </c>
      <c r="T3" s="174"/>
      <c r="U3" s="176"/>
      <c r="V3" s="61" t="s">
        <v>17</v>
      </c>
      <c r="W3" s="141"/>
      <c r="X3" s="132" t="s">
        <v>38</v>
      </c>
      <c r="Y3" s="166" t="s">
        <v>40</v>
      </c>
      <c r="Z3" s="166"/>
      <c r="AA3" s="168"/>
    </row>
    <row r="4" spans="1:27" ht="15" customHeight="1" x14ac:dyDescent="0.25">
      <c r="A4" s="62" t="s">
        <v>34</v>
      </c>
      <c r="B4" s="63">
        <f ca="1">DATE(YEAR(Start_Date)+IF(MONTH(Start_Date)&gt;10,1,0),MONTH(EDATE(Start_Date+30,1)),1)</f>
        <v>44287</v>
      </c>
      <c r="C4" s="64">
        <f>Loan_Value-F4-0.01</f>
        <v>91681.290000000008</v>
      </c>
      <c r="D4" s="67">
        <v>0</v>
      </c>
      <c r="E4" s="67">
        <v>0</v>
      </c>
      <c r="F4" s="56">
        <f>First_Months_Principle</f>
        <v>118.70000000000005</v>
      </c>
      <c r="G4" s="65">
        <f>First_Months_Interest</f>
        <v>351.90999999999997</v>
      </c>
      <c r="H4" s="107">
        <f ca="1">I4+J4</f>
        <v>228.03</v>
      </c>
      <c r="I4" s="120">
        <f t="shared" ref="I4:I67" ca="1" si="0">IF(N3&gt;0,ROUND(LOOKUP(YEAR($B4-60),T:T,U:U),2),0)</f>
        <v>228.03</v>
      </c>
      <c r="J4" s="119">
        <f>IF($C4&gt;_80_of_Appraisal,PMI,0)</f>
        <v>0</v>
      </c>
      <c r="K4" s="107">
        <f t="shared" ref="K4:K67" ca="1" si="1">IF(N3&gt;0,-F4-G4-H4+IF(E4&gt;0,E4,Allotment),0)</f>
        <v>701.36</v>
      </c>
      <c r="L4" s="107">
        <f t="shared" ref="L4:L67" ca="1" si="2">IF(N3&gt;0,C4-K4,0)</f>
        <v>90979.930000000008</v>
      </c>
      <c r="M4" s="107">
        <f>IF($P4,$P4,0)</f>
        <v>0</v>
      </c>
      <c r="N4" s="108">
        <f ca="1">L4-M4</f>
        <v>90979.930000000008</v>
      </c>
      <c r="O4" s="127">
        <v>0</v>
      </c>
      <c r="P4" s="128">
        <v>0</v>
      </c>
      <c r="Q4" s="66">
        <f ca="1">N4-O4</f>
        <v>90979.930000000008</v>
      </c>
      <c r="R4" s="49">
        <f t="shared" ref="R4:R67" ca="1" si="3">YEAR(B4)</f>
        <v>2021</v>
      </c>
      <c r="S4" s="50" t="s">
        <v>47</v>
      </c>
      <c r="T4" s="49">
        <f ca="1">YEAR(Start_Date)-1</f>
        <v>2020</v>
      </c>
      <c r="U4" s="129">
        <f>INDEX($Y$4:$Y$33,MATCH(0,$Y$4:$Y$33,0)-1)+Monthly_Insurance</f>
        <v>213.11193966666667</v>
      </c>
      <c r="V4" s="68">
        <f t="shared" ref="V4:V33" ca="1" si="4">SUMIFS(G:G,R:R,T4)</f>
        <v>0</v>
      </c>
      <c r="X4" s="125">
        <v>1389.19</v>
      </c>
      <c r="Y4" s="69">
        <f>IF(X4&gt;0,X4/12,0)</f>
        <v>115.76583333333333</v>
      </c>
      <c r="Z4" s="69">
        <v>0</v>
      </c>
      <c r="AA4" s="70">
        <v>0</v>
      </c>
    </row>
    <row r="5" spans="1:27" x14ac:dyDescent="0.25">
      <c r="A5" s="71">
        <v>120000</v>
      </c>
      <c r="B5" s="48">
        <f t="shared" ref="B5:B68" ca="1" si="5">EDATE(B4,1)</f>
        <v>44317</v>
      </c>
      <c r="C5" s="72">
        <f t="shared" ref="C5:C68" ca="1" si="6">IF(N4&gt;0,N4-F5,IF(AND(N5=0,N4&lt;0),-0.01,0))</f>
        <v>90858.08</v>
      </c>
      <c r="D5" s="125">
        <v>0</v>
      </c>
      <c r="E5" s="125">
        <v>0</v>
      </c>
      <c r="F5" s="73">
        <f t="shared" ref="F5:F68" ca="1" si="7">IF(N4&gt;0,IF(D5,D5,New_Payment)-G5-H5,0)</f>
        <v>121.85</v>
      </c>
      <c r="G5" s="77">
        <f t="shared" ref="G5:G68" ca="1" si="8">IF(N4&gt;0,ROUND(N4*Period_Interest,2),0)</f>
        <v>348.76</v>
      </c>
      <c r="H5" s="74">
        <f ca="1">I5+J5</f>
        <v>228.03</v>
      </c>
      <c r="I5" s="112">
        <f t="shared" ca="1" si="0"/>
        <v>228.03</v>
      </c>
      <c r="J5" s="74">
        <f t="shared" ref="J5:J68" si="9">IF($C4&gt;_80_of_Appraisal,PMI,0)</f>
        <v>0</v>
      </c>
      <c r="K5" s="74">
        <f t="shared" ca="1" si="1"/>
        <v>701.36</v>
      </c>
      <c r="L5" s="74">
        <f t="shared" ca="1" si="2"/>
        <v>90156.72</v>
      </c>
      <c r="M5" s="74">
        <f ca="1">IF($P5,$P5,0)</f>
        <v>8001.2855099999997</v>
      </c>
      <c r="N5" s="60">
        <f ca="1">L5-M5</f>
        <v>82155.43449</v>
      </c>
      <c r="O5" s="75">
        <f t="shared" ref="O5:O24" ca="1" si="10">IF(Q4&gt;0,(IF(AND(MONTH($B5)=MONTH(Renew_3208),MONTH($B5)=MONTH(Renew_2924)),Goal_From_3208*0.5+Goal_From_2924*0.5,IF(MONTH($B5)=MONTH(Renew_3208),Goal_From_3208*0.5+Goal_From_2924*0.9,IF(MONTH($B5)=MONTH(Renew_2924),Goal_From_3208*0.9+Goal_From_2924*0.5,Goal_From_3208*0.9+Goal_From_2924*0.9)))+IF(B5&gt;=Temp_Start,IF(Temp,Temp_Goal,0),0)+IF(Bought_3rd_Rental,IF(MONTH($B5)=MONTH(Renew_NEW),Goal_From_NEW*0.5,Goal_From_NEW))),0)</f>
        <v>7601.2855099999997</v>
      </c>
      <c r="P5" s="123">
        <f t="shared" ref="P5:P15" ca="1" si="11">IF(O5,O5+400,0)</f>
        <v>8001.2855099999997</v>
      </c>
      <c r="Q5" s="76">
        <f t="shared" ref="Q5:Q68" ca="1" si="12">IF(OR(Q4&lt;-0.01,Q4=0),0,IF(Q4&gt;0,Q4-F5-K5-IF(P5&lt;&gt;"",P5,O5),Q4-F5-K5))</f>
        <v>82155.43449</v>
      </c>
      <c r="R5" s="49">
        <f t="shared" ca="1" si="3"/>
        <v>2021</v>
      </c>
      <c r="S5" s="50">
        <f>Original_Amount-Down_Payment</f>
        <v>91800</v>
      </c>
      <c r="T5" s="49">
        <f ca="1">T4+1</f>
        <v>2021</v>
      </c>
      <c r="U5" s="125">
        <f>U4*1.07</f>
        <v>228.02977544333336</v>
      </c>
      <c r="V5" s="68">
        <f t="shared" ca="1" si="4"/>
        <v>2219.27</v>
      </c>
      <c r="X5" s="125">
        <f>X4*1.02</f>
        <v>1416.9738</v>
      </c>
      <c r="Y5" s="69">
        <f t="shared" ref="Y5:Y33" si="13">IF(X5&gt;0,X5/12,0)</f>
        <v>118.08114999999999</v>
      </c>
      <c r="Z5" s="69">
        <f>IF(X5=0,0,X5-X4)</f>
        <v>27.783799999999928</v>
      </c>
      <c r="AA5" s="70">
        <f t="shared" ref="AA5:AA33" si="14">IF(OR(X4=0,X5=0),0,(X5-X4)/X4)</f>
        <v>1.9999999999999948E-2</v>
      </c>
    </row>
    <row r="6" spans="1:27" x14ac:dyDescent="0.25">
      <c r="B6" s="48">
        <f t="shared" ca="1" si="5"/>
        <v>44348</v>
      </c>
      <c r="C6" s="72">
        <f t="shared" ca="1" si="6"/>
        <v>81999.754490000007</v>
      </c>
      <c r="D6" s="125">
        <v>0</v>
      </c>
      <c r="E6" s="125">
        <v>0</v>
      </c>
      <c r="F6" s="73">
        <f t="shared" ca="1" si="7"/>
        <v>155.67999999999998</v>
      </c>
      <c r="G6" s="77">
        <f t="shared" ca="1" si="8"/>
        <v>314.93</v>
      </c>
      <c r="H6" s="74">
        <f t="shared" ref="H6:H69" ca="1" si="15">I6+J6</f>
        <v>228.03</v>
      </c>
      <c r="I6" s="112">
        <f t="shared" ca="1" si="0"/>
        <v>228.03</v>
      </c>
      <c r="J6" s="74">
        <f t="shared" ca="1" si="9"/>
        <v>0</v>
      </c>
      <c r="K6" s="74">
        <f t="shared" ca="1" si="1"/>
        <v>701.36</v>
      </c>
      <c r="L6" s="74">
        <f t="shared" ca="1" si="2"/>
        <v>81298.394490000006</v>
      </c>
      <c r="M6" s="74">
        <f t="shared" ref="M6:M69" ca="1" si="16">IF($P6,$P6,0)</f>
        <v>8001.2855099999997</v>
      </c>
      <c r="N6" s="60">
        <f t="shared" ref="N6:N69" ca="1" si="17">L6-M6</f>
        <v>73297.108980000005</v>
      </c>
      <c r="O6" s="75">
        <f t="shared" ca="1" si="10"/>
        <v>7601.2855099999997</v>
      </c>
      <c r="P6" s="123">
        <f t="shared" ca="1" si="11"/>
        <v>8001.2855099999997</v>
      </c>
      <c r="Q6" s="76">
        <f t="shared" ca="1" si="12"/>
        <v>73297.108980000005</v>
      </c>
      <c r="R6" s="49">
        <f t="shared" ca="1" si="3"/>
        <v>2021</v>
      </c>
      <c r="S6" s="50" t="s">
        <v>43</v>
      </c>
      <c r="T6" s="49">
        <f t="shared" ref="T6:T33" ca="1" si="18">T5+1</f>
        <v>2022</v>
      </c>
      <c r="U6" s="51">
        <f t="shared" ref="U6:U7" ca="1" si="19">U5*(1+Inflation)</f>
        <v>243.99185972436672</v>
      </c>
      <c r="V6" s="68">
        <f t="shared" ca="1" si="4"/>
        <v>139.93</v>
      </c>
      <c r="X6" s="125">
        <f>X5*1.02</f>
        <v>1445.3132760000001</v>
      </c>
      <c r="Y6" s="69">
        <f t="shared" si="13"/>
        <v>120.442773</v>
      </c>
      <c r="Z6" s="69">
        <f t="shared" ref="Z6:Z33" si="20">IF(X6=0,0,X6-X5)</f>
        <v>28.339476000000104</v>
      </c>
      <c r="AA6" s="70">
        <f t="shared" si="14"/>
        <v>2.0000000000000073E-2</v>
      </c>
    </row>
    <row r="7" spans="1:27" x14ac:dyDescent="0.25">
      <c r="A7" s="62" t="s">
        <v>18</v>
      </c>
      <c r="B7" s="48">
        <f t="shared" ca="1" si="5"/>
        <v>44378</v>
      </c>
      <c r="C7" s="72">
        <f t="shared" ca="1" si="6"/>
        <v>73107.468980000005</v>
      </c>
      <c r="D7" s="125">
        <v>0</v>
      </c>
      <c r="E7" s="125">
        <v>0</v>
      </c>
      <c r="F7" s="73">
        <f t="shared" ca="1" si="7"/>
        <v>189.63999999999996</v>
      </c>
      <c r="G7" s="77">
        <f t="shared" ca="1" si="8"/>
        <v>280.97000000000003</v>
      </c>
      <c r="H7" s="74">
        <f t="shared" ca="1" si="15"/>
        <v>228.03</v>
      </c>
      <c r="I7" s="112">
        <f t="shared" ca="1" si="0"/>
        <v>228.03</v>
      </c>
      <c r="J7" s="74">
        <f t="shared" ca="1" si="9"/>
        <v>0</v>
      </c>
      <c r="K7" s="74">
        <f t="shared" ca="1" si="1"/>
        <v>701.36</v>
      </c>
      <c r="L7" s="74">
        <f t="shared" ca="1" si="2"/>
        <v>72406.108980000005</v>
      </c>
      <c r="M7" s="74">
        <f t="shared" ca="1" si="16"/>
        <v>6601.2855099999997</v>
      </c>
      <c r="N7" s="60">
        <f t="shared" ca="1" si="17"/>
        <v>65804.823470000003</v>
      </c>
      <c r="O7" s="75">
        <f t="shared" ca="1" si="10"/>
        <v>6201.2855099999997</v>
      </c>
      <c r="P7" s="123">
        <f t="shared" ca="1" si="11"/>
        <v>6601.2855099999997</v>
      </c>
      <c r="Q7" s="76">
        <f t="shared" ca="1" si="12"/>
        <v>65804.823470000003</v>
      </c>
      <c r="R7" s="49">
        <f t="shared" ca="1" si="3"/>
        <v>2021</v>
      </c>
      <c r="S7" s="50">
        <f>12*30</f>
        <v>360</v>
      </c>
      <c r="T7" s="49">
        <f t="shared" ca="1" si="18"/>
        <v>2023</v>
      </c>
      <c r="U7" s="51">
        <f t="shared" ca="1" si="19"/>
        <v>261.07128990507243</v>
      </c>
      <c r="V7" s="68">
        <f t="shared" ca="1" si="4"/>
        <v>0</v>
      </c>
      <c r="X7" s="125">
        <v>0</v>
      </c>
      <c r="Y7" s="69">
        <f t="shared" si="13"/>
        <v>0</v>
      </c>
      <c r="Z7" s="69">
        <f t="shared" si="20"/>
        <v>0</v>
      </c>
      <c r="AA7" s="70">
        <f t="shared" si="14"/>
        <v>0</v>
      </c>
    </row>
    <row r="8" spans="1:27" x14ac:dyDescent="0.25">
      <c r="A8" s="71">
        <f>Original_Amount*0.2+4200</f>
        <v>28200</v>
      </c>
      <c r="B8" s="48">
        <f t="shared" ca="1" si="5"/>
        <v>44409</v>
      </c>
      <c r="C8" s="72">
        <f t="shared" ca="1" si="6"/>
        <v>65586.463470000002</v>
      </c>
      <c r="D8" s="125">
        <v>0</v>
      </c>
      <c r="E8" s="125">
        <v>0</v>
      </c>
      <c r="F8" s="73">
        <f t="shared" ca="1" si="7"/>
        <v>218.35999999999999</v>
      </c>
      <c r="G8" s="77">
        <f t="shared" ca="1" si="8"/>
        <v>252.25</v>
      </c>
      <c r="H8" s="74">
        <f t="shared" ca="1" si="15"/>
        <v>228.03</v>
      </c>
      <c r="I8" s="112">
        <f t="shared" ca="1" si="0"/>
        <v>228.03</v>
      </c>
      <c r="J8" s="74">
        <f t="shared" ca="1" si="9"/>
        <v>0</v>
      </c>
      <c r="K8" s="74">
        <f t="shared" ca="1" si="1"/>
        <v>701.36</v>
      </c>
      <c r="L8" s="74">
        <f t="shared" ca="1" si="2"/>
        <v>64885.103470000002</v>
      </c>
      <c r="M8" s="74">
        <f t="shared" ca="1" si="16"/>
        <v>8001.2855099999997</v>
      </c>
      <c r="N8" s="60">
        <f t="shared" ca="1" si="17"/>
        <v>56883.81796</v>
      </c>
      <c r="O8" s="75">
        <f t="shared" ca="1" si="10"/>
        <v>7601.2855099999997</v>
      </c>
      <c r="P8" s="123">
        <f t="shared" ca="1" si="11"/>
        <v>8001.2855099999997</v>
      </c>
      <c r="Q8" s="76">
        <f t="shared" ca="1" si="12"/>
        <v>56883.81796</v>
      </c>
      <c r="R8" s="49">
        <f t="shared" ca="1" si="3"/>
        <v>2021</v>
      </c>
      <c r="S8" s="50" t="s">
        <v>44</v>
      </c>
      <c r="T8" s="49">
        <f t="shared" ca="1" si="18"/>
        <v>2024</v>
      </c>
      <c r="U8" s="51">
        <f t="shared" ref="U8:U10" ca="1" si="21">U7*(1+Inflation)</f>
        <v>279.34628019842751</v>
      </c>
      <c r="V8" s="68">
        <f t="shared" ca="1" si="4"/>
        <v>0</v>
      </c>
      <c r="X8" s="125">
        <v>0</v>
      </c>
      <c r="Y8" s="69">
        <f t="shared" si="13"/>
        <v>0</v>
      </c>
      <c r="Z8" s="69">
        <f t="shared" si="20"/>
        <v>0</v>
      </c>
      <c r="AA8" s="70">
        <f t="shared" si="14"/>
        <v>0</v>
      </c>
    </row>
    <row r="9" spans="1:27" x14ac:dyDescent="0.25">
      <c r="B9" s="48">
        <f t="shared" ca="1" si="5"/>
        <v>44440</v>
      </c>
      <c r="C9" s="72">
        <f t="shared" ca="1" si="6"/>
        <v>56631.257960000003</v>
      </c>
      <c r="D9" s="125">
        <v>0</v>
      </c>
      <c r="E9" s="125">
        <v>0</v>
      </c>
      <c r="F9" s="73">
        <f t="shared" ca="1" si="7"/>
        <v>252.55999999999997</v>
      </c>
      <c r="G9" s="77">
        <f t="shared" ca="1" si="8"/>
        <v>218.05</v>
      </c>
      <c r="H9" s="74">
        <f t="shared" ca="1" si="15"/>
        <v>228.03</v>
      </c>
      <c r="I9" s="112">
        <f t="shared" ca="1" si="0"/>
        <v>228.03</v>
      </c>
      <c r="J9" s="74">
        <f t="shared" ca="1" si="9"/>
        <v>0</v>
      </c>
      <c r="K9" s="74">
        <f t="shared" ca="1" si="1"/>
        <v>701.36</v>
      </c>
      <c r="L9" s="74">
        <f t="shared" ca="1" si="2"/>
        <v>55929.897960000002</v>
      </c>
      <c r="M9" s="74">
        <f t="shared" ca="1" si="16"/>
        <v>7591.2855099999997</v>
      </c>
      <c r="N9" s="60">
        <f t="shared" ca="1" si="17"/>
        <v>48338.612450000001</v>
      </c>
      <c r="O9" s="75">
        <f t="shared" ca="1" si="10"/>
        <v>7191.2855099999997</v>
      </c>
      <c r="P9" s="123">
        <f t="shared" ca="1" si="11"/>
        <v>7591.2855099999997</v>
      </c>
      <c r="Q9" s="76">
        <f t="shared" ca="1" si="12"/>
        <v>48338.612450000001</v>
      </c>
      <c r="R9" s="49">
        <f t="shared" ca="1" si="3"/>
        <v>2021</v>
      </c>
      <c r="S9" s="50">
        <f>Interest_Rate/12</f>
        <v>3.8333333333333331E-3</v>
      </c>
      <c r="T9" s="78">
        <f t="shared" ca="1" si="18"/>
        <v>2025</v>
      </c>
      <c r="U9" s="51">
        <f t="shared" ca="1" si="21"/>
        <v>298.90051981231744</v>
      </c>
      <c r="V9" s="68">
        <f t="shared" ca="1" si="4"/>
        <v>0</v>
      </c>
      <c r="X9" s="125">
        <v>0</v>
      </c>
      <c r="Y9" s="69">
        <f t="shared" si="13"/>
        <v>0</v>
      </c>
      <c r="Z9" s="69">
        <f t="shared" si="20"/>
        <v>0</v>
      </c>
      <c r="AA9" s="70">
        <f t="shared" si="14"/>
        <v>0</v>
      </c>
    </row>
    <row r="10" spans="1:27" ht="15" customHeight="1" x14ac:dyDescent="0.25">
      <c r="A10" s="62" t="s">
        <v>19</v>
      </c>
      <c r="B10" s="48">
        <f t="shared" ca="1" si="5"/>
        <v>44470</v>
      </c>
      <c r="C10" s="72">
        <f t="shared" ca="1" si="6"/>
        <v>48053.302450000003</v>
      </c>
      <c r="D10" s="125">
        <v>0</v>
      </c>
      <c r="E10" s="125">
        <v>0</v>
      </c>
      <c r="F10" s="73">
        <f t="shared" ca="1" si="7"/>
        <v>285.30999999999995</v>
      </c>
      <c r="G10" s="77">
        <f t="shared" ca="1" si="8"/>
        <v>185.3</v>
      </c>
      <c r="H10" s="74">
        <f t="shared" ca="1" si="15"/>
        <v>228.03</v>
      </c>
      <c r="I10" s="112">
        <f t="shared" ca="1" si="0"/>
        <v>228.03</v>
      </c>
      <c r="J10" s="74">
        <f t="shared" ca="1" si="9"/>
        <v>0</v>
      </c>
      <c r="K10" s="74">
        <f t="shared" ca="1" si="1"/>
        <v>701.36</v>
      </c>
      <c r="L10" s="74">
        <f t="shared" ca="1" si="2"/>
        <v>47351.942450000002</v>
      </c>
      <c r="M10" s="74">
        <f t="shared" ca="1" si="16"/>
        <v>8001.2855099999997</v>
      </c>
      <c r="N10" s="60">
        <f t="shared" ca="1" si="17"/>
        <v>39350.656940000001</v>
      </c>
      <c r="O10" s="75">
        <f t="shared" ca="1" si="10"/>
        <v>7601.2855099999997</v>
      </c>
      <c r="P10" s="123">
        <f t="shared" ca="1" si="11"/>
        <v>8001.2855099999997</v>
      </c>
      <c r="Q10" s="76">
        <f t="shared" ca="1" si="12"/>
        <v>39350.656940000001</v>
      </c>
      <c r="R10" s="49">
        <f t="shared" ca="1" si="3"/>
        <v>2021</v>
      </c>
      <c r="S10" s="50" t="s">
        <v>45</v>
      </c>
      <c r="T10" s="49">
        <f t="shared" ca="1" si="18"/>
        <v>2026</v>
      </c>
      <c r="U10" s="51">
        <f t="shared" ca="1" si="21"/>
        <v>319.82355619917968</v>
      </c>
      <c r="V10" s="68">
        <f t="shared" ca="1" si="4"/>
        <v>0</v>
      </c>
      <c r="X10" s="125">
        <v>0</v>
      </c>
      <c r="Y10" s="69">
        <f t="shared" si="13"/>
        <v>0</v>
      </c>
      <c r="Z10" s="69">
        <f t="shared" si="20"/>
        <v>0</v>
      </c>
      <c r="AA10" s="70">
        <f t="shared" si="14"/>
        <v>0</v>
      </c>
    </row>
    <row r="11" spans="1:27" x14ac:dyDescent="0.25">
      <c r="A11" s="79">
        <v>4.5999999999999999E-2</v>
      </c>
      <c r="B11" s="48">
        <f t="shared" ca="1" si="5"/>
        <v>44501</v>
      </c>
      <c r="C11" s="72">
        <f t="shared" ca="1" si="6"/>
        <v>39030.886940000004</v>
      </c>
      <c r="D11" s="125">
        <v>0</v>
      </c>
      <c r="E11" s="125">
        <v>0</v>
      </c>
      <c r="F11" s="73">
        <f t="shared" ca="1" si="7"/>
        <v>319.77</v>
      </c>
      <c r="G11" s="77">
        <f t="shared" ca="1" si="8"/>
        <v>150.84</v>
      </c>
      <c r="H11" s="74">
        <f t="shared" ca="1" si="15"/>
        <v>228.03</v>
      </c>
      <c r="I11" s="112">
        <f t="shared" ca="1" si="0"/>
        <v>228.03</v>
      </c>
      <c r="J11" s="74">
        <f t="shared" ca="1" si="9"/>
        <v>0</v>
      </c>
      <c r="K11" s="74">
        <f t="shared" ca="1" si="1"/>
        <v>701.36</v>
      </c>
      <c r="L11" s="74">
        <f t="shared" ca="1" si="2"/>
        <v>38329.526940000003</v>
      </c>
      <c r="M11" s="74">
        <f t="shared" ca="1" si="16"/>
        <v>8001.2855099999997</v>
      </c>
      <c r="N11" s="60">
        <f t="shared" ca="1" si="17"/>
        <v>30328.241430000002</v>
      </c>
      <c r="O11" s="75">
        <f t="shared" ca="1" si="10"/>
        <v>7601.2855099999997</v>
      </c>
      <c r="P11" s="123">
        <f t="shared" ca="1" si="11"/>
        <v>8001.2855099999997</v>
      </c>
      <c r="Q11" s="76">
        <f t="shared" ca="1" si="12"/>
        <v>30328.241430000002</v>
      </c>
      <c r="R11" s="49">
        <f t="shared" ca="1" si="3"/>
        <v>2021</v>
      </c>
      <c r="S11" s="109">
        <f>ROUND(Loan_Value*(Period_Interest*POWER(1+Period_Interest,Number_of_Payments))/(POWER(1+Period_Interest,Number_of_Payments)-1),2)</f>
        <v>470.61</v>
      </c>
      <c r="T11" s="49">
        <f t="shared" ca="1" si="18"/>
        <v>2027</v>
      </c>
      <c r="U11" s="51">
        <f t="shared" ref="U11:U33" ca="1" si="22">U10*(1+Inflation)</f>
        <v>342.21120513312229</v>
      </c>
      <c r="V11" s="68">
        <f t="shared" ca="1" si="4"/>
        <v>0</v>
      </c>
      <c r="X11" s="125">
        <v>0</v>
      </c>
      <c r="Y11" s="69">
        <f t="shared" si="13"/>
        <v>0</v>
      </c>
      <c r="Z11" s="69">
        <f t="shared" si="20"/>
        <v>0</v>
      </c>
      <c r="AA11" s="70">
        <f t="shared" si="14"/>
        <v>0</v>
      </c>
    </row>
    <row r="12" spans="1:27" x14ac:dyDescent="0.25">
      <c r="B12" s="48">
        <f t="shared" ca="1" si="5"/>
        <v>44531</v>
      </c>
      <c r="C12" s="72">
        <f t="shared" ca="1" si="6"/>
        <v>29973.891430000003</v>
      </c>
      <c r="D12" s="125">
        <v>0</v>
      </c>
      <c r="E12" s="125">
        <v>0</v>
      </c>
      <c r="F12" s="73">
        <f t="shared" ca="1" si="7"/>
        <v>354.35</v>
      </c>
      <c r="G12" s="77">
        <f t="shared" ca="1" si="8"/>
        <v>116.26</v>
      </c>
      <c r="H12" s="74">
        <f t="shared" ca="1" si="15"/>
        <v>228.03</v>
      </c>
      <c r="I12" s="112">
        <f t="shared" ca="1" si="0"/>
        <v>228.03</v>
      </c>
      <c r="J12" s="74">
        <f t="shared" ca="1" si="9"/>
        <v>0</v>
      </c>
      <c r="K12" s="74">
        <f t="shared" ca="1" si="1"/>
        <v>701.36</v>
      </c>
      <c r="L12" s="74">
        <f t="shared" ca="1" si="2"/>
        <v>29272.531430000003</v>
      </c>
      <c r="M12" s="74">
        <f t="shared" ca="1" si="16"/>
        <v>8001.2855099999997</v>
      </c>
      <c r="N12" s="60">
        <f t="shared" ca="1" si="17"/>
        <v>21271.245920000001</v>
      </c>
      <c r="O12" s="75">
        <f t="shared" ca="1" si="10"/>
        <v>7601.2855099999997</v>
      </c>
      <c r="P12" s="123">
        <f t="shared" ca="1" si="11"/>
        <v>8001.2855099999997</v>
      </c>
      <c r="Q12" s="76">
        <f t="shared" ca="1" si="12"/>
        <v>21271.245920000001</v>
      </c>
      <c r="R12" s="49">
        <f t="shared" ca="1" si="3"/>
        <v>2021</v>
      </c>
      <c r="S12" s="50" t="s">
        <v>46</v>
      </c>
      <c r="T12" s="49">
        <f t="shared" ca="1" si="18"/>
        <v>2028</v>
      </c>
      <c r="U12" s="51">
        <f t="shared" ca="1" si="22"/>
        <v>366.16598949244087</v>
      </c>
      <c r="V12" s="68">
        <f t="shared" ca="1" si="4"/>
        <v>0</v>
      </c>
      <c r="X12" s="125">
        <v>0</v>
      </c>
      <c r="Y12" s="69">
        <f t="shared" si="13"/>
        <v>0</v>
      </c>
      <c r="Z12" s="69">
        <f t="shared" si="20"/>
        <v>0</v>
      </c>
      <c r="AA12" s="70">
        <f t="shared" si="14"/>
        <v>0</v>
      </c>
    </row>
    <row r="13" spans="1:27" x14ac:dyDescent="0.25">
      <c r="A13" s="62" t="s">
        <v>20</v>
      </c>
      <c r="B13" s="48">
        <f t="shared" ca="1" si="5"/>
        <v>44562</v>
      </c>
      <c r="C13" s="72">
        <f t="shared" ca="1" si="6"/>
        <v>20882.175920000001</v>
      </c>
      <c r="D13" s="125">
        <v>0</v>
      </c>
      <c r="E13" s="125">
        <v>0</v>
      </c>
      <c r="F13" s="73">
        <f t="shared" ca="1" si="7"/>
        <v>389.07000000000005</v>
      </c>
      <c r="G13" s="77">
        <f t="shared" ca="1" si="8"/>
        <v>81.540000000000006</v>
      </c>
      <c r="H13" s="74">
        <f t="shared" ca="1" si="15"/>
        <v>228.03</v>
      </c>
      <c r="I13" s="112">
        <f t="shared" ca="1" si="0"/>
        <v>228.03</v>
      </c>
      <c r="J13" s="74">
        <f t="shared" ca="1" si="9"/>
        <v>0</v>
      </c>
      <c r="K13" s="74">
        <f t="shared" ca="1" si="1"/>
        <v>701.3599999999999</v>
      </c>
      <c r="L13" s="74">
        <f t="shared" ca="1" si="2"/>
        <v>20180.815920000001</v>
      </c>
      <c r="M13" s="74">
        <f t="shared" ca="1" si="16"/>
        <v>8001.2855099999997</v>
      </c>
      <c r="N13" s="60">
        <f t="shared" ca="1" si="17"/>
        <v>12179.530410000001</v>
      </c>
      <c r="O13" s="75">
        <f t="shared" ca="1" si="10"/>
        <v>7601.2855099999997</v>
      </c>
      <c r="P13" s="123">
        <f t="shared" ca="1" si="11"/>
        <v>8001.2855099999997</v>
      </c>
      <c r="Q13" s="76">
        <f t="shared" ca="1" si="12"/>
        <v>12179.530410000001</v>
      </c>
      <c r="R13" s="49">
        <f t="shared" ca="1" si="3"/>
        <v>2022</v>
      </c>
      <c r="S13" s="109">
        <f>Calculated_Payment-First_Months_Interest</f>
        <v>118.70000000000005</v>
      </c>
      <c r="T13" s="49">
        <f t="shared" ca="1" si="18"/>
        <v>2029</v>
      </c>
      <c r="U13" s="51">
        <f t="shared" ca="1" si="22"/>
        <v>391.79760875691176</v>
      </c>
      <c r="V13" s="68">
        <f t="shared" ca="1" si="4"/>
        <v>0</v>
      </c>
      <c r="X13" s="125">
        <v>0</v>
      </c>
      <c r="Y13" s="69">
        <f t="shared" si="13"/>
        <v>0</v>
      </c>
      <c r="Z13" s="69">
        <f t="shared" si="20"/>
        <v>0</v>
      </c>
      <c r="AA13" s="70">
        <f t="shared" si="14"/>
        <v>0</v>
      </c>
    </row>
    <row r="14" spans="1:27" x14ac:dyDescent="0.25">
      <c r="A14" s="80">
        <f ca="1">EDATE('3rd'!A35,6)</f>
        <v>44228</v>
      </c>
      <c r="B14" s="48">
        <f t="shared" ca="1" si="5"/>
        <v>44593</v>
      </c>
      <c r="C14" s="72">
        <f t="shared" ca="1" si="6"/>
        <v>11755.610410000001</v>
      </c>
      <c r="D14" s="125">
        <v>0</v>
      </c>
      <c r="E14" s="125">
        <v>0</v>
      </c>
      <c r="F14" s="73">
        <f t="shared" ca="1" si="7"/>
        <v>423.92000000000007</v>
      </c>
      <c r="G14" s="77">
        <f t="shared" ca="1" si="8"/>
        <v>46.69</v>
      </c>
      <c r="H14" s="74">
        <f t="shared" ca="1" si="15"/>
        <v>228.03</v>
      </c>
      <c r="I14" s="112">
        <f t="shared" ca="1" si="0"/>
        <v>228.03</v>
      </c>
      <c r="J14" s="74">
        <f t="shared" ca="1" si="9"/>
        <v>0</v>
      </c>
      <c r="K14" s="74">
        <f t="shared" ca="1" si="1"/>
        <v>701.3599999999999</v>
      </c>
      <c r="L14" s="74">
        <f t="shared" ca="1" si="2"/>
        <v>11054.250410000001</v>
      </c>
      <c r="M14" s="74">
        <f t="shared" ca="1" si="16"/>
        <v>8001.2855099999997</v>
      </c>
      <c r="N14" s="60">
        <f t="shared" ca="1" si="17"/>
        <v>3052.9649000000009</v>
      </c>
      <c r="O14" s="75">
        <f t="shared" ca="1" si="10"/>
        <v>7601.2855099999997</v>
      </c>
      <c r="P14" s="123">
        <f t="shared" ca="1" si="11"/>
        <v>8001.2855099999997</v>
      </c>
      <c r="Q14" s="76">
        <f t="shared" ca="1" si="12"/>
        <v>3052.9649000000009</v>
      </c>
      <c r="R14" s="49">
        <f t="shared" ca="1" si="3"/>
        <v>2022</v>
      </c>
      <c r="S14" s="106" t="s">
        <v>64</v>
      </c>
      <c r="T14" s="49">
        <f t="shared" ca="1" si="18"/>
        <v>2030</v>
      </c>
      <c r="U14" s="51">
        <f t="shared" ca="1" si="22"/>
        <v>419.22344136989562</v>
      </c>
      <c r="V14" s="68">
        <f t="shared" ca="1" si="4"/>
        <v>0</v>
      </c>
      <c r="X14" s="125">
        <v>0</v>
      </c>
      <c r="Y14" s="69">
        <f t="shared" si="13"/>
        <v>0</v>
      </c>
      <c r="Z14" s="69">
        <f t="shared" si="20"/>
        <v>0</v>
      </c>
      <c r="AA14" s="70">
        <f t="shared" si="14"/>
        <v>0</v>
      </c>
    </row>
    <row r="15" spans="1:27" x14ac:dyDescent="0.25">
      <c r="B15" s="48">
        <f t="shared" ca="1" si="5"/>
        <v>44621</v>
      </c>
      <c r="C15" s="72">
        <f t="shared" ca="1" si="6"/>
        <v>2594.054900000001</v>
      </c>
      <c r="D15" s="125">
        <v>0</v>
      </c>
      <c r="E15" s="125">
        <v>0</v>
      </c>
      <c r="F15" s="73">
        <f t="shared" ca="1" si="7"/>
        <v>458.90999999999997</v>
      </c>
      <c r="G15" s="77">
        <f t="shared" ca="1" si="8"/>
        <v>11.7</v>
      </c>
      <c r="H15" s="74">
        <f t="shared" ca="1" si="15"/>
        <v>228.03</v>
      </c>
      <c r="I15" s="112">
        <f t="shared" ca="1" si="0"/>
        <v>228.03</v>
      </c>
      <c r="J15" s="74">
        <f t="shared" ca="1" si="9"/>
        <v>0</v>
      </c>
      <c r="K15" s="74">
        <f t="shared" ca="1" si="1"/>
        <v>701.36</v>
      </c>
      <c r="L15" s="74">
        <f t="shared" ca="1" si="2"/>
        <v>1892.6949000000009</v>
      </c>
      <c r="M15" s="74">
        <f t="shared" ca="1" si="16"/>
        <v>8001.2855099999997</v>
      </c>
      <c r="N15" s="60">
        <f t="shared" ca="1" si="17"/>
        <v>-6108.5906099999993</v>
      </c>
      <c r="O15" s="75">
        <f t="shared" ca="1" si="10"/>
        <v>7601.2855099999997</v>
      </c>
      <c r="P15" s="123">
        <f t="shared" ca="1" si="11"/>
        <v>8001.2855099999997</v>
      </c>
      <c r="Q15" s="76">
        <f t="shared" ca="1" si="12"/>
        <v>-6108.5906099999993</v>
      </c>
      <c r="R15" s="49">
        <f t="shared" ca="1" si="3"/>
        <v>2022</v>
      </c>
      <c r="S15" s="109">
        <f>ROUND(Loan_Value*Period_Interest,2)+0.01</f>
        <v>351.90999999999997</v>
      </c>
      <c r="T15" s="49">
        <f t="shared" ca="1" si="18"/>
        <v>2031</v>
      </c>
      <c r="U15" s="51">
        <f t="shared" ca="1" si="22"/>
        <v>448.56908226578832</v>
      </c>
      <c r="V15" s="68">
        <f t="shared" ca="1" si="4"/>
        <v>0</v>
      </c>
      <c r="X15" s="125">
        <v>0</v>
      </c>
      <c r="Y15" s="69">
        <f t="shared" si="13"/>
        <v>0</v>
      </c>
      <c r="Z15" s="69">
        <f t="shared" si="20"/>
        <v>0</v>
      </c>
      <c r="AA15" s="70">
        <f t="shared" si="14"/>
        <v>0</v>
      </c>
    </row>
    <row r="16" spans="1:27" x14ac:dyDescent="0.25">
      <c r="A16" s="62" t="s">
        <v>56</v>
      </c>
      <c r="B16" s="48">
        <f t="shared" ca="1" si="5"/>
        <v>44652</v>
      </c>
      <c r="C16" s="72">
        <f t="shared" ca="1" si="6"/>
        <v>-0.01</v>
      </c>
      <c r="D16" s="125">
        <v>0</v>
      </c>
      <c r="E16" s="125">
        <v>0</v>
      </c>
      <c r="F16" s="73">
        <f t="shared" ca="1" si="7"/>
        <v>0</v>
      </c>
      <c r="G16" s="77">
        <f t="shared" ca="1" si="8"/>
        <v>0</v>
      </c>
      <c r="H16" s="74">
        <f t="shared" ca="1" si="15"/>
        <v>0</v>
      </c>
      <c r="I16" s="112">
        <f t="shared" ca="1" si="0"/>
        <v>0</v>
      </c>
      <c r="J16" s="74">
        <f t="shared" ca="1" si="9"/>
        <v>0</v>
      </c>
      <c r="K16" s="74">
        <f t="shared" ca="1" si="1"/>
        <v>0</v>
      </c>
      <c r="L16" s="74">
        <f t="shared" ca="1" si="2"/>
        <v>0</v>
      </c>
      <c r="M16" s="74">
        <f t="shared" ca="1" si="16"/>
        <v>0</v>
      </c>
      <c r="N16" s="60">
        <f t="shared" ca="1" si="17"/>
        <v>0</v>
      </c>
      <c r="O16" s="75">
        <f t="shared" ca="1" si="10"/>
        <v>0</v>
      </c>
      <c r="P16" s="123">
        <f ca="1">IF(O16,O16+400,0)</f>
        <v>0</v>
      </c>
      <c r="Q16" s="76">
        <f t="shared" ca="1" si="12"/>
        <v>0</v>
      </c>
      <c r="R16" s="49">
        <f t="shared" ca="1" si="3"/>
        <v>2022</v>
      </c>
      <c r="S16" s="106" t="s">
        <v>0</v>
      </c>
      <c r="T16" s="49">
        <f t="shared" ca="1" si="18"/>
        <v>2032</v>
      </c>
      <c r="U16" s="51">
        <f t="shared" ca="1" si="22"/>
        <v>479.96891802439353</v>
      </c>
      <c r="V16" s="68">
        <f t="shared" ca="1" si="4"/>
        <v>0</v>
      </c>
      <c r="X16" s="125">
        <v>0</v>
      </c>
      <c r="Y16" s="69">
        <f t="shared" si="13"/>
        <v>0</v>
      </c>
      <c r="Z16" s="69">
        <f t="shared" si="20"/>
        <v>0</v>
      </c>
      <c r="AA16" s="70">
        <f t="shared" si="14"/>
        <v>0</v>
      </c>
    </row>
    <row r="17" spans="1:27" x14ac:dyDescent="0.25">
      <c r="A17" s="71">
        <f ca="1">Payment</f>
        <v>698.64</v>
      </c>
      <c r="B17" s="48">
        <f t="shared" ca="1" si="5"/>
        <v>44682</v>
      </c>
      <c r="C17" s="72">
        <f t="shared" ca="1" si="6"/>
        <v>0</v>
      </c>
      <c r="D17" s="125">
        <v>0</v>
      </c>
      <c r="E17" s="125">
        <v>0</v>
      </c>
      <c r="F17" s="73">
        <f t="shared" ca="1" si="7"/>
        <v>0</v>
      </c>
      <c r="G17" s="77">
        <f t="shared" ca="1" si="8"/>
        <v>0</v>
      </c>
      <c r="H17" s="74">
        <f t="shared" ca="1" si="15"/>
        <v>0</v>
      </c>
      <c r="I17" s="112">
        <f t="shared" ca="1" si="0"/>
        <v>0</v>
      </c>
      <c r="J17" s="74">
        <f t="shared" ca="1" si="9"/>
        <v>0</v>
      </c>
      <c r="K17" s="74">
        <f t="shared" ca="1" si="1"/>
        <v>0</v>
      </c>
      <c r="L17" s="74">
        <f t="shared" ca="1" si="2"/>
        <v>0</v>
      </c>
      <c r="M17" s="74">
        <f t="shared" ca="1" si="16"/>
        <v>0</v>
      </c>
      <c r="N17" s="60">
        <f t="shared" ca="1" si="17"/>
        <v>0</v>
      </c>
      <c r="O17" s="75">
        <f t="shared" ca="1" si="10"/>
        <v>0</v>
      </c>
      <c r="P17" s="123">
        <f t="shared" ref="P17:P80" ca="1" si="23">IF(O17,O17+400,0)</f>
        <v>0</v>
      </c>
      <c r="Q17" s="76">
        <f t="shared" ca="1" si="12"/>
        <v>0</v>
      </c>
      <c r="R17" s="49">
        <f t="shared" ca="1" si="3"/>
        <v>2022</v>
      </c>
      <c r="S17" s="109">
        <f ca="1">ROUND(Calculated_Payment+H4,2)</f>
        <v>698.64</v>
      </c>
      <c r="T17" s="49">
        <f t="shared" ca="1" si="18"/>
        <v>2033</v>
      </c>
      <c r="U17" s="51">
        <f t="shared" ca="1" si="22"/>
        <v>513.56674228610109</v>
      </c>
      <c r="V17" s="68">
        <f t="shared" ca="1" si="4"/>
        <v>0</v>
      </c>
      <c r="X17" s="125">
        <v>0</v>
      </c>
      <c r="Y17" s="69">
        <f t="shared" si="13"/>
        <v>0</v>
      </c>
      <c r="Z17" s="69">
        <f t="shared" si="20"/>
        <v>0</v>
      </c>
      <c r="AA17" s="70">
        <f t="shared" si="14"/>
        <v>0</v>
      </c>
    </row>
    <row r="18" spans="1:27" x14ac:dyDescent="0.25">
      <c r="A18" s="99"/>
      <c r="B18" s="48">
        <f t="shared" ca="1" si="5"/>
        <v>44713</v>
      </c>
      <c r="C18" s="72">
        <f t="shared" ca="1" si="6"/>
        <v>0</v>
      </c>
      <c r="D18" s="125">
        <v>0</v>
      </c>
      <c r="E18" s="125">
        <v>0</v>
      </c>
      <c r="F18" s="73">
        <f t="shared" ca="1" si="7"/>
        <v>0</v>
      </c>
      <c r="G18" s="77">
        <f t="shared" ca="1" si="8"/>
        <v>0</v>
      </c>
      <c r="H18" s="74">
        <f t="shared" ca="1" si="15"/>
        <v>0</v>
      </c>
      <c r="I18" s="112">
        <f t="shared" ca="1" si="0"/>
        <v>0</v>
      </c>
      <c r="J18" s="74">
        <f t="shared" ca="1" si="9"/>
        <v>0</v>
      </c>
      <c r="K18" s="74">
        <f t="shared" ca="1" si="1"/>
        <v>0</v>
      </c>
      <c r="L18" s="74">
        <f t="shared" ca="1" si="2"/>
        <v>0</v>
      </c>
      <c r="M18" s="74">
        <f t="shared" ca="1" si="16"/>
        <v>0</v>
      </c>
      <c r="N18" s="60">
        <f t="shared" ca="1" si="17"/>
        <v>0</v>
      </c>
      <c r="O18" s="75">
        <f t="shared" ca="1" si="10"/>
        <v>0</v>
      </c>
      <c r="P18" s="123">
        <f t="shared" ca="1" si="23"/>
        <v>0</v>
      </c>
      <c r="Q18" s="76">
        <f t="shared" ca="1" si="12"/>
        <v>0</v>
      </c>
      <c r="R18" s="49">
        <f t="shared" ca="1" si="3"/>
        <v>2022</v>
      </c>
      <c r="T18" s="49">
        <f t="shared" ca="1" si="18"/>
        <v>2034</v>
      </c>
      <c r="U18" s="51">
        <f t="shared" ca="1" si="22"/>
        <v>549.51641424612819</v>
      </c>
      <c r="V18" s="68">
        <f t="shared" ca="1" si="4"/>
        <v>0</v>
      </c>
      <c r="X18" s="125">
        <v>0</v>
      </c>
      <c r="Y18" s="69">
        <f t="shared" si="13"/>
        <v>0</v>
      </c>
      <c r="Z18" s="69">
        <f t="shared" si="20"/>
        <v>0</v>
      </c>
      <c r="AA18" s="70">
        <f t="shared" si="14"/>
        <v>0</v>
      </c>
    </row>
    <row r="19" spans="1:27" x14ac:dyDescent="0.25">
      <c r="A19" s="62" t="s">
        <v>48</v>
      </c>
      <c r="B19" s="48">
        <f t="shared" ca="1" si="5"/>
        <v>44743</v>
      </c>
      <c r="C19" s="72">
        <f t="shared" ca="1" si="6"/>
        <v>0</v>
      </c>
      <c r="D19" s="125">
        <v>0</v>
      </c>
      <c r="E19" s="125">
        <v>0</v>
      </c>
      <c r="F19" s="73">
        <f t="shared" ca="1" si="7"/>
        <v>0</v>
      </c>
      <c r="G19" s="77">
        <f t="shared" ca="1" si="8"/>
        <v>0</v>
      </c>
      <c r="H19" s="74">
        <f t="shared" ca="1" si="15"/>
        <v>0</v>
      </c>
      <c r="I19" s="112">
        <f t="shared" ca="1" si="0"/>
        <v>0</v>
      </c>
      <c r="J19" s="74">
        <f t="shared" ca="1" si="9"/>
        <v>0</v>
      </c>
      <c r="K19" s="74">
        <f t="shared" ca="1" si="1"/>
        <v>0</v>
      </c>
      <c r="L19" s="74">
        <f t="shared" ca="1" si="2"/>
        <v>0</v>
      </c>
      <c r="M19" s="74">
        <f t="shared" ca="1" si="16"/>
        <v>0</v>
      </c>
      <c r="N19" s="60">
        <f t="shared" ca="1" si="17"/>
        <v>0</v>
      </c>
      <c r="O19" s="75">
        <f t="shared" ca="1" si="10"/>
        <v>0</v>
      </c>
      <c r="P19" s="123">
        <f t="shared" ca="1" si="23"/>
        <v>0</v>
      </c>
      <c r="Q19" s="76">
        <f t="shared" ca="1" si="12"/>
        <v>0</v>
      </c>
      <c r="R19" s="49">
        <f t="shared" ca="1" si="3"/>
        <v>2022</v>
      </c>
      <c r="T19" s="49">
        <f ca="1">T18+1</f>
        <v>2035</v>
      </c>
      <c r="U19" s="51">
        <f t="shared" ref="U19:U22" ca="1" si="24">U18*(1+Inflation)</f>
        <v>587.98256324335716</v>
      </c>
      <c r="V19" s="68">
        <f t="shared" ca="1" si="4"/>
        <v>0</v>
      </c>
      <c r="X19" s="125">
        <v>0</v>
      </c>
      <c r="Y19" s="69">
        <f t="shared" si="13"/>
        <v>0</v>
      </c>
      <c r="Z19" s="69">
        <f t="shared" si="20"/>
        <v>0</v>
      </c>
      <c r="AA19" s="70">
        <f t="shared" si="14"/>
        <v>0</v>
      </c>
    </row>
    <row r="20" spans="1:27" x14ac:dyDescent="0.25">
      <c r="A20" s="71">
        <v>1400</v>
      </c>
      <c r="B20" s="48">
        <f t="shared" ca="1" si="5"/>
        <v>44774</v>
      </c>
      <c r="C20" s="72">
        <f t="shared" ca="1" si="6"/>
        <v>0</v>
      </c>
      <c r="D20" s="125">
        <v>0</v>
      </c>
      <c r="E20" s="125">
        <v>0</v>
      </c>
      <c r="F20" s="73">
        <f t="shared" ca="1" si="7"/>
        <v>0</v>
      </c>
      <c r="G20" s="77">
        <f t="shared" ca="1" si="8"/>
        <v>0</v>
      </c>
      <c r="H20" s="74">
        <f t="shared" ca="1" si="15"/>
        <v>0</v>
      </c>
      <c r="I20" s="112">
        <f t="shared" ca="1" si="0"/>
        <v>0</v>
      </c>
      <c r="J20" s="74">
        <f t="shared" ca="1" si="9"/>
        <v>0</v>
      </c>
      <c r="K20" s="74">
        <f t="shared" ca="1" si="1"/>
        <v>0</v>
      </c>
      <c r="L20" s="74">
        <f t="shared" ca="1" si="2"/>
        <v>0</v>
      </c>
      <c r="M20" s="74">
        <f t="shared" ca="1" si="16"/>
        <v>0</v>
      </c>
      <c r="N20" s="60">
        <f t="shared" ca="1" si="17"/>
        <v>0</v>
      </c>
      <c r="O20" s="75">
        <f t="shared" ca="1" si="10"/>
        <v>0</v>
      </c>
      <c r="P20" s="123">
        <f t="shared" ca="1" si="23"/>
        <v>0</v>
      </c>
      <c r="Q20" s="76">
        <f t="shared" ca="1" si="12"/>
        <v>0</v>
      </c>
      <c r="R20" s="49">
        <f t="shared" ca="1" si="3"/>
        <v>2022</v>
      </c>
      <c r="T20" s="49">
        <f ca="1">T19+1</f>
        <v>2036</v>
      </c>
      <c r="U20" s="51">
        <f t="shared" ca="1" si="24"/>
        <v>629.14134267039219</v>
      </c>
      <c r="V20" s="68">
        <f t="shared" ca="1" si="4"/>
        <v>0</v>
      </c>
      <c r="X20" s="125">
        <v>0</v>
      </c>
      <c r="Y20" s="69">
        <f t="shared" si="13"/>
        <v>0</v>
      </c>
      <c r="Z20" s="69">
        <f t="shared" si="20"/>
        <v>0</v>
      </c>
      <c r="AA20" s="70">
        <f t="shared" si="14"/>
        <v>0</v>
      </c>
    </row>
    <row r="21" spans="1:27" ht="15" customHeight="1" x14ac:dyDescent="0.25">
      <c r="B21" s="48">
        <f t="shared" ca="1" si="5"/>
        <v>44805</v>
      </c>
      <c r="C21" s="72">
        <f t="shared" ca="1" si="6"/>
        <v>0</v>
      </c>
      <c r="D21" s="125">
        <v>0</v>
      </c>
      <c r="E21" s="125">
        <v>0</v>
      </c>
      <c r="F21" s="73">
        <f t="shared" ca="1" si="7"/>
        <v>0</v>
      </c>
      <c r="G21" s="77">
        <f t="shared" ca="1" si="8"/>
        <v>0</v>
      </c>
      <c r="H21" s="74">
        <f t="shared" ca="1" si="15"/>
        <v>0</v>
      </c>
      <c r="I21" s="112">
        <f t="shared" ca="1" si="0"/>
        <v>0</v>
      </c>
      <c r="J21" s="74">
        <f t="shared" ca="1" si="9"/>
        <v>0</v>
      </c>
      <c r="K21" s="74">
        <f t="shared" ca="1" si="1"/>
        <v>0</v>
      </c>
      <c r="L21" s="74">
        <f t="shared" ca="1" si="2"/>
        <v>0</v>
      </c>
      <c r="M21" s="74">
        <f t="shared" ca="1" si="16"/>
        <v>0</v>
      </c>
      <c r="N21" s="60">
        <f t="shared" ca="1" si="17"/>
        <v>0</v>
      </c>
      <c r="O21" s="75">
        <f t="shared" ca="1" si="10"/>
        <v>0</v>
      </c>
      <c r="P21" s="123">
        <f t="shared" ca="1" si="23"/>
        <v>0</v>
      </c>
      <c r="Q21" s="76">
        <f t="shared" ca="1" si="12"/>
        <v>0</v>
      </c>
      <c r="R21" s="49">
        <f t="shared" ca="1" si="3"/>
        <v>2022</v>
      </c>
      <c r="T21" s="49">
        <f ca="1">T20+1</f>
        <v>2037</v>
      </c>
      <c r="U21" s="51">
        <f t="shared" ca="1" si="24"/>
        <v>673.18123665731969</v>
      </c>
      <c r="V21" s="68">
        <f t="shared" ca="1" si="4"/>
        <v>0</v>
      </c>
      <c r="X21" s="125">
        <v>0</v>
      </c>
      <c r="Y21" s="69">
        <f t="shared" si="13"/>
        <v>0</v>
      </c>
      <c r="Z21" s="69">
        <f t="shared" si="20"/>
        <v>0</v>
      </c>
      <c r="AA21" s="70">
        <f t="shared" si="14"/>
        <v>0</v>
      </c>
    </row>
    <row r="22" spans="1:27" x14ac:dyDescent="0.25">
      <c r="A22" s="21" t="s">
        <v>59</v>
      </c>
      <c r="B22" s="48">
        <f t="shared" ca="1" si="5"/>
        <v>44835</v>
      </c>
      <c r="C22" s="72">
        <f t="shared" ca="1" si="6"/>
        <v>0</v>
      </c>
      <c r="D22" s="125">
        <v>0</v>
      </c>
      <c r="E22" s="125">
        <v>0</v>
      </c>
      <c r="F22" s="73">
        <f t="shared" ca="1" si="7"/>
        <v>0</v>
      </c>
      <c r="G22" s="77">
        <f t="shared" ca="1" si="8"/>
        <v>0</v>
      </c>
      <c r="H22" s="74">
        <f t="shared" ca="1" si="15"/>
        <v>0</v>
      </c>
      <c r="I22" s="112">
        <f t="shared" ca="1" si="0"/>
        <v>0</v>
      </c>
      <c r="J22" s="74">
        <f t="shared" ca="1" si="9"/>
        <v>0</v>
      </c>
      <c r="K22" s="74">
        <f t="shared" ca="1" si="1"/>
        <v>0</v>
      </c>
      <c r="L22" s="74">
        <f t="shared" ca="1" si="2"/>
        <v>0</v>
      </c>
      <c r="M22" s="74">
        <f t="shared" ca="1" si="16"/>
        <v>0</v>
      </c>
      <c r="N22" s="60">
        <f t="shared" ca="1" si="17"/>
        <v>0</v>
      </c>
      <c r="O22" s="75">
        <f t="shared" ca="1" si="10"/>
        <v>0</v>
      </c>
      <c r="P22" s="123">
        <f t="shared" ca="1" si="23"/>
        <v>0</v>
      </c>
      <c r="Q22" s="76">
        <f t="shared" ca="1" si="12"/>
        <v>0</v>
      </c>
      <c r="R22" s="49">
        <f t="shared" ca="1" si="3"/>
        <v>2022</v>
      </c>
      <c r="T22" s="49">
        <f ca="1">T21+1</f>
        <v>2038</v>
      </c>
      <c r="U22" s="51">
        <f t="shared" ca="1" si="24"/>
        <v>720.30392322333216</v>
      </c>
      <c r="V22" s="68">
        <f t="shared" ca="1" si="4"/>
        <v>0</v>
      </c>
      <c r="X22" s="125">
        <v>0</v>
      </c>
      <c r="Y22" s="69">
        <f t="shared" si="13"/>
        <v>0</v>
      </c>
      <c r="Z22" s="69">
        <f t="shared" si="20"/>
        <v>0</v>
      </c>
      <c r="AA22" s="70">
        <f t="shared" si="14"/>
        <v>0</v>
      </c>
    </row>
    <row r="23" spans="1:27" x14ac:dyDescent="0.25">
      <c r="A23" s="82">
        <f>1112.03</f>
        <v>1112.03</v>
      </c>
      <c r="B23" s="48">
        <f t="shared" ca="1" si="5"/>
        <v>44866</v>
      </c>
      <c r="C23" s="72">
        <f t="shared" ca="1" si="6"/>
        <v>0</v>
      </c>
      <c r="D23" s="125">
        <v>0</v>
      </c>
      <c r="E23" s="125">
        <v>0</v>
      </c>
      <c r="F23" s="73">
        <f t="shared" ca="1" si="7"/>
        <v>0</v>
      </c>
      <c r="G23" s="77">
        <f t="shared" ca="1" si="8"/>
        <v>0</v>
      </c>
      <c r="H23" s="74">
        <f t="shared" ca="1" si="15"/>
        <v>0</v>
      </c>
      <c r="I23" s="112">
        <f t="shared" ca="1" si="0"/>
        <v>0</v>
      </c>
      <c r="J23" s="74">
        <f t="shared" ca="1" si="9"/>
        <v>0</v>
      </c>
      <c r="K23" s="74">
        <f t="shared" ca="1" si="1"/>
        <v>0</v>
      </c>
      <c r="L23" s="74">
        <f t="shared" ca="1" si="2"/>
        <v>0</v>
      </c>
      <c r="M23" s="74">
        <f t="shared" ca="1" si="16"/>
        <v>0</v>
      </c>
      <c r="N23" s="60">
        <f t="shared" ca="1" si="17"/>
        <v>0</v>
      </c>
      <c r="O23" s="75">
        <f t="shared" ca="1" si="10"/>
        <v>0</v>
      </c>
      <c r="P23" s="123">
        <f t="shared" ca="1" si="23"/>
        <v>0</v>
      </c>
      <c r="Q23" s="76">
        <f t="shared" ca="1" si="12"/>
        <v>0</v>
      </c>
      <c r="R23" s="49">
        <f t="shared" ca="1" si="3"/>
        <v>2022</v>
      </c>
      <c r="T23" s="49">
        <f t="shared" ca="1" si="18"/>
        <v>2039</v>
      </c>
      <c r="U23" s="51">
        <f t="shared" ca="1" si="22"/>
        <v>770.72519784896542</v>
      </c>
      <c r="V23" s="68">
        <f t="shared" ca="1" si="4"/>
        <v>0</v>
      </c>
      <c r="X23" s="125">
        <v>0</v>
      </c>
      <c r="Y23" s="69">
        <f t="shared" si="13"/>
        <v>0</v>
      </c>
      <c r="Z23" s="69">
        <f t="shared" si="20"/>
        <v>0</v>
      </c>
      <c r="AA23" s="70">
        <f t="shared" si="14"/>
        <v>0</v>
      </c>
    </row>
    <row r="24" spans="1:27" x14ac:dyDescent="0.25">
      <c r="B24" s="48">
        <f t="shared" ca="1" si="5"/>
        <v>44896</v>
      </c>
      <c r="C24" s="72">
        <f t="shared" ca="1" si="6"/>
        <v>0</v>
      </c>
      <c r="D24" s="125">
        <v>0</v>
      </c>
      <c r="E24" s="125">
        <v>0</v>
      </c>
      <c r="F24" s="73">
        <f t="shared" ca="1" si="7"/>
        <v>0</v>
      </c>
      <c r="G24" s="77">
        <f t="shared" ca="1" si="8"/>
        <v>0</v>
      </c>
      <c r="H24" s="74">
        <f t="shared" ca="1" si="15"/>
        <v>0</v>
      </c>
      <c r="I24" s="112">
        <f t="shared" ca="1" si="0"/>
        <v>0</v>
      </c>
      <c r="J24" s="74">
        <f t="shared" ca="1" si="9"/>
        <v>0</v>
      </c>
      <c r="K24" s="74">
        <f t="shared" ca="1" si="1"/>
        <v>0</v>
      </c>
      <c r="L24" s="74">
        <f t="shared" ca="1" si="2"/>
        <v>0</v>
      </c>
      <c r="M24" s="74">
        <f t="shared" ca="1" si="16"/>
        <v>0</v>
      </c>
      <c r="N24" s="60">
        <f t="shared" ca="1" si="17"/>
        <v>0</v>
      </c>
      <c r="O24" s="75">
        <f t="shared" ca="1" si="10"/>
        <v>0</v>
      </c>
      <c r="P24" s="123">
        <f t="shared" ca="1" si="23"/>
        <v>0</v>
      </c>
      <c r="Q24" s="76">
        <f t="shared" ca="1" si="12"/>
        <v>0</v>
      </c>
      <c r="R24" s="49">
        <f t="shared" ca="1" si="3"/>
        <v>2022</v>
      </c>
      <c r="T24" s="49">
        <f t="shared" ca="1" si="18"/>
        <v>2040</v>
      </c>
      <c r="U24" s="51">
        <f t="shared" ca="1" si="22"/>
        <v>824.67596169839305</v>
      </c>
      <c r="V24" s="68">
        <f t="shared" ca="1" si="4"/>
        <v>0</v>
      </c>
      <c r="X24" s="125">
        <v>0</v>
      </c>
      <c r="Y24" s="69">
        <f t="shared" si="13"/>
        <v>0</v>
      </c>
      <c r="Z24" s="69">
        <f t="shared" si="20"/>
        <v>0</v>
      </c>
      <c r="AA24" s="70">
        <f t="shared" si="14"/>
        <v>0</v>
      </c>
    </row>
    <row r="25" spans="1:27" x14ac:dyDescent="0.25">
      <c r="A25" s="21" t="s">
        <v>60</v>
      </c>
      <c r="B25" s="48">
        <f t="shared" ca="1" si="5"/>
        <v>44927</v>
      </c>
      <c r="C25" s="72">
        <f t="shared" ca="1" si="6"/>
        <v>0</v>
      </c>
      <c r="D25" s="125">
        <v>0</v>
      </c>
      <c r="E25" s="125">
        <v>0</v>
      </c>
      <c r="F25" s="73">
        <f t="shared" ca="1" si="7"/>
        <v>0</v>
      </c>
      <c r="G25" s="77">
        <f t="shared" ca="1" si="8"/>
        <v>0</v>
      </c>
      <c r="H25" s="74">
        <f t="shared" ca="1" si="15"/>
        <v>0</v>
      </c>
      <c r="I25" s="112">
        <f t="shared" ca="1" si="0"/>
        <v>0</v>
      </c>
      <c r="J25" s="74">
        <f t="shared" ca="1" si="9"/>
        <v>0</v>
      </c>
      <c r="K25" s="74">
        <f t="shared" ca="1" si="1"/>
        <v>0</v>
      </c>
      <c r="L25" s="74">
        <f t="shared" ca="1" si="2"/>
        <v>0</v>
      </c>
      <c r="M25" s="74">
        <f t="shared" ca="1" si="16"/>
        <v>0</v>
      </c>
      <c r="N25" s="60">
        <f t="shared" ca="1" si="17"/>
        <v>0</v>
      </c>
      <c r="O25" s="75">
        <f t="shared" ref="O25:O88" ca="1" si="25">IF(Q24&gt;0,(IF(AND(MONTH($B25)=MONTH(Renew_3208),MONTH($B25)=MONTH(Renew_2924)),Goal_From_3208*0.5+Goal_From_2924*0.5,IF(MONTH($B25)=MONTH(Renew_3208),Goal_From_3208*0.5+Goal_From_2924*0.9,IF(MONTH($B25)=MONTH(Renew_2924),Goal_From_3208*0.9+Goal_From_2924*0.5,Goal_From_3208*0.9+Goal_From_2924*0.9)))+IF(B25&gt;=Temp_Start,IF(Temp,Temp_Goal,0),0)+IF(Bought_3rd_Rental,IF(MONTH($B25)=MONTH(Renew_NEW),Goal_From_NEW*0.5,Goal_From_NEW))),0)</f>
        <v>0</v>
      </c>
      <c r="P25" s="123">
        <f t="shared" ca="1" si="23"/>
        <v>0</v>
      </c>
      <c r="Q25" s="76">
        <f t="shared" ca="1" si="12"/>
        <v>0</v>
      </c>
      <c r="R25" s="49">
        <f t="shared" ca="1" si="3"/>
        <v>2023</v>
      </c>
      <c r="T25" s="49">
        <f ca="1">T24+1</f>
        <v>2041</v>
      </c>
      <c r="U25" s="51">
        <f ca="1">U24*(1+Inflation)</f>
        <v>882.40327901728062</v>
      </c>
      <c r="V25" s="68">
        <f t="shared" ca="1" si="4"/>
        <v>0</v>
      </c>
      <c r="X25" s="125">
        <v>0</v>
      </c>
      <c r="Y25" s="69">
        <f t="shared" si="13"/>
        <v>0</v>
      </c>
      <c r="Z25" s="69">
        <f t="shared" si="20"/>
        <v>0</v>
      </c>
      <c r="AA25" s="70">
        <f t="shared" si="14"/>
        <v>0</v>
      </c>
    </row>
    <row r="26" spans="1:27" x14ac:dyDescent="0.25">
      <c r="A26" s="83">
        <f>A23/12</f>
        <v>92.669166666666669</v>
      </c>
      <c r="B26" s="48">
        <f t="shared" ca="1" si="5"/>
        <v>44958</v>
      </c>
      <c r="C26" s="72">
        <f t="shared" ca="1" si="6"/>
        <v>0</v>
      </c>
      <c r="D26" s="125">
        <v>0</v>
      </c>
      <c r="E26" s="125">
        <v>0</v>
      </c>
      <c r="F26" s="73">
        <f t="shared" ca="1" si="7"/>
        <v>0</v>
      </c>
      <c r="G26" s="77">
        <f t="shared" ca="1" si="8"/>
        <v>0</v>
      </c>
      <c r="H26" s="74">
        <f t="shared" ca="1" si="15"/>
        <v>0</v>
      </c>
      <c r="I26" s="112">
        <f t="shared" ca="1" si="0"/>
        <v>0</v>
      </c>
      <c r="J26" s="74">
        <f t="shared" ca="1" si="9"/>
        <v>0</v>
      </c>
      <c r="K26" s="74">
        <f t="shared" ca="1" si="1"/>
        <v>0</v>
      </c>
      <c r="L26" s="74">
        <f t="shared" ca="1" si="2"/>
        <v>0</v>
      </c>
      <c r="M26" s="74">
        <f t="shared" ca="1" si="16"/>
        <v>0</v>
      </c>
      <c r="N26" s="60">
        <f t="shared" ca="1" si="17"/>
        <v>0</v>
      </c>
      <c r="O26" s="75">
        <f t="shared" ca="1" si="25"/>
        <v>0</v>
      </c>
      <c r="P26" s="123">
        <f t="shared" ca="1" si="23"/>
        <v>0</v>
      </c>
      <c r="Q26" s="76">
        <f t="shared" ca="1" si="12"/>
        <v>0</v>
      </c>
      <c r="R26" s="49">
        <f t="shared" ca="1" si="3"/>
        <v>2023</v>
      </c>
      <c r="T26" s="49">
        <f t="shared" ca="1" si="18"/>
        <v>2042</v>
      </c>
      <c r="U26" s="51">
        <f t="shared" ca="1" si="22"/>
        <v>944.17150854849035</v>
      </c>
      <c r="V26" s="68">
        <f t="shared" ca="1" si="4"/>
        <v>0</v>
      </c>
      <c r="X26" s="125">
        <v>0</v>
      </c>
      <c r="Y26" s="69">
        <f t="shared" si="13"/>
        <v>0</v>
      </c>
      <c r="Z26" s="69">
        <f t="shared" si="20"/>
        <v>0</v>
      </c>
      <c r="AA26" s="70">
        <f t="shared" si="14"/>
        <v>0</v>
      </c>
    </row>
    <row r="27" spans="1:27" x14ac:dyDescent="0.25">
      <c r="B27" s="48">
        <f t="shared" ca="1" si="5"/>
        <v>44986</v>
      </c>
      <c r="C27" s="72">
        <f t="shared" ca="1" si="6"/>
        <v>0</v>
      </c>
      <c r="D27" s="125">
        <v>0</v>
      </c>
      <c r="E27" s="125">
        <v>0</v>
      </c>
      <c r="F27" s="73">
        <f t="shared" ca="1" si="7"/>
        <v>0</v>
      </c>
      <c r="G27" s="77">
        <f t="shared" ca="1" si="8"/>
        <v>0</v>
      </c>
      <c r="H27" s="74">
        <f t="shared" ca="1" si="15"/>
        <v>0</v>
      </c>
      <c r="I27" s="112">
        <f t="shared" ca="1" si="0"/>
        <v>0</v>
      </c>
      <c r="J27" s="74">
        <f t="shared" ca="1" si="9"/>
        <v>0</v>
      </c>
      <c r="K27" s="74">
        <f t="shared" ca="1" si="1"/>
        <v>0</v>
      </c>
      <c r="L27" s="74">
        <f t="shared" ca="1" si="2"/>
        <v>0</v>
      </c>
      <c r="M27" s="74">
        <f t="shared" ca="1" si="16"/>
        <v>0</v>
      </c>
      <c r="N27" s="60">
        <f t="shared" ca="1" si="17"/>
        <v>0</v>
      </c>
      <c r="O27" s="75">
        <f t="shared" ca="1" si="25"/>
        <v>0</v>
      </c>
      <c r="P27" s="123">
        <f t="shared" ca="1" si="23"/>
        <v>0</v>
      </c>
      <c r="Q27" s="76">
        <f t="shared" ca="1" si="12"/>
        <v>0</v>
      </c>
      <c r="R27" s="49">
        <f t="shared" ca="1" si="3"/>
        <v>2023</v>
      </c>
      <c r="T27" s="49">
        <f t="shared" ca="1" si="18"/>
        <v>2043</v>
      </c>
      <c r="U27" s="51">
        <f t="shared" ca="1" si="22"/>
        <v>1010.2635141468847</v>
      </c>
      <c r="V27" s="68">
        <f t="shared" ca="1" si="4"/>
        <v>0</v>
      </c>
      <c r="X27" s="125">
        <v>0</v>
      </c>
      <c r="Y27" s="69">
        <f t="shared" si="13"/>
        <v>0</v>
      </c>
      <c r="Z27" s="69">
        <f t="shared" si="20"/>
        <v>0</v>
      </c>
      <c r="AA27" s="70">
        <f t="shared" si="14"/>
        <v>0</v>
      </c>
    </row>
    <row r="28" spans="1:27" x14ac:dyDescent="0.25">
      <c r="A28" s="62" t="s">
        <v>22</v>
      </c>
      <c r="B28" s="48">
        <f t="shared" ca="1" si="5"/>
        <v>45017</v>
      </c>
      <c r="C28" s="72">
        <f t="shared" ca="1" si="6"/>
        <v>0</v>
      </c>
      <c r="D28" s="125">
        <v>0</v>
      </c>
      <c r="E28" s="125">
        <v>0</v>
      </c>
      <c r="F28" s="73">
        <f t="shared" ca="1" si="7"/>
        <v>0</v>
      </c>
      <c r="G28" s="77">
        <f t="shared" ca="1" si="8"/>
        <v>0</v>
      </c>
      <c r="H28" s="74">
        <f t="shared" ca="1" si="15"/>
        <v>0</v>
      </c>
      <c r="I28" s="112">
        <f t="shared" ca="1" si="0"/>
        <v>0</v>
      </c>
      <c r="J28" s="74">
        <f t="shared" ca="1" si="9"/>
        <v>0</v>
      </c>
      <c r="K28" s="74">
        <f t="shared" ca="1" si="1"/>
        <v>0</v>
      </c>
      <c r="L28" s="74">
        <f t="shared" ca="1" si="2"/>
        <v>0</v>
      </c>
      <c r="M28" s="74">
        <f t="shared" ca="1" si="16"/>
        <v>0</v>
      </c>
      <c r="N28" s="60">
        <f t="shared" ca="1" si="17"/>
        <v>0</v>
      </c>
      <c r="O28" s="75">
        <f t="shared" ca="1" si="25"/>
        <v>0</v>
      </c>
      <c r="P28" s="123">
        <f t="shared" ca="1" si="23"/>
        <v>0</v>
      </c>
      <c r="Q28" s="76">
        <f t="shared" ca="1" si="12"/>
        <v>0</v>
      </c>
      <c r="R28" s="49">
        <f t="shared" ca="1" si="3"/>
        <v>2023</v>
      </c>
      <c r="T28" s="49">
        <f t="shared" ca="1" si="18"/>
        <v>2044</v>
      </c>
      <c r="U28" s="51">
        <f t="shared" ca="1" si="22"/>
        <v>1080.9819601371667</v>
      </c>
      <c r="V28" s="68">
        <f t="shared" ca="1" si="4"/>
        <v>0</v>
      </c>
      <c r="X28" s="125">
        <v>0</v>
      </c>
      <c r="Y28" s="69">
        <f t="shared" si="13"/>
        <v>0</v>
      </c>
      <c r="Z28" s="69">
        <f t="shared" si="20"/>
        <v>0</v>
      </c>
      <c r="AA28" s="70">
        <f t="shared" si="14"/>
        <v>0</v>
      </c>
    </row>
    <row r="29" spans="1:27" x14ac:dyDescent="0.25">
      <c r="A29" s="130">
        <f ca="1">IF(YEAR(NOW())&lt;YEAR(Start_Date),LOOKUP(YEAR(Start_Date),T:T,U:U)/LOOKUP(YEAR(Start_Date)-1,T:T,U:U)-1,LOOKUP(YEAR(NOW()),T:T,U:U)/LOOKUP(YEAR(NOW())-1,T:T,U:U)-1)</f>
        <v>7.0000000000000062E-2</v>
      </c>
      <c r="B29" s="48">
        <f t="shared" ca="1" si="5"/>
        <v>45047</v>
      </c>
      <c r="C29" s="72">
        <f t="shared" ca="1" si="6"/>
        <v>0</v>
      </c>
      <c r="D29" s="125">
        <v>0</v>
      </c>
      <c r="E29" s="125">
        <v>0</v>
      </c>
      <c r="F29" s="73">
        <f t="shared" ca="1" si="7"/>
        <v>0</v>
      </c>
      <c r="G29" s="77">
        <f t="shared" ca="1" si="8"/>
        <v>0</v>
      </c>
      <c r="H29" s="74">
        <f t="shared" ca="1" si="15"/>
        <v>0</v>
      </c>
      <c r="I29" s="112">
        <f t="shared" ca="1" si="0"/>
        <v>0</v>
      </c>
      <c r="J29" s="74">
        <f t="shared" ca="1" si="9"/>
        <v>0</v>
      </c>
      <c r="K29" s="74">
        <f t="shared" ca="1" si="1"/>
        <v>0</v>
      </c>
      <c r="L29" s="74">
        <f t="shared" ca="1" si="2"/>
        <v>0</v>
      </c>
      <c r="M29" s="74">
        <f t="shared" ca="1" si="16"/>
        <v>0</v>
      </c>
      <c r="N29" s="60">
        <f t="shared" ca="1" si="17"/>
        <v>0</v>
      </c>
      <c r="O29" s="75">
        <f t="shared" ca="1" si="25"/>
        <v>0</v>
      </c>
      <c r="P29" s="123">
        <f t="shared" ca="1" si="23"/>
        <v>0</v>
      </c>
      <c r="Q29" s="76">
        <f t="shared" ca="1" si="12"/>
        <v>0</v>
      </c>
      <c r="R29" s="49">
        <f t="shared" ca="1" si="3"/>
        <v>2023</v>
      </c>
      <c r="T29" s="49">
        <f t="shared" ca="1" si="18"/>
        <v>2045</v>
      </c>
      <c r="U29" s="51">
        <f t="shared" ca="1" si="22"/>
        <v>1156.6506973467683</v>
      </c>
      <c r="V29" s="68">
        <f t="shared" ca="1" si="4"/>
        <v>0</v>
      </c>
      <c r="X29" s="125">
        <v>0</v>
      </c>
      <c r="Y29" s="69">
        <f t="shared" si="13"/>
        <v>0</v>
      </c>
      <c r="Z29" s="69">
        <f t="shared" si="20"/>
        <v>0</v>
      </c>
      <c r="AA29" s="70">
        <f t="shared" si="14"/>
        <v>0</v>
      </c>
    </row>
    <row r="30" spans="1:27" x14ac:dyDescent="0.25">
      <c r="B30" s="48">
        <f t="shared" ca="1" si="5"/>
        <v>45078</v>
      </c>
      <c r="C30" s="72">
        <f t="shared" ca="1" si="6"/>
        <v>0</v>
      </c>
      <c r="D30" s="125">
        <v>0</v>
      </c>
      <c r="E30" s="125">
        <v>0</v>
      </c>
      <c r="F30" s="73">
        <f t="shared" ca="1" si="7"/>
        <v>0</v>
      </c>
      <c r="G30" s="77">
        <f t="shared" ca="1" si="8"/>
        <v>0</v>
      </c>
      <c r="H30" s="74">
        <f t="shared" ca="1" si="15"/>
        <v>0</v>
      </c>
      <c r="I30" s="112">
        <f t="shared" ca="1" si="0"/>
        <v>0</v>
      </c>
      <c r="J30" s="74">
        <f t="shared" ca="1" si="9"/>
        <v>0</v>
      </c>
      <c r="K30" s="74">
        <f t="shared" ca="1" si="1"/>
        <v>0</v>
      </c>
      <c r="L30" s="74">
        <f t="shared" ca="1" si="2"/>
        <v>0</v>
      </c>
      <c r="M30" s="74">
        <f t="shared" ca="1" si="16"/>
        <v>0</v>
      </c>
      <c r="N30" s="60">
        <f t="shared" ca="1" si="17"/>
        <v>0</v>
      </c>
      <c r="O30" s="75">
        <f t="shared" ca="1" si="25"/>
        <v>0</v>
      </c>
      <c r="P30" s="123">
        <f t="shared" ca="1" si="23"/>
        <v>0</v>
      </c>
      <c r="Q30" s="76">
        <f t="shared" ca="1" si="12"/>
        <v>0</v>
      </c>
      <c r="R30" s="49">
        <f t="shared" ca="1" si="3"/>
        <v>2023</v>
      </c>
      <c r="T30" s="49">
        <f t="shared" ca="1" si="18"/>
        <v>2046</v>
      </c>
      <c r="U30" s="51">
        <f t="shared" ca="1" si="22"/>
        <v>1237.6162461610422</v>
      </c>
      <c r="V30" s="68">
        <f t="shared" ca="1" si="4"/>
        <v>0</v>
      </c>
      <c r="X30" s="125">
        <v>0</v>
      </c>
      <c r="Y30" s="69">
        <f t="shared" si="13"/>
        <v>0</v>
      </c>
      <c r="Z30" s="69">
        <f t="shared" si="20"/>
        <v>0</v>
      </c>
      <c r="AA30" s="70">
        <f t="shared" si="14"/>
        <v>0</v>
      </c>
    </row>
    <row r="31" spans="1:27" x14ac:dyDescent="0.25">
      <c r="A31" s="62" t="s">
        <v>23</v>
      </c>
      <c r="B31" s="48">
        <f t="shared" ca="1" si="5"/>
        <v>45108</v>
      </c>
      <c r="C31" s="72">
        <f t="shared" ca="1" si="6"/>
        <v>0</v>
      </c>
      <c r="D31" s="125">
        <v>0</v>
      </c>
      <c r="E31" s="125">
        <v>0</v>
      </c>
      <c r="F31" s="73">
        <f t="shared" ca="1" si="7"/>
        <v>0</v>
      </c>
      <c r="G31" s="77">
        <f t="shared" ca="1" si="8"/>
        <v>0</v>
      </c>
      <c r="H31" s="74">
        <f t="shared" ca="1" si="15"/>
        <v>0</v>
      </c>
      <c r="I31" s="112">
        <f t="shared" ca="1" si="0"/>
        <v>0</v>
      </c>
      <c r="J31" s="74">
        <f t="shared" ca="1" si="9"/>
        <v>0</v>
      </c>
      <c r="K31" s="74">
        <f t="shared" ca="1" si="1"/>
        <v>0</v>
      </c>
      <c r="L31" s="74">
        <f t="shared" ca="1" si="2"/>
        <v>0</v>
      </c>
      <c r="M31" s="74">
        <f t="shared" ca="1" si="16"/>
        <v>0</v>
      </c>
      <c r="N31" s="60">
        <f t="shared" ca="1" si="17"/>
        <v>0</v>
      </c>
      <c r="O31" s="75">
        <f t="shared" ca="1" si="25"/>
        <v>0</v>
      </c>
      <c r="P31" s="123">
        <f t="shared" ca="1" si="23"/>
        <v>0</v>
      </c>
      <c r="Q31" s="76">
        <f t="shared" ca="1" si="12"/>
        <v>0</v>
      </c>
      <c r="R31" s="49">
        <f t="shared" ca="1" si="3"/>
        <v>2023</v>
      </c>
      <c r="T31" s="49">
        <f t="shared" ca="1" si="18"/>
        <v>2047</v>
      </c>
      <c r="U31" s="51">
        <f t="shared" ca="1" si="22"/>
        <v>1324.2493833923152</v>
      </c>
      <c r="V31" s="68">
        <f t="shared" ca="1" si="4"/>
        <v>0</v>
      </c>
      <c r="X31" s="125">
        <v>0</v>
      </c>
      <c r="Y31" s="69">
        <f t="shared" si="13"/>
        <v>0</v>
      </c>
      <c r="Z31" s="69">
        <f t="shared" si="20"/>
        <v>0</v>
      </c>
      <c r="AA31" s="70">
        <f t="shared" si="14"/>
        <v>0</v>
      </c>
    </row>
    <row r="32" spans="1:27" x14ac:dyDescent="0.25">
      <c r="A32" s="85">
        <f ca="1">SUM(V4:V33)</f>
        <v>2359.1999999999998</v>
      </c>
      <c r="B32" s="48">
        <f t="shared" ca="1" si="5"/>
        <v>45139</v>
      </c>
      <c r="C32" s="72">
        <f t="shared" ca="1" si="6"/>
        <v>0</v>
      </c>
      <c r="D32" s="125">
        <v>0</v>
      </c>
      <c r="E32" s="125">
        <v>0</v>
      </c>
      <c r="F32" s="73">
        <f t="shared" ca="1" si="7"/>
        <v>0</v>
      </c>
      <c r="G32" s="77">
        <f t="shared" ca="1" si="8"/>
        <v>0</v>
      </c>
      <c r="H32" s="74">
        <f t="shared" ca="1" si="15"/>
        <v>0</v>
      </c>
      <c r="I32" s="112">
        <f t="shared" ca="1" si="0"/>
        <v>0</v>
      </c>
      <c r="J32" s="74">
        <f t="shared" ca="1" si="9"/>
        <v>0</v>
      </c>
      <c r="K32" s="74">
        <f t="shared" ca="1" si="1"/>
        <v>0</v>
      </c>
      <c r="L32" s="74">
        <f t="shared" ca="1" si="2"/>
        <v>0</v>
      </c>
      <c r="M32" s="74">
        <f t="shared" ca="1" si="16"/>
        <v>0</v>
      </c>
      <c r="N32" s="60">
        <f t="shared" ca="1" si="17"/>
        <v>0</v>
      </c>
      <c r="O32" s="75">
        <f t="shared" ca="1" si="25"/>
        <v>0</v>
      </c>
      <c r="P32" s="123">
        <f t="shared" ca="1" si="23"/>
        <v>0</v>
      </c>
      <c r="Q32" s="76">
        <f t="shared" ca="1" si="12"/>
        <v>0</v>
      </c>
      <c r="R32" s="49">
        <f t="shared" ca="1" si="3"/>
        <v>2023</v>
      </c>
      <c r="T32" s="49">
        <f t="shared" ca="1" si="18"/>
        <v>2048</v>
      </c>
      <c r="U32" s="51">
        <f t="shared" ca="1" si="22"/>
        <v>1416.9468402297773</v>
      </c>
      <c r="V32" s="68">
        <f t="shared" ca="1" si="4"/>
        <v>0</v>
      </c>
      <c r="X32" s="125">
        <v>0</v>
      </c>
      <c r="Y32" s="69">
        <f t="shared" si="13"/>
        <v>0</v>
      </c>
      <c r="Z32" s="69">
        <f t="shared" si="20"/>
        <v>0</v>
      </c>
      <c r="AA32" s="70">
        <f t="shared" si="14"/>
        <v>0</v>
      </c>
    </row>
    <row r="33" spans="1:27" ht="15" customHeight="1" x14ac:dyDescent="0.25">
      <c r="B33" s="48">
        <f t="shared" ca="1" si="5"/>
        <v>45170</v>
      </c>
      <c r="C33" s="72">
        <f t="shared" ca="1" si="6"/>
        <v>0</v>
      </c>
      <c r="D33" s="125">
        <v>0</v>
      </c>
      <c r="E33" s="125">
        <v>0</v>
      </c>
      <c r="F33" s="73">
        <f t="shared" ca="1" si="7"/>
        <v>0</v>
      </c>
      <c r="G33" s="77">
        <f t="shared" ca="1" si="8"/>
        <v>0</v>
      </c>
      <c r="H33" s="74">
        <f t="shared" ca="1" si="15"/>
        <v>0</v>
      </c>
      <c r="I33" s="112">
        <f t="shared" ca="1" si="0"/>
        <v>0</v>
      </c>
      <c r="J33" s="74">
        <f t="shared" ca="1" si="9"/>
        <v>0</v>
      </c>
      <c r="K33" s="74">
        <f t="shared" ca="1" si="1"/>
        <v>0</v>
      </c>
      <c r="L33" s="74">
        <f t="shared" ca="1" si="2"/>
        <v>0</v>
      </c>
      <c r="M33" s="74">
        <f t="shared" ca="1" si="16"/>
        <v>0</v>
      </c>
      <c r="N33" s="60">
        <f t="shared" ca="1" si="17"/>
        <v>0</v>
      </c>
      <c r="O33" s="75">
        <f t="shared" ca="1" si="25"/>
        <v>0</v>
      </c>
      <c r="P33" s="123">
        <f t="shared" ca="1" si="23"/>
        <v>0</v>
      </c>
      <c r="Q33" s="76">
        <f t="shared" ca="1" si="12"/>
        <v>0</v>
      </c>
      <c r="R33" s="49">
        <f t="shared" ca="1" si="3"/>
        <v>2023</v>
      </c>
      <c r="T33" s="55">
        <f t="shared" ca="1" si="18"/>
        <v>2049</v>
      </c>
      <c r="U33" s="54">
        <f t="shared" ca="1" si="22"/>
        <v>1516.1331190458618</v>
      </c>
      <c r="V33" s="87">
        <f t="shared" ca="1" si="4"/>
        <v>0</v>
      </c>
      <c r="X33" s="131">
        <v>0</v>
      </c>
      <c r="Y33" s="88">
        <f t="shared" si="13"/>
        <v>0</v>
      </c>
      <c r="Z33" s="88">
        <f t="shared" si="20"/>
        <v>0</v>
      </c>
      <c r="AA33" s="89">
        <f t="shared" si="14"/>
        <v>0</v>
      </c>
    </row>
    <row r="34" spans="1:27" x14ac:dyDescent="0.25">
      <c r="A34" s="62" t="s">
        <v>53</v>
      </c>
      <c r="B34" s="48">
        <f t="shared" ca="1" si="5"/>
        <v>45200</v>
      </c>
      <c r="C34" s="72">
        <f t="shared" ca="1" si="6"/>
        <v>0</v>
      </c>
      <c r="D34" s="125">
        <v>0</v>
      </c>
      <c r="E34" s="125">
        <v>0</v>
      </c>
      <c r="F34" s="73">
        <f t="shared" ca="1" si="7"/>
        <v>0</v>
      </c>
      <c r="G34" s="77">
        <f t="shared" ca="1" si="8"/>
        <v>0</v>
      </c>
      <c r="H34" s="74">
        <f t="shared" ca="1" si="15"/>
        <v>0</v>
      </c>
      <c r="I34" s="112">
        <f t="shared" ca="1" si="0"/>
        <v>0</v>
      </c>
      <c r="J34" s="74">
        <f t="shared" ca="1" si="9"/>
        <v>0</v>
      </c>
      <c r="K34" s="74">
        <f t="shared" ca="1" si="1"/>
        <v>0</v>
      </c>
      <c r="L34" s="74">
        <f t="shared" ca="1" si="2"/>
        <v>0</v>
      </c>
      <c r="M34" s="74">
        <f t="shared" ca="1" si="16"/>
        <v>0</v>
      </c>
      <c r="N34" s="60">
        <f t="shared" ca="1" si="17"/>
        <v>0</v>
      </c>
      <c r="O34" s="75">
        <f t="shared" ca="1" si="25"/>
        <v>0</v>
      </c>
      <c r="P34" s="123">
        <f t="shared" ca="1" si="23"/>
        <v>0</v>
      </c>
      <c r="Q34" s="76">
        <f t="shared" ca="1" si="12"/>
        <v>0</v>
      </c>
      <c r="R34" s="49">
        <f t="shared" ca="1" si="3"/>
        <v>2023</v>
      </c>
    </row>
    <row r="35" spans="1:27" x14ac:dyDescent="0.25">
      <c r="A35" s="86">
        <f ca="1">DGET($B$3:$Q363,$B$3,S2:S3)</f>
        <v>44621</v>
      </c>
      <c r="B35" s="48">
        <f t="shared" ca="1" si="5"/>
        <v>45231</v>
      </c>
      <c r="C35" s="72">
        <f t="shared" ca="1" si="6"/>
        <v>0</v>
      </c>
      <c r="D35" s="125">
        <v>0</v>
      </c>
      <c r="E35" s="125">
        <v>0</v>
      </c>
      <c r="F35" s="73">
        <f t="shared" ca="1" si="7"/>
        <v>0</v>
      </c>
      <c r="G35" s="77">
        <f t="shared" ca="1" si="8"/>
        <v>0</v>
      </c>
      <c r="H35" s="74">
        <f t="shared" ca="1" si="15"/>
        <v>0</v>
      </c>
      <c r="I35" s="112">
        <f t="shared" ca="1" si="0"/>
        <v>0</v>
      </c>
      <c r="J35" s="74">
        <f t="shared" ca="1" si="9"/>
        <v>0</v>
      </c>
      <c r="K35" s="74">
        <f t="shared" ca="1" si="1"/>
        <v>0</v>
      </c>
      <c r="L35" s="74">
        <f t="shared" ca="1" si="2"/>
        <v>0</v>
      </c>
      <c r="M35" s="74">
        <f t="shared" ca="1" si="16"/>
        <v>0</v>
      </c>
      <c r="N35" s="60">
        <f t="shared" ca="1" si="17"/>
        <v>0</v>
      </c>
      <c r="O35" s="75">
        <f t="shared" ca="1" si="25"/>
        <v>0</v>
      </c>
      <c r="P35" s="123">
        <f t="shared" ca="1" si="23"/>
        <v>0</v>
      </c>
      <c r="Q35" s="76">
        <f t="shared" ca="1" si="12"/>
        <v>0</v>
      </c>
      <c r="R35" s="49">
        <f t="shared" ca="1" si="3"/>
        <v>2023</v>
      </c>
      <c r="U35" s="91" t="s">
        <v>51</v>
      </c>
      <c r="V35" s="91" t="s">
        <v>50</v>
      </c>
    </row>
    <row r="36" spans="1:27" x14ac:dyDescent="0.25">
      <c r="B36" s="48">
        <f t="shared" ca="1" si="5"/>
        <v>45261</v>
      </c>
      <c r="C36" s="72">
        <f t="shared" ca="1" si="6"/>
        <v>0</v>
      </c>
      <c r="D36" s="125">
        <v>0</v>
      </c>
      <c r="E36" s="125">
        <v>0</v>
      </c>
      <c r="F36" s="73">
        <f t="shared" ca="1" si="7"/>
        <v>0</v>
      </c>
      <c r="G36" s="77">
        <f t="shared" ca="1" si="8"/>
        <v>0</v>
      </c>
      <c r="H36" s="74">
        <f t="shared" ca="1" si="15"/>
        <v>0</v>
      </c>
      <c r="I36" s="112">
        <f t="shared" ca="1" si="0"/>
        <v>0</v>
      </c>
      <c r="J36" s="74">
        <f t="shared" ca="1" si="9"/>
        <v>0</v>
      </c>
      <c r="K36" s="74">
        <f t="shared" ca="1" si="1"/>
        <v>0</v>
      </c>
      <c r="L36" s="74">
        <f t="shared" ca="1" si="2"/>
        <v>0</v>
      </c>
      <c r="M36" s="74">
        <f t="shared" ca="1" si="16"/>
        <v>0</v>
      </c>
      <c r="N36" s="60">
        <f t="shared" ca="1" si="17"/>
        <v>0</v>
      </c>
      <c r="O36" s="75">
        <f t="shared" ca="1" si="25"/>
        <v>0</v>
      </c>
      <c r="P36" s="123">
        <f t="shared" ca="1" si="23"/>
        <v>0</v>
      </c>
      <c r="Q36" s="76">
        <f t="shared" ca="1" si="12"/>
        <v>0</v>
      </c>
      <c r="R36" s="49">
        <f t="shared" ca="1" si="3"/>
        <v>2023</v>
      </c>
      <c r="U36" s="92">
        <v>1025</v>
      </c>
      <c r="V36" s="93">
        <v>42979</v>
      </c>
    </row>
    <row r="37" spans="1:27" x14ac:dyDescent="0.25">
      <c r="A37" s="62" t="s">
        <v>36</v>
      </c>
      <c r="B37" s="48">
        <f t="shared" ca="1" si="5"/>
        <v>45292</v>
      </c>
      <c r="C37" s="72">
        <f t="shared" ca="1" si="6"/>
        <v>0</v>
      </c>
      <c r="D37" s="125">
        <v>0</v>
      </c>
      <c r="E37" s="125">
        <v>0</v>
      </c>
      <c r="F37" s="73">
        <f t="shared" ca="1" si="7"/>
        <v>0</v>
      </c>
      <c r="G37" s="77">
        <f t="shared" ca="1" si="8"/>
        <v>0</v>
      </c>
      <c r="H37" s="74">
        <f t="shared" ca="1" si="15"/>
        <v>0</v>
      </c>
      <c r="I37" s="112">
        <f t="shared" ca="1" si="0"/>
        <v>0</v>
      </c>
      <c r="J37" s="74">
        <f t="shared" ca="1" si="9"/>
        <v>0</v>
      </c>
      <c r="K37" s="74">
        <f t="shared" ca="1" si="1"/>
        <v>0</v>
      </c>
      <c r="L37" s="74">
        <f t="shared" ca="1" si="2"/>
        <v>0</v>
      </c>
      <c r="M37" s="74">
        <f t="shared" ca="1" si="16"/>
        <v>0</v>
      </c>
      <c r="N37" s="60">
        <f t="shared" ca="1" si="17"/>
        <v>0</v>
      </c>
      <c r="O37" s="75">
        <f t="shared" ca="1" si="25"/>
        <v>0</v>
      </c>
      <c r="P37" s="123">
        <f t="shared" ca="1" si="23"/>
        <v>0</v>
      </c>
      <c r="Q37" s="76">
        <f t="shared" ca="1" si="12"/>
        <v>0</v>
      </c>
      <c r="R37" s="49">
        <f t="shared" ca="1" si="3"/>
        <v>2024</v>
      </c>
      <c r="U37" s="95" t="s">
        <v>52</v>
      </c>
      <c r="V37" s="95" t="s">
        <v>50</v>
      </c>
    </row>
    <row r="38" spans="1:27" x14ac:dyDescent="0.25">
      <c r="A38" s="90" t="s">
        <v>42</v>
      </c>
      <c r="B38" s="48">
        <f t="shared" ca="1" si="5"/>
        <v>45323</v>
      </c>
      <c r="C38" s="72">
        <f t="shared" ca="1" si="6"/>
        <v>0</v>
      </c>
      <c r="D38" s="125">
        <v>0</v>
      </c>
      <c r="E38" s="125">
        <v>0</v>
      </c>
      <c r="F38" s="73">
        <f t="shared" ca="1" si="7"/>
        <v>0</v>
      </c>
      <c r="G38" s="77">
        <f t="shared" ca="1" si="8"/>
        <v>0</v>
      </c>
      <c r="H38" s="74">
        <f t="shared" ca="1" si="15"/>
        <v>0</v>
      </c>
      <c r="I38" s="112">
        <f t="shared" ca="1" si="0"/>
        <v>0</v>
      </c>
      <c r="J38" s="74">
        <f t="shared" ca="1" si="9"/>
        <v>0</v>
      </c>
      <c r="K38" s="74">
        <f t="shared" ca="1" si="1"/>
        <v>0</v>
      </c>
      <c r="L38" s="74">
        <f t="shared" ca="1" si="2"/>
        <v>0</v>
      </c>
      <c r="M38" s="74">
        <f t="shared" ca="1" si="16"/>
        <v>0</v>
      </c>
      <c r="N38" s="60">
        <f t="shared" ca="1" si="17"/>
        <v>0</v>
      </c>
      <c r="O38" s="75">
        <f t="shared" ca="1" si="25"/>
        <v>0</v>
      </c>
      <c r="P38" s="123">
        <f t="shared" ca="1" si="23"/>
        <v>0</v>
      </c>
      <c r="Q38" s="76">
        <f t="shared" ca="1" si="12"/>
        <v>0</v>
      </c>
      <c r="R38" s="49">
        <f t="shared" ca="1" si="3"/>
        <v>2024</v>
      </c>
      <c r="U38" s="92">
        <v>1000</v>
      </c>
      <c r="V38" s="93">
        <v>42917</v>
      </c>
    </row>
    <row r="39" spans="1:27" x14ac:dyDescent="0.25">
      <c r="B39" s="48">
        <f t="shared" ca="1" si="5"/>
        <v>45352</v>
      </c>
      <c r="C39" s="72">
        <f t="shared" ca="1" si="6"/>
        <v>0</v>
      </c>
      <c r="D39" s="125">
        <v>0</v>
      </c>
      <c r="E39" s="125">
        <v>0</v>
      </c>
      <c r="F39" s="73">
        <f t="shared" ca="1" si="7"/>
        <v>0</v>
      </c>
      <c r="G39" s="77">
        <f t="shared" ca="1" si="8"/>
        <v>0</v>
      </c>
      <c r="H39" s="74">
        <f t="shared" ca="1" si="15"/>
        <v>0</v>
      </c>
      <c r="I39" s="112">
        <f t="shared" ca="1" si="0"/>
        <v>0</v>
      </c>
      <c r="J39" s="74">
        <f t="shared" ca="1" si="9"/>
        <v>0</v>
      </c>
      <c r="K39" s="74">
        <f t="shared" ca="1" si="1"/>
        <v>0</v>
      </c>
      <c r="L39" s="74">
        <f t="shared" ca="1" si="2"/>
        <v>0</v>
      </c>
      <c r="M39" s="74">
        <f t="shared" ca="1" si="16"/>
        <v>0</v>
      </c>
      <c r="N39" s="60">
        <f t="shared" ca="1" si="17"/>
        <v>0</v>
      </c>
      <c r="O39" s="75">
        <f t="shared" ca="1" si="25"/>
        <v>0</v>
      </c>
      <c r="P39" s="123">
        <f t="shared" ca="1" si="23"/>
        <v>0</v>
      </c>
      <c r="Q39" s="76">
        <f t="shared" ca="1" si="12"/>
        <v>0</v>
      </c>
      <c r="R39" s="49">
        <f t="shared" ca="1" si="3"/>
        <v>2024</v>
      </c>
      <c r="S39" s="50" t="b">
        <v>1</v>
      </c>
      <c r="U39" s="95" t="s">
        <v>57</v>
      </c>
      <c r="V39" s="95" t="s">
        <v>50</v>
      </c>
    </row>
    <row r="40" spans="1:27" x14ac:dyDescent="0.25">
      <c r="A40" s="94" t="s">
        <v>54</v>
      </c>
      <c r="B40" s="48">
        <f t="shared" ca="1" si="5"/>
        <v>45383</v>
      </c>
      <c r="C40" s="72">
        <f t="shared" ca="1" si="6"/>
        <v>0</v>
      </c>
      <c r="D40" s="125">
        <v>0</v>
      </c>
      <c r="E40" s="125">
        <v>0</v>
      </c>
      <c r="F40" s="73">
        <f t="shared" ca="1" si="7"/>
        <v>0</v>
      </c>
      <c r="G40" s="77">
        <f t="shared" ca="1" si="8"/>
        <v>0</v>
      </c>
      <c r="H40" s="74">
        <f t="shared" ca="1" si="15"/>
        <v>0</v>
      </c>
      <c r="I40" s="112">
        <f t="shared" ca="1" si="0"/>
        <v>0</v>
      </c>
      <c r="J40" s="74">
        <f t="shared" ca="1" si="9"/>
        <v>0</v>
      </c>
      <c r="K40" s="74">
        <f t="shared" ca="1" si="1"/>
        <v>0</v>
      </c>
      <c r="L40" s="74">
        <f t="shared" ca="1" si="2"/>
        <v>0</v>
      </c>
      <c r="M40" s="74">
        <f t="shared" ca="1" si="16"/>
        <v>0</v>
      </c>
      <c r="N40" s="60">
        <f t="shared" ca="1" si="17"/>
        <v>0</v>
      </c>
      <c r="O40" s="75">
        <f t="shared" ca="1" si="25"/>
        <v>0</v>
      </c>
      <c r="P40" s="123">
        <f t="shared" ca="1" si="23"/>
        <v>0</v>
      </c>
      <c r="Q40" s="76">
        <f t="shared" ca="1" si="12"/>
        <v>0</v>
      </c>
      <c r="R40" s="49">
        <f t="shared" ca="1" si="3"/>
        <v>2024</v>
      </c>
      <c r="U40" s="97">
        <v>2000</v>
      </c>
      <c r="V40" s="98">
        <v>42917</v>
      </c>
    </row>
    <row r="41" spans="1:27" x14ac:dyDescent="0.25">
      <c r="A41" s="92">
        <v>120000</v>
      </c>
      <c r="B41" s="48">
        <f t="shared" ca="1" si="5"/>
        <v>45413</v>
      </c>
      <c r="C41" s="72">
        <f t="shared" ca="1" si="6"/>
        <v>0</v>
      </c>
      <c r="D41" s="125">
        <v>0</v>
      </c>
      <c r="E41" s="125">
        <v>0</v>
      </c>
      <c r="F41" s="73">
        <f t="shared" ca="1" si="7"/>
        <v>0</v>
      </c>
      <c r="G41" s="77">
        <f t="shared" ca="1" si="8"/>
        <v>0</v>
      </c>
      <c r="H41" s="74">
        <f t="shared" ca="1" si="15"/>
        <v>0</v>
      </c>
      <c r="I41" s="112">
        <f t="shared" ca="1" si="0"/>
        <v>0</v>
      </c>
      <c r="J41" s="74">
        <f t="shared" ca="1" si="9"/>
        <v>0</v>
      </c>
      <c r="K41" s="74">
        <f t="shared" ca="1" si="1"/>
        <v>0</v>
      </c>
      <c r="L41" s="74">
        <f t="shared" ca="1" si="2"/>
        <v>0</v>
      </c>
      <c r="M41" s="74">
        <f t="shared" ca="1" si="16"/>
        <v>0</v>
      </c>
      <c r="N41" s="60">
        <f t="shared" ca="1" si="17"/>
        <v>0</v>
      </c>
      <c r="O41" s="75">
        <f t="shared" ca="1" si="25"/>
        <v>0</v>
      </c>
      <c r="P41" s="123">
        <f t="shared" ca="1" si="23"/>
        <v>0</v>
      </c>
      <c r="Q41" s="76">
        <f t="shared" ca="1" si="12"/>
        <v>0</v>
      </c>
      <c r="R41" s="49">
        <f t="shared" ca="1" si="3"/>
        <v>2024</v>
      </c>
      <c r="S41" s="50" t="b">
        <v>1</v>
      </c>
      <c r="V41" s="50"/>
    </row>
    <row r="42" spans="1:27" x14ac:dyDescent="0.25">
      <c r="A42" s="96" t="s">
        <v>49</v>
      </c>
      <c r="B42" s="48">
        <f t="shared" ca="1" si="5"/>
        <v>45444</v>
      </c>
      <c r="C42" s="72">
        <f t="shared" ca="1" si="6"/>
        <v>0</v>
      </c>
      <c r="D42" s="125">
        <v>0</v>
      </c>
      <c r="E42" s="125">
        <v>0</v>
      </c>
      <c r="F42" s="73">
        <f t="shared" ca="1" si="7"/>
        <v>0</v>
      </c>
      <c r="G42" s="77">
        <f t="shared" ca="1" si="8"/>
        <v>0</v>
      </c>
      <c r="H42" s="74">
        <f t="shared" ca="1" si="15"/>
        <v>0</v>
      </c>
      <c r="I42" s="112">
        <f t="shared" ca="1" si="0"/>
        <v>0</v>
      </c>
      <c r="J42" s="74">
        <f t="shared" ca="1" si="9"/>
        <v>0</v>
      </c>
      <c r="K42" s="74">
        <f t="shared" ca="1" si="1"/>
        <v>0</v>
      </c>
      <c r="L42" s="74">
        <f t="shared" ca="1" si="2"/>
        <v>0</v>
      </c>
      <c r="M42" s="74">
        <f t="shared" ca="1" si="16"/>
        <v>0</v>
      </c>
      <c r="N42" s="60">
        <f t="shared" ca="1" si="17"/>
        <v>0</v>
      </c>
      <c r="O42" s="75">
        <f t="shared" ca="1" si="25"/>
        <v>0</v>
      </c>
      <c r="P42" s="123">
        <f t="shared" ca="1" si="23"/>
        <v>0</v>
      </c>
      <c r="Q42" s="76">
        <f t="shared" ca="1" si="12"/>
        <v>0</v>
      </c>
      <c r="R42" s="49">
        <f t="shared" ca="1" si="3"/>
        <v>2024</v>
      </c>
      <c r="V42" s="50"/>
    </row>
    <row r="43" spans="1:27" x14ac:dyDescent="0.25">
      <c r="A43" s="72">
        <f>ROUND((Original_Amount-Down_Payment)*0.009/12,2)</f>
        <v>68.849999999999994</v>
      </c>
      <c r="B43" s="48">
        <f t="shared" ca="1" si="5"/>
        <v>45474</v>
      </c>
      <c r="C43" s="72">
        <f t="shared" ca="1" si="6"/>
        <v>0</v>
      </c>
      <c r="D43" s="125">
        <v>0</v>
      </c>
      <c r="E43" s="125">
        <v>0</v>
      </c>
      <c r="F43" s="73">
        <f t="shared" ca="1" si="7"/>
        <v>0</v>
      </c>
      <c r="G43" s="77">
        <f t="shared" ca="1" si="8"/>
        <v>0</v>
      </c>
      <c r="H43" s="74">
        <f t="shared" ca="1" si="15"/>
        <v>0</v>
      </c>
      <c r="I43" s="112">
        <f t="shared" ca="1" si="0"/>
        <v>0</v>
      </c>
      <c r="J43" s="74">
        <f t="shared" ca="1" si="9"/>
        <v>0</v>
      </c>
      <c r="K43" s="74">
        <f t="shared" ca="1" si="1"/>
        <v>0</v>
      </c>
      <c r="L43" s="74">
        <f t="shared" ca="1" si="2"/>
        <v>0</v>
      </c>
      <c r="M43" s="74">
        <f t="shared" ca="1" si="16"/>
        <v>0</v>
      </c>
      <c r="N43" s="60">
        <f t="shared" ca="1" si="17"/>
        <v>0</v>
      </c>
      <c r="O43" s="75">
        <f t="shared" ca="1" si="25"/>
        <v>0</v>
      </c>
      <c r="P43" s="123">
        <f t="shared" ca="1" si="23"/>
        <v>0</v>
      </c>
      <c r="Q43" s="76">
        <f t="shared" ca="1" si="12"/>
        <v>0</v>
      </c>
      <c r="R43" s="49">
        <f t="shared" ca="1" si="3"/>
        <v>2024</v>
      </c>
    </row>
    <row r="44" spans="1:27" x14ac:dyDescent="0.25">
      <c r="A44" s="47" t="s">
        <v>58</v>
      </c>
      <c r="B44" s="48">
        <f t="shared" ca="1" si="5"/>
        <v>45505</v>
      </c>
      <c r="C44" s="72">
        <f t="shared" ca="1" si="6"/>
        <v>0</v>
      </c>
      <c r="D44" s="125">
        <v>0</v>
      </c>
      <c r="E44" s="125">
        <v>0</v>
      </c>
      <c r="F44" s="73">
        <f t="shared" ca="1" si="7"/>
        <v>0</v>
      </c>
      <c r="G44" s="77">
        <f t="shared" ca="1" si="8"/>
        <v>0</v>
      </c>
      <c r="H44" s="74">
        <f t="shared" ca="1" si="15"/>
        <v>0</v>
      </c>
      <c r="I44" s="112">
        <f t="shared" ca="1" si="0"/>
        <v>0</v>
      </c>
      <c r="J44" s="74">
        <f t="shared" ca="1" si="9"/>
        <v>0</v>
      </c>
      <c r="K44" s="74">
        <f t="shared" ca="1" si="1"/>
        <v>0</v>
      </c>
      <c r="L44" s="74">
        <f t="shared" ca="1" si="2"/>
        <v>0</v>
      </c>
      <c r="M44" s="74">
        <f t="shared" ca="1" si="16"/>
        <v>0</v>
      </c>
      <c r="N44" s="60">
        <f t="shared" ca="1" si="17"/>
        <v>0</v>
      </c>
      <c r="O44" s="75">
        <f t="shared" ca="1" si="25"/>
        <v>0</v>
      </c>
      <c r="P44" s="123">
        <f t="shared" ca="1" si="23"/>
        <v>0</v>
      </c>
      <c r="Q44" s="76">
        <f t="shared" ca="1" si="12"/>
        <v>0</v>
      </c>
      <c r="R44" s="49">
        <f t="shared" ca="1" si="3"/>
        <v>2024</v>
      </c>
    </row>
    <row r="45" spans="1:27" x14ac:dyDescent="0.25">
      <c r="A45" s="68" t="e">
        <f ca="1">IFERROR(LOOKUP(TODAY(),B:B,N:N)-(0.78*Original_Amount),LOOKUP(TODAY()+30,B:B,N:N)-(0.78*Original_Amount))</f>
        <v>#N/A</v>
      </c>
      <c r="B45" s="48">
        <f t="shared" ca="1" si="5"/>
        <v>45536</v>
      </c>
      <c r="C45" s="72">
        <f t="shared" ca="1" si="6"/>
        <v>0</v>
      </c>
      <c r="D45" s="125">
        <v>0</v>
      </c>
      <c r="E45" s="125">
        <v>0</v>
      </c>
      <c r="F45" s="73">
        <f t="shared" ca="1" si="7"/>
        <v>0</v>
      </c>
      <c r="G45" s="77">
        <f t="shared" ca="1" si="8"/>
        <v>0</v>
      </c>
      <c r="H45" s="74">
        <f t="shared" ca="1" si="15"/>
        <v>0</v>
      </c>
      <c r="I45" s="112">
        <f t="shared" ca="1" si="0"/>
        <v>0</v>
      </c>
      <c r="J45" s="74">
        <f t="shared" ca="1" si="9"/>
        <v>0</v>
      </c>
      <c r="K45" s="74">
        <f t="shared" ca="1" si="1"/>
        <v>0</v>
      </c>
      <c r="L45" s="74">
        <f t="shared" ca="1" si="2"/>
        <v>0</v>
      </c>
      <c r="M45" s="74">
        <f t="shared" ca="1" si="16"/>
        <v>0</v>
      </c>
      <c r="N45" s="60">
        <f t="shared" ca="1" si="17"/>
        <v>0</v>
      </c>
      <c r="O45" s="75">
        <f t="shared" ca="1" si="25"/>
        <v>0</v>
      </c>
      <c r="P45" s="123">
        <f t="shared" ca="1" si="23"/>
        <v>0</v>
      </c>
      <c r="Q45" s="76">
        <f t="shared" ca="1" si="12"/>
        <v>0</v>
      </c>
      <c r="R45" s="49">
        <f t="shared" ca="1" si="3"/>
        <v>2024</v>
      </c>
      <c r="U45" s="69"/>
    </row>
    <row r="46" spans="1:27" x14ac:dyDescent="0.25">
      <c r="A46" s="96" t="s">
        <v>55</v>
      </c>
      <c r="B46" s="48">
        <f t="shared" ca="1" si="5"/>
        <v>45566</v>
      </c>
      <c r="C46" s="72">
        <f t="shared" ca="1" si="6"/>
        <v>0</v>
      </c>
      <c r="D46" s="125">
        <v>0</v>
      </c>
      <c r="E46" s="125">
        <v>0</v>
      </c>
      <c r="F46" s="73">
        <f t="shared" ca="1" si="7"/>
        <v>0</v>
      </c>
      <c r="G46" s="77">
        <f t="shared" ca="1" si="8"/>
        <v>0</v>
      </c>
      <c r="H46" s="74">
        <f t="shared" ca="1" si="15"/>
        <v>0</v>
      </c>
      <c r="I46" s="112">
        <f t="shared" ca="1" si="0"/>
        <v>0</v>
      </c>
      <c r="J46" s="74">
        <f t="shared" ca="1" si="9"/>
        <v>0</v>
      </c>
      <c r="K46" s="74">
        <f t="shared" ca="1" si="1"/>
        <v>0</v>
      </c>
      <c r="L46" s="74">
        <f t="shared" ca="1" si="2"/>
        <v>0</v>
      </c>
      <c r="M46" s="74">
        <f t="shared" ca="1" si="16"/>
        <v>0</v>
      </c>
      <c r="N46" s="60">
        <f t="shared" ca="1" si="17"/>
        <v>0</v>
      </c>
      <c r="O46" s="75">
        <f t="shared" ca="1" si="25"/>
        <v>0</v>
      </c>
      <c r="P46" s="123">
        <f t="shared" ca="1" si="23"/>
        <v>0</v>
      </c>
      <c r="Q46" s="76">
        <f t="shared" ca="1" si="12"/>
        <v>0</v>
      </c>
      <c r="R46" s="49">
        <f t="shared" ca="1" si="3"/>
        <v>2024</v>
      </c>
    </row>
    <row r="47" spans="1:27" x14ac:dyDescent="0.25">
      <c r="A47" s="87">
        <f>Appraisal*0.8</f>
        <v>96000</v>
      </c>
      <c r="B47" s="48">
        <f t="shared" ca="1" si="5"/>
        <v>45597</v>
      </c>
      <c r="C47" s="72">
        <f t="shared" ca="1" si="6"/>
        <v>0</v>
      </c>
      <c r="D47" s="125">
        <v>0</v>
      </c>
      <c r="E47" s="125">
        <v>0</v>
      </c>
      <c r="F47" s="73">
        <f t="shared" ca="1" si="7"/>
        <v>0</v>
      </c>
      <c r="G47" s="77">
        <f t="shared" ca="1" si="8"/>
        <v>0</v>
      </c>
      <c r="H47" s="74">
        <f t="shared" ca="1" si="15"/>
        <v>0</v>
      </c>
      <c r="I47" s="112">
        <f t="shared" ca="1" si="0"/>
        <v>0</v>
      </c>
      <c r="J47" s="74">
        <f t="shared" ca="1" si="9"/>
        <v>0</v>
      </c>
      <c r="K47" s="74">
        <f t="shared" ca="1" si="1"/>
        <v>0</v>
      </c>
      <c r="L47" s="74">
        <f t="shared" ca="1" si="2"/>
        <v>0</v>
      </c>
      <c r="M47" s="74">
        <f t="shared" ca="1" si="16"/>
        <v>0</v>
      </c>
      <c r="N47" s="60">
        <f t="shared" ca="1" si="17"/>
        <v>0</v>
      </c>
      <c r="O47" s="75">
        <f t="shared" ca="1" si="25"/>
        <v>0</v>
      </c>
      <c r="P47" s="123">
        <f t="shared" ca="1" si="23"/>
        <v>0</v>
      </c>
      <c r="Q47" s="76">
        <f t="shared" ca="1" si="12"/>
        <v>0</v>
      </c>
      <c r="R47" s="49">
        <f t="shared" ca="1" si="3"/>
        <v>2024</v>
      </c>
    </row>
    <row r="48" spans="1:27" x14ac:dyDescent="0.25">
      <c r="B48" s="48">
        <f t="shared" ca="1" si="5"/>
        <v>45627</v>
      </c>
      <c r="C48" s="72">
        <f t="shared" ca="1" si="6"/>
        <v>0</v>
      </c>
      <c r="D48" s="125">
        <v>0</v>
      </c>
      <c r="E48" s="125">
        <v>0</v>
      </c>
      <c r="F48" s="73">
        <f t="shared" ca="1" si="7"/>
        <v>0</v>
      </c>
      <c r="G48" s="77">
        <f t="shared" ca="1" si="8"/>
        <v>0</v>
      </c>
      <c r="H48" s="74">
        <f t="shared" ca="1" si="15"/>
        <v>0</v>
      </c>
      <c r="I48" s="112">
        <f t="shared" ca="1" si="0"/>
        <v>0</v>
      </c>
      <c r="J48" s="74">
        <f t="shared" ca="1" si="9"/>
        <v>0</v>
      </c>
      <c r="K48" s="74">
        <f t="shared" ca="1" si="1"/>
        <v>0</v>
      </c>
      <c r="L48" s="74">
        <f t="shared" ca="1" si="2"/>
        <v>0</v>
      </c>
      <c r="M48" s="74">
        <f t="shared" ca="1" si="16"/>
        <v>0</v>
      </c>
      <c r="N48" s="60">
        <f t="shared" ca="1" si="17"/>
        <v>0</v>
      </c>
      <c r="O48" s="75">
        <f t="shared" ca="1" si="25"/>
        <v>0</v>
      </c>
      <c r="P48" s="123">
        <f t="shared" ca="1" si="23"/>
        <v>0</v>
      </c>
      <c r="Q48" s="76">
        <f t="shared" ca="1" si="12"/>
        <v>0</v>
      </c>
      <c r="R48" s="49">
        <f t="shared" ca="1" si="3"/>
        <v>2024</v>
      </c>
    </row>
    <row r="49" spans="1:21" x14ac:dyDescent="0.25">
      <c r="A49" s="21" t="s">
        <v>71</v>
      </c>
      <c r="B49" s="48">
        <f t="shared" ca="1" si="5"/>
        <v>45658</v>
      </c>
      <c r="C49" s="72">
        <f t="shared" ca="1" si="6"/>
        <v>0</v>
      </c>
      <c r="D49" s="125">
        <v>0</v>
      </c>
      <c r="E49" s="125">
        <v>0</v>
      </c>
      <c r="F49" s="73">
        <f t="shared" ca="1" si="7"/>
        <v>0</v>
      </c>
      <c r="G49" s="77">
        <f t="shared" ca="1" si="8"/>
        <v>0</v>
      </c>
      <c r="H49" s="74">
        <f t="shared" ca="1" si="15"/>
        <v>0</v>
      </c>
      <c r="I49" s="112">
        <f t="shared" ca="1" si="0"/>
        <v>0</v>
      </c>
      <c r="J49" s="74">
        <f t="shared" ca="1" si="9"/>
        <v>0</v>
      </c>
      <c r="K49" s="74">
        <f t="shared" ca="1" si="1"/>
        <v>0</v>
      </c>
      <c r="L49" s="74">
        <f t="shared" ca="1" si="2"/>
        <v>0</v>
      </c>
      <c r="M49" s="74">
        <f t="shared" ca="1" si="16"/>
        <v>0</v>
      </c>
      <c r="N49" s="60">
        <f t="shared" ca="1" si="17"/>
        <v>0</v>
      </c>
      <c r="O49" s="75">
        <f t="shared" ca="1" si="25"/>
        <v>0</v>
      </c>
      <c r="P49" s="123">
        <f t="shared" ca="1" si="23"/>
        <v>0</v>
      </c>
      <c r="Q49" s="76">
        <f t="shared" ca="1" si="12"/>
        <v>0</v>
      </c>
      <c r="R49" s="49">
        <f t="shared" ca="1" si="3"/>
        <v>2025</v>
      </c>
    </row>
    <row r="50" spans="1:21" x14ac:dyDescent="0.25">
      <c r="A50" s="69">
        <f ca="1">Original_Amount+Total_Interest+Total_Escrow</f>
        <v>125095.56</v>
      </c>
      <c r="B50" s="48">
        <f t="shared" ca="1" si="5"/>
        <v>45689</v>
      </c>
      <c r="C50" s="72">
        <f t="shared" ca="1" si="6"/>
        <v>0</v>
      </c>
      <c r="D50" s="125">
        <v>0</v>
      </c>
      <c r="E50" s="125">
        <v>0</v>
      </c>
      <c r="F50" s="73">
        <f t="shared" ca="1" si="7"/>
        <v>0</v>
      </c>
      <c r="G50" s="77">
        <f t="shared" ca="1" si="8"/>
        <v>0</v>
      </c>
      <c r="H50" s="74">
        <f t="shared" ca="1" si="15"/>
        <v>0</v>
      </c>
      <c r="I50" s="112">
        <f t="shared" ca="1" si="0"/>
        <v>0</v>
      </c>
      <c r="J50" s="74">
        <f t="shared" ca="1" si="9"/>
        <v>0</v>
      </c>
      <c r="K50" s="74">
        <f t="shared" ca="1" si="1"/>
        <v>0</v>
      </c>
      <c r="L50" s="74">
        <f t="shared" ca="1" si="2"/>
        <v>0</v>
      </c>
      <c r="M50" s="74">
        <f t="shared" ca="1" si="16"/>
        <v>0</v>
      </c>
      <c r="N50" s="60">
        <f t="shared" ca="1" si="17"/>
        <v>0</v>
      </c>
      <c r="O50" s="75">
        <f t="shared" ca="1" si="25"/>
        <v>0</v>
      </c>
      <c r="P50" s="123">
        <f t="shared" ca="1" si="23"/>
        <v>0</v>
      </c>
      <c r="Q50" s="76">
        <f t="shared" ca="1" si="12"/>
        <v>0</v>
      </c>
      <c r="R50" s="49">
        <f t="shared" ca="1" si="3"/>
        <v>2025</v>
      </c>
    </row>
    <row r="51" spans="1:21" x14ac:dyDescent="0.25">
      <c r="B51" s="48">
        <f t="shared" ca="1" si="5"/>
        <v>45717</v>
      </c>
      <c r="C51" s="72">
        <f t="shared" ca="1" si="6"/>
        <v>0</v>
      </c>
      <c r="D51" s="125">
        <v>0</v>
      </c>
      <c r="E51" s="125">
        <v>0</v>
      </c>
      <c r="F51" s="73">
        <f t="shared" ca="1" si="7"/>
        <v>0</v>
      </c>
      <c r="G51" s="77">
        <f t="shared" ca="1" si="8"/>
        <v>0</v>
      </c>
      <c r="H51" s="74">
        <f t="shared" ca="1" si="15"/>
        <v>0</v>
      </c>
      <c r="I51" s="112">
        <f t="shared" ca="1" si="0"/>
        <v>0</v>
      </c>
      <c r="J51" s="74">
        <f t="shared" ca="1" si="9"/>
        <v>0</v>
      </c>
      <c r="K51" s="74">
        <f t="shared" ca="1" si="1"/>
        <v>0</v>
      </c>
      <c r="L51" s="74">
        <f t="shared" ca="1" si="2"/>
        <v>0</v>
      </c>
      <c r="M51" s="74">
        <f t="shared" ca="1" si="16"/>
        <v>0</v>
      </c>
      <c r="N51" s="60">
        <f t="shared" ca="1" si="17"/>
        <v>0</v>
      </c>
      <c r="O51" s="75">
        <f t="shared" ca="1" si="25"/>
        <v>0</v>
      </c>
      <c r="P51" s="123">
        <f t="shared" ca="1" si="23"/>
        <v>0</v>
      </c>
      <c r="Q51" s="76">
        <f t="shared" ca="1" si="12"/>
        <v>0</v>
      </c>
      <c r="R51" s="49">
        <f t="shared" ca="1" si="3"/>
        <v>2025</v>
      </c>
    </row>
    <row r="52" spans="1:21" x14ac:dyDescent="0.25">
      <c r="A52" s="21" t="s">
        <v>72</v>
      </c>
      <c r="B52" s="48">
        <f t="shared" ca="1" si="5"/>
        <v>45748</v>
      </c>
      <c r="C52" s="72">
        <f t="shared" ca="1" si="6"/>
        <v>0</v>
      </c>
      <c r="D52" s="125">
        <v>0</v>
      </c>
      <c r="E52" s="125">
        <v>0</v>
      </c>
      <c r="F52" s="73">
        <f t="shared" ca="1" si="7"/>
        <v>0</v>
      </c>
      <c r="G52" s="77">
        <f t="shared" ca="1" si="8"/>
        <v>0</v>
      </c>
      <c r="H52" s="74">
        <f t="shared" ca="1" si="15"/>
        <v>0</v>
      </c>
      <c r="I52" s="112">
        <f t="shared" ca="1" si="0"/>
        <v>0</v>
      </c>
      <c r="J52" s="74">
        <f t="shared" ca="1" si="9"/>
        <v>0</v>
      </c>
      <c r="K52" s="74">
        <f t="shared" ca="1" si="1"/>
        <v>0</v>
      </c>
      <c r="L52" s="74">
        <f t="shared" ca="1" si="2"/>
        <v>0</v>
      </c>
      <c r="M52" s="74">
        <f t="shared" ca="1" si="16"/>
        <v>0</v>
      </c>
      <c r="N52" s="60">
        <f t="shared" ca="1" si="17"/>
        <v>0</v>
      </c>
      <c r="O52" s="75">
        <f t="shared" ca="1" si="25"/>
        <v>0</v>
      </c>
      <c r="P52" s="123">
        <f t="shared" ca="1" si="23"/>
        <v>0</v>
      </c>
      <c r="Q52" s="76">
        <f t="shared" ca="1" si="12"/>
        <v>0</v>
      </c>
      <c r="R52" s="49">
        <f t="shared" ca="1" si="3"/>
        <v>2025</v>
      </c>
    </row>
    <row r="53" spans="1:21" x14ac:dyDescent="0.25">
      <c r="A53" s="50">
        <f ca="1">ROUND(Total_Investment/(900*12-500),1)</f>
        <v>12.1</v>
      </c>
      <c r="B53" s="48">
        <f t="shared" ca="1" si="5"/>
        <v>45778</v>
      </c>
      <c r="C53" s="72">
        <f t="shared" ca="1" si="6"/>
        <v>0</v>
      </c>
      <c r="D53" s="125">
        <v>0</v>
      </c>
      <c r="E53" s="125">
        <v>0</v>
      </c>
      <c r="F53" s="73">
        <f t="shared" ca="1" si="7"/>
        <v>0</v>
      </c>
      <c r="G53" s="77">
        <f t="shared" ca="1" si="8"/>
        <v>0</v>
      </c>
      <c r="H53" s="74">
        <f t="shared" ca="1" si="15"/>
        <v>0</v>
      </c>
      <c r="I53" s="112">
        <f t="shared" ca="1" si="0"/>
        <v>0</v>
      </c>
      <c r="J53" s="74">
        <f t="shared" ca="1" si="9"/>
        <v>0</v>
      </c>
      <c r="K53" s="74">
        <f t="shared" ca="1" si="1"/>
        <v>0</v>
      </c>
      <c r="L53" s="74">
        <f t="shared" ca="1" si="2"/>
        <v>0</v>
      </c>
      <c r="M53" s="74">
        <f t="shared" ca="1" si="16"/>
        <v>0</v>
      </c>
      <c r="N53" s="60">
        <f t="shared" ca="1" si="17"/>
        <v>0</v>
      </c>
      <c r="O53" s="75">
        <f t="shared" ca="1" si="25"/>
        <v>0</v>
      </c>
      <c r="P53" s="123">
        <f t="shared" ca="1" si="23"/>
        <v>0</v>
      </c>
      <c r="Q53" s="76">
        <f t="shared" ca="1" si="12"/>
        <v>0</v>
      </c>
      <c r="R53" s="49">
        <f t="shared" ca="1" si="3"/>
        <v>2025</v>
      </c>
    </row>
    <row r="54" spans="1:21" x14ac:dyDescent="0.25">
      <c r="B54" s="48">
        <f t="shared" ca="1" si="5"/>
        <v>45809</v>
      </c>
      <c r="C54" s="72">
        <f t="shared" ca="1" si="6"/>
        <v>0</v>
      </c>
      <c r="D54" s="125">
        <v>0</v>
      </c>
      <c r="E54" s="125">
        <v>0</v>
      </c>
      <c r="F54" s="73">
        <f t="shared" ca="1" si="7"/>
        <v>0</v>
      </c>
      <c r="G54" s="77">
        <f t="shared" ca="1" si="8"/>
        <v>0</v>
      </c>
      <c r="H54" s="74">
        <f t="shared" ca="1" si="15"/>
        <v>0</v>
      </c>
      <c r="I54" s="112">
        <f t="shared" ca="1" si="0"/>
        <v>0</v>
      </c>
      <c r="J54" s="74">
        <f t="shared" ca="1" si="9"/>
        <v>0</v>
      </c>
      <c r="K54" s="74">
        <f t="shared" ca="1" si="1"/>
        <v>0</v>
      </c>
      <c r="L54" s="74">
        <f t="shared" ca="1" si="2"/>
        <v>0</v>
      </c>
      <c r="M54" s="74">
        <f t="shared" ca="1" si="16"/>
        <v>0</v>
      </c>
      <c r="N54" s="60">
        <f t="shared" ca="1" si="17"/>
        <v>0</v>
      </c>
      <c r="O54" s="75">
        <f t="shared" ca="1" si="25"/>
        <v>0</v>
      </c>
      <c r="P54" s="123">
        <f t="shared" ca="1" si="23"/>
        <v>0</v>
      </c>
      <c r="Q54" s="76">
        <f t="shared" ca="1" si="12"/>
        <v>0</v>
      </c>
      <c r="R54" s="49">
        <f t="shared" ca="1" si="3"/>
        <v>2025</v>
      </c>
    </row>
    <row r="55" spans="1:21" x14ac:dyDescent="0.25">
      <c r="A55" s="21" t="s">
        <v>73</v>
      </c>
      <c r="B55" s="48">
        <f t="shared" ca="1" si="5"/>
        <v>45839</v>
      </c>
      <c r="C55" s="72">
        <f t="shared" ca="1" si="6"/>
        <v>0</v>
      </c>
      <c r="D55" s="125">
        <v>0</v>
      </c>
      <c r="E55" s="125">
        <v>0</v>
      </c>
      <c r="F55" s="73">
        <f t="shared" ca="1" si="7"/>
        <v>0</v>
      </c>
      <c r="G55" s="77">
        <f t="shared" ca="1" si="8"/>
        <v>0</v>
      </c>
      <c r="H55" s="74">
        <f t="shared" ca="1" si="15"/>
        <v>0</v>
      </c>
      <c r="I55" s="112">
        <f t="shared" ca="1" si="0"/>
        <v>0</v>
      </c>
      <c r="J55" s="74">
        <f t="shared" ca="1" si="9"/>
        <v>0</v>
      </c>
      <c r="K55" s="74">
        <f t="shared" ca="1" si="1"/>
        <v>0</v>
      </c>
      <c r="L55" s="74">
        <f t="shared" ca="1" si="2"/>
        <v>0</v>
      </c>
      <c r="M55" s="74">
        <f t="shared" ca="1" si="16"/>
        <v>0</v>
      </c>
      <c r="N55" s="60">
        <f t="shared" ca="1" si="17"/>
        <v>0</v>
      </c>
      <c r="O55" s="75">
        <f t="shared" ca="1" si="25"/>
        <v>0</v>
      </c>
      <c r="P55" s="123">
        <f t="shared" ca="1" si="23"/>
        <v>0</v>
      </c>
      <c r="Q55" s="76">
        <f t="shared" ca="1" si="12"/>
        <v>0</v>
      </c>
      <c r="R55" s="49">
        <f t="shared" ca="1" si="3"/>
        <v>2025</v>
      </c>
      <c r="U55" s="69"/>
    </row>
    <row r="56" spans="1:21" x14ac:dyDescent="0.25">
      <c r="A56" s="145">
        <f ca="1">EDATE(B4,ROUND(Years_Until_Profit*12,0))</f>
        <v>48700</v>
      </c>
      <c r="B56" s="48">
        <f t="shared" ca="1" si="5"/>
        <v>45870</v>
      </c>
      <c r="C56" s="72">
        <f t="shared" ca="1" si="6"/>
        <v>0</v>
      </c>
      <c r="D56" s="125">
        <v>0</v>
      </c>
      <c r="E56" s="125">
        <v>0</v>
      </c>
      <c r="F56" s="73">
        <f t="shared" ca="1" si="7"/>
        <v>0</v>
      </c>
      <c r="G56" s="77">
        <f t="shared" ca="1" si="8"/>
        <v>0</v>
      </c>
      <c r="H56" s="74">
        <f t="shared" ca="1" si="15"/>
        <v>0</v>
      </c>
      <c r="I56" s="112">
        <f t="shared" ca="1" si="0"/>
        <v>0</v>
      </c>
      <c r="J56" s="74">
        <f t="shared" ca="1" si="9"/>
        <v>0</v>
      </c>
      <c r="K56" s="74">
        <f t="shared" ca="1" si="1"/>
        <v>0</v>
      </c>
      <c r="L56" s="74">
        <f t="shared" ca="1" si="2"/>
        <v>0</v>
      </c>
      <c r="M56" s="74">
        <f t="shared" ca="1" si="16"/>
        <v>0</v>
      </c>
      <c r="N56" s="60">
        <f t="shared" ca="1" si="17"/>
        <v>0</v>
      </c>
      <c r="O56" s="75">
        <f t="shared" ca="1" si="25"/>
        <v>0</v>
      </c>
      <c r="P56" s="123">
        <f t="shared" ca="1" si="23"/>
        <v>0</v>
      </c>
      <c r="Q56" s="76">
        <f t="shared" ca="1" si="12"/>
        <v>0</v>
      </c>
      <c r="R56" s="49">
        <f t="shared" ca="1" si="3"/>
        <v>2025</v>
      </c>
    </row>
    <row r="57" spans="1:21" x14ac:dyDescent="0.25">
      <c r="B57" s="48">
        <f t="shared" ca="1" si="5"/>
        <v>45901</v>
      </c>
      <c r="C57" s="72">
        <f t="shared" ca="1" si="6"/>
        <v>0</v>
      </c>
      <c r="D57" s="125">
        <v>0</v>
      </c>
      <c r="E57" s="125">
        <v>0</v>
      </c>
      <c r="F57" s="73">
        <f t="shared" ca="1" si="7"/>
        <v>0</v>
      </c>
      <c r="G57" s="77">
        <f t="shared" ca="1" si="8"/>
        <v>0</v>
      </c>
      <c r="H57" s="74">
        <f t="shared" ca="1" si="15"/>
        <v>0</v>
      </c>
      <c r="I57" s="112">
        <f t="shared" ca="1" si="0"/>
        <v>0</v>
      </c>
      <c r="J57" s="74">
        <f t="shared" ca="1" si="9"/>
        <v>0</v>
      </c>
      <c r="K57" s="74">
        <f t="shared" ca="1" si="1"/>
        <v>0</v>
      </c>
      <c r="L57" s="74">
        <f t="shared" ca="1" si="2"/>
        <v>0</v>
      </c>
      <c r="M57" s="74">
        <f t="shared" ca="1" si="16"/>
        <v>0</v>
      </c>
      <c r="N57" s="60">
        <f t="shared" ca="1" si="17"/>
        <v>0</v>
      </c>
      <c r="O57" s="75">
        <f t="shared" ca="1" si="25"/>
        <v>0</v>
      </c>
      <c r="P57" s="123">
        <f t="shared" ca="1" si="23"/>
        <v>0</v>
      </c>
      <c r="Q57" s="76">
        <f t="shared" ca="1" si="12"/>
        <v>0</v>
      </c>
      <c r="R57" s="49">
        <f t="shared" ca="1" si="3"/>
        <v>2025</v>
      </c>
    </row>
    <row r="58" spans="1:21" x14ac:dyDescent="0.25">
      <c r="B58" s="48">
        <f t="shared" ca="1" si="5"/>
        <v>45931</v>
      </c>
      <c r="C58" s="72">
        <f t="shared" ca="1" si="6"/>
        <v>0</v>
      </c>
      <c r="D58" s="125">
        <v>0</v>
      </c>
      <c r="E58" s="125">
        <v>0</v>
      </c>
      <c r="F58" s="73">
        <f t="shared" ca="1" si="7"/>
        <v>0</v>
      </c>
      <c r="G58" s="77">
        <f t="shared" ca="1" si="8"/>
        <v>0</v>
      </c>
      <c r="H58" s="74">
        <f t="shared" ca="1" si="15"/>
        <v>0</v>
      </c>
      <c r="I58" s="112">
        <f t="shared" ca="1" si="0"/>
        <v>0</v>
      </c>
      <c r="J58" s="74">
        <f t="shared" ca="1" si="9"/>
        <v>0</v>
      </c>
      <c r="K58" s="74">
        <f t="shared" ca="1" si="1"/>
        <v>0</v>
      </c>
      <c r="L58" s="74">
        <f t="shared" ca="1" si="2"/>
        <v>0</v>
      </c>
      <c r="M58" s="74">
        <f t="shared" ca="1" si="16"/>
        <v>0</v>
      </c>
      <c r="N58" s="60">
        <f t="shared" ca="1" si="17"/>
        <v>0</v>
      </c>
      <c r="O58" s="75">
        <f t="shared" ca="1" si="25"/>
        <v>0</v>
      </c>
      <c r="P58" s="123">
        <f t="shared" ca="1" si="23"/>
        <v>0</v>
      </c>
      <c r="Q58" s="76">
        <f t="shared" ca="1" si="12"/>
        <v>0</v>
      </c>
      <c r="R58" s="49">
        <f t="shared" ca="1" si="3"/>
        <v>2025</v>
      </c>
    </row>
    <row r="59" spans="1:21" x14ac:dyDescent="0.25">
      <c r="B59" s="48">
        <f t="shared" ca="1" si="5"/>
        <v>45962</v>
      </c>
      <c r="C59" s="72">
        <f t="shared" ca="1" si="6"/>
        <v>0</v>
      </c>
      <c r="D59" s="125">
        <v>0</v>
      </c>
      <c r="E59" s="125">
        <v>0</v>
      </c>
      <c r="F59" s="73">
        <f t="shared" ca="1" si="7"/>
        <v>0</v>
      </c>
      <c r="G59" s="77">
        <f t="shared" ca="1" si="8"/>
        <v>0</v>
      </c>
      <c r="H59" s="74">
        <f t="shared" ca="1" si="15"/>
        <v>0</v>
      </c>
      <c r="I59" s="112">
        <f t="shared" ca="1" si="0"/>
        <v>0</v>
      </c>
      <c r="J59" s="74">
        <f t="shared" ca="1" si="9"/>
        <v>0</v>
      </c>
      <c r="K59" s="74">
        <f t="shared" ca="1" si="1"/>
        <v>0</v>
      </c>
      <c r="L59" s="74">
        <f t="shared" ca="1" si="2"/>
        <v>0</v>
      </c>
      <c r="M59" s="74">
        <f t="shared" ca="1" si="16"/>
        <v>0</v>
      </c>
      <c r="N59" s="60">
        <f t="shared" ca="1" si="17"/>
        <v>0</v>
      </c>
      <c r="O59" s="75">
        <f t="shared" ca="1" si="25"/>
        <v>0</v>
      </c>
      <c r="P59" s="123">
        <f t="shared" ca="1" si="23"/>
        <v>0</v>
      </c>
      <c r="Q59" s="76">
        <f t="shared" ca="1" si="12"/>
        <v>0</v>
      </c>
      <c r="R59" s="49">
        <f t="shared" ca="1" si="3"/>
        <v>2025</v>
      </c>
    </row>
    <row r="60" spans="1:21" x14ac:dyDescent="0.25">
      <c r="B60" s="48">
        <f t="shared" ca="1" si="5"/>
        <v>45992</v>
      </c>
      <c r="C60" s="72">
        <f t="shared" ca="1" si="6"/>
        <v>0</v>
      </c>
      <c r="D60" s="125">
        <v>0</v>
      </c>
      <c r="E60" s="125">
        <v>0</v>
      </c>
      <c r="F60" s="73">
        <f t="shared" ca="1" si="7"/>
        <v>0</v>
      </c>
      <c r="G60" s="77">
        <f t="shared" ca="1" si="8"/>
        <v>0</v>
      </c>
      <c r="H60" s="74">
        <f t="shared" ca="1" si="15"/>
        <v>0</v>
      </c>
      <c r="I60" s="112">
        <f t="shared" ca="1" si="0"/>
        <v>0</v>
      </c>
      <c r="J60" s="74">
        <f t="shared" ca="1" si="9"/>
        <v>0</v>
      </c>
      <c r="K60" s="74">
        <f t="shared" ca="1" si="1"/>
        <v>0</v>
      </c>
      <c r="L60" s="74">
        <f t="shared" ca="1" si="2"/>
        <v>0</v>
      </c>
      <c r="M60" s="74">
        <f t="shared" ca="1" si="16"/>
        <v>0</v>
      </c>
      <c r="N60" s="60">
        <f t="shared" ca="1" si="17"/>
        <v>0</v>
      </c>
      <c r="O60" s="75">
        <f t="shared" ca="1" si="25"/>
        <v>0</v>
      </c>
      <c r="P60" s="123">
        <f t="shared" ca="1" si="23"/>
        <v>0</v>
      </c>
      <c r="Q60" s="76">
        <f t="shared" ca="1" si="12"/>
        <v>0</v>
      </c>
      <c r="R60" s="49">
        <f t="shared" ca="1" si="3"/>
        <v>2025</v>
      </c>
    </row>
    <row r="61" spans="1:21" x14ac:dyDescent="0.25">
      <c r="B61" s="48">
        <f t="shared" ca="1" si="5"/>
        <v>46023</v>
      </c>
      <c r="C61" s="72">
        <f t="shared" ca="1" si="6"/>
        <v>0</v>
      </c>
      <c r="D61" s="125">
        <v>0</v>
      </c>
      <c r="E61" s="125">
        <v>0</v>
      </c>
      <c r="F61" s="73">
        <f t="shared" ca="1" si="7"/>
        <v>0</v>
      </c>
      <c r="G61" s="77">
        <f t="shared" ca="1" si="8"/>
        <v>0</v>
      </c>
      <c r="H61" s="74">
        <f t="shared" ca="1" si="15"/>
        <v>0</v>
      </c>
      <c r="I61" s="112">
        <f t="shared" ca="1" si="0"/>
        <v>0</v>
      </c>
      <c r="J61" s="74">
        <f t="shared" ca="1" si="9"/>
        <v>0</v>
      </c>
      <c r="K61" s="74">
        <f t="shared" ca="1" si="1"/>
        <v>0</v>
      </c>
      <c r="L61" s="74">
        <f t="shared" ca="1" si="2"/>
        <v>0</v>
      </c>
      <c r="M61" s="74">
        <f t="shared" ca="1" si="16"/>
        <v>0</v>
      </c>
      <c r="N61" s="60">
        <f t="shared" ca="1" si="17"/>
        <v>0</v>
      </c>
      <c r="O61" s="75">
        <f t="shared" ca="1" si="25"/>
        <v>0</v>
      </c>
      <c r="P61" s="123">
        <f t="shared" ca="1" si="23"/>
        <v>0</v>
      </c>
      <c r="Q61" s="76">
        <f t="shared" ca="1" si="12"/>
        <v>0</v>
      </c>
      <c r="R61" s="49">
        <f t="shared" ca="1" si="3"/>
        <v>2026</v>
      </c>
    </row>
    <row r="62" spans="1:21" x14ac:dyDescent="0.25">
      <c r="B62" s="48">
        <f t="shared" ca="1" si="5"/>
        <v>46054</v>
      </c>
      <c r="C62" s="72">
        <f t="shared" ca="1" si="6"/>
        <v>0</v>
      </c>
      <c r="D62" s="125">
        <v>0</v>
      </c>
      <c r="E62" s="125">
        <v>0</v>
      </c>
      <c r="F62" s="73">
        <f t="shared" ca="1" si="7"/>
        <v>0</v>
      </c>
      <c r="G62" s="77">
        <f t="shared" ca="1" si="8"/>
        <v>0</v>
      </c>
      <c r="H62" s="74">
        <f t="shared" ca="1" si="15"/>
        <v>0</v>
      </c>
      <c r="I62" s="112">
        <f t="shared" ca="1" si="0"/>
        <v>0</v>
      </c>
      <c r="J62" s="74">
        <f t="shared" ca="1" si="9"/>
        <v>0</v>
      </c>
      <c r="K62" s="74">
        <f t="shared" ca="1" si="1"/>
        <v>0</v>
      </c>
      <c r="L62" s="74">
        <f t="shared" ca="1" si="2"/>
        <v>0</v>
      </c>
      <c r="M62" s="74">
        <f t="shared" ca="1" si="16"/>
        <v>0</v>
      </c>
      <c r="N62" s="60">
        <f t="shared" ca="1" si="17"/>
        <v>0</v>
      </c>
      <c r="O62" s="75">
        <f t="shared" ca="1" si="25"/>
        <v>0</v>
      </c>
      <c r="P62" s="123">
        <f t="shared" ca="1" si="23"/>
        <v>0</v>
      </c>
      <c r="Q62" s="76">
        <f t="shared" ca="1" si="12"/>
        <v>0</v>
      </c>
      <c r="R62" s="49">
        <f t="shared" ca="1" si="3"/>
        <v>2026</v>
      </c>
    </row>
    <row r="63" spans="1:21" x14ac:dyDescent="0.25">
      <c r="B63" s="48">
        <f t="shared" ca="1" si="5"/>
        <v>46082</v>
      </c>
      <c r="C63" s="72">
        <f t="shared" ca="1" si="6"/>
        <v>0</v>
      </c>
      <c r="D63" s="125">
        <v>0</v>
      </c>
      <c r="E63" s="125">
        <v>0</v>
      </c>
      <c r="F63" s="73">
        <f t="shared" ca="1" si="7"/>
        <v>0</v>
      </c>
      <c r="G63" s="77">
        <f t="shared" ca="1" si="8"/>
        <v>0</v>
      </c>
      <c r="H63" s="74">
        <f t="shared" ca="1" si="15"/>
        <v>0</v>
      </c>
      <c r="I63" s="112">
        <f t="shared" ca="1" si="0"/>
        <v>0</v>
      </c>
      <c r="J63" s="74">
        <f t="shared" ca="1" si="9"/>
        <v>0</v>
      </c>
      <c r="K63" s="74">
        <f t="shared" ca="1" si="1"/>
        <v>0</v>
      </c>
      <c r="L63" s="74">
        <f t="shared" ca="1" si="2"/>
        <v>0</v>
      </c>
      <c r="M63" s="74">
        <f t="shared" ca="1" si="16"/>
        <v>0</v>
      </c>
      <c r="N63" s="60">
        <f t="shared" ca="1" si="17"/>
        <v>0</v>
      </c>
      <c r="O63" s="75">
        <f t="shared" ca="1" si="25"/>
        <v>0</v>
      </c>
      <c r="P63" s="123">
        <f t="shared" ca="1" si="23"/>
        <v>0</v>
      </c>
      <c r="Q63" s="76">
        <f t="shared" ca="1" si="12"/>
        <v>0</v>
      </c>
      <c r="R63" s="49">
        <f t="shared" ca="1" si="3"/>
        <v>2026</v>
      </c>
    </row>
    <row r="64" spans="1:21" x14ac:dyDescent="0.25">
      <c r="B64" s="48">
        <f t="shared" ca="1" si="5"/>
        <v>46113</v>
      </c>
      <c r="C64" s="72">
        <f t="shared" ca="1" si="6"/>
        <v>0</v>
      </c>
      <c r="D64" s="125">
        <v>0</v>
      </c>
      <c r="E64" s="125">
        <v>0</v>
      </c>
      <c r="F64" s="73">
        <f t="shared" ca="1" si="7"/>
        <v>0</v>
      </c>
      <c r="G64" s="77">
        <f t="shared" ca="1" si="8"/>
        <v>0</v>
      </c>
      <c r="H64" s="74">
        <f t="shared" ca="1" si="15"/>
        <v>0</v>
      </c>
      <c r="I64" s="112">
        <f t="shared" ca="1" si="0"/>
        <v>0</v>
      </c>
      <c r="J64" s="74">
        <f t="shared" ca="1" si="9"/>
        <v>0</v>
      </c>
      <c r="K64" s="74">
        <f t="shared" ca="1" si="1"/>
        <v>0</v>
      </c>
      <c r="L64" s="74">
        <f t="shared" ca="1" si="2"/>
        <v>0</v>
      </c>
      <c r="M64" s="74">
        <f t="shared" ca="1" si="16"/>
        <v>0</v>
      </c>
      <c r="N64" s="60">
        <f t="shared" ca="1" si="17"/>
        <v>0</v>
      </c>
      <c r="O64" s="75">
        <f t="shared" ca="1" si="25"/>
        <v>0</v>
      </c>
      <c r="P64" s="123">
        <f t="shared" ca="1" si="23"/>
        <v>0</v>
      </c>
      <c r="Q64" s="76">
        <f t="shared" ca="1" si="12"/>
        <v>0</v>
      </c>
      <c r="R64" s="49">
        <f t="shared" ca="1" si="3"/>
        <v>2026</v>
      </c>
    </row>
    <row r="65" spans="2:18" x14ac:dyDescent="0.25">
      <c r="B65" s="48">
        <f t="shared" ca="1" si="5"/>
        <v>46143</v>
      </c>
      <c r="C65" s="72">
        <f t="shared" ca="1" si="6"/>
        <v>0</v>
      </c>
      <c r="D65" s="125">
        <v>0</v>
      </c>
      <c r="E65" s="125">
        <v>0</v>
      </c>
      <c r="F65" s="73">
        <f t="shared" ca="1" si="7"/>
        <v>0</v>
      </c>
      <c r="G65" s="77">
        <f t="shared" ca="1" si="8"/>
        <v>0</v>
      </c>
      <c r="H65" s="74">
        <f t="shared" ca="1" si="15"/>
        <v>0</v>
      </c>
      <c r="I65" s="112">
        <f t="shared" ca="1" si="0"/>
        <v>0</v>
      </c>
      <c r="J65" s="74">
        <f t="shared" ca="1" si="9"/>
        <v>0</v>
      </c>
      <c r="K65" s="74">
        <f t="shared" ca="1" si="1"/>
        <v>0</v>
      </c>
      <c r="L65" s="74">
        <f t="shared" ca="1" si="2"/>
        <v>0</v>
      </c>
      <c r="M65" s="74">
        <f t="shared" ca="1" si="16"/>
        <v>0</v>
      </c>
      <c r="N65" s="60">
        <f t="shared" ca="1" si="17"/>
        <v>0</v>
      </c>
      <c r="O65" s="75">
        <f t="shared" ca="1" si="25"/>
        <v>0</v>
      </c>
      <c r="P65" s="123">
        <f t="shared" ca="1" si="23"/>
        <v>0</v>
      </c>
      <c r="Q65" s="76">
        <f t="shared" ca="1" si="12"/>
        <v>0</v>
      </c>
      <c r="R65" s="49">
        <f t="shared" ca="1" si="3"/>
        <v>2026</v>
      </c>
    </row>
    <row r="66" spans="2:18" x14ac:dyDescent="0.25">
      <c r="B66" s="48">
        <f t="shared" ca="1" si="5"/>
        <v>46174</v>
      </c>
      <c r="C66" s="72">
        <f t="shared" ca="1" si="6"/>
        <v>0</v>
      </c>
      <c r="D66" s="125">
        <v>0</v>
      </c>
      <c r="E66" s="125">
        <v>0</v>
      </c>
      <c r="F66" s="73">
        <f t="shared" ca="1" si="7"/>
        <v>0</v>
      </c>
      <c r="G66" s="77">
        <f t="shared" ca="1" si="8"/>
        <v>0</v>
      </c>
      <c r="H66" s="74">
        <f t="shared" ca="1" si="15"/>
        <v>0</v>
      </c>
      <c r="I66" s="112">
        <f t="shared" ca="1" si="0"/>
        <v>0</v>
      </c>
      <c r="J66" s="74">
        <f t="shared" ca="1" si="9"/>
        <v>0</v>
      </c>
      <c r="K66" s="74">
        <f t="shared" ca="1" si="1"/>
        <v>0</v>
      </c>
      <c r="L66" s="74">
        <f t="shared" ca="1" si="2"/>
        <v>0</v>
      </c>
      <c r="M66" s="74">
        <f t="shared" ca="1" si="16"/>
        <v>0</v>
      </c>
      <c r="N66" s="60">
        <f t="shared" ca="1" si="17"/>
        <v>0</v>
      </c>
      <c r="O66" s="75">
        <f t="shared" ca="1" si="25"/>
        <v>0</v>
      </c>
      <c r="P66" s="123">
        <f t="shared" ca="1" si="23"/>
        <v>0</v>
      </c>
      <c r="Q66" s="76">
        <f t="shared" ca="1" si="12"/>
        <v>0</v>
      </c>
      <c r="R66" s="49">
        <f t="shared" ca="1" si="3"/>
        <v>2026</v>
      </c>
    </row>
    <row r="67" spans="2:18" x14ac:dyDescent="0.25">
      <c r="B67" s="48">
        <f t="shared" ca="1" si="5"/>
        <v>46204</v>
      </c>
      <c r="C67" s="72">
        <f t="shared" ca="1" si="6"/>
        <v>0</v>
      </c>
      <c r="D67" s="125">
        <v>0</v>
      </c>
      <c r="E67" s="125">
        <v>0</v>
      </c>
      <c r="F67" s="73">
        <f t="shared" ca="1" si="7"/>
        <v>0</v>
      </c>
      <c r="G67" s="77">
        <f t="shared" ca="1" si="8"/>
        <v>0</v>
      </c>
      <c r="H67" s="74">
        <f t="shared" ca="1" si="15"/>
        <v>0</v>
      </c>
      <c r="I67" s="112">
        <f t="shared" ca="1" si="0"/>
        <v>0</v>
      </c>
      <c r="J67" s="74">
        <f t="shared" ca="1" si="9"/>
        <v>0</v>
      </c>
      <c r="K67" s="74">
        <f t="shared" ca="1" si="1"/>
        <v>0</v>
      </c>
      <c r="L67" s="74">
        <f t="shared" ca="1" si="2"/>
        <v>0</v>
      </c>
      <c r="M67" s="74">
        <f t="shared" ca="1" si="16"/>
        <v>0</v>
      </c>
      <c r="N67" s="60">
        <f t="shared" ca="1" si="17"/>
        <v>0</v>
      </c>
      <c r="O67" s="75">
        <f t="shared" ca="1" si="25"/>
        <v>0</v>
      </c>
      <c r="P67" s="123">
        <f t="shared" ca="1" si="23"/>
        <v>0</v>
      </c>
      <c r="Q67" s="76">
        <f t="shared" ca="1" si="12"/>
        <v>0</v>
      </c>
      <c r="R67" s="49">
        <f t="shared" ca="1" si="3"/>
        <v>2026</v>
      </c>
    </row>
    <row r="68" spans="2:18" x14ac:dyDescent="0.25">
      <c r="B68" s="48">
        <f t="shared" ca="1" si="5"/>
        <v>46235</v>
      </c>
      <c r="C68" s="72">
        <f t="shared" ca="1" si="6"/>
        <v>0</v>
      </c>
      <c r="D68" s="125">
        <v>0</v>
      </c>
      <c r="E68" s="125">
        <v>0</v>
      </c>
      <c r="F68" s="73">
        <f t="shared" ca="1" si="7"/>
        <v>0</v>
      </c>
      <c r="G68" s="77">
        <f t="shared" ca="1" si="8"/>
        <v>0</v>
      </c>
      <c r="H68" s="74">
        <f t="shared" ca="1" si="15"/>
        <v>0</v>
      </c>
      <c r="I68" s="112">
        <f t="shared" ref="I68:I131" ca="1" si="26">IF(N67&gt;0,ROUND(LOOKUP(YEAR($B68-60),T:T,U:U),2),0)</f>
        <v>0</v>
      </c>
      <c r="J68" s="74">
        <f t="shared" ca="1" si="9"/>
        <v>0</v>
      </c>
      <c r="K68" s="74">
        <f t="shared" ref="K68:K131" ca="1" si="27">IF(N67&gt;0,-F68-G68-H68+IF(E68&gt;0,E68,Allotment),0)</f>
        <v>0</v>
      </c>
      <c r="L68" s="74">
        <f t="shared" ref="L68:L131" ca="1" si="28">IF(N67&gt;0,C68-K68,0)</f>
        <v>0</v>
      </c>
      <c r="M68" s="74">
        <f t="shared" ca="1" si="16"/>
        <v>0</v>
      </c>
      <c r="N68" s="60">
        <f t="shared" ca="1" si="17"/>
        <v>0</v>
      </c>
      <c r="O68" s="75">
        <f t="shared" ca="1" si="25"/>
        <v>0</v>
      </c>
      <c r="P68" s="123">
        <f t="shared" ca="1" si="23"/>
        <v>0</v>
      </c>
      <c r="Q68" s="76">
        <f t="shared" ca="1" si="12"/>
        <v>0</v>
      </c>
      <c r="R68" s="49">
        <f t="shared" ref="R68:R131" ca="1" si="29">YEAR(B68)</f>
        <v>2026</v>
      </c>
    </row>
    <row r="69" spans="2:18" x14ac:dyDescent="0.25">
      <c r="B69" s="48">
        <f t="shared" ref="B69:B132" ca="1" si="30">EDATE(B68,1)</f>
        <v>46266</v>
      </c>
      <c r="C69" s="72">
        <f t="shared" ref="C69:C132" ca="1" si="31">IF(N68&gt;0,N68-F69,IF(AND(N69=0,N68&lt;0),-0.01,0))</f>
        <v>0</v>
      </c>
      <c r="D69" s="125">
        <v>0</v>
      </c>
      <c r="E69" s="125">
        <v>0</v>
      </c>
      <c r="F69" s="73">
        <f t="shared" ref="F69:F132" ca="1" si="32">IF(N68&gt;0,IF(D69,D69,New_Payment)-G69-H69,0)</f>
        <v>0</v>
      </c>
      <c r="G69" s="77">
        <f t="shared" ref="G69:G132" ca="1" si="33">IF(N68&gt;0,ROUND(N68*Period_Interest,2),0)</f>
        <v>0</v>
      </c>
      <c r="H69" s="74">
        <f t="shared" ca="1" si="15"/>
        <v>0</v>
      </c>
      <c r="I69" s="112">
        <f t="shared" ca="1" si="26"/>
        <v>0</v>
      </c>
      <c r="J69" s="74">
        <f t="shared" ref="J69:J132" ca="1" si="34">IF($C68&gt;_80_of_Appraisal,PMI,0)</f>
        <v>0</v>
      </c>
      <c r="K69" s="74">
        <f t="shared" ca="1" si="27"/>
        <v>0</v>
      </c>
      <c r="L69" s="74">
        <f t="shared" ca="1" si="28"/>
        <v>0</v>
      </c>
      <c r="M69" s="74">
        <f t="shared" ca="1" si="16"/>
        <v>0</v>
      </c>
      <c r="N69" s="60">
        <f t="shared" ca="1" si="17"/>
        <v>0</v>
      </c>
      <c r="O69" s="75">
        <f t="shared" ca="1" si="25"/>
        <v>0</v>
      </c>
      <c r="P69" s="123">
        <f t="shared" ca="1" si="23"/>
        <v>0</v>
      </c>
      <c r="Q69" s="76">
        <f t="shared" ref="Q69:Q132" ca="1" si="35">IF(OR(Q68&lt;-0.01,Q68=0),0,IF(Q68&gt;0,Q68-F69-K69-IF(P69&lt;&gt;"",P69,O69),Q68-F69-K69))</f>
        <v>0</v>
      </c>
      <c r="R69" s="49">
        <f t="shared" ca="1" si="29"/>
        <v>2026</v>
      </c>
    </row>
    <row r="70" spans="2:18" x14ac:dyDescent="0.25">
      <c r="B70" s="48">
        <f t="shared" ca="1" si="30"/>
        <v>46296</v>
      </c>
      <c r="C70" s="72">
        <f t="shared" ca="1" si="31"/>
        <v>0</v>
      </c>
      <c r="D70" s="125">
        <v>0</v>
      </c>
      <c r="E70" s="125">
        <v>0</v>
      </c>
      <c r="F70" s="73">
        <f t="shared" ca="1" si="32"/>
        <v>0</v>
      </c>
      <c r="G70" s="77">
        <f t="shared" ca="1" si="33"/>
        <v>0</v>
      </c>
      <c r="H70" s="74">
        <f t="shared" ref="H70:H133" ca="1" si="36">I70+J70</f>
        <v>0</v>
      </c>
      <c r="I70" s="112">
        <f t="shared" ca="1" si="26"/>
        <v>0</v>
      </c>
      <c r="J70" s="74">
        <f t="shared" ca="1" si="34"/>
        <v>0</v>
      </c>
      <c r="K70" s="74">
        <f t="shared" ca="1" si="27"/>
        <v>0</v>
      </c>
      <c r="L70" s="74">
        <f t="shared" ca="1" si="28"/>
        <v>0</v>
      </c>
      <c r="M70" s="74">
        <f t="shared" ref="M70:M133" ca="1" si="37">IF($P70,$P70,0)</f>
        <v>0</v>
      </c>
      <c r="N70" s="60">
        <f t="shared" ref="N70:N133" ca="1" si="38">L70-M70</f>
        <v>0</v>
      </c>
      <c r="O70" s="75">
        <f t="shared" ca="1" si="25"/>
        <v>0</v>
      </c>
      <c r="P70" s="123">
        <f t="shared" ca="1" si="23"/>
        <v>0</v>
      </c>
      <c r="Q70" s="76">
        <f t="shared" ca="1" si="35"/>
        <v>0</v>
      </c>
      <c r="R70" s="49">
        <f t="shared" ca="1" si="29"/>
        <v>2026</v>
      </c>
    </row>
    <row r="71" spans="2:18" x14ac:dyDescent="0.25">
      <c r="B71" s="48">
        <f t="shared" ca="1" si="30"/>
        <v>46327</v>
      </c>
      <c r="C71" s="72">
        <f t="shared" ca="1" si="31"/>
        <v>0</v>
      </c>
      <c r="D71" s="125">
        <v>0</v>
      </c>
      <c r="E71" s="125">
        <v>0</v>
      </c>
      <c r="F71" s="73">
        <f t="shared" ca="1" si="32"/>
        <v>0</v>
      </c>
      <c r="G71" s="77">
        <f t="shared" ca="1" si="33"/>
        <v>0</v>
      </c>
      <c r="H71" s="74">
        <f t="shared" ca="1" si="36"/>
        <v>0</v>
      </c>
      <c r="I71" s="112">
        <f t="shared" ca="1" si="26"/>
        <v>0</v>
      </c>
      <c r="J71" s="74">
        <f t="shared" ca="1" si="34"/>
        <v>0</v>
      </c>
      <c r="K71" s="74">
        <f t="shared" ca="1" si="27"/>
        <v>0</v>
      </c>
      <c r="L71" s="74">
        <f t="shared" ca="1" si="28"/>
        <v>0</v>
      </c>
      <c r="M71" s="74">
        <f t="shared" ca="1" si="37"/>
        <v>0</v>
      </c>
      <c r="N71" s="60">
        <f t="shared" ca="1" si="38"/>
        <v>0</v>
      </c>
      <c r="O71" s="75">
        <f t="shared" ca="1" si="25"/>
        <v>0</v>
      </c>
      <c r="P71" s="123">
        <f t="shared" ca="1" si="23"/>
        <v>0</v>
      </c>
      <c r="Q71" s="76">
        <f t="shared" ca="1" si="35"/>
        <v>0</v>
      </c>
      <c r="R71" s="49">
        <f t="shared" ca="1" si="29"/>
        <v>2026</v>
      </c>
    </row>
    <row r="72" spans="2:18" x14ac:dyDescent="0.25">
      <c r="B72" s="48">
        <f t="shared" ca="1" si="30"/>
        <v>46357</v>
      </c>
      <c r="C72" s="72">
        <f t="shared" ca="1" si="31"/>
        <v>0</v>
      </c>
      <c r="D72" s="125">
        <v>0</v>
      </c>
      <c r="E72" s="125">
        <v>0</v>
      </c>
      <c r="F72" s="73">
        <f t="shared" ca="1" si="32"/>
        <v>0</v>
      </c>
      <c r="G72" s="77">
        <f t="shared" ca="1" si="33"/>
        <v>0</v>
      </c>
      <c r="H72" s="74">
        <f t="shared" ca="1" si="36"/>
        <v>0</v>
      </c>
      <c r="I72" s="112">
        <f t="shared" ca="1" si="26"/>
        <v>0</v>
      </c>
      <c r="J72" s="74">
        <f t="shared" ca="1" si="34"/>
        <v>0</v>
      </c>
      <c r="K72" s="74">
        <f t="shared" ca="1" si="27"/>
        <v>0</v>
      </c>
      <c r="L72" s="74">
        <f t="shared" ca="1" si="28"/>
        <v>0</v>
      </c>
      <c r="M72" s="74">
        <f t="shared" ca="1" si="37"/>
        <v>0</v>
      </c>
      <c r="N72" s="60">
        <f t="shared" ca="1" si="38"/>
        <v>0</v>
      </c>
      <c r="O72" s="75">
        <f t="shared" ca="1" si="25"/>
        <v>0</v>
      </c>
      <c r="P72" s="123">
        <f t="shared" ca="1" si="23"/>
        <v>0</v>
      </c>
      <c r="Q72" s="76">
        <f t="shared" ca="1" si="35"/>
        <v>0</v>
      </c>
      <c r="R72" s="49">
        <f t="shared" ca="1" si="29"/>
        <v>2026</v>
      </c>
    </row>
    <row r="73" spans="2:18" x14ac:dyDescent="0.25">
      <c r="B73" s="48">
        <f t="shared" ca="1" si="30"/>
        <v>46388</v>
      </c>
      <c r="C73" s="72">
        <f t="shared" ca="1" si="31"/>
        <v>0</v>
      </c>
      <c r="D73" s="125">
        <v>0</v>
      </c>
      <c r="E73" s="125">
        <v>0</v>
      </c>
      <c r="F73" s="73">
        <f t="shared" ca="1" si="32"/>
        <v>0</v>
      </c>
      <c r="G73" s="77">
        <f t="shared" ca="1" si="33"/>
        <v>0</v>
      </c>
      <c r="H73" s="74">
        <f t="shared" ca="1" si="36"/>
        <v>0</v>
      </c>
      <c r="I73" s="112">
        <f t="shared" ca="1" si="26"/>
        <v>0</v>
      </c>
      <c r="J73" s="74">
        <f t="shared" ca="1" si="34"/>
        <v>0</v>
      </c>
      <c r="K73" s="74">
        <f t="shared" ca="1" si="27"/>
        <v>0</v>
      </c>
      <c r="L73" s="74">
        <f t="shared" ca="1" si="28"/>
        <v>0</v>
      </c>
      <c r="M73" s="74">
        <f t="shared" ca="1" si="37"/>
        <v>0</v>
      </c>
      <c r="N73" s="60">
        <f t="shared" ca="1" si="38"/>
        <v>0</v>
      </c>
      <c r="O73" s="75">
        <f t="shared" ca="1" si="25"/>
        <v>0</v>
      </c>
      <c r="P73" s="123">
        <f t="shared" ca="1" si="23"/>
        <v>0</v>
      </c>
      <c r="Q73" s="76">
        <f t="shared" ca="1" si="35"/>
        <v>0</v>
      </c>
      <c r="R73" s="49">
        <f t="shared" ca="1" si="29"/>
        <v>2027</v>
      </c>
    </row>
    <row r="74" spans="2:18" x14ac:dyDescent="0.25">
      <c r="B74" s="48">
        <f t="shared" ca="1" si="30"/>
        <v>46419</v>
      </c>
      <c r="C74" s="72">
        <f t="shared" ca="1" si="31"/>
        <v>0</v>
      </c>
      <c r="D74" s="125">
        <v>0</v>
      </c>
      <c r="E74" s="125">
        <v>0</v>
      </c>
      <c r="F74" s="73">
        <f t="shared" ca="1" si="32"/>
        <v>0</v>
      </c>
      <c r="G74" s="77">
        <f t="shared" ca="1" si="33"/>
        <v>0</v>
      </c>
      <c r="H74" s="74">
        <f t="shared" ca="1" si="36"/>
        <v>0</v>
      </c>
      <c r="I74" s="112">
        <f t="shared" ca="1" si="26"/>
        <v>0</v>
      </c>
      <c r="J74" s="74">
        <f t="shared" ca="1" si="34"/>
        <v>0</v>
      </c>
      <c r="K74" s="74">
        <f t="shared" ca="1" si="27"/>
        <v>0</v>
      </c>
      <c r="L74" s="74">
        <f t="shared" ca="1" si="28"/>
        <v>0</v>
      </c>
      <c r="M74" s="74">
        <f t="shared" ca="1" si="37"/>
        <v>0</v>
      </c>
      <c r="N74" s="60">
        <f t="shared" ca="1" si="38"/>
        <v>0</v>
      </c>
      <c r="O74" s="75">
        <f t="shared" ca="1" si="25"/>
        <v>0</v>
      </c>
      <c r="P74" s="123">
        <f t="shared" ca="1" si="23"/>
        <v>0</v>
      </c>
      <c r="Q74" s="76">
        <f t="shared" ca="1" si="35"/>
        <v>0</v>
      </c>
      <c r="R74" s="49">
        <f t="shared" ca="1" si="29"/>
        <v>2027</v>
      </c>
    </row>
    <row r="75" spans="2:18" x14ac:dyDescent="0.25">
      <c r="B75" s="48">
        <f t="shared" ca="1" si="30"/>
        <v>46447</v>
      </c>
      <c r="C75" s="72">
        <f t="shared" ca="1" si="31"/>
        <v>0</v>
      </c>
      <c r="D75" s="125">
        <v>0</v>
      </c>
      <c r="E75" s="125">
        <v>0</v>
      </c>
      <c r="F75" s="73">
        <f t="shared" ca="1" si="32"/>
        <v>0</v>
      </c>
      <c r="G75" s="77">
        <f t="shared" ca="1" si="33"/>
        <v>0</v>
      </c>
      <c r="H75" s="74">
        <f t="shared" ca="1" si="36"/>
        <v>0</v>
      </c>
      <c r="I75" s="112">
        <f t="shared" ca="1" si="26"/>
        <v>0</v>
      </c>
      <c r="J75" s="74">
        <f t="shared" ca="1" si="34"/>
        <v>0</v>
      </c>
      <c r="K75" s="74">
        <f t="shared" ca="1" si="27"/>
        <v>0</v>
      </c>
      <c r="L75" s="74">
        <f t="shared" ca="1" si="28"/>
        <v>0</v>
      </c>
      <c r="M75" s="74">
        <f t="shared" ca="1" si="37"/>
        <v>0</v>
      </c>
      <c r="N75" s="60">
        <f t="shared" ca="1" si="38"/>
        <v>0</v>
      </c>
      <c r="O75" s="75">
        <f t="shared" ca="1" si="25"/>
        <v>0</v>
      </c>
      <c r="P75" s="123">
        <f t="shared" ca="1" si="23"/>
        <v>0</v>
      </c>
      <c r="Q75" s="76">
        <f t="shared" ca="1" si="35"/>
        <v>0</v>
      </c>
      <c r="R75" s="49">
        <f t="shared" ca="1" si="29"/>
        <v>2027</v>
      </c>
    </row>
    <row r="76" spans="2:18" x14ac:dyDescent="0.25">
      <c r="B76" s="48">
        <f t="shared" ca="1" si="30"/>
        <v>46478</v>
      </c>
      <c r="C76" s="72">
        <f t="shared" ca="1" si="31"/>
        <v>0</v>
      </c>
      <c r="D76" s="125">
        <v>0</v>
      </c>
      <c r="E76" s="125">
        <v>0</v>
      </c>
      <c r="F76" s="73">
        <f t="shared" ca="1" si="32"/>
        <v>0</v>
      </c>
      <c r="G76" s="77">
        <f t="shared" ca="1" si="33"/>
        <v>0</v>
      </c>
      <c r="H76" s="74">
        <f t="shared" ca="1" si="36"/>
        <v>0</v>
      </c>
      <c r="I76" s="112">
        <f t="shared" ca="1" si="26"/>
        <v>0</v>
      </c>
      <c r="J76" s="74">
        <f t="shared" ca="1" si="34"/>
        <v>0</v>
      </c>
      <c r="K76" s="74">
        <f t="shared" ca="1" si="27"/>
        <v>0</v>
      </c>
      <c r="L76" s="74">
        <f t="shared" ca="1" si="28"/>
        <v>0</v>
      </c>
      <c r="M76" s="74">
        <f t="shared" ca="1" si="37"/>
        <v>0</v>
      </c>
      <c r="N76" s="60">
        <f t="shared" ca="1" si="38"/>
        <v>0</v>
      </c>
      <c r="O76" s="75">
        <f t="shared" ca="1" si="25"/>
        <v>0</v>
      </c>
      <c r="P76" s="123">
        <f t="shared" ca="1" si="23"/>
        <v>0</v>
      </c>
      <c r="Q76" s="76">
        <f t="shared" ca="1" si="35"/>
        <v>0</v>
      </c>
      <c r="R76" s="49">
        <f t="shared" ca="1" si="29"/>
        <v>2027</v>
      </c>
    </row>
    <row r="77" spans="2:18" x14ac:dyDescent="0.25">
      <c r="B77" s="48">
        <f t="shared" ca="1" si="30"/>
        <v>46508</v>
      </c>
      <c r="C77" s="72">
        <f t="shared" ca="1" si="31"/>
        <v>0</v>
      </c>
      <c r="D77" s="125">
        <v>0</v>
      </c>
      <c r="E77" s="125">
        <v>0</v>
      </c>
      <c r="F77" s="73">
        <f t="shared" ca="1" si="32"/>
        <v>0</v>
      </c>
      <c r="G77" s="77">
        <f t="shared" ca="1" si="33"/>
        <v>0</v>
      </c>
      <c r="H77" s="74">
        <f t="shared" ca="1" si="36"/>
        <v>0</v>
      </c>
      <c r="I77" s="112">
        <f t="shared" ca="1" si="26"/>
        <v>0</v>
      </c>
      <c r="J77" s="74">
        <f t="shared" ca="1" si="34"/>
        <v>0</v>
      </c>
      <c r="K77" s="74">
        <f t="shared" ca="1" si="27"/>
        <v>0</v>
      </c>
      <c r="L77" s="74">
        <f t="shared" ca="1" si="28"/>
        <v>0</v>
      </c>
      <c r="M77" s="74">
        <f t="shared" ca="1" si="37"/>
        <v>0</v>
      </c>
      <c r="N77" s="60">
        <f t="shared" ca="1" si="38"/>
        <v>0</v>
      </c>
      <c r="O77" s="75">
        <f t="shared" ca="1" si="25"/>
        <v>0</v>
      </c>
      <c r="P77" s="123">
        <f t="shared" ca="1" si="23"/>
        <v>0</v>
      </c>
      <c r="Q77" s="76">
        <f t="shared" ca="1" si="35"/>
        <v>0</v>
      </c>
      <c r="R77" s="49">
        <f t="shared" ca="1" si="29"/>
        <v>2027</v>
      </c>
    </row>
    <row r="78" spans="2:18" x14ac:dyDescent="0.25">
      <c r="B78" s="48">
        <f t="shared" ca="1" si="30"/>
        <v>46539</v>
      </c>
      <c r="C78" s="72">
        <f t="shared" ca="1" si="31"/>
        <v>0</v>
      </c>
      <c r="D78" s="125">
        <v>0</v>
      </c>
      <c r="E78" s="125">
        <v>0</v>
      </c>
      <c r="F78" s="73">
        <f t="shared" ca="1" si="32"/>
        <v>0</v>
      </c>
      <c r="G78" s="77">
        <f t="shared" ca="1" si="33"/>
        <v>0</v>
      </c>
      <c r="H78" s="74">
        <f t="shared" ca="1" si="36"/>
        <v>0</v>
      </c>
      <c r="I78" s="112">
        <f t="shared" ca="1" si="26"/>
        <v>0</v>
      </c>
      <c r="J78" s="74">
        <f t="shared" ca="1" si="34"/>
        <v>0</v>
      </c>
      <c r="K78" s="74">
        <f t="shared" ca="1" si="27"/>
        <v>0</v>
      </c>
      <c r="L78" s="74">
        <f t="shared" ca="1" si="28"/>
        <v>0</v>
      </c>
      <c r="M78" s="74">
        <f t="shared" ca="1" si="37"/>
        <v>0</v>
      </c>
      <c r="N78" s="60">
        <f t="shared" ca="1" si="38"/>
        <v>0</v>
      </c>
      <c r="O78" s="75">
        <f t="shared" ca="1" si="25"/>
        <v>0</v>
      </c>
      <c r="P78" s="123">
        <f t="shared" ca="1" si="23"/>
        <v>0</v>
      </c>
      <c r="Q78" s="76">
        <f t="shared" ca="1" si="35"/>
        <v>0</v>
      </c>
      <c r="R78" s="49">
        <f t="shared" ca="1" si="29"/>
        <v>2027</v>
      </c>
    </row>
    <row r="79" spans="2:18" x14ac:dyDescent="0.25">
      <c r="B79" s="48">
        <f t="shared" ca="1" si="30"/>
        <v>46569</v>
      </c>
      <c r="C79" s="72">
        <f t="shared" ca="1" si="31"/>
        <v>0</v>
      </c>
      <c r="D79" s="125">
        <v>0</v>
      </c>
      <c r="E79" s="125">
        <v>0</v>
      </c>
      <c r="F79" s="73">
        <f t="shared" ca="1" si="32"/>
        <v>0</v>
      </c>
      <c r="G79" s="77">
        <f t="shared" ca="1" si="33"/>
        <v>0</v>
      </c>
      <c r="H79" s="74">
        <f t="shared" ca="1" si="36"/>
        <v>0</v>
      </c>
      <c r="I79" s="112">
        <f t="shared" ca="1" si="26"/>
        <v>0</v>
      </c>
      <c r="J79" s="74">
        <f t="shared" ca="1" si="34"/>
        <v>0</v>
      </c>
      <c r="K79" s="74">
        <f t="shared" ca="1" si="27"/>
        <v>0</v>
      </c>
      <c r="L79" s="74">
        <f t="shared" ca="1" si="28"/>
        <v>0</v>
      </c>
      <c r="M79" s="74">
        <f t="shared" ca="1" si="37"/>
        <v>0</v>
      </c>
      <c r="N79" s="60">
        <f t="shared" ca="1" si="38"/>
        <v>0</v>
      </c>
      <c r="O79" s="75">
        <f t="shared" ca="1" si="25"/>
        <v>0</v>
      </c>
      <c r="P79" s="123">
        <f t="shared" ca="1" si="23"/>
        <v>0</v>
      </c>
      <c r="Q79" s="76">
        <f t="shared" ca="1" si="35"/>
        <v>0</v>
      </c>
      <c r="R79" s="49">
        <f t="shared" ca="1" si="29"/>
        <v>2027</v>
      </c>
    </row>
    <row r="80" spans="2:18" x14ac:dyDescent="0.25">
      <c r="B80" s="48">
        <f t="shared" ca="1" si="30"/>
        <v>46600</v>
      </c>
      <c r="C80" s="72">
        <f t="shared" ca="1" si="31"/>
        <v>0</v>
      </c>
      <c r="D80" s="125">
        <v>0</v>
      </c>
      <c r="E80" s="125">
        <v>0</v>
      </c>
      <c r="F80" s="73">
        <f t="shared" ca="1" si="32"/>
        <v>0</v>
      </c>
      <c r="G80" s="77">
        <f t="shared" ca="1" si="33"/>
        <v>0</v>
      </c>
      <c r="H80" s="74">
        <f t="shared" ca="1" si="36"/>
        <v>0</v>
      </c>
      <c r="I80" s="112">
        <f t="shared" ca="1" si="26"/>
        <v>0</v>
      </c>
      <c r="J80" s="74">
        <f t="shared" ca="1" si="34"/>
        <v>0</v>
      </c>
      <c r="K80" s="74">
        <f t="shared" ca="1" si="27"/>
        <v>0</v>
      </c>
      <c r="L80" s="74">
        <f t="shared" ca="1" si="28"/>
        <v>0</v>
      </c>
      <c r="M80" s="74">
        <f t="shared" ca="1" si="37"/>
        <v>0</v>
      </c>
      <c r="N80" s="60">
        <f t="shared" ca="1" si="38"/>
        <v>0</v>
      </c>
      <c r="O80" s="75">
        <f t="shared" ca="1" si="25"/>
        <v>0</v>
      </c>
      <c r="P80" s="123">
        <f t="shared" ca="1" si="23"/>
        <v>0</v>
      </c>
      <c r="Q80" s="76">
        <f t="shared" ca="1" si="35"/>
        <v>0</v>
      </c>
      <c r="R80" s="49">
        <f t="shared" ca="1" si="29"/>
        <v>2027</v>
      </c>
    </row>
    <row r="81" spans="2:18" x14ac:dyDescent="0.25">
      <c r="B81" s="48">
        <f t="shared" ca="1" si="30"/>
        <v>46631</v>
      </c>
      <c r="C81" s="72">
        <f t="shared" ca="1" si="31"/>
        <v>0</v>
      </c>
      <c r="D81" s="125">
        <v>0</v>
      </c>
      <c r="E81" s="125">
        <v>0</v>
      </c>
      <c r="F81" s="73">
        <f t="shared" ca="1" si="32"/>
        <v>0</v>
      </c>
      <c r="G81" s="77">
        <f t="shared" ca="1" si="33"/>
        <v>0</v>
      </c>
      <c r="H81" s="74">
        <f t="shared" ca="1" si="36"/>
        <v>0</v>
      </c>
      <c r="I81" s="112">
        <f t="shared" ca="1" si="26"/>
        <v>0</v>
      </c>
      <c r="J81" s="74">
        <f t="shared" ca="1" si="34"/>
        <v>0</v>
      </c>
      <c r="K81" s="74">
        <f t="shared" ca="1" si="27"/>
        <v>0</v>
      </c>
      <c r="L81" s="74">
        <f t="shared" ca="1" si="28"/>
        <v>0</v>
      </c>
      <c r="M81" s="74">
        <f t="shared" ca="1" si="37"/>
        <v>0</v>
      </c>
      <c r="N81" s="60">
        <f t="shared" ca="1" si="38"/>
        <v>0</v>
      </c>
      <c r="O81" s="75">
        <f t="shared" ca="1" si="25"/>
        <v>0</v>
      </c>
      <c r="P81" s="123">
        <f t="shared" ref="P81:P144" ca="1" si="39">IF(O81,O81+400,0)</f>
        <v>0</v>
      </c>
      <c r="Q81" s="76">
        <f t="shared" ca="1" si="35"/>
        <v>0</v>
      </c>
      <c r="R81" s="49">
        <f t="shared" ca="1" si="29"/>
        <v>2027</v>
      </c>
    </row>
    <row r="82" spans="2:18" x14ac:dyDescent="0.25">
      <c r="B82" s="48">
        <f t="shared" ca="1" si="30"/>
        <v>46661</v>
      </c>
      <c r="C82" s="72">
        <f t="shared" ca="1" si="31"/>
        <v>0</v>
      </c>
      <c r="D82" s="125">
        <v>0</v>
      </c>
      <c r="E82" s="125">
        <v>0</v>
      </c>
      <c r="F82" s="73">
        <f t="shared" ca="1" si="32"/>
        <v>0</v>
      </c>
      <c r="G82" s="77">
        <f t="shared" ca="1" si="33"/>
        <v>0</v>
      </c>
      <c r="H82" s="74">
        <f t="shared" ca="1" si="36"/>
        <v>0</v>
      </c>
      <c r="I82" s="112">
        <f t="shared" ca="1" si="26"/>
        <v>0</v>
      </c>
      <c r="J82" s="74">
        <f t="shared" ca="1" si="34"/>
        <v>0</v>
      </c>
      <c r="K82" s="74">
        <f t="shared" ca="1" si="27"/>
        <v>0</v>
      </c>
      <c r="L82" s="74">
        <f t="shared" ca="1" si="28"/>
        <v>0</v>
      </c>
      <c r="M82" s="74">
        <f t="shared" ca="1" si="37"/>
        <v>0</v>
      </c>
      <c r="N82" s="60">
        <f t="shared" ca="1" si="38"/>
        <v>0</v>
      </c>
      <c r="O82" s="75">
        <f t="shared" ca="1" si="25"/>
        <v>0</v>
      </c>
      <c r="P82" s="123">
        <f t="shared" ca="1" si="39"/>
        <v>0</v>
      </c>
      <c r="Q82" s="76">
        <f t="shared" ca="1" si="35"/>
        <v>0</v>
      </c>
      <c r="R82" s="49">
        <f t="shared" ca="1" si="29"/>
        <v>2027</v>
      </c>
    </row>
    <row r="83" spans="2:18" x14ac:dyDescent="0.25">
      <c r="B83" s="48">
        <f t="shared" ca="1" si="30"/>
        <v>46692</v>
      </c>
      <c r="C83" s="72">
        <f t="shared" ca="1" si="31"/>
        <v>0</v>
      </c>
      <c r="D83" s="125">
        <v>0</v>
      </c>
      <c r="E83" s="125">
        <v>0</v>
      </c>
      <c r="F83" s="73">
        <f t="shared" ca="1" si="32"/>
        <v>0</v>
      </c>
      <c r="G83" s="77">
        <f t="shared" ca="1" si="33"/>
        <v>0</v>
      </c>
      <c r="H83" s="74">
        <f t="shared" ca="1" si="36"/>
        <v>0</v>
      </c>
      <c r="I83" s="112">
        <f t="shared" ca="1" si="26"/>
        <v>0</v>
      </c>
      <c r="J83" s="74">
        <f t="shared" ca="1" si="34"/>
        <v>0</v>
      </c>
      <c r="K83" s="74">
        <f t="shared" ca="1" si="27"/>
        <v>0</v>
      </c>
      <c r="L83" s="74">
        <f t="shared" ca="1" si="28"/>
        <v>0</v>
      </c>
      <c r="M83" s="74">
        <f t="shared" ca="1" si="37"/>
        <v>0</v>
      </c>
      <c r="N83" s="60">
        <f t="shared" ca="1" si="38"/>
        <v>0</v>
      </c>
      <c r="O83" s="75">
        <f t="shared" ca="1" si="25"/>
        <v>0</v>
      </c>
      <c r="P83" s="123">
        <f t="shared" ca="1" si="39"/>
        <v>0</v>
      </c>
      <c r="Q83" s="76">
        <f t="shared" ca="1" si="35"/>
        <v>0</v>
      </c>
      <c r="R83" s="49">
        <f t="shared" ca="1" si="29"/>
        <v>2027</v>
      </c>
    </row>
    <row r="84" spans="2:18" x14ac:dyDescent="0.25">
      <c r="B84" s="48">
        <f t="shared" ca="1" si="30"/>
        <v>46722</v>
      </c>
      <c r="C84" s="72">
        <f t="shared" ca="1" si="31"/>
        <v>0</v>
      </c>
      <c r="D84" s="125">
        <v>0</v>
      </c>
      <c r="E84" s="125">
        <v>0</v>
      </c>
      <c r="F84" s="73">
        <f t="shared" ca="1" si="32"/>
        <v>0</v>
      </c>
      <c r="G84" s="77">
        <f t="shared" ca="1" si="33"/>
        <v>0</v>
      </c>
      <c r="H84" s="74">
        <f t="shared" ca="1" si="36"/>
        <v>0</v>
      </c>
      <c r="I84" s="112">
        <f t="shared" ca="1" si="26"/>
        <v>0</v>
      </c>
      <c r="J84" s="74">
        <f t="shared" ca="1" si="34"/>
        <v>0</v>
      </c>
      <c r="K84" s="74">
        <f t="shared" ca="1" si="27"/>
        <v>0</v>
      </c>
      <c r="L84" s="74">
        <f t="shared" ca="1" si="28"/>
        <v>0</v>
      </c>
      <c r="M84" s="74">
        <f t="shared" ca="1" si="37"/>
        <v>0</v>
      </c>
      <c r="N84" s="60">
        <f t="shared" ca="1" si="38"/>
        <v>0</v>
      </c>
      <c r="O84" s="75">
        <f t="shared" ca="1" si="25"/>
        <v>0</v>
      </c>
      <c r="P84" s="123">
        <f t="shared" ca="1" si="39"/>
        <v>0</v>
      </c>
      <c r="Q84" s="76">
        <f t="shared" ca="1" si="35"/>
        <v>0</v>
      </c>
      <c r="R84" s="49">
        <f t="shared" ca="1" si="29"/>
        <v>2027</v>
      </c>
    </row>
    <row r="85" spans="2:18" x14ac:dyDescent="0.25">
      <c r="B85" s="48">
        <f t="shared" ca="1" si="30"/>
        <v>46753</v>
      </c>
      <c r="C85" s="72">
        <f t="shared" ca="1" si="31"/>
        <v>0</v>
      </c>
      <c r="D85" s="125">
        <v>0</v>
      </c>
      <c r="E85" s="125">
        <v>0</v>
      </c>
      <c r="F85" s="73">
        <f t="shared" ca="1" si="32"/>
        <v>0</v>
      </c>
      <c r="G85" s="77">
        <f t="shared" ca="1" si="33"/>
        <v>0</v>
      </c>
      <c r="H85" s="74">
        <f t="shared" ca="1" si="36"/>
        <v>0</v>
      </c>
      <c r="I85" s="112">
        <f t="shared" ca="1" si="26"/>
        <v>0</v>
      </c>
      <c r="J85" s="74">
        <f t="shared" ca="1" si="34"/>
        <v>0</v>
      </c>
      <c r="K85" s="74">
        <f t="shared" ca="1" si="27"/>
        <v>0</v>
      </c>
      <c r="L85" s="74">
        <f t="shared" ca="1" si="28"/>
        <v>0</v>
      </c>
      <c r="M85" s="74">
        <f t="shared" ca="1" si="37"/>
        <v>0</v>
      </c>
      <c r="N85" s="60">
        <f t="shared" ca="1" si="38"/>
        <v>0</v>
      </c>
      <c r="O85" s="75">
        <f t="shared" ca="1" si="25"/>
        <v>0</v>
      </c>
      <c r="P85" s="123">
        <f t="shared" ca="1" si="39"/>
        <v>0</v>
      </c>
      <c r="Q85" s="76">
        <f t="shared" ca="1" si="35"/>
        <v>0</v>
      </c>
      <c r="R85" s="49">
        <f t="shared" ca="1" si="29"/>
        <v>2028</v>
      </c>
    </row>
    <row r="86" spans="2:18" x14ac:dyDescent="0.25">
      <c r="B86" s="48">
        <f t="shared" ca="1" si="30"/>
        <v>46784</v>
      </c>
      <c r="C86" s="72">
        <f t="shared" ca="1" si="31"/>
        <v>0</v>
      </c>
      <c r="D86" s="125">
        <v>0</v>
      </c>
      <c r="E86" s="125">
        <v>0</v>
      </c>
      <c r="F86" s="73">
        <f t="shared" ca="1" si="32"/>
        <v>0</v>
      </c>
      <c r="G86" s="77">
        <f t="shared" ca="1" si="33"/>
        <v>0</v>
      </c>
      <c r="H86" s="74">
        <f t="shared" ca="1" si="36"/>
        <v>0</v>
      </c>
      <c r="I86" s="112">
        <f t="shared" ca="1" si="26"/>
        <v>0</v>
      </c>
      <c r="J86" s="74">
        <f t="shared" ca="1" si="34"/>
        <v>0</v>
      </c>
      <c r="K86" s="74">
        <f t="shared" ca="1" si="27"/>
        <v>0</v>
      </c>
      <c r="L86" s="74">
        <f t="shared" ca="1" si="28"/>
        <v>0</v>
      </c>
      <c r="M86" s="74">
        <f t="shared" ca="1" si="37"/>
        <v>0</v>
      </c>
      <c r="N86" s="60">
        <f t="shared" ca="1" si="38"/>
        <v>0</v>
      </c>
      <c r="O86" s="75">
        <f t="shared" ca="1" si="25"/>
        <v>0</v>
      </c>
      <c r="P86" s="123">
        <f t="shared" ca="1" si="39"/>
        <v>0</v>
      </c>
      <c r="Q86" s="76">
        <f t="shared" ca="1" si="35"/>
        <v>0</v>
      </c>
      <c r="R86" s="49">
        <f t="shared" ca="1" si="29"/>
        <v>2028</v>
      </c>
    </row>
    <row r="87" spans="2:18" x14ac:dyDescent="0.25">
      <c r="B87" s="48">
        <f t="shared" ca="1" si="30"/>
        <v>46813</v>
      </c>
      <c r="C87" s="72">
        <f t="shared" ca="1" si="31"/>
        <v>0</v>
      </c>
      <c r="D87" s="125">
        <v>0</v>
      </c>
      <c r="E87" s="125">
        <v>0</v>
      </c>
      <c r="F87" s="73">
        <f t="shared" ca="1" si="32"/>
        <v>0</v>
      </c>
      <c r="G87" s="77">
        <f t="shared" ca="1" si="33"/>
        <v>0</v>
      </c>
      <c r="H87" s="74">
        <f t="shared" ca="1" si="36"/>
        <v>0</v>
      </c>
      <c r="I87" s="112">
        <f t="shared" ca="1" si="26"/>
        <v>0</v>
      </c>
      <c r="J87" s="74">
        <f t="shared" ca="1" si="34"/>
        <v>0</v>
      </c>
      <c r="K87" s="74">
        <f t="shared" ca="1" si="27"/>
        <v>0</v>
      </c>
      <c r="L87" s="74">
        <f t="shared" ca="1" si="28"/>
        <v>0</v>
      </c>
      <c r="M87" s="74">
        <f t="shared" ca="1" si="37"/>
        <v>0</v>
      </c>
      <c r="N87" s="60">
        <f t="shared" ca="1" si="38"/>
        <v>0</v>
      </c>
      <c r="O87" s="75">
        <f t="shared" ca="1" si="25"/>
        <v>0</v>
      </c>
      <c r="P87" s="123">
        <f t="shared" ca="1" si="39"/>
        <v>0</v>
      </c>
      <c r="Q87" s="76">
        <f t="shared" ca="1" si="35"/>
        <v>0</v>
      </c>
      <c r="R87" s="49">
        <f t="shared" ca="1" si="29"/>
        <v>2028</v>
      </c>
    </row>
    <row r="88" spans="2:18" x14ac:dyDescent="0.25">
      <c r="B88" s="48">
        <f t="shared" ca="1" si="30"/>
        <v>46844</v>
      </c>
      <c r="C88" s="72">
        <f t="shared" ca="1" si="31"/>
        <v>0</v>
      </c>
      <c r="D88" s="125">
        <v>0</v>
      </c>
      <c r="E88" s="125">
        <v>0</v>
      </c>
      <c r="F88" s="73">
        <f t="shared" ca="1" si="32"/>
        <v>0</v>
      </c>
      <c r="G88" s="77">
        <f t="shared" ca="1" si="33"/>
        <v>0</v>
      </c>
      <c r="H88" s="74">
        <f t="shared" ca="1" si="36"/>
        <v>0</v>
      </c>
      <c r="I88" s="112">
        <f t="shared" ca="1" si="26"/>
        <v>0</v>
      </c>
      <c r="J88" s="74">
        <f t="shared" ca="1" si="34"/>
        <v>0</v>
      </c>
      <c r="K88" s="74">
        <f t="shared" ca="1" si="27"/>
        <v>0</v>
      </c>
      <c r="L88" s="74">
        <f t="shared" ca="1" si="28"/>
        <v>0</v>
      </c>
      <c r="M88" s="74">
        <f t="shared" ca="1" si="37"/>
        <v>0</v>
      </c>
      <c r="N88" s="60">
        <f t="shared" ca="1" si="38"/>
        <v>0</v>
      </c>
      <c r="O88" s="75">
        <f t="shared" ca="1" si="25"/>
        <v>0</v>
      </c>
      <c r="P88" s="123">
        <f t="shared" ca="1" si="39"/>
        <v>0</v>
      </c>
      <c r="Q88" s="76">
        <f t="shared" ca="1" si="35"/>
        <v>0</v>
      </c>
      <c r="R88" s="49">
        <f t="shared" ca="1" si="29"/>
        <v>2028</v>
      </c>
    </row>
    <row r="89" spans="2:18" x14ac:dyDescent="0.25">
      <c r="B89" s="48">
        <f t="shared" ca="1" si="30"/>
        <v>46874</v>
      </c>
      <c r="C89" s="72">
        <f t="shared" ca="1" si="31"/>
        <v>0</v>
      </c>
      <c r="D89" s="125">
        <v>0</v>
      </c>
      <c r="E89" s="125">
        <v>0</v>
      </c>
      <c r="F89" s="73">
        <f t="shared" ca="1" si="32"/>
        <v>0</v>
      </c>
      <c r="G89" s="77">
        <f t="shared" ca="1" si="33"/>
        <v>0</v>
      </c>
      <c r="H89" s="74">
        <f t="shared" ca="1" si="36"/>
        <v>0</v>
      </c>
      <c r="I89" s="112">
        <f t="shared" ca="1" si="26"/>
        <v>0</v>
      </c>
      <c r="J89" s="74">
        <f t="shared" ca="1" si="34"/>
        <v>0</v>
      </c>
      <c r="K89" s="74">
        <f t="shared" ca="1" si="27"/>
        <v>0</v>
      </c>
      <c r="L89" s="74">
        <f t="shared" ca="1" si="28"/>
        <v>0</v>
      </c>
      <c r="M89" s="74">
        <f t="shared" ca="1" si="37"/>
        <v>0</v>
      </c>
      <c r="N89" s="60">
        <f t="shared" ca="1" si="38"/>
        <v>0</v>
      </c>
      <c r="O89" s="75">
        <f t="shared" ref="O89:O152" ca="1" si="40">IF(Q88&gt;0,(IF(AND(MONTH($B89)=MONTH(Renew_3208),MONTH($B89)=MONTH(Renew_2924)),Goal_From_3208*0.5+Goal_From_2924*0.5,IF(MONTH($B89)=MONTH(Renew_3208),Goal_From_3208*0.5+Goal_From_2924*0.9,IF(MONTH($B89)=MONTH(Renew_2924),Goal_From_3208*0.9+Goal_From_2924*0.5,Goal_From_3208*0.9+Goal_From_2924*0.9)))+IF(B89&gt;=Temp_Start,IF(Temp,Temp_Goal,0),0)+IF(Bought_3rd_Rental,IF(MONTH($B89)=MONTH(Renew_NEW),Goal_From_NEW*0.5,Goal_From_NEW))),0)</f>
        <v>0</v>
      </c>
      <c r="P89" s="123">
        <f t="shared" ca="1" si="39"/>
        <v>0</v>
      </c>
      <c r="Q89" s="76">
        <f t="shared" ca="1" si="35"/>
        <v>0</v>
      </c>
      <c r="R89" s="49">
        <f t="shared" ca="1" si="29"/>
        <v>2028</v>
      </c>
    </row>
    <row r="90" spans="2:18" x14ac:dyDescent="0.25">
      <c r="B90" s="48">
        <f t="shared" ca="1" si="30"/>
        <v>46905</v>
      </c>
      <c r="C90" s="72">
        <f t="shared" ca="1" si="31"/>
        <v>0</v>
      </c>
      <c r="D90" s="125">
        <v>0</v>
      </c>
      <c r="E90" s="125">
        <v>0</v>
      </c>
      <c r="F90" s="73">
        <f t="shared" ca="1" si="32"/>
        <v>0</v>
      </c>
      <c r="G90" s="77">
        <f t="shared" ca="1" si="33"/>
        <v>0</v>
      </c>
      <c r="H90" s="74">
        <f t="shared" ca="1" si="36"/>
        <v>0</v>
      </c>
      <c r="I90" s="112">
        <f t="shared" ca="1" si="26"/>
        <v>0</v>
      </c>
      <c r="J90" s="74">
        <f t="shared" ca="1" si="34"/>
        <v>0</v>
      </c>
      <c r="K90" s="74">
        <f t="shared" ca="1" si="27"/>
        <v>0</v>
      </c>
      <c r="L90" s="74">
        <f t="shared" ca="1" si="28"/>
        <v>0</v>
      </c>
      <c r="M90" s="74">
        <f t="shared" ca="1" si="37"/>
        <v>0</v>
      </c>
      <c r="N90" s="60">
        <f t="shared" ca="1" si="38"/>
        <v>0</v>
      </c>
      <c r="O90" s="75">
        <f t="shared" ca="1" si="40"/>
        <v>0</v>
      </c>
      <c r="P90" s="123">
        <f t="shared" ca="1" si="39"/>
        <v>0</v>
      </c>
      <c r="Q90" s="76">
        <f t="shared" ca="1" si="35"/>
        <v>0</v>
      </c>
      <c r="R90" s="49">
        <f t="shared" ca="1" si="29"/>
        <v>2028</v>
      </c>
    </row>
    <row r="91" spans="2:18" x14ac:dyDescent="0.25">
      <c r="B91" s="48">
        <f t="shared" ca="1" si="30"/>
        <v>46935</v>
      </c>
      <c r="C91" s="72">
        <f t="shared" ca="1" si="31"/>
        <v>0</v>
      </c>
      <c r="D91" s="125">
        <v>0</v>
      </c>
      <c r="E91" s="125">
        <v>0</v>
      </c>
      <c r="F91" s="73">
        <f t="shared" ca="1" si="32"/>
        <v>0</v>
      </c>
      <c r="G91" s="77">
        <f t="shared" ca="1" si="33"/>
        <v>0</v>
      </c>
      <c r="H91" s="74">
        <f t="shared" ca="1" si="36"/>
        <v>0</v>
      </c>
      <c r="I91" s="112">
        <f t="shared" ca="1" si="26"/>
        <v>0</v>
      </c>
      <c r="J91" s="74">
        <f t="shared" ca="1" si="34"/>
        <v>0</v>
      </c>
      <c r="K91" s="74">
        <f t="shared" ca="1" si="27"/>
        <v>0</v>
      </c>
      <c r="L91" s="74">
        <f t="shared" ca="1" si="28"/>
        <v>0</v>
      </c>
      <c r="M91" s="74">
        <f t="shared" ca="1" si="37"/>
        <v>0</v>
      </c>
      <c r="N91" s="60">
        <f t="shared" ca="1" si="38"/>
        <v>0</v>
      </c>
      <c r="O91" s="75">
        <f t="shared" ca="1" si="40"/>
        <v>0</v>
      </c>
      <c r="P91" s="123">
        <f t="shared" ca="1" si="39"/>
        <v>0</v>
      </c>
      <c r="Q91" s="76">
        <f t="shared" ca="1" si="35"/>
        <v>0</v>
      </c>
      <c r="R91" s="49">
        <f t="shared" ca="1" si="29"/>
        <v>2028</v>
      </c>
    </row>
    <row r="92" spans="2:18" x14ac:dyDescent="0.25">
      <c r="B92" s="48">
        <f t="shared" ca="1" si="30"/>
        <v>46966</v>
      </c>
      <c r="C92" s="72">
        <f t="shared" ca="1" si="31"/>
        <v>0</v>
      </c>
      <c r="D92" s="125">
        <v>0</v>
      </c>
      <c r="E92" s="125">
        <v>0</v>
      </c>
      <c r="F92" s="73">
        <f t="shared" ca="1" si="32"/>
        <v>0</v>
      </c>
      <c r="G92" s="77">
        <f t="shared" ca="1" si="33"/>
        <v>0</v>
      </c>
      <c r="H92" s="74">
        <f t="shared" ca="1" si="36"/>
        <v>0</v>
      </c>
      <c r="I92" s="112">
        <f t="shared" ca="1" si="26"/>
        <v>0</v>
      </c>
      <c r="J92" s="74">
        <f t="shared" ca="1" si="34"/>
        <v>0</v>
      </c>
      <c r="K92" s="74">
        <f t="shared" ca="1" si="27"/>
        <v>0</v>
      </c>
      <c r="L92" s="74">
        <f t="shared" ca="1" si="28"/>
        <v>0</v>
      </c>
      <c r="M92" s="74">
        <f t="shared" ca="1" si="37"/>
        <v>0</v>
      </c>
      <c r="N92" s="60">
        <f t="shared" ca="1" si="38"/>
        <v>0</v>
      </c>
      <c r="O92" s="75">
        <f t="shared" ca="1" si="40"/>
        <v>0</v>
      </c>
      <c r="P92" s="123">
        <f t="shared" ca="1" si="39"/>
        <v>0</v>
      </c>
      <c r="Q92" s="76">
        <f t="shared" ca="1" si="35"/>
        <v>0</v>
      </c>
      <c r="R92" s="49">
        <f t="shared" ca="1" si="29"/>
        <v>2028</v>
      </c>
    </row>
    <row r="93" spans="2:18" x14ac:dyDescent="0.25">
      <c r="B93" s="48">
        <f t="shared" ca="1" si="30"/>
        <v>46997</v>
      </c>
      <c r="C93" s="72">
        <f t="shared" ca="1" si="31"/>
        <v>0</v>
      </c>
      <c r="D93" s="125">
        <v>0</v>
      </c>
      <c r="E93" s="125">
        <v>0</v>
      </c>
      <c r="F93" s="73">
        <f t="shared" ca="1" si="32"/>
        <v>0</v>
      </c>
      <c r="G93" s="77">
        <f t="shared" ca="1" si="33"/>
        <v>0</v>
      </c>
      <c r="H93" s="74">
        <f t="shared" ca="1" si="36"/>
        <v>0</v>
      </c>
      <c r="I93" s="112">
        <f t="shared" ca="1" si="26"/>
        <v>0</v>
      </c>
      <c r="J93" s="74">
        <f t="shared" ca="1" si="34"/>
        <v>0</v>
      </c>
      <c r="K93" s="74">
        <f t="shared" ca="1" si="27"/>
        <v>0</v>
      </c>
      <c r="L93" s="74">
        <f t="shared" ca="1" si="28"/>
        <v>0</v>
      </c>
      <c r="M93" s="74">
        <f t="shared" ca="1" si="37"/>
        <v>0</v>
      </c>
      <c r="N93" s="60">
        <f t="shared" ca="1" si="38"/>
        <v>0</v>
      </c>
      <c r="O93" s="75">
        <f t="shared" ca="1" si="40"/>
        <v>0</v>
      </c>
      <c r="P93" s="123">
        <f t="shared" ca="1" si="39"/>
        <v>0</v>
      </c>
      <c r="Q93" s="76">
        <f t="shared" ca="1" si="35"/>
        <v>0</v>
      </c>
      <c r="R93" s="49">
        <f t="shared" ca="1" si="29"/>
        <v>2028</v>
      </c>
    </row>
    <row r="94" spans="2:18" x14ac:dyDescent="0.25">
      <c r="B94" s="48">
        <f t="shared" ca="1" si="30"/>
        <v>47027</v>
      </c>
      <c r="C94" s="72">
        <f t="shared" ca="1" si="31"/>
        <v>0</v>
      </c>
      <c r="D94" s="125">
        <v>0</v>
      </c>
      <c r="E94" s="125">
        <v>0</v>
      </c>
      <c r="F94" s="73">
        <f t="shared" ca="1" si="32"/>
        <v>0</v>
      </c>
      <c r="G94" s="77">
        <f t="shared" ca="1" si="33"/>
        <v>0</v>
      </c>
      <c r="H94" s="74">
        <f t="shared" ca="1" si="36"/>
        <v>0</v>
      </c>
      <c r="I94" s="112">
        <f t="shared" ca="1" si="26"/>
        <v>0</v>
      </c>
      <c r="J94" s="74">
        <f t="shared" ca="1" si="34"/>
        <v>0</v>
      </c>
      <c r="K94" s="74">
        <f t="shared" ca="1" si="27"/>
        <v>0</v>
      </c>
      <c r="L94" s="74">
        <f t="shared" ca="1" si="28"/>
        <v>0</v>
      </c>
      <c r="M94" s="74">
        <f t="shared" ca="1" si="37"/>
        <v>0</v>
      </c>
      <c r="N94" s="60">
        <f t="shared" ca="1" si="38"/>
        <v>0</v>
      </c>
      <c r="O94" s="75">
        <f t="shared" ca="1" si="40"/>
        <v>0</v>
      </c>
      <c r="P94" s="123">
        <f t="shared" ca="1" si="39"/>
        <v>0</v>
      </c>
      <c r="Q94" s="76">
        <f t="shared" ca="1" si="35"/>
        <v>0</v>
      </c>
      <c r="R94" s="49">
        <f t="shared" ca="1" si="29"/>
        <v>2028</v>
      </c>
    </row>
    <row r="95" spans="2:18" x14ac:dyDescent="0.25">
      <c r="B95" s="48">
        <f t="shared" ca="1" si="30"/>
        <v>47058</v>
      </c>
      <c r="C95" s="72">
        <f t="shared" ca="1" si="31"/>
        <v>0</v>
      </c>
      <c r="D95" s="125">
        <v>0</v>
      </c>
      <c r="E95" s="125">
        <v>0</v>
      </c>
      <c r="F95" s="73">
        <f t="shared" ca="1" si="32"/>
        <v>0</v>
      </c>
      <c r="G95" s="77">
        <f t="shared" ca="1" si="33"/>
        <v>0</v>
      </c>
      <c r="H95" s="74">
        <f t="shared" ca="1" si="36"/>
        <v>0</v>
      </c>
      <c r="I95" s="112">
        <f t="shared" ca="1" si="26"/>
        <v>0</v>
      </c>
      <c r="J95" s="74">
        <f t="shared" ca="1" si="34"/>
        <v>0</v>
      </c>
      <c r="K95" s="74">
        <f t="shared" ca="1" si="27"/>
        <v>0</v>
      </c>
      <c r="L95" s="74">
        <f t="shared" ca="1" si="28"/>
        <v>0</v>
      </c>
      <c r="M95" s="74">
        <f t="shared" ca="1" si="37"/>
        <v>0</v>
      </c>
      <c r="N95" s="60">
        <f t="shared" ca="1" si="38"/>
        <v>0</v>
      </c>
      <c r="O95" s="75">
        <f t="shared" ca="1" si="40"/>
        <v>0</v>
      </c>
      <c r="P95" s="123">
        <f t="shared" ca="1" si="39"/>
        <v>0</v>
      </c>
      <c r="Q95" s="76">
        <f t="shared" ca="1" si="35"/>
        <v>0</v>
      </c>
      <c r="R95" s="49">
        <f t="shared" ca="1" si="29"/>
        <v>2028</v>
      </c>
    </row>
    <row r="96" spans="2:18" x14ac:dyDescent="0.25">
      <c r="B96" s="48">
        <f t="shared" ca="1" si="30"/>
        <v>47088</v>
      </c>
      <c r="C96" s="72">
        <f t="shared" ca="1" si="31"/>
        <v>0</v>
      </c>
      <c r="D96" s="125">
        <v>0</v>
      </c>
      <c r="E96" s="125">
        <v>0</v>
      </c>
      <c r="F96" s="73">
        <f t="shared" ca="1" si="32"/>
        <v>0</v>
      </c>
      <c r="G96" s="77">
        <f t="shared" ca="1" si="33"/>
        <v>0</v>
      </c>
      <c r="H96" s="74">
        <f t="shared" ca="1" si="36"/>
        <v>0</v>
      </c>
      <c r="I96" s="112">
        <f t="shared" ca="1" si="26"/>
        <v>0</v>
      </c>
      <c r="J96" s="74">
        <f t="shared" ca="1" si="34"/>
        <v>0</v>
      </c>
      <c r="K96" s="74">
        <f t="shared" ca="1" si="27"/>
        <v>0</v>
      </c>
      <c r="L96" s="74">
        <f t="shared" ca="1" si="28"/>
        <v>0</v>
      </c>
      <c r="M96" s="74">
        <f t="shared" ca="1" si="37"/>
        <v>0</v>
      </c>
      <c r="N96" s="60">
        <f t="shared" ca="1" si="38"/>
        <v>0</v>
      </c>
      <c r="O96" s="75">
        <f t="shared" ca="1" si="40"/>
        <v>0</v>
      </c>
      <c r="P96" s="123">
        <f t="shared" ca="1" si="39"/>
        <v>0</v>
      </c>
      <c r="Q96" s="76">
        <f t="shared" ca="1" si="35"/>
        <v>0</v>
      </c>
      <c r="R96" s="49">
        <f t="shared" ca="1" si="29"/>
        <v>2028</v>
      </c>
    </row>
    <row r="97" spans="2:18" x14ac:dyDescent="0.25">
      <c r="B97" s="48">
        <f t="shared" ca="1" si="30"/>
        <v>47119</v>
      </c>
      <c r="C97" s="72">
        <f t="shared" ca="1" si="31"/>
        <v>0</v>
      </c>
      <c r="D97" s="125">
        <v>0</v>
      </c>
      <c r="E97" s="125">
        <v>0</v>
      </c>
      <c r="F97" s="73">
        <f t="shared" ca="1" si="32"/>
        <v>0</v>
      </c>
      <c r="G97" s="77">
        <f t="shared" ca="1" si="33"/>
        <v>0</v>
      </c>
      <c r="H97" s="74">
        <f t="shared" ca="1" si="36"/>
        <v>0</v>
      </c>
      <c r="I97" s="112">
        <f t="shared" ca="1" si="26"/>
        <v>0</v>
      </c>
      <c r="J97" s="74">
        <f t="shared" ca="1" si="34"/>
        <v>0</v>
      </c>
      <c r="K97" s="74">
        <f t="shared" ca="1" si="27"/>
        <v>0</v>
      </c>
      <c r="L97" s="74">
        <f t="shared" ca="1" si="28"/>
        <v>0</v>
      </c>
      <c r="M97" s="74">
        <f t="shared" ca="1" si="37"/>
        <v>0</v>
      </c>
      <c r="N97" s="60">
        <f t="shared" ca="1" si="38"/>
        <v>0</v>
      </c>
      <c r="O97" s="75">
        <f t="shared" ca="1" si="40"/>
        <v>0</v>
      </c>
      <c r="P97" s="123">
        <f t="shared" ca="1" si="39"/>
        <v>0</v>
      </c>
      <c r="Q97" s="76">
        <f t="shared" ca="1" si="35"/>
        <v>0</v>
      </c>
      <c r="R97" s="49">
        <f t="shared" ca="1" si="29"/>
        <v>2029</v>
      </c>
    </row>
    <row r="98" spans="2:18" x14ac:dyDescent="0.25">
      <c r="B98" s="48">
        <f t="shared" ca="1" si="30"/>
        <v>47150</v>
      </c>
      <c r="C98" s="72">
        <f t="shared" ca="1" si="31"/>
        <v>0</v>
      </c>
      <c r="D98" s="125">
        <v>0</v>
      </c>
      <c r="E98" s="125">
        <v>0</v>
      </c>
      <c r="F98" s="73">
        <f t="shared" ca="1" si="32"/>
        <v>0</v>
      </c>
      <c r="G98" s="77">
        <f t="shared" ca="1" si="33"/>
        <v>0</v>
      </c>
      <c r="H98" s="74">
        <f t="shared" ca="1" si="36"/>
        <v>0</v>
      </c>
      <c r="I98" s="112">
        <f t="shared" ca="1" si="26"/>
        <v>0</v>
      </c>
      <c r="J98" s="74">
        <f t="shared" ca="1" si="34"/>
        <v>0</v>
      </c>
      <c r="K98" s="74">
        <f t="shared" ca="1" si="27"/>
        <v>0</v>
      </c>
      <c r="L98" s="74">
        <f t="shared" ca="1" si="28"/>
        <v>0</v>
      </c>
      <c r="M98" s="74">
        <f t="shared" ca="1" si="37"/>
        <v>0</v>
      </c>
      <c r="N98" s="60">
        <f t="shared" ca="1" si="38"/>
        <v>0</v>
      </c>
      <c r="O98" s="75">
        <f t="shared" ca="1" si="40"/>
        <v>0</v>
      </c>
      <c r="P98" s="123">
        <f t="shared" ca="1" si="39"/>
        <v>0</v>
      </c>
      <c r="Q98" s="76">
        <f t="shared" ca="1" si="35"/>
        <v>0</v>
      </c>
      <c r="R98" s="49">
        <f t="shared" ca="1" si="29"/>
        <v>2029</v>
      </c>
    </row>
    <row r="99" spans="2:18" x14ac:dyDescent="0.25">
      <c r="B99" s="48">
        <f t="shared" ca="1" si="30"/>
        <v>47178</v>
      </c>
      <c r="C99" s="72">
        <f t="shared" ca="1" si="31"/>
        <v>0</v>
      </c>
      <c r="D99" s="125">
        <v>0</v>
      </c>
      <c r="E99" s="125">
        <v>0</v>
      </c>
      <c r="F99" s="73">
        <f t="shared" ca="1" si="32"/>
        <v>0</v>
      </c>
      <c r="G99" s="77">
        <f t="shared" ca="1" si="33"/>
        <v>0</v>
      </c>
      <c r="H99" s="74">
        <f t="shared" ca="1" si="36"/>
        <v>0</v>
      </c>
      <c r="I99" s="112">
        <f t="shared" ca="1" si="26"/>
        <v>0</v>
      </c>
      <c r="J99" s="74">
        <f t="shared" ca="1" si="34"/>
        <v>0</v>
      </c>
      <c r="K99" s="74">
        <f t="shared" ca="1" si="27"/>
        <v>0</v>
      </c>
      <c r="L99" s="74">
        <f t="shared" ca="1" si="28"/>
        <v>0</v>
      </c>
      <c r="M99" s="74">
        <f t="shared" ca="1" si="37"/>
        <v>0</v>
      </c>
      <c r="N99" s="60">
        <f t="shared" ca="1" si="38"/>
        <v>0</v>
      </c>
      <c r="O99" s="75">
        <f t="shared" ca="1" si="40"/>
        <v>0</v>
      </c>
      <c r="P99" s="123">
        <f t="shared" ca="1" si="39"/>
        <v>0</v>
      </c>
      <c r="Q99" s="76">
        <f t="shared" ca="1" si="35"/>
        <v>0</v>
      </c>
      <c r="R99" s="49">
        <f t="shared" ca="1" si="29"/>
        <v>2029</v>
      </c>
    </row>
    <row r="100" spans="2:18" x14ac:dyDescent="0.25">
      <c r="B100" s="48">
        <f t="shared" ca="1" si="30"/>
        <v>47209</v>
      </c>
      <c r="C100" s="72">
        <f t="shared" ca="1" si="31"/>
        <v>0</v>
      </c>
      <c r="D100" s="125">
        <v>0</v>
      </c>
      <c r="E100" s="125">
        <v>0</v>
      </c>
      <c r="F100" s="73">
        <f t="shared" ca="1" si="32"/>
        <v>0</v>
      </c>
      <c r="G100" s="77">
        <f t="shared" ca="1" si="33"/>
        <v>0</v>
      </c>
      <c r="H100" s="74">
        <f t="shared" ca="1" si="36"/>
        <v>0</v>
      </c>
      <c r="I100" s="112">
        <f t="shared" ca="1" si="26"/>
        <v>0</v>
      </c>
      <c r="J100" s="74">
        <f t="shared" ca="1" si="34"/>
        <v>0</v>
      </c>
      <c r="K100" s="74">
        <f t="shared" ca="1" si="27"/>
        <v>0</v>
      </c>
      <c r="L100" s="74">
        <f t="shared" ca="1" si="28"/>
        <v>0</v>
      </c>
      <c r="M100" s="74">
        <f t="shared" ca="1" si="37"/>
        <v>0</v>
      </c>
      <c r="N100" s="60">
        <f t="shared" ca="1" si="38"/>
        <v>0</v>
      </c>
      <c r="O100" s="75">
        <f t="shared" ca="1" si="40"/>
        <v>0</v>
      </c>
      <c r="P100" s="123">
        <f t="shared" ca="1" si="39"/>
        <v>0</v>
      </c>
      <c r="Q100" s="76">
        <f t="shared" ca="1" si="35"/>
        <v>0</v>
      </c>
      <c r="R100" s="49">
        <f t="shared" ca="1" si="29"/>
        <v>2029</v>
      </c>
    </row>
    <row r="101" spans="2:18" x14ac:dyDescent="0.25">
      <c r="B101" s="48">
        <f t="shared" ca="1" si="30"/>
        <v>47239</v>
      </c>
      <c r="C101" s="72">
        <f t="shared" ca="1" si="31"/>
        <v>0</v>
      </c>
      <c r="D101" s="125">
        <v>0</v>
      </c>
      <c r="E101" s="125">
        <v>0</v>
      </c>
      <c r="F101" s="73">
        <f t="shared" ca="1" si="32"/>
        <v>0</v>
      </c>
      <c r="G101" s="77">
        <f t="shared" ca="1" si="33"/>
        <v>0</v>
      </c>
      <c r="H101" s="74">
        <f t="shared" ca="1" si="36"/>
        <v>0</v>
      </c>
      <c r="I101" s="112">
        <f t="shared" ca="1" si="26"/>
        <v>0</v>
      </c>
      <c r="J101" s="74">
        <f t="shared" ca="1" si="34"/>
        <v>0</v>
      </c>
      <c r="K101" s="74">
        <f t="shared" ca="1" si="27"/>
        <v>0</v>
      </c>
      <c r="L101" s="74">
        <f t="shared" ca="1" si="28"/>
        <v>0</v>
      </c>
      <c r="M101" s="74">
        <f t="shared" ca="1" si="37"/>
        <v>0</v>
      </c>
      <c r="N101" s="60">
        <f t="shared" ca="1" si="38"/>
        <v>0</v>
      </c>
      <c r="O101" s="75">
        <f t="shared" ca="1" si="40"/>
        <v>0</v>
      </c>
      <c r="P101" s="123">
        <f t="shared" ca="1" si="39"/>
        <v>0</v>
      </c>
      <c r="Q101" s="76">
        <f t="shared" ca="1" si="35"/>
        <v>0</v>
      </c>
      <c r="R101" s="49">
        <f t="shared" ca="1" si="29"/>
        <v>2029</v>
      </c>
    </row>
    <row r="102" spans="2:18" x14ac:dyDescent="0.25">
      <c r="B102" s="48">
        <f t="shared" ca="1" si="30"/>
        <v>47270</v>
      </c>
      <c r="C102" s="72">
        <f t="shared" ca="1" si="31"/>
        <v>0</v>
      </c>
      <c r="D102" s="125">
        <v>0</v>
      </c>
      <c r="E102" s="125">
        <v>0</v>
      </c>
      <c r="F102" s="73">
        <f t="shared" ca="1" si="32"/>
        <v>0</v>
      </c>
      <c r="G102" s="77">
        <f t="shared" ca="1" si="33"/>
        <v>0</v>
      </c>
      <c r="H102" s="74">
        <f t="shared" ca="1" si="36"/>
        <v>0</v>
      </c>
      <c r="I102" s="112">
        <f t="shared" ca="1" si="26"/>
        <v>0</v>
      </c>
      <c r="J102" s="74">
        <f t="shared" ca="1" si="34"/>
        <v>0</v>
      </c>
      <c r="K102" s="74">
        <f t="shared" ca="1" si="27"/>
        <v>0</v>
      </c>
      <c r="L102" s="74">
        <f t="shared" ca="1" si="28"/>
        <v>0</v>
      </c>
      <c r="M102" s="74">
        <f t="shared" ca="1" si="37"/>
        <v>0</v>
      </c>
      <c r="N102" s="60">
        <f t="shared" ca="1" si="38"/>
        <v>0</v>
      </c>
      <c r="O102" s="75">
        <f t="shared" ca="1" si="40"/>
        <v>0</v>
      </c>
      <c r="P102" s="123">
        <f t="shared" ca="1" si="39"/>
        <v>0</v>
      </c>
      <c r="Q102" s="76">
        <f t="shared" ca="1" si="35"/>
        <v>0</v>
      </c>
      <c r="R102" s="49">
        <f t="shared" ca="1" si="29"/>
        <v>2029</v>
      </c>
    </row>
    <row r="103" spans="2:18" x14ac:dyDescent="0.25">
      <c r="B103" s="48">
        <f t="shared" ca="1" si="30"/>
        <v>47300</v>
      </c>
      <c r="C103" s="72">
        <f t="shared" ca="1" si="31"/>
        <v>0</v>
      </c>
      <c r="D103" s="125">
        <v>0</v>
      </c>
      <c r="E103" s="125">
        <v>0</v>
      </c>
      <c r="F103" s="73">
        <f t="shared" ca="1" si="32"/>
        <v>0</v>
      </c>
      <c r="G103" s="77">
        <f t="shared" ca="1" si="33"/>
        <v>0</v>
      </c>
      <c r="H103" s="74">
        <f t="shared" ca="1" si="36"/>
        <v>0</v>
      </c>
      <c r="I103" s="112">
        <f t="shared" ca="1" si="26"/>
        <v>0</v>
      </c>
      <c r="J103" s="74">
        <f t="shared" ca="1" si="34"/>
        <v>0</v>
      </c>
      <c r="K103" s="74">
        <f t="shared" ca="1" si="27"/>
        <v>0</v>
      </c>
      <c r="L103" s="74">
        <f t="shared" ca="1" si="28"/>
        <v>0</v>
      </c>
      <c r="M103" s="74">
        <f t="shared" ca="1" si="37"/>
        <v>0</v>
      </c>
      <c r="N103" s="60">
        <f t="shared" ca="1" si="38"/>
        <v>0</v>
      </c>
      <c r="O103" s="75">
        <f t="shared" ca="1" si="40"/>
        <v>0</v>
      </c>
      <c r="P103" s="123">
        <f t="shared" ca="1" si="39"/>
        <v>0</v>
      </c>
      <c r="Q103" s="76">
        <f t="shared" ca="1" si="35"/>
        <v>0</v>
      </c>
      <c r="R103" s="49">
        <f t="shared" ca="1" si="29"/>
        <v>2029</v>
      </c>
    </row>
    <row r="104" spans="2:18" x14ac:dyDescent="0.25">
      <c r="B104" s="48">
        <f t="shared" ca="1" si="30"/>
        <v>47331</v>
      </c>
      <c r="C104" s="72">
        <f t="shared" ca="1" si="31"/>
        <v>0</v>
      </c>
      <c r="D104" s="125">
        <v>0</v>
      </c>
      <c r="E104" s="125">
        <v>0</v>
      </c>
      <c r="F104" s="73">
        <f t="shared" ca="1" si="32"/>
        <v>0</v>
      </c>
      <c r="G104" s="77">
        <f t="shared" ca="1" si="33"/>
        <v>0</v>
      </c>
      <c r="H104" s="74">
        <f t="shared" ca="1" si="36"/>
        <v>0</v>
      </c>
      <c r="I104" s="112">
        <f t="shared" ca="1" si="26"/>
        <v>0</v>
      </c>
      <c r="J104" s="74">
        <f t="shared" ca="1" si="34"/>
        <v>0</v>
      </c>
      <c r="K104" s="74">
        <f t="shared" ca="1" si="27"/>
        <v>0</v>
      </c>
      <c r="L104" s="74">
        <f t="shared" ca="1" si="28"/>
        <v>0</v>
      </c>
      <c r="M104" s="74">
        <f t="shared" ca="1" si="37"/>
        <v>0</v>
      </c>
      <c r="N104" s="60">
        <f t="shared" ca="1" si="38"/>
        <v>0</v>
      </c>
      <c r="O104" s="75">
        <f t="shared" ca="1" si="40"/>
        <v>0</v>
      </c>
      <c r="P104" s="123">
        <f t="shared" ca="1" si="39"/>
        <v>0</v>
      </c>
      <c r="Q104" s="76">
        <f t="shared" ca="1" si="35"/>
        <v>0</v>
      </c>
      <c r="R104" s="49">
        <f t="shared" ca="1" si="29"/>
        <v>2029</v>
      </c>
    </row>
    <row r="105" spans="2:18" x14ac:dyDescent="0.25">
      <c r="B105" s="48">
        <f t="shared" ca="1" si="30"/>
        <v>47362</v>
      </c>
      <c r="C105" s="72">
        <f t="shared" ca="1" si="31"/>
        <v>0</v>
      </c>
      <c r="D105" s="125">
        <v>0</v>
      </c>
      <c r="E105" s="125">
        <v>0</v>
      </c>
      <c r="F105" s="73">
        <f t="shared" ca="1" si="32"/>
        <v>0</v>
      </c>
      <c r="G105" s="77">
        <f t="shared" ca="1" si="33"/>
        <v>0</v>
      </c>
      <c r="H105" s="74">
        <f t="shared" ca="1" si="36"/>
        <v>0</v>
      </c>
      <c r="I105" s="112">
        <f t="shared" ca="1" si="26"/>
        <v>0</v>
      </c>
      <c r="J105" s="74">
        <f t="shared" ca="1" si="34"/>
        <v>0</v>
      </c>
      <c r="K105" s="74">
        <f t="shared" ca="1" si="27"/>
        <v>0</v>
      </c>
      <c r="L105" s="74">
        <f t="shared" ca="1" si="28"/>
        <v>0</v>
      </c>
      <c r="M105" s="74">
        <f t="shared" ca="1" si="37"/>
        <v>0</v>
      </c>
      <c r="N105" s="60">
        <f t="shared" ca="1" si="38"/>
        <v>0</v>
      </c>
      <c r="O105" s="75">
        <f t="shared" ca="1" si="40"/>
        <v>0</v>
      </c>
      <c r="P105" s="123">
        <f t="shared" ca="1" si="39"/>
        <v>0</v>
      </c>
      <c r="Q105" s="76">
        <f t="shared" ca="1" si="35"/>
        <v>0</v>
      </c>
      <c r="R105" s="49">
        <f t="shared" ca="1" si="29"/>
        <v>2029</v>
      </c>
    </row>
    <row r="106" spans="2:18" x14ac:dyDescent="0.25">
      <c r="B106" s="48">
        <f t="shared" ca="1" si="30"/>
        <v>47392</v>
      </c>
      <c r="C106" s="72">
        <f t="shared" ca="1" si="31"/>
        <v>0</v>
      </c>
      <c r="D106" s="125">
        <v>0</v>
      </c>
      <c r="E106" s="125">
        <v>0</v>
      </c>
      <c r="F106" s="73">
        <f t="shared" ca="1" si="32"/>
        <v>0</v>
      </c>
      <c r="G106" s="77">
        <f t="shared" ca="1" si="33"/>
        <v>0</v>
      </c>
      <c r="H106" s="74">
        <f t="shared" ca="1" si="36"/>
        <v>0</v>
      </c>
      <c r="I106" s="112">
        <f t="shared" ca="1" si="26"/>
        <v>0</v>
      </c>
      <c r="J106" s="74">
        <f t="shared" ca="1" si="34"/>
        <v>0</v>
      </c>
      <c r="K106" s="74">
        <f t="shared" ca="1" si="27"/>
        <v>0</v>
      </c>
      <c r="L106" s="74">
        <f t="shared" ca="1" si="28"/>
        <v>0</v>
      </c>
      <c r="M106" s="74">
        <f t="shared" ca="1" si="37"/>
        <v>0</v>
      </c>
      <c r="N106" s="60">
        <f t="shared" ca="1" si="38"/>
        <v>0</v>
      </c>
      <c r="O106" s="75">
        <f t="shared" ca="1" si="40"/>
        <v>0</v>
      </c>
      <c r="P106" s="123">
        <f t="shared" ca="1" si="39"/>
        <v>0</v>
      </c>
      <c r="Q106" s="76">
        <f t="shared" ca="1" si="35"/>
        <v>0</v>
      </c>
      <c r="R106" s="49">
        <f t="shared" ca="1" si="29"/>
        <v>2029</v>
      </c>
    </row>
    <row r="107" spans="2:18" x14ac:dyDescent="0.25">
      <c r="B107" s="48">
        <f t="shared" ca="1" si="30"/>
        <v>47423</v>
      </c>
      <c r="C107" s="72">
        <f t="shared" ca="1" si="31"/>
        <v>0</v>
      </c>
      <c r="D107" s="125">
        <v>0</v>
      </c>
      <c r="E107" s="125">
        <v>0</v>
      </c>
      <c r="F107" s="73">
        <f t="shared" ca="1" si="32"/>
        <v>0</v>
      </c>
      <c r="G107" s="77">
        <f t="shared" ca="1" si="33"/>
        <v>0</v>
      </c>
      <c r="H107" s="74">
        <f t="shared" ca="1" si="36"/>
        <v>0</v>
      </c>
      <c r="I107" s="112">
        <f t="shared" ca="1" si="26"/>
        <v>0</v>
      </c>
      <c r="J107" s="74">
        <f t="shared" ca="1" si="34"/>
        <v>0</v>
      </c>
      <c r="K107" s="74">
        <f t="shared" ca="1" si="27"/>
        <v>0</v>
      </c>
      <c r="L107" s="74">
        <f t="shared" ca="1" si="28"/>
        <v>0</v>
      </c>
      <c r="M107" s="74">
        <f t="shared" ca="1" si="37"/>
        <v>0</v>
      </c>
      <c r="N107" s="60">
        <f t="shared" ca="1" si="38"/>
        <v>0</v>
      </c>
      <c r="O107" s="75">
        <f t="shared" ca="1" si="40"/>
        <v>0</v>
      </c>
      <c r="P107" s="123">
        <f t="shared" ca="1" si="39"/>
        <v>0</v>
      </c>
      <c r="Q107" s="76">
        <f t="shared" ca="1" si="35"/>
        <v>0</v>
      </c>
      <c r="R107" s="49">
        <f t="shared" ca="1" si="29"/>
        <v>2029</v>
      </c>
    </row>
    <row r="108" spans="2:18" x14ac:dyDescent="0.25">
      <c r="B108" s="48">
        <f t="shared" ca="1" si="30"/>
        <v>47453</v>
      </c>
      <c r="C108" s="72">
        <f t="shared" ca="1" si="31"/>
        <v>0</v>
      </c>
      <c r="D108" s="125">
        <v>0</v>
      </c>
      <c r="E108" s="125">
        <v>0</v>
      </c>
      <c r="F108" s="73">
        <f t="shared" ca="1" si="32"/>
        <v>0</v>
      </c>
      <c r="G108" s="77">
        <f t="shared" ca="1" si="33"/>
        <v>0</v>
      </c>
      <c r="H108" s="74">
        <f t="shared" ca="1" si="36"/>
        <v>0</v>
      </c>
      <c r="I108" s="112">
        <f t="shared" ca="1" si="26"/>
        <v>0</v>
      </c>
      <c r="J108" s="74">
        <f t="shared" ca="1" si="34"/>
        <v>0</v>
      </c>
      <c r="K108" s="74">
        <f t="shared" ca="1" si="27"/>
        <v>0</v>
      </c>
      <c r="L108" s="74">
        <f t="shared" ca="1" si="28"/>
        <v>0</v>
      </c>
      <c r="M108" s="74">
        <f t="shared" ca="1" si="37"/>
        <v>0</v>
      </c>
      <c r="N108" s="60">
        <f t="shared" ca="1" si="38"/>
        <v>0</v>
      </c>
      <c r="O108" s="75">
        <f t="shared" ca="1" si="40"/>
        <v>0</v>
      </c>
      <c r="P108" s="123">
        <f t="shared" ca="1" si="39"/>
        <v>0</v>
      </c>
      <c r="Q108" s="76">
        <f t="shared" ca="1" si="35"/>
        <v>0</v>
      </c>
      <c r="R108" s="49">
        <f t="shared" ca="1" si="29"/>
        <v>2029</v>
      </c>
    </row>
    <row r="109" spans="2:18" x14ac:dyDescent="0.25">
      <c r="B109" s="48">
        <f t="shared" ca="1" si="30"/>
        <v>47484</v>
      </c>
      <c r="C109" s="72">
        <f t="shared" ca="1" si="31"/>
        <v>0</v>
      </c>
      <c r="D109" s="125">
        <v>0</v>
      </c>
      <c r="E109" s="125">
        <v>0</v>
      </c>
      <c r="F109" s="73">
        <f t="shared" ca="1" si="32"/>
        <v>0</v>
      </c>
      <c r="G109" s="77">
        <f t="shared" ca="1" si="33"/>
        <v>0</v>
      </c>
      <c r="H109" s="74">
        <f t="shared" ca="1" si="36"/>
        <v>0</v>
      </c>
      <c r="I109" s="112">
        <f t="shared" ca="1" si="26"/>
        <v>0</v>
      </c>
      <c r="J109" s="74">
        <f t="shared" ca="1" si="34"/>
        <v>0</v>
      </c>
      <c r="K109" s="74">
        <f t="shared" ca="1" si="27"/>
        <v>0</v>
      </c>
      <c r="L109" s="74">
        <f t="shared" ca="1" si="28"/>
        <v>0</v>
      </c>
      <c r="M109" s="74">
        <f t="shared" ca="1" si="37"/>
        <v>0</v>
      </c>
      <c r="N109" s="60">
        <f t="shared" ca="1" si="38"/>
        <v>0</v>
      </c>
      <c r="O109" s="75">
        <f t="shared" ca="1" si="40"/>
        <v>0</v>
      </c>
      <c r="P109" s="123">
        <f t="shared" ca="1" si="39"/>
        <v>0</v>
      </c>
      <c r="Q109" s="76">
        <f t="shared" ca="1" si="35"/>
        <v>0</v>
      </c>
      <c r="R109" s="49">
        <f t="shared" ca="1" si="29"/>
        <v>2030</v>
      </c>
    </row>
    <row r="110" spans="2:18" x14ac:dyDescent="0.25">
      <c r="B110" s="48">
        <f t="shared" ca="1" si="30"/>
        <v>47515</v>
      </c>
      <c r="C110" s="72">
        <f t="shared" ca="1" si="31"/>
        <v>0</v>
      </c>
      <c r="D110" s="125">
        <v>0</v>
      </c>
      <c r="E110" s="125">
        <v>0</v>
      </c>
      <c r="F110" s="73">
        <f t="shared" ca="1" si="32"/>
        <v>0</v>
      </c>
      <c r="G110" s="77">
        <f t="shared" ca="1" si="33"/>
        <v>0</v>
      </c>
      <c r="H110" s="74">
        <f t="shared" ca="1" si="36"/>
        <v>0</v>
      </c>
      <c r="I110" s="112">
        <f t="shared" ca="1" si="26"/>
        <v>0</v>
      </c>
      <c r="J110" s="74">
        <f t="shared" ca="1" si="34"/>
        <v>0</v>
      </c>
      <c r="K110" s="74">
        <f t="shared" ca="1" si="27"/>
        <v>0</v>
      </c>
      <c r="L110" s="74">
        <f t="shared" ca="1" si="28"/>
        <v>0</v>
      </c>
      <c r="M110" s="74">
        <f t="shared" ca="1" si="37"/>
        <v>0</v>
      </c>
      <c r="N110" s="60">
        <f t="shared" ca="1" si="38"/>
        <v>0</v>
      </c>
      <c r="O110" s="75">
        <f t="shared" ca="1" si="40"/>
        <v>0</v>
      </c>
      <c r="P110" s="123">
        <f t="shared" ca="1" si="39"/>
        <v>0</v>
      </c>
      <c r="Q110" s="76">
        <f t="shared" ca="1" si="35"/>
        <v>0</v>
      </c>
      <c r="R110" s="49">
        <f t="shared" ca="1" si="29"/>
        <v>2030</v>
      </c>
    </row>
    <row r="111" spans="2:18" x14ac:dyDescent="0.25">
      <c r="B111" s="48">
        <f t="shared" ca="1" si="30"/>
        <v>47543</v>
      </c>
      <c r="C111" s="72">
        <f t="shared" ca="1" si="31"/>
        <v>0</v>
      </c>
      <c r="D111" s="125">
        <v>0</v>
      </c>
      <c r="E111" s="125">
        <v>0</v>
      </c>
      <c r="F111" s="73">
        <f t="shared" ca="1" si="32"/>
        <v>0</v>
      </c>
      <c r="G111" s="77">
        <f t="shared" ca="1" si="33"/>
        <v>0</v>
      </c>
      <c r="H111" s="74">
        <f t="shared" ca="1" si="36"/>
        <v>0</v>
      </c>
      <c r="I111" s="112">
        <f t="shared" ca="1" si="26"/>
        <v>0</v>
      </c>
      <c r="J111" s="74">
        <f t="shared" ca="1" si="34"/>
        <v>0</v>
      </c>
      <c r="K111" s="74">
        <f t="shared" ca="1" si="27"/>
        <v>0</v>
      </c>
      <c r="L111" s="74">
        <f t="shared" ca="1" si="28"/>
        <v>0</v>
      </c>
      <c r="M111" s="74">
        <f t="shared" ca="1" si="37"/>
        <v>0</v>
      </c>
      <c r="N111" s="60">
        <f t="shared" ca="1" si="38"/>
        <v>0</v>
      </c>
      <c r="O111" s="75">
        <f t="shared" ca="1" si="40"/>
        <v>0</v>
      </c>
      <c r="P111" s="123">
        <f t="shared" ca="1" si="39"/>
        <v>0</v>
      </c>
      <c r="Q111" s="76">
        <f t="shared" ca="1" si="35"/>
        <v>0</v>
      </c>
      <c r="R111" s="49">
        <f t="shared" ca="1" si="29"/>
        <v>2030</v>
      </c>
    </row>
    <row r="112" spans="2:18" x14ac:dyDescent="0.25">
      <c r="B112" s="48">
        <f t="shared" ca="1" si="30"/>
        <v>47574</v>
      </c>
      <c r="C112" s="72">
        <f t="shared" ca="1" si="31"/>
        <v>0</v>
      </c>
      <c r="D112" s="125">
        <v>0</v>
      </c>
      <c r="E112" s="125">
        <v>0</v>
      </c>
      <c r="F112" s="73">
        <f t="shared" ca="1" si="32"/>
        <v>0</v>
      </c>
      <c r="G112" s="77">
        <f t="shared" ca="1" si="33"/>
        <v>0</v>
      </c>
      <c r="H112" s="74">
        <f t="shared" ca="1" si="36"/>
        <v>0</v>
      </c>
      <c r="I112" s="112">
        <f t="shared" ca="1" si="26"/>
        <v>0</v>
      </c>
      <c r="J112" s="74">
        <f t="shared" ca="1" si="34"/>
        <v>0</v>
      </c>
      <c r="K112" s="74">
        <f t="shared" ca="1" si="27"/>
        <v>0</v>
      </c>
      <c r="L112" s="74">
        <f t="shared" ca="1" si="28"/>
        <v>0</v>
      </c>
      <c r="M112" s="74">
        <f t="shared" ca="1" si="37"/>
        <v>0</v>
      </c>
      <c r="N112" s="60">
        <f t="shared" ca="1" si="38"/>
        <v>0</v>
      </c>
      <c r="O112" s="75">
        <f t="shared" ca="1" si="40"/>
        <v>0</v>
      </c>
      <c r="P112" s="123">
        <f t="shared" ca="1" si="39"/>
        <v>0</v>
      </c>
      <c r="Q112" s="76">
        <f t="shared" ca="1" si="35"/>
        <v>0</v>
      </c>
      <c r="R112" s="49">
        <f t="shared" ca="1" si="29"/>
        <v>2030</v>
      </c>
    </row>
    <row r="113" spans="2:18" x14ac:dyDescent="0.25">
      <c r="B113" s="48">
        <f t="shared" ca="1" si="30"/>
        <v>47604</v>
      </c>
      <c r="C113" s="72">
        <f t="shared" ca="1" si="31"/>
        <v>0</v>
      </c>
      <c r="D113" s="125">
        <v>0</v>
      </c>
      <c r="E113" s="125">
        <v>0</v>
      </c>
      <c r="F113" s="73">
        <f t="shared" ca="1" si="32"/>
        <v>0</v>
      </c>
      <c r="G113" s="77">
        <f t="shared" ca="1" si="33"/>
        <v>0</v>
      </c>
      <c r="H113" s="74">
        <f t="shared" ca="1" si="36"/>
        <v>0</v>
      </c>
      <c r="I113" s="112">
        <f t="shared" ca="1" si="26"/>
        <v>0</v>
      </c>
      <c r="J113" s="74">
        <f t="shared" ca="1" si="34"/>
        <v>0</v>
      </c>
      <c r="K113" s="74">
        <f t="shared" ca="1" si="27"/>
        <v>0</v>
      </c>
      <c r="L113" s="74">
        <f t="shared" ca="1" si="28"/>
        <v>0</v>
      </c>
      <c r="M113" s="74">
        <f t="shared" ca="1" si="37"/>
        <v>0</v>
      </c>
      <c r="N113" s="60">
        <f t="shared" ca="1" si="38"/>
        <v>0</v>
      </c>
      <c r="O113" s="75">
        <f t="shared" ca="1" si="40"/>
        <v>0</v>
      </c>
      <c r="P113" s="123">
        <f t="shared" ca="1" si="39"/>
        <v>0</v>
      </c>
      <c r="Q113" s="76">
        <f t="shared" ca="1" si="35"/>
        <v>0</v>
      </c>
      <c r="R113" s="49">
        <f t="shared" ca="1" si="29"/>
        <v>2030</v>
      </c>
    </row>
    <row r="114" spans="2:18" x14ac:dyDescent="0.25">
      <c r="B114" s="48">
        <f t="shared" ca="1" si="30"/>
        <v>47635</v>
      </c>
      <c r="C114" s="72">
        <f t="shared" ca="1" si="31"/>
        <v>0</v>
      </c>
      <c r="D114" s="125">
        <v>0</v>
      </c>
      <c r="E114" s="125">
        <v>0</v>
      </c>
      <c r="F114" s="73">
        <f t="shared" ca="1" si="32"/>
        <v>0</v>
      </c>
      <c r="G114" s="77">
        <f t="shared" ca="1" si="33"/>
        <v>0</v>
      </c>
      <c r="H114" s="74">
        <f t="shared" ca="1" si="36"/>
        <v>0</v>
      </c>
      <c r="I114" s="112">
        <f t="shared" ca="1" si="26"/>
        <v>0</v>
      </c>
      <c r="J114" s="74">
        <f t="shared" ca="1" si="34"/>
        <v>0</v>
      </c>
      <c r="K114" s="74">
        <f t="shared" ca="1" si="27"/>
        <v>0</v>
      </c>
      <c r="L114" s="74">
        <f t="shared" ca="1" si="28"/>
        <v>0</v>
      </c>
      <c r="M114" s="74">
        <f t="shared" ca="1" si="37"/>
        <v>0</v>
      </c>
      <c r="N114" s="60">
        <f t="shared" ca="1" si="38"/>
        <v>0</v>
      </c>
      <c r="O114" s="75">
        <f t="shared" ca="1" si="40"/>
        <v>0</v>
      </c>
      <c r="P114" s="123">
        <f t="shared" ca="1" si="39"/>
        <v>0</v>
      </c>
      <c r="Q114" s="76">
        <f t="shared" ca="1" si="35"/>
        <v>0</v>
      </c>
      <c r="R114" s="49">
        <f t="shared" ca="1" si="29"/>
        <v>2030</v>
      </c>
    </row>
    <row r="115" spans="2:18" x14ac:dyDescent="0.25">
      <c r="B115" s="48">
        <f t="shared" ca="1" si="30"/>
        <v>47665</v>
      </c>
      <c r="C115" s="72">
        <f t="shared" ca="1" si="31"/>
        <v>0</v>
      </c>
      <c r="D115" s="125">
        <v>0</v>
      </c>
      <c r="E115" s="125">
        <v>0</v>
      </c>
      <c r="F115" s="73">
        <f t="shared" ca="1" si="32"/>
        <v>0</v>
      </c>
      <c r="G115" s="77">
        <f t="shared" ca="1" si="33"/>
        <v>0</v>
      </c>
      <c r="H115" s="74">
        <f t="shared" ca="1" si="36"/>
        <v>0</v>
      </c>
      <c r="I115" s="112">
        <f t="shared" ca="1" si="26"/>
        <v>0</v>
      </c>
      <c r="J115" s="74">
        <f t="shared" ca="1" si="34"/>
        <v>0</v>
      </c>
      <c r="K115" s="74">
        <f t="shared" ca="1" si="27"/>
        <v>0</v>
      </c>
      <c r="L115" s="74">
        <f t="shared" ca="1" si="28"/>
        <v>0</v>
      </c>
      <c r="M115" s="74">
        <f t="shared" ca="1" si="37"/>
        <v>0</v>
      </c>
      <c r="N115" s="60">
        <f t="shared" ca="1" si="38"/>
        <v>0</v>
      </c>
      <c r="O115" s="75">
        <f t="shared" ca="1" si="40"/>
        <v>0</v>
      </c>
      <c r="P115" s="123">
        <f t="shared" ca="1" si="39"/>
        <v>0</v>
      </c>
      <c r="Q115" s="76">
        <f t="shared" ca="1" si="35"/>
        <v>0</v>
      </c>
      <c r="R115" s="49">
        <f t="shared" ca="1" si="29"/>
        <v>2030</v>
      </c>
    </row>
    <row r="116" spans="2:18" x14ac:dyDescent="0.25">
      <c r="B116" s="48">
        <f t="shared" ca="1" si="30"/>
        <v>47696</v>
      </c>
      <c r="C116" s="72">
        <f t="shared" ca="1" si="31"/>
        <v>0</v>
      </c>
      <c r="D116" s="125">
        <v>0</v>
      </c>
      <c r="E116" s="125">
        <v>0</v>
      </c>
      <c r="F116" s="73">
        <f t="shared" ca="1" si="32"/>
        <v>0</v>
      </c>
      <c r="G116" s="77">
        <f t="shared" ca="1" si="33"/>
        <v>0</v>
      </c>
      <c r="H116" s="74">
        <f t="shared" ca="1" si="36"/>
        <v>0</v>
      </c>
      <c r="I116" s="112">
        <f t="shared" ca="1" si="26"/>
        <v>0</v>
      </c>
      <c r="J116" s="74">
        <f t="shared" ca="1" si="34"/>
        <v>0</v>
      </c>
      <c r="K116" s="74">
        <f t="shared" ca="1" si="27"/>
        <v>0</v>
      </c>
      <c r="L116" s="74">
        <f t="shared" ca="1" si="28"/>
        <v>0</v>
      </c>
      <c r="M116" s="74">
        <f t="shared" ca="1" si="37"/>
        <v>0</v>
      </c>
      <c r="N116" s="60">
        <f t="shared" ca="1" si="38"/>
        <v>0</v>
      </c>
      <c r="O116" s="75">
        <f t="shared" ca="1" si="40"/>
        <v>0</v>
      </c>
      <c r="P116" s="123">
        <f t="shared" ca="1" si="39"/>
        <v>0</v>
      </c>
      <c r="Q116" s="76">
        <f t="shared" ca="1" si="35"/>
        <v>0</v>
      </c>
      <c r="R116" s="49">
        <f t="shared" ca="1" si="29"/>
        <v>2030</v>
      </c>
    </row>
    <row r="117" spans="2:18" x14ac:dyDescent="0.25">
      <c r="B117" s="48">
        <f t="shared" ca="1" si="30"/>
        <v>47727</v>
      </c>
      <c r="C117" s="72">
        <f t="shared" ca="1" si="31"/>
        <v>0</v>
      </c>
      <c r="D117" s="125">
        <v>0</v>
      </c>
      <c r="E117" s="125">
        <v>0</v>
      </c>
      <c r="F117" s="73">
        <f t="shared" ca="1" si="32"/>
        <v>0</v>
      </c>
      <c r="G117" s="77">
        <f t="shared" ca="1" si="33"/>
        <v>0</v>
      </c>
      <c r="H117" s="74">
        <f t="shared" ca="1" si="36"/>
        <v>0</v>
      </c>
      <c r="I117" s="112">
        <f t="shared" ca="1" si="26"/>
        <v>0</v>
      </c>
      <c r="J117" s="74">
        <f t="shared" ca="1" si="34"/>
        <v>0</v>
      </c>
      <c r="K117" s="74">
        <f t="shared" ca="1" si="27"/>
        <v>0</v>
      </c>
      <c r="L117" s="74">
        <f t="shared" ca="1" si="28"/>
        <v>0</v>
      </c>
      <c r="M117" s="74">
        <f t="shared" ca="1" si="37"/>
        <v>0</v>
      </c>
      <c r="N117" s="60">
        <f t="shared" ca="1" si="38"/>
        <v>0</v>
      </c>
      <c r="O117" s="75">
        <f t="shared" ca="1" si="40"/>
        <v>0</v>
      </c>
      <c r="P117" s="123">
        <f t="shared" ca="1" si="39"/>
        <v>0</v>
      </c>
      <c r="Q117" s="76">
        <f t="shared" ca="1" si="35"/>
        <v>0</v>
      </c>
      <c r="R117" s="49">
        <f t="shared" ca="1" si="29"/>
        <v>2030</v>
      </c>
    </row>
    <row r="118" spans="2:18" x14ac:dyDescent="0.25">
      <c r="B118" s="48">
        <f t="shared" ca="1" si="30"/>
        <v>47757</v>
      </c>
      <c r="C118" s="72">
        <f t="shared" ca="1" si="31"/>
        <v>0</v>
      </c>
      <c r="D118" s="125">
        <v>0</v>
      </c>
      <c r="E118" s="125">
        <v>0</v>
      </c>
      <c r="F118" s="73">
        <f t="shared" ca="1" si="32"/>
        <v>0</v>
      </c>
      <c r="G118" s="77">
        <f t="shared" ca="1" si="33"/>
        <v>0</v>
      </c>
      <c r="H118" s="74">
        <f t="shared" ca="1" si="36"/>
        <v>0</v>
      </c>
      <c r="I118" s="112">
        <f t="shared" ca="1" si="26"/>
        <v>0</v>
      </c>
      <c r="J118" s="74">
        <f t="shared" ca="1" si="34"/>
        <v>0</v>
      </c>
      <c r="K118" s="74">
        <f t="shared" ca="1" si="27"/>
        <v>0</v>
      </c>
      <c r="L118" s="74">
        <f t="shared" ca="1" si="28"/>
        <v>0</v>
      </c>
      <c r="M118" s="74">
        <f t="shared" ca="1" si="37"/>
        <v>0</v>
      </c>
      <c r="N118" s="60">
        <f t="shared" ca="1" si="38"/>
        <v>0</v>
      </c>
      <c r="O118" s="75">
        <f t="shared" ca="1" si="40"/>
        <v>0</v>
      </c>
      <c r="P118" s="123">
        <f t="shared" ca="1" si="39"/>
        <v>0</v>
      </c>
      <c r="Q118" s="76">
        <f t="shared" ca="1" si="35"/>
        <v>0</v>
      </c>
      <c r="R118" s="49">
        <f t="shared" ca="1" si="29"/>
        <v>2030</v>
      </c>
    </row>
    <row r="119" spans="2:18" x14ac:dyDescent="0.25">
      <c r="B119" s="48">
        <f t="shared" ca="1" si="30"/>
        <v>47788</v>
      </c>
      <c r="C119" s="72">
        <f t="shared" ca="1" si="31"/>
        <v>0</v>
      </c>
      <c r="D119" s="125">
        <v>0</v>
      </c>
      <c r="E119" s="125">
        <v>0</v>
      </c>
      <c r="F119" s="73">
        <f t="shared" ca="1" si="32"/>
        <v>0</v>
      </c>
      <c r="G119" s="77">
        <f t="shared" ca="1" si="33"/>
        <v>0</v>
      </c>
      <c r="H119" s="74">
        <f t="shared" ca="1" si="36"/>
        <v>0</v>
      </c>
      <c r="I119" s="112">
        <f t="shared" ca="1" si="26"/>
        <v>0</v>
      </c>
      <c r="J119" s="74">
        <f t="shared" ca="1" si="34"/>
        <v>0</v>
      </c>
      <c r="K119" s="74">
        <f t="shared" ca="1" si="27"/>
        <v>0</v>
      </c>
      <c r="L119" s="74">
        <f t="shared" ca="1" si="28"/>
        <v>0</v>
      </c>
      <c r="M119" s="74">
        <f t="shared" ca="1" si="37"/>
        <v>0</v>
      </c>
      <c r="N119" s="60">
        <f t="shared" ca="1" si="38"/>
        <v>0</v>
      </c>
      <c r="O119" s="75">
        <f t="shared" ca="1" si="40"/>
        <v>0</v>
      </c>
      <c r="P119" s="123">
        <f t="shared" ca="1" si="39"/>
        <v>0</v>
      </c>
      <c r="Q119" s="76">
        <f t="shared" ca="1" si="35"/>
        <v>0</v>
      </c>
      <c r="R119" s="49">
        <f t="shared" ca="1" si="29"/>
        <v>2030</v>
      </c>
    </row>
    <row r="120" spans="2:18" x14ac:dyDescent="0.25">
      <c r="B120" s="48">
        <f t="shared" ca="1" si="30"/>
        <v>47818</v>
      </c>
      <c r="C120" s="72">
        <f t="shared" ca="1" si="31"/>
        <v>0</v>
      </c>
      <c r="D120" s="125">
        <v>0</v>
      </c>
      <c r="E120" s="125">
        <v>0</v>
      </c>
      <c r="F120" s="73">
        <f t="shared" ca="1" si="32"/>
        <v>0</v>
      </c>
      <c r="G120" s="77">
        <f t="shared" ca="1" si="33"/>
        <v>0</v>
      </c>
      <c r="H120" s="74">
        <f t="shared" ca="1" si="36"/>
        <v>0</v>
      </c>
      <c r="I120" s="112">
        <f t="shared" ca="1" si="26"/>
        <v>0</v>
      </c>
      <c r="J120" s="74">
        <f t="shared" ca="1" si="34"/>
        <v>0</v>
      </c>
      <c r="K120" s="74">
        <f t="shared" ca="1" si="27"/>
        <v>0</v>
      </c>
      <c r="L120" s="74">
        <f t="shared" ca="1" si="28"/>
        <v>0</v>
      </c>
      <c r="M120" s="74">
        <f t="shared" ca="1" si="37"/>
        <v>0</v>
      </c>
      <c r="N120" s="60">
        <f t="shared" ca="1" si="38"/>
        <v>0</v>
      </c>
      <c r="O120" s="75">
        <f t="shared" ca="1" si="40"/>
        <v>0</v>
      </c>
      <c r="P120" s="123">
        <f t="shared" ca="1" si="39"/>
        <v>0</v>
      </c>
      <c r="Q120" s="76">
        <f t="shared" ca="1" si="35"/>
        <v>0</v>
      </c>
      <c r="R120" s="49">
        <f t="shared" ca="1" si="29"/>
        <v>2030</v>
      </c>
    </row>
    <row r="121" spans="2:18" x14ac:dyDescent="0.25">
      <c r="B121" s="48">
        <f t="shared" ca="1" si="30"/>
        <v>47849</v>
      </c>
      <c r="C121" s="72">
        <f t="shared" ca="1" si="31"/>
        <v>0</v>
      </c>
      <c r="D121" s="125">
        <v>0</v>
      </c>
      <c r="E121" s="125">
        <v>0</v>
      </c>
      <c r="F121" s="73">
        <f t="shared" ca="1" si="32"/>
        <v>0</v>
      </c>
      <c r="G121" s="77">
        <f t="shared" ca="1" si="33"/>
        <v>0</v>
      </c>
      <c r="H121" s="74">
        <f t="shared" ca="1" si="36"/>
        <v>0</v>
      </c>
      <c r="I121" s="112">
        <f t="shared" ca="1" si="26"/>
        <v>0</v>
      </c>
      <c r="J121" s="74">
        <f t="shared" ca="1" si="34"/>
        <v>0</v>
      </c>
      <c r="K121" s="74">
        <f t="shared" ca="1" si="27"/>
        <v>0</v>
      </c>
      <c r="L121" s="74">
        <f t="shared" ca="1" si="28"/>
        <v>0</v>
      </c>
      <c r="M121" s="74">
        <f t="shared" ca="1" si="37"/>
        <v>0</v>
      </c>
      <c r="N121" s="60">
        <f t="shared" ca="1" si="38"/>
        <v>0</v>
      </c>
      <c r="O121" s="75">
        <f t="shared" ca="1" si="40"/>
        <v>0</v>
      </c>
      <c r="P121" s="123">
        <f t="shared" ca="1" si="39"/>
        <v>0</v>
      </c>
      <c r="Q121" s="76">
        <f t="shared" ca="1" si="35"/>
        <v>0</v>
      </c>
      <c r="R121" s="49">
        <f t="shared" ca="1" si="29"/>
        <v>2031</v>
      </c>
    </row>
    <row r="122" spans="2:18" x14ac:dyDescent="0.25">
      <c r="B122" s="48">
        <f t="shared" ca="1" si="30"/>
        <v>47880</v>
      </c>
      <c r="C122" s="72">
        <f t="shared" ca="1" si="31"/>
        <v>0</v>
      </c>
      <c r="D122" s="125">
        <v>0</v>
      </c>
      <c r="E122" s="125">
        <v>0</v>
      </c>
      <c r="F122" s="73">
        <f t="shared" ca="1" si="32"/>
        <v>0</v>
      </c>
      <c r="G122" s="77">
        <f t="shared" ca="1" si="33"/>
        <v>0</v>
      </c>
      <c r="H122" s="74">
        <f t="shared" ca="1" si="36"/>
        <v>0</v>
      </c>
      <c r="I122" s="112">
        <f t="shared" ca="1" si="26"/>
        <v>0</v>
      </c>
      <c r="J122" s="74">
        <f t="shared" ca="1" si="34"/>
        <v>0</v>
      </c>
      <c r="K122" s="74">
        <f t="shared" ca="1" si="27"/>
        <v>0</v>
      </c>
      <c r="L122" s="74">
        <f t="shared" ca="1" si="28"/>
        <v>0</v>
      </c>
      <c r="M122" s="74">
        <f t="shared" ca="1" si="37"/>
        <v>0</v>
      </c>
      <c r="N122" s="60">
        <f t="shared" ca="1" si="38"/>
        <v>0</v>
      </c>
      <c r="O122" s="75">
        <f t="shared" ca="1" si="40"/>
        <v>0</v>
      </c>
      <c r="P122" s="123">
        <f t="shared" ca="1" si="39"/>
        <v>0</v>
      </c>
      <c r="Q122" s="76">
        <f t="shared" ca="1" si="35"/>
        <v>0</v>
      </c>
      <c r="R122" s="49">
        <f t="shared" ca="1" si="29"/>
        <v>2031</v>
      </c>
    </row>
    <row r="123" spans="2:18" x14ac:dyDescent="0.25">
      <c r="B123" s="48">
        <f t="shared" ca="1" si="30"/>
        <v>47908</v>
      </c>
      <c r="C123" s="72">
        <f t="shared" ca="1" si="31"/>
        <v>0</v>
      </c>
      <c r="D123" s="125">
        <v>0</v>
      </c>
      <c r="E123" s="125">
        <v>0</v>
      </c>
      <c r="F123" s="73">
        <f t="shared" ca="1" si="32"/>
        <v>0</v>
      </c>
      <c r="G123" s="77">
        <f t="shared" ca="1" si="33"/>
        <v>0</v>
      </c>
      <c r="H123" s="74">
        <f t="shared" ca="1" si="36"/>
        <v>0</v>
      </c>
      <c r="I123" s="112">
        <f t="shared" ca="1" si="26"/>
        <v>0</v>
      </c>
      <c r="J123" s="74">
        <f t="shared" ca="1" si="34"/>
        <v>0</v>
      </c>
      <c r="K123" s="74">
        <f t="shared" ca="1" si="27"/>
        <v>0</v>
      </c>
      <c r="L123" s="74">
        <f t="shared" ca="1" si="28"/>
        <v>0</v>
      </c>
      <c r="M123" s="74">
        <f t="shared" ca="1" si="37"/>
        <v>0</v>
      </c>
      <c r="N123" s="60">
        <f t="shared" ca="1" si="38"/>
        <v>0</v>
      </c>
      <c r="O123" s="75">
        <f t="shared" ca="1" si="40"/>
        <v>0</v>
      </c>
      <c r="P123" s="123">
        <f t="shared" ca="1" si="39"/>
        <v>0</v>
      </c>
      <c r="Q123" s="76">
        <f t="shared" ca="1" si="35"/>
        <v>0</v>
      </c>
      <c r="R123" s="49">
        <f t="shared" ca="1" si="29"/>
        <v>2031</v>
      </c>
    </row>
    <row r="124" spans="2:18" x14ac:dyDescent="0.25">
      <c r="B124" s="48">
        <f t="shared" ca="1" si="30"/>
        <v>47939</v>
      </c>
      <c r="C124" s="72">
        <f t="shared" ca="1" si="31"/>
        <v>0</v>
      </c>
      <c r="D124" s="125">
        <v>0</v>
      </c>
      <c r="E124" s="125">
        <v>0</v>
      </c>
      <c r="F124" s="73">
        <f t="shared" ca="1" si="32"/>
        <v>0</v>
      </c>
      <c r="G124" s="77">
        <f t="shared" ca="1" si="33"/>
        <v>0</v>
      </c>
      <c r="H124" s="74">
        <f t="shared" ca="1" si="36"/>
        <v>0</v>
      </c>
      <c r="I124" s="112">
        <f t="shared" ca="1" si="26"/>
        <v>0</v>
      </c>
      <c r="J124" s="74">
        <f t="shared" ca="1" si="34"/>
        <v>0</v>
      </c>
      <c r="K124" s="74">
        <f t="shared" ca="1" si="27"/>
        <v>0</v>
      </c>
      <c r="L124" s="74">
        <f t="shared" ca="1" si="28"/>
        <v>0</v>
      </c>
      <c r="M124" s="74">
        <f t="shared" ca="1" si="37"/>
        <v>0</v>
      </c>
      <c r="N124" s="60">
        <f t="shared" ca="1" si="38"/>
        <v>0</v>
      </c>
      <c r="O124" s="75">
        <f t="shared" ca="1" si="40"/>
        <v>0</v>
      </c>
      <c r="P124" s="123">
        <f t="shared" ca="1" si="39"/>
        <v>0</v>
      </c>
      <c r="Q124" s="76">
        <f t="shared" ca="1" si="35"/>
        <v>0</v>
      </c>
      <c r="R124" s="49">
        <f t="shared" ca="1" si="29"/>
        <v>2031</v>
      </c>
    </row>
    <row r="125" spans="2:18" x14ac:dyDescent="0.25">
      <c r="B125" s="48">
        <f t="shared" ca="1" si="30"/>
        <v>47969</v>
      </c>
      <c r="C125" s="72">
        <f t="shared" ca="1" si="31"/>
        <v>0</v>
      </c>
      <c r="D125" s="125">
        <v>0</v>
      </c>
      <c r="E125" s="125">
        <v>0</v>
      </c>
      <c r="F125" s="73">
        <f t="shared" ca="1" si="32"/>
        <v>0</v>
      </c>
      <c r="G125" s="77">
        <f t="shared" ca="1" si="33"/>
        <v>0</v>
      </c>
      <c r="H125" s="74">
        <f t="shared" ca="1" si="36"/>
        <v>0</v>
      </c>
      <c r="I125" s="112">
        <f t="shared" ca="1" si="26"/>
        <v>0</v>
      </c>
      <c r="J125" s="74">
        <f t="shared" ca="1" si="34"/>
        <v>0</v>
      </c>
      <c r="K125" s="74">
        <f t="shared" ca="1" si="27"/>
        <v>0</v>
      </c>
      <c r="L125" s="74">
        <f t="shared" ca="1" si="28"/>
        <v>0</v>
      </c>
      <c r="M125" s="74">
        <f t="shared" ca="1" si="37"/>
        <v>0</v>
      </c>
      <c r="N125" s="60">
        <f t="shared" ca="1" si="38"/>
        <v>0</v>
      </c>
      <c r="O125" s="75">
        <f t="shared" ca="1" si="40"/>
        <v>0</v>
      </c>
      <c r="P125" s="123">
        <f t="shared" ca="1" si="39"/>
        <v>0</v>
      </c>
      <c r="Q125" s="76">
        <f t="shared" ca="1" si="35"/>
        <v>0</v>
      </c>
      <c r="R125" s="49">
        <f t="shared" ca="1" si="29"/>
        <v>2031</v>
      </c>
    </row>
    <row r="126" spans="2:18" x14ac:dyDescent="0.25">
      <c r="B126" s="48">
        <f t="shared" ca="1" si="30"/>
        <v>48000</v>
      </c>
      <c r="C126" s="72">
        <f t="shared" ca="1" si="31"/>
        <v>0</v>
      </c>
      <c r="D126" s="125">
        <v>0</v>
      </c>
      <c r="E126" s="125">
        <v>0</v>
      </c>
      <c r="F126" s="73">
        <f t="shared" ca="1" si="32"/>
        <v>0</v>
      </c>
      <c r="G126" s="77">
        <f t="shared" ca="1" si="33"/>
        <v>0</v>
      </c>
      <c r="H126" s="74">
        <f t="shared" ca="1" si="36"/>
        <v>0</v>
      </c>
      <c r="I126" s="112">
        <f t="shared" ca="1" si="26"/>
        <v>0</v>
      </c>
      <c r="J126" s="74">
        <f t="shared" ca="1" si="34"/>
        <v>0</v>
      </c>
      <c r="K126" s="74">
        <f t="shared" ca="1" si="27"/>
        <v>0</v>
      </c>
      <c r="L126" s="74">
        <f t="shared" ca="1" si="28"/>
        <v>0</v>
      </c>
      <c r="M126" s="74">
        <f t="shared" ca="1" si="37"/>
        <v>0</v>
      </c>
      <c r="N126" s="60">
        <f t="shared" ca="1" si="38"/>
        <v>0</v>
      </c>
      <c r="O126" s="75">
        <f t="shared" ca="1" si="40"/>
        <v>0</v>
      </c>
      <c r="P126" s="123">
        <f t="shared" ca="1" si="39"/>
        <v>0</v>
      </c>
      <c r="Q126" s="76">
        <f t="shared" ca="1" si="35"/>
        <v>0</v>
      </c>
      <c r="R126" s="49">
        <f t="shared" ca="1" si="29"/>
        <v>2031</v>
      </c>
    </row>
    <row r="127" spans="2:18" x14ac:dyDescent="0.25">
      <c r="B127" s="48">
        <f t="shared" ca="1" si="30"/>
        <v>48030</v>
      </c>
      <c r="C127" s="72">
        <f t="shared" ca="1" si="31"/>
        <v>0</v>
      </c>
      <c r="D127" s="125">
        <v>0</v>
      </c>
      <c r="E127" s="125">
        <v>0</v>
      </c>
      <c r="F127" s="73">
        <f t="shared" ca="1" si="32"/>
        <v>0</v>
      </c>
      <c r="G127" s="77">
        <f t="shared" ca="1" si="33"/>
        <v>0</v>
      </c>
      <c r="H127" s="74">
        <f t="shared" ca="1" si="36"/>
        <v>0</v>
      </c>
      <c r="I127" s="112">
        <f t="shared" ca="1" si="26"/>
        <v>0</v>
      </c>
      <c r="J127" s="74">
        <f t="shared" ca="1" si="34"/>
        <v>0</v>
      </c>
      <c r="K127" s="74">
        <f t="shared" ca="1" si="27"/>
        <v>0</v>
      </c>
      <c r="L127" s="74">
        <f t="shared" ca="1" si="28"/>
        <v>0</v>
      </c>
      <c r="M127" s="74">
        <f t="shared" ca="1" si="37"/>
        <v>0</v>
      </c>
      <c r="N127" s="60">
        <f t="shared" ca="1" si="38"/>
        <v>0</v>
      </c>
      <c r="O127" s="75">
        <f t="shared" ca="1" si="40"/>
        <v>0</v>
      </c>
      <c r="P127" s="123">
        <f t="shared" ca="1" si="39"/>
        <v>0</v>
      </c>
      <c r="Q127" s="76">
        <f t="shared" ca="1" si="35"/>
        <v>0</v>
      </c>
      <c r="R127" s="49">
        <f t="shared" ca="1" si="29"/>
        <v>2031</v>
      </c>
    </row>
    <row r="128" spans="2:18" x14ac:dyDescent="0.25">
      <c r="B128" s="48">
        <f t="shared" ca="1" si="30"/>
        <v>48061</v>
      </c>
      <c r="C128" s="72">
        <f t="shared" ca="1" si="31"/>
        <v>0</v>
      </c>
      <c r="D128" s="125">
        <v>0</v>
      </c>
      <c r="E128" s="125">
        <v>0</v>
      </c>
      <c r="F128" s="73">
        <f t="shared" ca="1" si="32"/>
        <v>0</v>
      </c>
      <c r="G128" s="77">
        <f t="shared" ca="1" si="33"/>
        <v>0</v>
      </c>
      <c r="H128" s="74">
        <f t="shared" ca="1" si="36"/>
        <v>0</v>
      </c>
      <c r="I128" s="112">
        <f t="shared" ca="1" si="26"/>
        <v>0</v>
      </c>
      <c r="J128" s="74">
        <f t="shared" ca="1" si="34"/>
        <v>0</v>
      </c>
      <c r="K128" s="74">
        <f t="shared" ca="1" si="27"/>
        <v>0</v>
      </c>
      <c r="L128" s="74">
        <f t="shared" ca="1" si="28"/>
        <v>0</v>
      </c>
      <c r="M128" s="74">
        <f t="shared" ca="1" si="37"/>
        <v>0</v>
      </c>
      <c r="N128" s="60">
        <f t="shared" ca="1" si="38"/>
        <v>0</v>
      </c>
      <c r="O128" s="75">
        <f t="shared" ca="1" si="40"/>
        <v>0</v>
      </c>
      <c r="P128" s="123">
        <f t="shared" ca="1" si="39"/>
        <v>0</v>
      </c>
      <c r="Q128" s="76">
        <f t="shared" ca="1" si="35"/>
        <v>0</v>
      </c>
      <c r="R128" s="49">
        <f t="shared" ca="1" si="29"/>
        <v>2031</v>
      </c>
    </row>
    <row r="129" spans="2:18" x14ac:dyDescent="0.25">
      <c r="B129" s="48">
        <f t="shared" ca="1" si="30"/>
        <v>48092</v>
      </c>
      <c r="C129" s="72">
        <f t="shared" ca="1" si="31"/>
        <v>0</v>
      </c>
      <c r="D129" s="125">
        <v>0</v>
      </c>
      <c r="E129" s="125">
        <v>0</v>
      </c>
      <c r="F129" s="73">
        <f t="shared" ca="1" si="32"/>
        <v>0</v>
      </c>
      <c r="G129" s="77">
        <f t="shared" ca="1" si="33"/>
        <v>0</v>
      </c>
      <c r="H129" s="74">
        <f t="shared" ca="1" si="36"/>
        <v>0</v>
      </c>
      <c r="I129" s="112">
        <f t="shared" ca="1" si="26"/>
        <v>0</v>
      </c>
      <c r="J129" s="74">
        <f t="shared" ca="1" si="34"/>
        <v>0</v>
      </c>
      <c r="K129" s="74">
        <f t="shared" ca="1" si="27"/>
        <v>0</v>
      </c>
      <c r="L129" s="74">
        <f t="shared" ca="1" si="28"/>
        <v>0</v>
      </c>
      <c r="M129" s="74">
        <f t="shared" ca="1" si="37"/>
        <v>0</v>
      </c>
      <c r="N129" s="60">
        <f t="shared" ca="1" si="38"/>
        <v>0</v>
      </c>
      <c r="O129" s="75">
        <f t="shared" ca="1" si="40"/>
        <v>0</v>
      </c>
      <c r="P129" s="123">
        <f t="shared" ca="1" si="39"/>
        <v>0</v>
      </c>
      <c r="Q129" s="76">
        <f t="shared" ca="1" si="35"/>
        <v>0</v>
      </c>
      <c r="R129" s="49">
        <f t="shared" ca="1" si="29"/>
        <v>2031</v>
      </c>
    </row>
    <row r="130" spans="2:18" x14ac:dyDescent="0.25">
      <c r="B130" s="48">
        <f t="shared" ca="1" si="30"/>
        <v>48122</v>
      </c>
      <c r="C130" s="72">
        <f t="shared" ca="1" si="31"/>
        <v>0</v>
      </c>
      <c r="D130" s="125">
        <v>0</v>
      </c>
      <c r="E130" s="125">
        <v>0</v>
      </c>
      <c r="F130" s="73">
        <f t="shared" ca="1" si="32"/>
        <v>0</v>
      </c>
      <c r="G130" s="77">
        <f t="shared" ca="1" si="33"/>
        <v>0</v>
      </c>
      <c r="H130" s="74">
        <f t="shared" ca="1" si="36"/>
        <v>0</v>
      </c>
      <c r="I130" s="112">
        <f t="shared" ca="1" si="26"/>
        <v>0</v>
      </c>
      <c r="J130" s="74">
        <f t="shared" ca="1" si="34"/>
        <v>0</v>
      </c>
      <c r="K130" s="74">
        <f t="shared" ca="1" si="27"/>
        <v>0</v>
      </c>
      <c r="L130" s="74">
        <f t="shared" ca="1" si="28"/>
        <v>0</v>
      </c>
      <c r="M130" s="74">
        <f t="shared" ca="1" si="37"/>
        <v>0</v>
      </c>
      <c r="N130" s="60">
        <f t="shared" ca="1" si="38"/>
        <v>0</v>
      </c>
      <c r="O130" s="75">
        <f t="shared" ca="1" si="40"/>
        <v>0</v>
      </c>
      <c r="P130" s="123">
        <f t="shared" ca="1" si="39"/>
        <v>0</v>
      </c>
      <c r="Q130" s="76">
        <f t="shared" ca="1" si="35"/>
        <v>0</v>
      </c>
      <c r="R130" s="49">
        <f t="shared" ca="1" si="29"/>
        <v>2031</v>
      </c>
    </row>
    <row r="131" spans="2:18" x14ac:dyDescent="0.25">
      <c r="B131" s="48">
        <f t="shared" ca="1" si="30"/>
        <v>48153</v>
      </c>
      <c r="C131" s="72">
        <f t="shared" ca="1" si="31"/>
        <v>0</v>
      </c>
      <c r="D131" s="125">
        <v>0</v>
      </c>
      <c r="E131" s="125">
        <v>0</v>
      </c>
      <c r="F131" s="73">
        <f t="shared" ca="1" si="32"/>
        <v>0</v>
      </c>
      <c r="G131" s="77">
        <f t="shared" ca="1" si="33"/>
        <v>0</v>
      </c>
      <c r="H131" s="74">
        <f t="shared" ca="1" si="36"/>
        <v>0</v>
      </c>
      <c r="I131" s="112">
        <f t="shared" ca="1" si="26"/>
        <v>0</v>
      </c>
      <c r="J131" s="74">
        <f t="shared" ca="1" si="34"/>
        <v>0</v>
      </c>
      <c r="K131" s="74">
        <f t="shared" ca="1" si="27"/>
        <v>0</v>
      </c>
      <c r="L131" s="74">
        <f t="shared" ca="1" si="28"/>
        <v>0</v>
      </c>
      <c r="M131" s="74">
        <f t="shared" ca="1" si="37"/>
        <v>0</v>
      </c>
      <c r="N131" s="60">
        <f t="shared" ca="1" si="38"/>
        <v>0</v>
      </c>
      <c r="O131" s="75">
        <f t="shared" ca="1" si="40"/>
        <v>0</v>
      </c>
      <c r="P131" s="123">
        <f t="shared" ca="1" si="39"/>
        <v>0</v>
      </c>
      <c r="Q131" s="76">
        <f t="shared" ca="1" si="35"/>
        <v>0</v>
      </c>
      <c r="R131" s="49">
        <f t="shared" ca="1" si="29"/>
        <v>2031</v>
      </c>
    </row>
    <row r="132" spans="2:18" x14ac:dyDescent="0.25">
      <c r="B132" s="48">
        <f t="shared" ca="1" si="30"/>
        <v>48183</v>
      </c>
      <c r="C132" s="72">
        <f t="shared" ca="1" si="31"/>
        <v>0</v>
      </c>
      <c r="D132" s="125">
        <v>0</v>
      </c>
      <c r="E132" s="125">
        <v>0</v>
      </c>
      <c r="F132" s="73">
        <f t="shared" ca="1" si="32"/>
        <v>0</v>
      </c>
      <c r="G132" s="77">
        <f t="shared" ca="1" si="33"/>
        <v>0</v>
      </c>
      <c r="H132" s="74">
        <f t="shared" ca="1" si="36"/>
        <v>0</v>
      </c>
      <c r="I132" s="112">
        <f t="shared" ref="I132:I195" ca="1" si="41">IF(N131&gt;0,ROUND(LOOKUP(YEAR($B132-60),T:T,U:U),2),0)</f>
        <v>0</v>
      </c>
      <c r="J132" s="74">
        <f t="shared" ca="1" si="34"/>
        <v>0</v>
      </c>
      <c r="K132" s="74">
        <f t="shared" ref="K132:K195" ca="1" si="42">IF(N131&gt;0,-F132-G132-H132+IF(E132&gt;0,E132,Allotment),0)</f>
        <v>0</v>
      </c>
      <c r="L132" s="74">
        <f t="shared" ref="L132:L195" ca="1" si="43">IF(N131&gt;0,C132-K132,0)</f>
        <v>0</v>
      </c>
      <c r="M132" s="74">
        <f t="shared" ca="1" si="37"/>
        <v>0</v>
      </c>
      <c r="N132" s="60">
        <f t="shared" ca="1" si="38"/>
        <v>0</v>
      </c>
      <c r="O132" s="75">
        <f t="shared" ca="1" si="40"/>
        <v>0</v>
      </c>
      <c r="P132" s="123">
        <f t="shared" ca="1" si="39"/>
        <v>0</v>
      </c>
      <c r="Q132" s="76">
        <f t="shared" ca="1" si="35"/>
        <v>0</v>
      </c>
      <c r="R132" s="49">
        <f t="shared" ref="R132:R195" ca="1" si="44">YEAR(B132)</f>
        <v>2031</v>
      </c>
    </row>
    <row r="133" spans="2:18" x14ac:dyDescent="0.25">
      <c r="B133" s="48">
        <f t="shared" ref="B133:B196" ca="1" si="45">EDATE(B132,1)</f>
        <v>48214</v>
      </c>
      <c r="C133" s="72">
        <f t="shared" ref="C133:C196" ca="1" si="46">IF(N132&gt;0,N132-F133,IF(AND(N133=0,N132&lt;0),-0.01,0))</f>
        <v>0</v>
      </c>
      <c r="D133" s="125">
        <v>0</v>
      </c>
      <c r="E133" s="125">
        <v>0</v>
      </c>
      <c r="F133" s="73">
        <f t="shared" ref="F133:F196" ca="1" si="47">IF(N132&gt;0,IF(D133,D133,New_Payment)-G133-H133,0)</f>
        <v>0</v>
      </c>
      <c r="G133" s="77">
        <f t="shared" ref="G133:G196" ca="1" si="48">IF(N132&gt;0,ROUND(N132*Period_Interest,2),0)</f>
        <v>0</v>
      </c>
      <c r="H133" s="74">
        <f t="shared" ca="1" si="36"/>
        <v>0</v>
      </c>
      <c r="I133" s="112">
        <f t="shared" ca="1" si="41"/>
        <v>0</v>
      </c>
      <c r="J133" s="74">
        <f t="shared" ref="J133:J196" ca="1" si="49">IF($C132&gt;_80_of_Appraisal,PMI,0)</f>
        <v>0</v>
      </c>
      <c r="K133" s="74">
        <f t="shared" ca="1" si="42"/>
        <v>0</v>
      </c>
      <c r="L133" s="74">
        <f t="shared" ca="1" si="43"/>
        <v>0</v>
      </c>
      <c r="M133" s="74">
        <f t="shared" ca="1" si="37"/>
        <v>0</v>
      </c>
      <c r="N133" s="60">
        <f t="shared" ca="1" si="38"/>
        <v>0</v>
      </c>
      <c r="O133" s="75">
        <f t="shared" ca="1" si="40"/>
        <v>0</v>
      </c>
      <c r="P133" s="123">
        <f t="shared" ca="1" si="39"/>
        <v>0</v>
      </c>
      <c r="Q133" s="76">
        <f t="shared" ref="Q133:Q196" ca="1" si="50">IF(OR(Q132&lt;-0.01,Q132=0),0,IF(Q132&gt;0,Q132-F133-K133-IF(P133&lt;&gt;"",P133,O133),Q132-F133-K133))</f>
        <v>0</v>
      </c>
      <c r="R133" s="49">
        <f t="shared" ca="1" si="44"/>
        <v>2032</v>
      </c>
    </row>
    <row r="134" spans="2:18" x14ac:dyDescent="0.25">
      <c r="B134" s="48">
        <f t="shared" ca="1" si="45"/>
        <v>48245</v>
      </c>
      <c r="C134" s="72">
        <f t="shared" ca="1" si="46"/>
        <v>0</v>
      </c>
      <c r="D134" s="125">
        <v>0</v>
      </c>
      <c r="E134" s="125">
        <v>0</v>
      </c>
      <c r="F134" s="73">
        <f t="shared" ca="1" si="47"/>
        <v>0</v>
      </c>
      <c r="G134" s="77">
        <f t="shared" ca="1" si="48"/>
        <v>0</v>
      </c>
      <c r="H134" s="74">
        <f t="shared" ref="H134:H197" ca="1" si="51">I134+J134</f>
        <v>0</v>
      </c>
      <c r="I134" s="112">
        <f t="shared" ca="1" si="41"/>
        <v>0</v>
      </c>
      <c r="J134" s="74">
        <f t="shared" ca="1" si="49"/>
        <v>0</v>
      </c>
      <c r="K134" s="74">
        <f t="shared" ca="1" si="42"/>
        <v>0</v>
      </c>
      <c r="L134" s="74">
        <f t="shared" ca="1" si="43"/>
        <v>0</v>
      </c>
      <c r="M134" s="74">
        <f t="shared" ref="M134:M197" ca="1" si="52">IF($P134,$P134,0)</f>
        <v>0</v>
      </c>
      <c r="N134" s="60">
        <f t="shared" ref="N134:N197" ca="1" si="53">L134-M134</f>
        <v>0</v>
      </c>
      <c r="O134" s="75">
        <f t="shared" ca="1" si="40"/>
        <v>0</v>
      </c>
      <c r="P134" s="123">
        <f t="shared" ca="1" si="39"/>
        <v>0</v>
      </c>
      <c r="Q134" s="76">
        <f t="shared" ca="1" si="50"/>
        <v>0</v>
      </c>
      <c r="R134" s="49">
        <f t="shared" ca="1" si="44"/>
        <v>2032</v>
      </c>
    </row>
    <row r="135" spans="2:18" x14ac:dyDescent="0.25">
      <c r="B135" s="48">
        <f t="shared" ca="1" si="45"/>
        <v>48274</v>
      </c>
      <c r="C135" s="72">
        <f t="shared" ca="1" si="46"/>
        <v>0</v>
      </c>
      <c r="D135" s="125">
        <v>0</v>
      </c>
      <c r="E135" s="125">
        <v>0</v>
      </c>
      <c r="F135" s="73">
        <f t="shared" ca="1" si="47"/>
        <v>0</v>
      </c>
      <c r="G135" s="77">
        <f t="shared" ca="1" si="48"/>
        <v>0</v>
      </c>
      <c r="H135" s="74">
        <f t="shared" ca="1" si="51"/>
        <v>0</v>
      </c>
      <c r="I135" s="112">
        <f t="shared" ca="1" si="41"/>
        <v>0</v>
      </c>
      <c r="J135" s="74">
        <f t="shared" ca="1" si="49"/>
        <v>0</v>
      </c>
      <c r="K135" s="74">
        <f t="shared" ca="1" si="42"/>
        <v>0</v>
      </c>
      <c r="L135" s="74">
        <f t="shared" ca="1" si="43"/>
        <v>0</v>
      </c>
      <c r="M135" s="74">
        <f t="shared" ca="1" si="52"/>
        <v>0</v>
      </c>
      <c r="N135" s="60">
        <f t="shared" ca="1" si="53"/>
        <v>0</v>
      </c>
      <c r="O135" s="75">
        <f t="shared" ca="1" si="40"/>
        <v>0</v>
      </c>
      <c r="P135" s="123">
        <f t="shared" ca="1" si="39"/>
        <v>0</v>
      </c>
      <c r="Q135" s="76">
        <f t="shared" ca="1" si="50"/>
        <v>0</v>
      </c>
      <c r="R135" s="49">
        <f t="shared" ca="1" si="44"/>
        <v>2032</v>
      </c>
    </row>
    <row r="136" spans="2:18" x14ac:dyDescent="0.25">
      <c r="B136" s="48">
        <f t="shared" ca="1" si="45"/>
        <v>48305</v>
      </c>
      <c r="C136" s="72">
        <f t="shared" ca="1" si="46"/>
        <v>0</v>
      </c>
      <c r="D136" s="125">
        <v>0</v>
      </c>
      <c r="E136" s="125">
        <v>0</v>
      </c>
      <c r="F136" s="73">
        <f t="shared" ca="1" si="47"/>
        <v>0</v>
      </c>
      <c r="G136" s="77">
        <f t="shared" ca="1" si="48"/>
        <v>0</v>
      </c>
      <c r="H136" s="74">
        <f t="shared" ca="1" si="51"/>
        <v>0</v>
      </c>
      <c r="I136" s="112">
        <f t="shared" ca="1" si="41"/>
        <v>0</v>
      </c>
      <c r="J136" s="74">
        <f t="shared" ca="1" si="49"/>
        <v>0</v>
      </c>
      <c r="K136" s="74">
        <f t="shared" ca="1" si="42"/>
        <v>0</v>
      </c>
      <c r="L136" s="74">
        <f t="shared" ca="1" si="43"/>
        <v>0</v>
      </c>
      <c r="M136" s="74">
        <f t="shared" ca="1" si="52"/>
        <v>0</v>
      </c>
      <c r="N136" s="60">
        <f t="shared" ca="1" si="53"/>
        <v>0</v>
      </c>
      <c r="O136" s="75">
        <f t="shared" ca="1" si="40"/>
        <v>0</v>
      </c>
      <c r="P136" s="123">
        <f t="shared" ca="1" si="39"/>
        <v>0</v>
      </c>
      <c r="Q136" s="76">
        <f t="shared" ca="1" si="50"/>
        <v>0</v>
      </c>
      <c r="R136" s="49">
        <f t="shared" ca="1" si="44"/>
        <v>2032</v>
      </c>
    </row>
    <row r="137" spans="2:18" x14ac:dyDescent="0.25">
      <c r="B137" s="48">
        <f t="shared" ca="1" si="45"/>
        <v>48335</v>
      </c>
      <c r="C137" s="72">
        <f t="shared" ca="1" si="46"/>
        <v>0</v>
      </c>
      <c r="D137" s="125">
        <v>0</v>
      </c>
      <c r="E137" s="125">
        <v>0</v>
      </c>
      <c r="F137" s="73">
        <f t="shared" ca="1" si="47"/>
        <v>0</v>
      </c>
      <c r="G137" s="77">
        <f t="shared" ca="1" si="48"/>
        <v>0</v>
      </c>
      <c r="H137" s="74">
        <f t="shared" ca="1" si="51"/>
        <v>0</v>
      </c>
      <c r="I137" s="112">
        <f t="shared" ca="1" si="41"/>
        <v>0</v>
      </c>
      <c r="J137" s="74">
        <f t="shared" ca="1" si="49"/>
        <v>0</v>
      </c>
      <c r="K137" s="74">
        <f t="shared" ca="1" si="42"/>
        <v>0</v>
      </c>
      <c r="L137" s="74">
        <f t="shared" ca="1" si="43"/>
        <v>0</v>
      </c>
      <c r="M137" s="74">
        <f t="shared" ca="1" si="52"/>
        <v>0</v>
      </c>
      <c r="N137" s="60">
        <f t="shared" ca="1" si="53"/>
        <v>0</v>
      </c>
      <c r="O137" s="75">
        <f t="shared" ca="1" si="40"/>
        <v>0</v>
      </c>
      <c r="P137" s="123">
        <f t="shared" ca="1" si="39"/>
        <v>0</v>
      </c>
      <c r="Q137" s="76">
        <f t="shared" ca="1" si="50"/>
        <v>0</v>
      </c>
      <c r="R137" s="49">
        <f t="shared" ca="1" si="44"/>
        <v>2032</v>
      </c>
    </row>
    <row r="138" spans="2:18" x14ac:dyDescent="0.25">
      <c r="B138" s="48">
        <f t="shared" ca="1" si="45"/>
        <v>48366</v>
      </c>
      <c r="C138" s="72">
        <f t="shared" ca="1" si="46"/>
        <v>0</v>
      </c>
      <c r="D138" s="125">
        <v>0</v>
      </c>
      <c r="E138" s="125">
        <v>0</v>
      </c>
      <c r="F138" s="73">
        <f t="shared" ca="1" si="47"/>
        <v>0</v>
      </c>
      <c r="G138" s="77">
        <f t="shared" ca="1" si="48"/>
        <v>0</v>
      </c>
      <c r="H138" s="74">
        <f t="shared" ca="1" si="51"/>
        <v>0</v>
      </c>
      <c r="I138" s="112">
        <f t="shared" ca="1" si="41"/>
        <v>0</v>
      </c>
      <c r="J138" s="74">
        <f t="shared" ca="1" si="49"/>
        <v>0</v>
      </c>
      <c r="K138" s="74">
        <f t="shared" ca="1" si="42"/>
        <v>0</v>
      </c>
      <c r="L138" s="74">
        <f t="shared" ca="1" si="43"/>
        <v>0</v>
      </c>
      <c r="M138" s="74">
        <f t="shared" ca="1" si="52"/>
        <v>0</v>
      </c>
      <c r="N138" s="60">
        <f t="shared" ca="1" si="53"/>
        <v>0</v>
      </c>
      <c r="O138" s="75">
        <f t="shared" ca="1" si="40"/>
        <v>0</v>
      </c>
      <c r="P138" s="123">
        <f t="shared" ca="1" si="39"/>
        <v>0</v>
      </c>
      <c r="Q138" s="76">
        <f t="shared" ca="1" si="50"/>
        <v>0</v>
      </c>
      <c r="R138" s="49">
        <f t="shared" ca="1" si="44"/>
        <v>2032</v>
      </c>
    </row>
    <row r="139" spans="2:18" x14ac:dyDescent="0.25">
      <c r="B139" s="48">
        <f t="shared" ca="1" si="45"/>
        <v>48396</v>
      </c>
      <c r="C139" s="72">
        <f t="shared" ca="1" si="46"/>
        <v>0</v>
      </c>
      <c r="D139" s="125">
        <v>0</v>
      </c>
      <c r="E139" s="125">
        <v>0</v>
      </c>
      <c r="F139" s="73">
        <f t="shared" ca="1" si="47"/>
        <v>0</v>
      </c>
      <c r="G139" s="77">
        <f t="shared" ca="1" si="48"/>
        <v>0</v>
      </c>
      <c r="H139" s="74">
        <f t="shared" ca="1" si="51"/>
        <v>0</v>
      </c>
      <c r="I139" s="112">
        <f t="shared" ca="1" si="41"/>
        <v>0</v>
      </c>
      <c r="J139" s="74">
        <f t="shared" ca="1" si="49"/>
        <v>0</v>
      </c>
      <c r="K139" s="74">
        <f t="shared" ca="1" si="42"/>
        <v>0</v>
      </c>
      <c r="L139" s="74">
        <f t="shared" ca="1" si="43"/>
        <v>0</v>
      </c>
      <c r="M139" s="74">
        <f t="shared" ca="1" si="52"/>
        <v>0</v>
      </c>
      <c r="N139" s="60">
        <f t="shared" ca="1" si="53"/>
        <v>0</v>
      </c>
      <c r="O139" s="75">
        <f t="shared" ca="1" si="40"/>
        <v>0</v>
      </c>
      <c r="P139" s="123">
        <f t="shared" ca="1" si="39"/>
        <v>0</v>
      </c>
      <c r="Q139" s="76">
        <f t="shared" ca="1" si="50"/>
        <v>0</v>
      </c>
      <c r="R139" s="49">
        <f t="shared" ca="1" si="44"/>
        <v>2032</v>
      </c>
    </row>
    <row r="140" spans="2:18" x14ac:dyDescent="0.25">
      <c r="B140" s="48">
        <f t="shared" ca="1" si="45"/>
        <v>48427</v>
      </c>
      <c r="C140" s="72">
        <f t="shared" ca="1" si="46"/>
        <v>0</v>
      </c>
      <c r="D140" s="125">
        <v>0</v>
      </c>
      <c r="E140" s="125">
        <v>0</v>
      </c>
      <c r="F140" s="73">
        <f t="shared" ca="1" si="47"/>
        <v>0</v>
      </c>
      <c r="G140" s="77">
        <f t="shared" ca="1" si="48"/>
        <v>0</v>
      </c>
      <c r="H140" s="74">
        <f t="shared" ca="1" si="51"/>
        <v>0</v>
      </c>
      <c r="I140" s="112">
        <f t="shared" ca="1" si="41"/>
        <v>0</v>
      </c>
      <c r="J140" s="74">
        <f t="shared" ca="1" si="49"/>
        <v>0</v>
      </c>
      <c r="K140" s="74">
        <f t="shared" ca="1" si="42"/>
        <v>0</v>
      </c>
      <c r="L140" s="74">
        <f t="shared" ca="1" si="43"/>
        <v>0</v>
      </c>
      <c r="M140" s="74">
        <f t="shared" ca="1" si="52"/>
        <v>0</v>
      </c>
      <c r="N140" s="60">
        <f t="shared" ca="1" si="53"/>
        <v>0</v>
      </c>
      <c r="O140" s="75">
        <f t="shared" ca="1" si="40"/>
        <v>0</v>
      </c>
      <c r="P140" s="123">
        <f t="shared" ca="1" si="39"/>
        <v>0</v>
      </c>
      <c r="Q140" s="76">
        <f t="shared" ca="1" si="50"/>
        <v>0</v>
      </c>
      <c r="R140" s="49">
        <f t="shared" ca="1" si="44"/>
        <v>2032</v>
      </c>
    </row>
    <row r="141" spans="2:18" x14ac:dyDescent="0.25">
      <c r="B141" s="48">
        <f t="shared" ca="1" si="45"/>
        <v>48458</v>
      </c>
      <c r="C141" s="72">
        <f t="shared" ca="1" si="46"/>
        <v>0</v>
      </c>
      <c r="D141" s="125">
        <v>0</v>
      </c>
      <c r="E141" s="125">
        <v>0</v>
      </c>
      <c r="F141" s="73">
        <f t="shared" ca="1" si="47"/>
        <v>0</v>
      </c>
      <c r="G141" s="77">
        <f t="shared" ca="1" si="48"/>
        <v>0</v>
      </c>
      <c r="H141" s="74">
        <f t="shared" ca="1" si="51"/>
        <v>0</v>
      </c>
      <c r="I141" s="112">
        <f t="shared" ca="1" si="41"/>
        <v>0</v>
      </c>
      <c r="J141" s="74">
        <f t="shared" ca="1" si="49"/>
        <v>0</v>
      </c>
      <c r="K141" s="74">
        <f t="shared" ca="1" si="42"/>
        <v>0</v>
      </c>
      <c r="L141" s="74">
        <f t="shared" ca="1" si="43"/>
        <v>0</v>
      </c>
      <c r="M141" s="74">
        <f t="shared" ca="1" si="52"/>
        <v>0</v>
      </c>
      <c r="N141" s="60">
        <f t="shared" ca="1" si="53"/>
        <v>0</v>
      </c>
      <c r="O141" s="75">
        <f t="shared" ca="1" si="40"/>
        <v>0</v>
      </c>
      <c r="P141" s="123">
        <f t="shared" ca="1" si="39"/>
        <v>0</v>
      </c>
      <c r="Q141" s="76">
        <f t="shared" ca="1" si="50"/>
        <v>0</v>
      </c>
      <c r="R141" s="49">
        <f t="shared" ca="1" si="44"/>
        <v>2032</v>
      </c>
    </row>
    <row r="142" spans="2:18" x14ac:dyDescent="0.25">
      <c r="B142" s="48">
        <f t="shared" ca="1" si="45"/>
        <v>48488</v>
      </c>
      <c r="C142" s="72">
        <f t="shared" ca="1" si="46"/>
        <v>0</v>
      </c>
      <c r="D142" s="125">
        <v>0</v>
      </c>
      <c r="E142" s="125">
        <v>0</v>
      </c>
      <c r="F142" s="73">
        <f t="shared" ca="1" si="47"/>
        <v>0</v>
      </c>
      <c r="G142" s="77">
        <f t="shared" ca="1" si="48"/>
        <v>0</v>
      </c>
      <c r="H142" s="74">
        <f t="shared" ca="1" si="51"/>
        <v>0</v>
      </c>
      <c r="I142" s="112">
        <f t="shared" ca="1" si="41"/>
        <v>0</v>
      </c>
      <c r="J142" s="74">
        <f t="shared" ca="1" si="49"/>
        <v>0</v>
      </c>
      <c r="K142" s="74">
        <f t="shared" ca="1" si="42"/>
        <v>0</v>
      </c>
      <c r="L142" s="74">
        <f t="shared" ca="1" si="43"/>
        <v>0</v>
      </c>
      <c r="M142" s="74">
        <f t="shared" ca="1" si="52"/>
        <v>0</v>
      </c>
      <c r="N142" s="60">
        <f t="shared" ca="1" si="53"/>
        <v>0</v>
      </c>
      <c r="O142" s="75">
        <f t="shared" ca="1" si="40"/>
        <v>0</v>
      </c>
      <c r="P142" s="123">
        <f t="shared" ca="1" si="39"/>
        <v>0</v>
      </c>
      <c r="Q142" s="76">
        <f t="shared" ca="1" si="50"/>
        <v>0</v>
      </c>
      <c r="R142" s="49">
        <f t="shared" ca="1" si="44"/>
        <v>2032</v>
      </c>
    </row>
    <row r="143" spans="2:18" x14ac:dyDescent="0.25">
      <c r="B143" s="48">
        <f t="shared" ca="1" si="45"/>
        <v>48519</v>
      </c>
      <c r="C143" s="72">
        <f t="shared" ca="1" si="46"/>
        <v>0</v>
      </c>
      <c r="D143" s="125">
        <v>0</v>
      </c>
      <c r="E143" s="125">
        <v>0</v>
      </c>
      <c r="F143" s="73">
        <f t="shared" ca="1" si="47"/>
        <v>0</v>
      </c>
      <c r="G143" s="77">
        <f t="shared" ca="1" si="48"/>
        <v>0</v>
      </c>
      <c r="H143" s="74">
        <f t="shared" ca="1" si="51"/>
        <v>0</v>
      </c>
      <c r="I143" s="112">
        <f t="shared" ca="1" si="41"/>
        <v>0</v>
      </c>
      <c r="J143" s="74">
        <f t="shared" ca="1" si="49"/>
        <v>0</v>
      </c>
      <c r="K143" s="74">
        <f t="shared" ca="1" si="42"/>
        <v>0</v>
      </c>
      <c r="L143" s="74">
        <f t="shared" ca="1" si="43"/>
        <v>0</v>
      </c>
      <c r="M143" s="74">
        <f t="shared" ca="1" si="52"/>
        <v>0</v>
      </c>
      <c r="N143" s="60">
        <f t="shared" ca="1" si="53"/>
        <v>0</v>
      </c>
      <c r="O143" s="75">
        <f t="shared" ca="1" si="40"/>
        <v>0</v>
      </c>
      <c r="P143" s="123">
        <f t="shared" ca="1" si="39"/>
        <v>0</v>
      </c>
      <c r="Q143" s="76">
        <f t="shared" ca="1" si="50"/>
        <v>0</v>
      </c>
      <c r="R143" s="49">
        <f t="shared" ca="1" si="44"/>
        <v>2032</v>
      </c>
    </row>
    <row r="144" spans="2:18" x14ac:dyDescent="0.25">
      <c r="B144" s="48">
        <f t="shared" ca="1" si="45"/>
        <v>48549</v>
      </c>
      <c r="C144" s="72">
        <f t="shared" ca="1" si="46"/>
        <v>0</v>
      </c>
      <c r="D144" s="125">
        <v>0</v>
      </c>
      <c r="E144" s="125">
        <v>0</v>
      </c>
      <c r="F144" s="73">
        <f t="shared" ca="1" si="47"/>
        <v>0</v>
      </c>
      <c r="G144" s="77">
        <f t="shared" ca="1" si="48"/>
        <v>0</v>
      </c>
      <c r="H144" s="74">
        <f t="shared" ca="1" si="51"/>
        <v>0</v>
      </c>
      <c r="I144" s="112">
        <f t="shared" ca="1" si="41"/>
        <v>0</v>
      </c>
      <c r="J144" s="74">
        <f t="shared" ca="1" si="49"/>
        <v>0</v>
      </c>
      <c r="K144" s="74">
        <f t="shared" ca="1" si="42"/>
        <v>0</v>
      </c>
      <c r="L144" s="74">
        <f t="shared" ca="1" si="43"/>
        <v>0</v>
      </c>
      <c r="M144" s="74">
        <f t="shared" ca="1" si="52"/>
        <v>0</v>
      </c>
      <c r="N144" s="60">
        <f t="shared" ca="1" si="53"/>
        <v>0</v>
      </c>
      <c r="O144" s="75">
        <f t="shared" ca="1" si="40"/>
        <v>0</v>
      </c>
      <c r="P144" s="123">
        <f t="shared" ca="1" si="39"/>
        <v>0</v>
      </c>
      <c r="Q144" s="76">
        <f t="shared" ca="1" si="50"/>
        <v>0</v>
      </c>
      <c r="R144" s="49">
        <f t="shared" ca="1" si="44"/>
        <v>2032</v>
      </c>
    </row>
    <row r="145" spans="2:18" x14ac:dyDescent="0.25">
      <c r="B145" s="48">
        <f t="shared" ca="1" si="45"/>
        <v>48580</v>
      </c>
      <c r="C145" s="72">
        <f t="shared" ca="1" si="46"/>
        <v>0</v>
      </c>
      <c r="D145" s="125">
        <v>0</v>
      </c>
      <c r="E145" s="125">
        <v>0</v>
      </c>
      <c r="F145" s="73">
        <f t="shared" ca="1" si="47"/>
        <v>0</v>
      </c>
      <c r="G145" s="77">
        <f t="shared" ca="1" si="48"/>
        <v>0</v>
      </c>
      <c r="H145" s="74">
        <f t="shared" ca="1" si="51"/>
        <v>0</v>
      </c>
      <c r="I145" s="112">
        <f t="shared" ca="1" si="41"/>
        <v>0</v>
      </c>
      <c r="J145" s="74">
        <f t="shared" ca="1" si="49"/>
        <v>0</v>
      </c>
      <c r="K145" s="74">
        <f t="shared" ca="1" si="42"/>
        <v>0</v>
      </c>
      <c r="L145" s="74">
        <f t="shared" ca="1" si="43"/>
        <v>0</v>
      </c>
      <c r="M145" s="74">
        <f t="shared" ca="1" si="52"/>
        <v>0</v>
      </c>
      <c r="N145" s="60">
        <f t="shared" ca="1" si="53"/>
        <v>0</v>
      </c>
      <c r="O145" s="75">
        <f t="shared" ca="1" si="40"/>
        <v>0</v>
      </c>
      <c r="P145" s="123">
        <f t="shared" ref="P145:P208" ca="1" si="54">IF(O145,O145+400,0)</f>
        <v>0</v>
      </c>
      <c r="Q145" s="76">
        <f t="shared" ca="1" si="50"/>
        <v>0</v>
      </c>
      <c r="R145" s="49">
        <f t="shared" ca="1" si="44"/>
        <v>2033</v>
      </c>
    </row>
    <row r="146" spans="2:18" x14ac:dyDescent="0.25">
      <c r="B146" s="48">
        <f t="shared" ca="1" si="45"/>
        <v>48611</v>
      </c>
      <c r="C146" s="72">
        <f t="shared" ca="1" si="46"/>
        <v>0</v>
      </c>
      <c r="D146" s="125">
        <v>0</v>
      </c>
      <c r="E146" s="125">
        <v>0</v>
      </c>
      <c r="F146" s="73">
        <f t="shared" ca="1" si="47"/>
        <v>0</v>
      </c>
      <c r="G146" s="77">
        <f t="shared" ca="1" si="48"/>
        <v>0</v>
      </c>
      <c r="H146" s="74">
        <f t="shared" ca="1" si="51"/>
        <v>0</v>
      </c>
      <c r="I146" s="112">
        <f t="shared" ca="1" si="41"/>
        <v>0</v>
      </c>
      <c r="J146" s="74">
        <f t="shared" ca="1" si="49"/>
        <v>0</v>
      </c>
      <c r="K146" s="74">
        <f t="shared" ca="1" si="42"/>
        <v>0</v>
      </c>
      <c r="L146" s="74">
        <f t="shared" ca="1" si="43"/>
        <v>0</v>
      </c>
      <c r="M146" s="74">
        <f t="shared" ca="1" si="52"/>
        <v>0</v>
      </c>
      <c r="N146" s="60">
        <f t="shared" ca="1" si="53"/>
        <v>0</v>
      </c>
      <c r="O146" s="75">
        <f t="shared" ca="1" si="40"/>
        <v>0</v>
      </c>
      <c r="P146" s="123">
        <f t="shared" ca="1" si="54"/>
        <v>0</v>
      </c>
      <c r="Q146" s="76">
        <f t="shared" ca="1" si="50"/>
        <v>0</v>
      </c>
      <c r="R146" s="49">
        <f t="shared" ca="1" si="44"/>
        <v>2033</v>
      </c>
    </row>
    <row r="147" spans="2:18" x14ac:dyDescent="0.25">
      <c r="B147" s="48">
        <f t="shared" ca="1" si="45"/>
        <v>48639</v>
      </c>
      <c r="C147" s="72">
        <f t="shared" ca="1" si="46"/>
        <v>0</v>
      </c>
      <c r="D147" s="125">
        <v>0</v>
      </c>
      <c r="E147" s="125">
        <v>0</v>
      </c>
      <c r="F147" s="73">
        <f t="shared" ca="1" si="47"/>
        <v>0</v>
      </c>
      <c r="G147" s="77">
        <f t="shared" ca="1" si="48"/>
        <v>0</v>
      </c>
      <c r="H147" s="74">
        <f t="shared" ca="1" si="51"/>
        <v>0</v>
      </c>
      <c r="I147" s="112">
        <f t="shared" ca="1" si="41"/>
        <v>0</v>
      </c>
      <c r="J147" s="74">
        <f t="shared" ca="1" si="49"/>
        <v>0</v>
      </c>
      <c r="K147" s="74">
        <f t="shared" ca="1" si="42"/>
        <v>0</v>
      </c>
      <c r="L147" s="74">
        <f t="shared" ca="1" si="43"/>
        <v>0</v>
      </c>
      <c r="M147" s="74">
        <f t="shared" ca="1" si="52"/>
        <v>0</v>
      </c>
      <c r="N147" s="60">
        <f t="shared" ca="1" si="53"/>
        <v>0</v>
      </c>
      <c r="O147" s="75">
        <f t="shared" ca="1" si="40"/>
        <v>0</v>
      </c>
      <c r="P147" s="123">
        <f t="shared" ca="1" si="54"/>
        <v>0</v>
      </c>
      <c r="Q147" s="76">
        <f t="shared" ca="1" si="50"/>
        <v>0</v>
      </c>
      <c r="R147" s="49">
        <f t="shared" ca="1" si="44"/>
        <v>2033</v>
      </c>
    </row>
    <row r="148" spans="2:18" x14ac:dyDescent="0.25">
      <c r="B148" s="48">
        <f t="shared" ca="1" si="45"/>
        <v>48670</v>
      </c>
      <c r="C148" s="72">
        <f t="shared" ca="1" si="46"/>
        <v>0</v>
      </c>
      <c r="D148" s="125">
        <v>0</v>
      </c>
      <c r="E148" s="125">
        <v>0</v>
      </c>
      <c r="F148" s="73">
        <f t="shared" ca="1" si="47"/>
        <v>0</v>
      </c>
      <c r="G148" s="77">
        <f t="shared" ca="1" si="48"/>
        <v>0</v>
      </c>
      <c r="H148" s="74">
        <f t="shared" ca="1" si="51"/>
        <v>0</v>
      </c>
      <c r="I148" s="112">
        <f t="shared" ca="1" si="41"/>
        <v>0</v>
      </c>
      <c r="J148" s="74">
        <f t="shared" ca="1" si="49"/>
        <v>0</v>
      </c>
      <c r="K148" s="74">
        <f t="shared" ca="1" si="42"/>
        <v>0</v>
      </c>
      <c r="L148" s="74">
        <f t="shared" ca="1" si="43"/>
        <v>0</v>
      </c>
      <c r="M148" s="74">
        <f t="shared" ca="1" si="52"/>
        <v>0</v>
      </c>
      <c r="N148" s="60">
        <f t="shared" ca="1" si="53"/>
        <v>0</v>
      </c>
      <c r="O148" s="75">
        <f t="shared" ca="1" si="40"/>
        <v>0</v>
      </c>
      <c r="P148" s="123">
        <f t="shared" ca="1" si="54"/>
        <v>0</v>
      </c>
      <c r="Q148" s="76">
        <f t="shared" ca="1" si="50"/>
        <v>0</v>
      </c>
      <c r="R148" s="49">
        <f t="shared" ca="1" si="44"/>
        <v>2033</v>
      </c>
    </row>
    <row r="149" spans="2:18" x14ac:dyDescent="0.25">
      <c r="B149" s="48">
        <f t="shared" ca="1" si="45"/>
        <v>48700</v>
      </c>
      <c r="C149" s="72">
        <f t="shared" ca="1" si="46"/>
        <v>0</v>
      </c>
      <c r="D149" s="125">
        <v>0</v>
      </c>
      <c r="E149" s="125">
        <v>0</v>
      </c>
      <c r="F149" s="73">
        <f t="shared" ca="1" si="47"/>
        <v>0</v>
      </c>
      <c r="G149" s="77">
        <f t="shared" ca="1" si="48"/>
        <v>0</v>
      </c>
      <c r="H149" s="74">
        <f t="shared" ca="1" si="51"/>
        <v>0</v>
      </c>
      <c r="I149" s="112">
        <f t="shared" ca="1" si="41"/>
        <v>0</v>
      </c>
      <c r="J149" s="74">
        <f t="shared" ca="1" si="49"/>
        <v>0</v>
      </c>
      <c r="K149" s="74">
        <f t="shared" ca="1" si="42"/>
        <v>0</v>
      </c>
      <c r="L149" s="74">
        <f t="shared" ca="1" si="43"/>
        <v>0</v>
      </c>
      <c r="M149" s="74">
        <f t="shared" ca="1" si="52"/>
        <v>0</v>
      </c>
      <c r="N149" s="60">
        <f t="shared" ca="1" si="53"/>
        <v>0</v>
      </c>
      <c r="O149" s="75">
        <f t="shared" ca="1" si="40"/>
        <v>0</v>
      </c>
      <c r="P149" s="123">
        <f t="shared" ca="1" si="54"/>
        <v>0</v>
      </c>
      <c r="Q149" s="76">
        <f t="shared" ca="1" si="50"/>
        <v>0</v>
      </c>
      <c r="R149" s="49">
        <f t="shared" ca="1" si="44"/>
        <v>2033</v>
      </c>
    </row>
    <row r="150" spans="2:18" x14ac:dyDescent="0.25">
      <c r="B150" s="48">
        <f t="shared" ca="1" si="45"/>
        <v>48731</v>
      </c>
      <c r="C150" s="72">
        <f t="shared" ca="1" si="46"/>
        <v>0</v>
      </c>
      <c r="D150" s="125">
        <v>0</v>
      </c>
      <c r="E150" s="125">
        <v>0</v>
      </c>
      <c r="F150" s="73">
        <f t="shared" ca="1" si="47"/>
        <v>0</v>
      </c>
      <c r="G150" s="77">
        <f t="shared" ca="1" si="48"/>
        <v>0</v>
      </c>
      <c r="H150" s="74">
        <f t="shared" ca="1" si="51"/>
        <v>0</v>
      </c>
      <c r="I150" s="112">
        <f t="shared" ca="1" si="41"/>
        <v>0</v>
      </c>
      <c r="J150" s="74">
        <f t="shared" ca="1" si="49"/>
        <v>0</v>
      </c>
      <c r="K150" s="74">
        <f t="shared" ca="1" si="42"/>
        <v>0</v>
      </c>
      <c r="L150" s="74">
        <f t="shared" ca="1" si="43"/>
        <v>0</v>
      </c>
      <c r="M150" s="74">
        <f t="shared" ca="1" si="52"/>
        <v>0</v>
      </c>
      <c r="N150" s="60">
        <f t="shared" ca="1" si="53"/>
        <v>0</v>
      </c>
      <c r="O150" s="75">
        <f t="shared" ca="1" si="40"/>
        <v>0</v>
      </c>
      <c r="P150" s="123">
        <f t="shared" ca="1" si="54"/>
        <v>0</v>
      </c>
      <c r="Q150" s="76">
        <f t="shared" ca="1" si="50"/>
        <v>0</v>
      </c>
      <c r="R150" s="49">
        <f t="shared" ca="1" si="44"/>
        <v>2033</v>
      </c>
    </row>
    <row r="151" spans="2:18" x14ac:dyDescent="0.25">
      <c r="B151" s="48">
        <f t="shared" ca="1" si="45"/>
        <v>48761</v>
      </c>
      <c r="C151" s="72">
        <f t="shared" ca="1" si="46"/>
        <v>0</v>
      </c>
      <c r="D151" s="125">
        <v>0</v>
      </c>
      <c r="E151" s="125">
        <v>0</v>
      </c>
      <c r="F151" s="73">
        <f t="shared" ca="1" si="47"/>
        <v>0</v>
      </c>
      <c r="G151" s="77">
        <f t="shared" ca="1" si="48"/>
        <v>0</v>
      </c>
      <c r="H151" s="74">
        <f t="shared" ca="1" si="51"/>
        <v>0</v>
      </c>
      <c r="I151" s="112">
        <f t="shared" ca="1" si="41"/>
        <v>0</v>
      </c>
      <c r="J151" s="74">
        <f t="shared" ca="1" si="49"/>
        <v>0</v>
      </c>
      <c r="K151" s="74">
        <f t="shared" ca="1" si="42"/>
        <v>0</v>
      </c>
      <c r="L151" s="74">
        <f t="shared" ca="1" si="43"/>
        <v>0</v>
      </c>
      <c r="M151" s="74">
        <f t="shared" ca="1" si="52"/>
        <v>0</v>
      </c>
      <c r="N151" s="60">
        <f t="shared" ca="1" si="53"/>
        <v>0</v>
      </c>
      <c r="O151" s="75">
        <f t="shared" ca="1" si="40"/>
        <v>0</v>
      </c>
      <c r="P151" s="123">
        <f t="shared" ca="1" si="54"/>
        <v>0</v>
      </c>
      <c r="Q151" s="76">
        <f t="shared" ca="1" si="50"/>
        <v>0</v>
      </c>
      <c r="R151" s="49">
        <f t="shared" ca="1" si="44"/>
        <v>2033</v>
      </c>
    </row>
    <row r="152" spans="2:18" x14ac:dyDescent="0.25">
      <c r="B152" s="48">
        <f t="shared" ca="1" si="45"/>
        <v>48792</v>
      </c>
      <c r="C152" s="72">
        <f t="shared" ca="1" si="46"/>
        <v>0</v>
      </c>
      <c r="D152" s="125">
        <v>0</v>
      </c>
      <c r="E152" s="125">
        <v>0</v>
      </c>
      <c r="F152" s="73">
        <f t="shared" ca="1" si="47"/>
        <v>0</v>
      </c>
      <c r="G152" s="77">
        <f t="shared" ca="1" si="48"/>
        <v>0</v>
      </c>
      <c r="H152" s="74">
        <f t="shared" ca="1" si="51"/>
        <v>0</v>
      </c>
      <c r="I152" s="112">
        <f t="shared" ca="1" si="41"/>
        <v>0</v>
      </c>
      <c r="J152" s="74">
        <f t="shared" ca="1" si="49"/>
        <v>0</v>
      </c>
      <c r="K152" s="74">
        <f t="shared" ca="1" si="42"/>
        <v>0</v>
      </c>
      <c r="L152" s="74">
        <f t="shared" ca="1" si="43"/>
        <v>0</v>
      </c>
      <c r="M152" s="74">
        <f t="shared" ca="1" si="52"/>
        <v>0</v>
      </c>
      <c r="N152" s="60">
        <f t="shared" ca="1" si="53"/>
        <v>0</v>
      </c>
      <c r="O152" s="75">
        <f t="shared" ca="1" si="40"/>
        <v>0</v>
      </c>
      <c r="P152" s="123">
        <f t="shared" ca="1" si="54"/>
        <v>0</v>
      </c>
      <c r="Q152" s="76">
        <f t="shared" ca="1" si="50"/>
        <v>0</v>
      </c>
      <c r="R152" s="49">
        <f t="shared" ca="1" si="44"/>
        <v>2033</v>
      </c>
    </row>
    <row r="153" spans="2:18" x14ac:dyDescent="0.25">
      <c r="B153" s="48">
        <f t="shared" ca="1" si="45"/>
        <v>48823</v>
      </c>
      <c r="C153" s="72">
        <f t="shared" ca="1" si="46"/>
        <v>0</v>
      </c>
      <c r="D153" s="125">
        <v>0</v>
      </c>
      <c r="E153" s="125">
        <v>0</v>
      </c>
      <c r="F153" s="73">
        <f t="shared" ca="1" si="47"/>
        <v>0</v>
      </c>
      <c r="G153" s="77">
        <f t="shared" ca="1" si="48"/>
        <v>0</v>
      </c>
      <c r="H153" s="74">
        <f t="shared" ca="1" si="51"/>
        <v>0</v>
      </c>
      <c r="I153" s="112">
        <f t="shared" ca="1" si="41"/>
        <v>0</v>
      </c>
      <c r="J153" s="74">
        <f t="shared" ca="1" si="49"/>
        <v>0</v>
      </c>
      <c r="K153" s="74">
        <f t="shared" ca="1" si="42"/>
        <v>0</v>
      </c>
      <c r="L153" s="74">
        <f t="shared" ca="1" si="43"/>
        <v>0</v>
      </c>
      <c r="M153" s="74">
        <f t="shared" ca="1" si="52"/>
        <v>0</v>
      </c>
      <c r="N153" s="60">
        <f t="shared" ca="1" si="53"/>
        <v>0</v>
      </c>
      <c r="O153" s="75">
        <f t="shared" ref="O153:O216" ca="1" si="55">IF(Q152&gt;0,(IF(AND(MONTH($B153)=MONTH(Renew_3208),MONTH($B153)=MONTH(Renew_2924)),Goal_From_3208*0.5+Goal_From_2924*0.5,IF(MONTH($B153)=MONTH(Renew_3208),Goal_From_3208*0.5+Goal_From_2924*0.9,IF(MONTH($B153)=MONTH(Renew_2924),Goal_From_3208*0.9+Goal_From_2924*0.5,Goal_From_3208*0.9+Goal_From_2924*0.9)))+IF(B153&gt;=Temp_Start,IF(Temp,Temp_Goal,0),0)+IF(Bought_3rd_Rental,IF(MONTH($B153)=MONTH(Renew_NEW),Goal_From_NEW*0.5,Goal_From_NEW))),0)</f>
        <v>0</v>
      </c>
      <c r="P153" s="123">
        <f t="shared" ca="1" si="54"/>
        <v>0</v>
      </c>
      <c r="Q153" s="76">
        <f t="shared" ca="1" si="50"/>
        <v>0</v>
      </c>
      <c r="R153" s="49">
        <f t="shared" ca="1" si="44"/>
        <v>2033</v>
      </c>
    </row>
    <row r="154" spans="2:18" x14ac:dyDescent="0.25">
      <c r="B154" s="48">
        <f t="shared" ca="1" si="45"/>
        <v>48853</v>
      </c>
      <c r="C154" s="72">
        <f t="shared" ca="1" si="46"/>
        <v>0</v>
      </c>
      <c r="D154" s="125">
        <v>0</v>
      </c>
      <c r="E154" s="125">
        <v>0</v>
      </c>
      <c r="F154" s="73">
        <f t="shared" ca="1" si="47"/>
        <v>0</v>
      </c>
      <c r="G154" s="77">
        <f t="shared" ca="1" si="48"/>
        <v>0</v>
      </c>
      <c r="H154" s="74">
        <f t="shared" ca="1" si="51"/>
        <v>0</v>
      </c>
      <c r="I154" s="112">
        <f t="shared" ca="1" si="41"/>
        <v>0</v>
      </c>
      <c r="J154" s="74">
        <f t="shared" ca="1" si="49"/>
        <v>0</v>
      </c>
      <c r="K154" s="74">
        <f t="shared" ca="1" si="42"/>
        <v>0</v>
      </c>
      <c r="L154" s="74">
        <f t="shared" ca="1" si="43"/>
        <v>0</v>
      </c>
      <c r="M154" s="74">
        <f t="shared" ca="1" si="52"/>
        <v>0</v>
      </c>
      <c r="N154" s="60">
        <f t="shared" ca="1" si="53"/>
        <v>0</v>
      </c>
      <c r="O154" s="75">
        <f t="shared" ca="1" si="55"/>
        <v>0</v>
      </c>
      <c r="P154" s="123">
        <f t="shared" ca="1" si="54"/>
        <v>0</v>
      </c>
      <c r="Q154" s="76">
        <f t="shared" ca="1" si="50"/>
        <v>0</v>
      </c>
      <c r="R154" s="49">
        <f t="shared" ca="1" si="44"/>
        <v>2033</v>
      </c>
    </row>
    <row r="155" spans="2:18" x14ac:dyDescent="0.25">
      <c r="B155" s="48">
        <f t="shared" ca="1" si="45"/>
        <v>48884</v>
      </c>
      <c r="C155" s="72">
        <f t="shared" ca="1" si="46"/>
        <v>0</v>
      </c>
      <c r="D155" s="125">
        <v>0</v>
      </c>
      <c r="E155" s="125">
        <v>0</v>
      </c>
      <c r="F155" s="73">
        <f t="shared" ca="1" si="47"/>
        <v>0</v>
      </c>
      <c r="G155" s="77">
        <f t="shared" ca="1" si="48"/>
        <v>0</v>
      </c>
      <c r="H155" s="74">
        <f t="shared" ca="1" si="51"/>
        <v>0</v>
      </c>
      <c r="I155" s="112">
        <f t="shared" ca="1" si="41"/>
        <v>0</v>
      </c>
      <c r="J155" s="74">
        <f t="shared" ca="1" si="49"/>
        <v>0</v>
      </c>
      <c r="K155" s="74">
        <f t="shared" ca="1" si="42"/>
        <v>0</v>
      </c>
      <c r="L155" s="74">
        <f t="shared" ca="1" si="43"/>
        <v>0</v>
      </c>
      <c r="M155" s="74">
        <f t="shared" ca="1" si="52"/>
        <v>0</v>
      </c>
      <c r="N155" s="60">
        <f t="shared" ca="1" si="53"/>
        <v>0</v>
      </c>
      <c r="O155" s="75">
        <f t="shared" ca="1" si="55"/>
        <v>0</v>
      </c>
      <c r="P155" s="123">
        <f t="shared" ca="1" si="54"/>
        <v>0</v>
      </c>
      <c r="Q155" s="76">
        <f t="shared" ca="1" si="50"/>
        <v>0</v>
      </c>
      <c r="R155" s="49">
        <f t="shared" ca="1" si="44"/>
        <v>2033</v>
      </c>
    </row>
    <row r="156" spans="2:18" x14ac:dyDescent="0.25">
      <c r="B156" s="48">
        <f t="shared" ca="1" si="45"/>
        <v>48914</v>
      </c>
      <c r="C156" s="72">
        <f t="shared" ca="1" si="46"/>
        <v>0</v>
      </c>
      <c r="D156" s="125">
        <v>0</v>
      </c>
      <c r="E156" s="125">
        <v>0</v>
      </c>
      <c r="F156" s="73">
        <f t="shared" ca="1" si="47"/>
        <v>0</v>
      </c>
      <c r="G156" s="77">
        <f t="shared" ca="1" si="48"/>
        <v>0</v>
      </c>
      <c r="H156" s="74">
        <f t="shared" ca="1" si="51"/>
        <v>0</v>
      </c>
      <c r="I156" s="112">
        <f t="shared" ca="1" si="41"/>
        <v>0</v>
      </c>
      <c r="J156" s="74">
        <f t="shared" ca="1" si="49"/>
        <v>0</v>
      </c>
      <c r="K156" s="74">
        <f t="shared" ca="1" si="42"/>
        <v>0</v>
      </c>
      <c r="L156" s="74">
        <f t="shared" ca="1" si="43"/>
        <v>0</v>
      </c>
      <c r="M156" s="74">
        <f t="shared" ca="1" si="52"/>
        <v>0</v>
      </c>
      <c r="N156" s="60">
        <f t="shared" ca="1" si="53"/>
        <v>0</v>
      </c>
      <c r="O156" s="75">
        <f t="shared" ca="1" si="55"/>
        <v>0</v>
      </c>
      <c r="P156" s="123">
        <f t="shared" ca="1" si="54"/>
        <v>0</v>
      </c>
      <c r="Q156" s="76">
        <f t="shared" ca="1" si="50"/>
        <v>0</v>
      </c>
      <c r="R156" s="49">
        <f t="shared" ca="1" si="44"/>
        <v>2033</v>
      </c>
    </row>
    <row r="157" spans="2:18" x14ac:dyDescent="0.25">
      <c r="B157" s="48">
        <f t="shared" ca="1" si="45"/>
        <v>48945</v>
      </c>
      <c r="C157" s="72">
        <f t="shared" ca="1" si="46"/>
        <v>0</v>
      </c>
      <c r="D157" s="125">
        <v>0</v>
      </c>
      <c r="E157" s="125">
        <v>0</v>
      </c>
      <c r="F157" s="73">
        <f t="shared" ca="1" si="47"/>
        <v>0</v>
      </c>
      <c r="G157" s="77">
        <f t="shared" ca="1" si="48"/>
        <v>0</v>
      </c>
      <c r="H157" s="74">
        <f t="shared" ca="1" si="51"/>
        <v>0</v>
      </c>
      <c r="I157" s="112">
        <f t="shared" ca="1" si="41"/>
        <v>0</v>
      </c>
      <c r="J157" s="74">
        <f t="shared" ca="1" si="49"/>
        <v>0</v>
      </c>
      <c r="K157" s="74">
        <f t="shared" ca="1" si="42"/>
        <v>0</v>
      </c>
      <c r="L157" s="74">
        <f t="shared" ca="1" si="43"/>
        <v>0</v>
      </c>
      <c r="M157" s="74">
        <f t="shared" ca="1" si="52"/>
        <v>0</v>
      </c>
      <c r="N157" s="60">
        <f t="shared" ca="1" si="53"/>
        <v>0</v>
      </c>
      <c r="O157" s="75">
        <f t="shared" ca="1" si="55"/>
        <v>0</v>
      </c>
      <c r="P157" s="123">
        <f t="shared" ca="1" si="54"/>
        <v>0</v>
      </c>
      <c r="Q157" s="76">
        <f t="shared" ca="1" si="50"/>
        <v>0</v>
      </c>
      <c r="R157" s="49">
        <f t="shared" ca="1" si="44"/>
        <v>2034</v>
      </c>
    </row>
    <row r="158" spans="2:18" x14ac:dyDescent="0.25">
      <c r="B158" s="48">
        <f t="shared" ca="1" si="45"/>
        <v>48976</v>
      </c>
      <c r="C158" s="72">
        <f t="shared" ca="1" si="46"/>
        <v>0</v>
      </c>
      <c r="D158" s="125">
        <v>0</v>
      </c>
      <c r="E158" s="125">
        <v>0</v>
      </c>
      <c r="F158" s="73">
        <f t="shared" ca="1" si="47"/>
        <v>0</v>
      </c>
      <c r="G158" s="77">
        <f t="shared" ca="1" si="48"/>
        <v>0</v>
      </c>
      <c r="H158" s="74">
        <f t="shared" ca="1" si="51"/>
        <v>0</v>
      </c>
      <c r="I158" s="112">
        <f t="shared" ca="1" si="41"/>
        <v>0</v>
      </c>
      <c r="J158" s="74">
        <f t="shared" ca="1" si="49"/>
        <v>0</v>
      </c>
      <c r="K158" s="74">
        <f t="shared" ca="1" si="42"/>
        <v>0</v>
      </c>
      <c r="L158" s="74">
        <f t="shared" ca="1" si="43"/>
        <v>0</v>
      </c>
      <c r="M158" s="74">
        <f t="shared" ca="1" si="52"/>
        <v>0</v>
      </c>
      <c r="N158" s="60">
        <f t="shared" ca="1" si="53"/>
        <v>0</v>
      </c>
      <c r="O158" s="75">
        <f t="shared" ca="1" si="55"/>
        <v>0</v>
      </c>
      <c r="P158" s="123">
        <f t="shared" ca="1" si="54"/>
        <v>0</v>
      </c>
      <c r="Q158" s="76">
        <f t="shared" ca="1" si="50"/>
        <v>0</v>
      </c>
      <c r="R158" s="49">
        <f t="shared" ca="1" si="44"/>
        <v>2034</v>
      </c>
    </row>
    <row r="159" spans="2:18" x14ac:dyDescent="0.25">
      <c r="B159" s="48">
        <f t="shared" ca="1" si="45"/>
        <v>49004</v>
      </c>
      <c r="C159" s="72">
        <f t="shared" ca="1" si="46"/>
        <v>0</v>
      </c>
      <c r="D159" s="125">
        <v>0</v>
      </c>
      <c r="E159" s="125">
        <v>0</v>
      </c>
      <c r="F159" s="73">
        <f t="shared" ca="1" si="47"/>
        <v>0</v>
      </c>
      <c r="G159" s="77">
        <f t="shared" ca="1" si="48"/>
        <v>0</v>
      </c>
      <c r="H159" s="74">
        <f t="shared" ca="1" si="51"/>
        <v>0</v>
      </c>
      <c r="I159" s="112">
        <f t="shared" ca="1" si="41"/>
        <v>0</v>
      </c>
      <c r="J159" s="74">
        <f t="shared" ca="1" si="49"/>
        <v>0</v>
      </c>
      <c r="K159" s="74">
        <f t="shared" ca="1" si="42"/>
        <v>0</v>
      </c>
      <c r="L159" s="74">
        <f t="shared" ca="1" si="43"/>
        <v>0</v>
      </c>
      <c r="M159" s="74">
        <f t="shared" ca="1" si="52"/>
        <v>0</v>
      </c>
      <c r="N159" s="60">
        <f t="shared" ca="1" si="53"/>
        <v>0</v>
      </c>
      <c r="O159" s="75">
        <f t="shared" ca="1" si="55"/>
        <v>0</v>
      </c>
      <c r="P159" s="123">
        <f t="shared" ca="1" si="54"/>
        <v>0</v>
      </c>
      <c r="Q159" s="76">
        <f t="shared" ca="1" si="50"/>
        <v>0</v>
      </c>
      <c r="R159" s="49">
        <f t="shared" ca="1" si="44"/>
        <v>2034</v>
      </c>
    </row>
    <row r="160" spans="2:18" x14ac:dyDescent="0.25">
      <c r="B160" s="48">
        <f t="shared" ca="1" si="45"/>
        <v>49035</v>
      </c>
      <c r="C160" s="72">
        <f t="shared" ca="1" si="46"/>
        <v>0</v>
      </c>
      <c r="D160" s="125">
        <v>0</v>
      </c>
      <c r="E160" s="125">
        <v>0</v>
      </c>
      <c r="F160" s="73">
        <f t="shared" ca="1" si="47"/>
        <v>0</v>
      </c>
      <c r="G160" s="77">
        <f t="shared" ca="1" si="48"/>
        <v>0</v>
      </c>
      <c r="H160" s="74">
        <f t="shared" ca="1" si="51"/>
        <v>0</v>
      </c>
      <c r="I160" s="112">
        <f t="shared" ca="1" si="41"/>
        <v>0</v>
      </c>
      <c r="J160" s="74">
        <f t="shared" ca="1" si="49"/>
        <v>0</v>
      </c>
      <c r="K160" s="74">
        <f t="shared" ca="1" si="42"/>
        <v>0</v>
      </c>
      <c r="L160" s="74">
        <f t="shared" ca="1" si="43"/>
        <v>0</v>
      </c>
      <c r="M160" s="74">
        <f t="shared" ca="1" si="52"/>
        <v>0</v>
      </c>
      <c r="N160" s="60">
        <f t="shared" ca="1" si="53"/>
        <v>0</v>
      </c>
      <c r="O160" s="75">
        <f t="shared" ca="1" si="55"/>
        <v>0</v>
      </c>
      <c r="P160" s="123">
        <f t="shared" ca="1" si="54"/>
        <v>0</v>
      </c>
      <c r="Q160" s="76">
        <f t="shared" ca="1" si="50"/>
        <v>0</v>
      </c>
      <c r="R160" s="49">
        <f t="shared" ca="1" si="44"/>
        <v>2034</v>
      </c>
    </row>
    <row r="161" spans="2:18" x14ac:dyDescent="0.25">
      <c r="B161" s="48">
        <f t="shared" ca="1" si="45"/>
        <v>49065</v>
      </c>
      <c r="C161" s="72">
        <f t="shared" ca="1" si="46"/>
        <v>0</v>
      </c>
      <c r="D161" s="125">
        <v>0</v>
      </c>
      <c r="E161" s="125">
        <v>0</v>
      </c>
      <c r="F161" s="73">
        <f t="shared" ca="1" si="47"/>
        <v>0</v>
      </c>
      <c r="G161" s="77">
        <f t="shared" ca="1" si="48"/>
        <v>0</v>
      </c>
      <c r="H161" s="74">
        <f t="shared" ca="1" si="51"/>
        <v>0</v>
      </c>
      <c r="I161" s="112">
        <f t="shared" ca="1" si="41"/>
        <v>0</v>
      </c>
      <c r="J161" s="74">
        <f t="shared" ca="1" si="49"/>
        <v>0</v>
      </c>
      <c r="K161" s="74">
        <f t="shared" ca="1" si="42"/>
        <v>0</v>
      </c>
      <c r="L161" s="74">
        <f t="shared" ca="1" si="43"/>
        <v>0</v>
      </c>
      <c r="M161" s="74">
        <f t="shared" ca="1" si="52"/>
        <v>0</v>
      </c>
      <c r="N161" s="60">
        <f t="shared" ca="1" si="53"/>
        <v>0</v>
      </c>
      <c r="O161" s="75">
        <f t="shared" ca="1" si="55"/>
        <v>0</v>
      </c>
      <c r="P161" s="123">
        <f t="shared" ca="1" si="54"/>
        <v>0</v>
      </c>
      <c r="Q161" s="76">
        <f t="shared" ca="1" si="50"/>
        <v>0</v>
      </c>
      <c r="R161" s="49">
        <f t="shared" ca="1" si="44"/>
        <v>2034</v>
      </c>
    </row>
    <row r="162" spans="2:18" x14ac:dyDescent="0.25">
      <c r="B162" s="48">
        <f t="shared" ca="1" si="45"/>
        <v>49096</v>
      </c>
      <c r="C162" s="72">
        <f t="shared" ca="1" si="46"/>
        <v>0</v>
      </c>
      <c r="D162" s="125">
        <v>0</v>
      </c>
      <c r="E162" s="125">
        <v>0</v>
      </c>
      <c r="F162" s="73">
        <f t="shared" ca="1" si="47"/>
        <v>0</v>
      </c>
      <c r="G162" s="77">
        <f t="shared" ca="1" si="48"/>
        <v>0</v>
      </c>
      <c r="H162" s="74">
        <f t="shared" ca="1" si="51"/>
        <v>0</v>
      </c>
      <c r="I162" s="112">
        <f t="shared" ca="1" si="41"/>
        <v>0</v>
      </c>
      <c r="J162" s="74">
        <f t="shared" ca="1" si="49"/>
        <v>0</v>
      </c>
      <c r="K162" s="74">
        <f t="shared" ca="1" si="42"/>
        <v>0</v>
      </c>
      <c r="L162" s="74">
        <f t="shared" ca="1" si="43"/>
        <v>0</v>
      </c>
      <c r="M162" s="74">
        <f t="shared" ca="1" si="52"/>
        <v>0</v>
      </c>
      <c r="N162" s="60">
        <f t="shared" ca="1" si="53"/>
        <v>0</v>
      </c>
      <c r="O162" s="75">
        <f t="shared" ca="1" si="55"/>
        <v>0</v>
      </c>
      <c r="P162" s="123">
        <f t="shared" ca="1" si="54"/>
        <v>0</v>
      </c>
      <c r="Q162" s="76">
        <f t="shared" ca="1" si="50"/>
        <v>0</v>
      </c>
      <c r="R162" s="49">
        <f t="shared" ca="1" si="44"/>
        <v>2034</v>
      </c>
    </row>
    <row r="163" spans="2:18" x14ac:dyDescent="0.25">
      <c r="B163" s="48">
        <f t="shared" ca="1" si="45"/>
        <v>49126</v>
      </c>
      <c r="C163" s="72">
        <f t="shared" ca="1" si="46"/>
        <v>0</v>
      </c>
      <c r="D163" s="125">
        <v>0</v>
      </c>
      <c r="E163" s="125">
        <v>0</v>
      </c>
      <c r="F163" s="73">
        <f t="shared" ca="1" si="47"/>
        <v>0</v>
      </c>
      <c r="G163" s="77">
        <f t="shared" ca="1" si="48"/>
        <v>0</v>
      </c>
      <c r="H163" s="74">
        <f t="shared" ca="1" si="51"/>
        <v>0</v>
      </c>
      <c r="I163" s="112">
        <f t="shared" ca="1" si="41"/>
        <v>0</v>
      </c>
      <c r="J163" s="74">
        <f t="shared" ca="1" si="49"/>
        <v>0</v>
      </c>
      <c r="K163" s="74">
        <f t="shared" ca="1" si="42"/>
        <v>0</v>
      </c>
      <c r="L163" s="74">
        <f t="shared" ca="1" si="43"/>
        <v>0</v>
      </c>
      <c r="M163" s="74">
        <f t="shared" ca="1" si="52"/>
        <v>0</v>
      </c>
      <c r="N163" s="60">
        <f t="shared" ca="1" si="53"/>
        <v>0</v>
      </c>
      <c r="O163" s="75">
        <f t="shared" ca="1" si="55"/>
        <v>0</v>
      </c>
      <c r="P163" s="123">
        <f t="shared" ca="1" si="54"/>
        <v>0</v>
      </c>
      <c r="Q163" s="76">
        <f t="shared" ca="1" si="50"/>
        <v>0</v>
      </c>
      <c r="R163" s="49">
        <f t="shared" ca="1" si="44"/>
        <v>2034</v>
      </c>
    </row>
    <row r="164" spans="2:18" x14ac:dyDescent="0.25">
      <c r="B164" s="48">
        <f t="shared" ca="1" si="45"/>
        <v>49157</v>
      </c>
      <c r="C164" s="72">
        <f t="shared" ca="1" si="46"/>
        <v>0</v>
      </c>
      <c r="D164" s="125">
        <v>0</v>
      </c>
      <c r="E164" s="125">
        <v>0</v>
      </c>
      <c r="F164" s="73">
        <f t="shared" ca="1" si="47"/>
        <v>0</v>
      </c>
      <c r="G164" s="77">
        <f t="shared" ca="1" si="48"/>
        <v>0</v>
      </c>
      <c r="H164" s="74">
        <f t="shared" ca="1" si="51"/>
        <v>0</v>
      </c>
      <c r="I164" s="112">
        <f t="shared" ca="1" si="41"/>
        <v>0</v>
      </c>
      <c r="J164" s="74">
        <f t="shared" ca="1" si="49"/>
        <v>0</v>
      </c>
      <c r="K164" s="74">
        <f t="shared" ca="1" si="42"/>
        <v>0</v>
      </c>
      <c r="L164" s="74">
        <f t="shared" ca="1" si="43"/>
        <v>0</v>
      </c>
      <c r="M164" s="74">
        <f t="shared" ca="1" si="52"/>
        <v>0</v>
      </c>
      <c r="N164" s="60">
        <f t="shared" ca="1" si="53"/>
        <v>0</v>
      </c>
      <c r="O164" s="75">
        <f t="shared" ca="1" si="55"/>
        <v>0</v>
      </c>
      <c r="P164" s="123">
        <f t="shared" ca="1" si="54"/>
        <v>0</v>
      </c>
      <c r="Q164" s="76">
        <f t="shared" ca="1" si="50"/>
        <v>0</v>
      </c>
      <c r="R164" s="49">
        <f t="shared" ca="1" si="44"/>
        <v>2034</v>
      </c>
    </row>
    <row r="165" spans="2:18" x14ac:dyDescent="0.25">
      <c r="B165" s="48">
        <f t="shared" ca="1" si="45"/>
        <v>49188</v>
      </c>
      <c r="C165" s="72">
        <f t="shared" ca="1" si="46"/>
        <v>0</v>
      </c>
      <c r="D165" s="125">
        <v>0</v>
      </c>
      <c r="E165" s="125">
        <v>0</v>
      </c>
      <c r="F165" s="73">
        <f t="shared" ca="1" si="47"/>
        <v>0</v>
      </c>
      <c r="G165" s="77">
        <f t="shared" ca="1" si="48"/>
        <v>0</v>
      </c>
      <c r="H165" s="74">
        <f t="shared" ca="1" si="51"/>
        <v>0</v>
      </c>
      <c r="I165" s="112">
        <f t="shared" ca="1" si="41"/>
        <v>0</v>
      </c>
      <c r="J165" s="74">
        <f t="shared" ca="1" si="49"/>
        <v>0</v>
      </c>
      <c r="K165" s="74">
        <f t="shared" ca="1" si="42"/>
        <v>0</v>
      </c>
      <c r="L165" s="74">
        <f t="shared" ca="1" si="43"/>
        <v>0</v>
      </c>
      <c r="M165" s="74">
        <f t="shared" ca="1" si="52"/>
        <v>0</v>
      </c>
      <c r="N165" s="60">
        <f t="shared" ca="1" si="53"/>
        <v>0</v>
      </c>
      <c r="O165" s="75">
        <f t="shared" ca="1" si="55"/>
        <v>0</v>
      </c>
      <c r="P165" s="123">
        <f t="shared" ca="1" si="54"/>
        <v>0</v>
      </c>
      <c r="Q165" s="76">
        <f t="shared" ca="1" si="50"/>
        <v>0</v>
      </c>
      <c r="R165" s="49">
        <f t="shared" ca="1" si="44"/>
        <v>2034</v>
      </c>
    </row>
    <row r="166" spans="2:18" x14ac:dyDescent="0.25">
      <c r="B166" s="48">
        <f t="shared" ca="1" si="45"/>
        <v>49218</v>
      </c>
      <c r="C166" s="72">
        <f t="shared" ca="1" si="46"/>
        <v>0</v>
      </c>
      <c r="D166" s="125">
        <v>0</v>
      </c>
      <c r="E166" s="125">
        <v>0</v>
      </c>
      <c r="F166" s="73">
        <f t="shared" ca="1" si="47"/>
        <v>0</v>
      </c>
      <c r="G166" s="77">
        <f t="shared" ca="1" si="48"/>
        <v>0</v>
      </c>
      <c r="H166" s="74">
        <f t="shared" ca="1" si="51"/>
        <v>0</v>
      </c>
      <c r="I166" s="112">
        <f t="shared" ca="1" si="41"/>
        <v>0</v>
      </c>
      <c r="J166" s="74">
        <f t="shared" ca="1" si="49"/>
        <v>0</v>
      </c>
      <c r="K166" s="74">
        <f t="shared" ca="1" si="42"/>
        <v>0</v>
      </c>
      <c r="L166" s="74">
        <f t="shared" ca="1" si="43"/>
        <v>0</v>
      </c>
      <c r="M166" s="74">
        <f t="shared" ca="1" si="52"/>
        <v>0</v>
      </c>
      <c r="N166" s="60">
        <f t="shared" ca="1" si="53"/>
        <v>0</v>
      </c>
      <c r="O166" s="75">
        <f t="shared" ca="1" si="55"/>
        <v>0</v>
      </c>
      <c r="P166" s="123">
        <f t="shared" ca="1" si="54"/>
        <v>0</v>
      </c>
      <c r="Q166" s="76">
        <f t="shared" ca="1" si="50"/>
        <v>0</v>
      </c>
      <c r="R166" s="49">
        <f t="shared" ca="1" si="44"/>
        <v>2034</v>
      </c>
    </row>
    <row r="167" spans="2:18" x14ac:dyDescent="0.25">
      <c r="B167" s="48">
        <f t="shared" ca="1" si="45"/>
        <v>49249</v>
      </c>
      <c r="C167" s="72">
        <f t="shared" ca="1" si="46"/>
        <v>0</v>
      </c>
      <c r="D167" s="125">
        <v>0</v>
      </c>
      <c r="E167" s="125">
        <v>0</v>
      </c>
      <c r="F167" s="73">
        <f t="shared" ca="1" si="47"/>
        <v>0</v>
      </c>
      <c r="G167" s="77">
        <f t="shared" ca="1" si="48"/>
        <v>0</v>
      </c>
      <c r="H167" s="74">
        <f t="shared" ca="1" si="51"/>
        <v>0</v>
      </c>
      <c r="I167" s="112">
        <f t="shared" ca="1" si="41"/>
        <v>0</v>
      </c>
      <c r="J167" s="74">
        <f t="shared" ca="1" si="49"/>
        <v>0</v>
      </c>
      <c r="K167" s="74">
        <f t="shared" ca="1" si="42"/>
        <v>0</v>
      </c>
      <c r="L167" s="74">
        <f t="shared" ca="1" si="43"/>
        <v>0</v>
      </c>
      <c r="M167" s="74">
        <f t="shared" ca="1" si="52"/>
        <v>0</v>
      </c>
      <c r="N167" s="60">
        <f t="shared" ca="1" si="53"/>
        <v>0</v>
      </c>
      <c r="O167" s="75">
        <f t="shared" ca="1" si="55"/>
        <v>0</v>
      </c>
      <c r="P167" s="123">
        <f t="shared" ca="1" si="54"/>
        <v>0</v>
      </c>
      <c r="Q167" s="76">
        <f t="shared" ca="1" si="50"/>
        <v>0</v>
      </c>
      <c r="R167" s="49">
        <f t="shared" ca="1" si="44"/>
        <v>2034</v>
      </c>
    </row>
    <row r="168" spans="2:18" x14ac:dyDescent="0.25">
      <c r="B168" s="48">
        <f t="shared" ca="1" si="45"/>
        <v>49279</v>
      </c>
      <c r="C168" s="72">
        <f t="shared" ca="1" si="46"/>
        <v>0</v>
      </c>
      <c r="D168" s="125">
        <v>0</v>
      </c>
      <c r="E168" s="125">
        <v>0</v>
      </c>
      <c r="F168" s="73">
        <f t="shared" ca="1" si="47"/>
        <v>0</v>
      </c>
      <c r="G168" s="77">
        <f t="shared" ca="1" si="48"/>
        <v>0</v>
      </c>
      <c r="H168" s="74">
        <f t="shared" ca="1" si="51"/>
        <v>0</v>
      </c>
      <c r="I168" s="112">
        <f t="shared" ca="1" si="41"/>
        <v>0</v>
      </c>
      <c r="J168" s="74">
        <f t="shared" ca="1" si="49"/>
        <v>0</v>
      </c>
      <c r="K168" s="74">
        <f t="shared" ca="1" si="42"/>
        <v>0</v>
      </c>
      <c r="L168" s="74">
        <f t="shared" ca="1" si="43"/>
        <v>0</v>
      </c>
      <c r="M168" s="74">
        <f t="shared" ca="1" si="52"/>
        <v>0</v>
      </c>
      <c r="N168" s="60">
        <f t="shared" ca="1" si="53"/>
        <v>0</v>
      </c>
      <c r="O168" s="75">
        <f t="shared" ca="1" si="55"/>
        <v>0</v>
      </c>
      <c r="P168" s="123">
        <f t="shared" ca="1" si="54"/>
        <v>0</v>
      </c>
      <c r="Q168" s="76">
        <f t="shared" ca="1" si="50"/>
        <v>0</v>
      </c>
      <c r="R168" s="49">
        <f t="shared" ca="1" si="44"/>
        <v>2034</v>
      </c>
    </row>
    <row r="169" spans="2:18" x14ac:dyDescent="0.25">
      <c r="B169" s="48">
        <f t="shared" ca="1" si="45"/>
        <v>49310</v>
      </c>
      <c r="C169" s="72">
        <f t="shared" ca="1" si="46"/>
        <v>0</v>
      </c>
      <c r="D169" s="125">
        <v>0</v>
      </c>
      <c r="E169" s="125">
        <v>0</v>
      </c>
      <c r="F169" s="73">
        <f t="shared" ca="1" si="47"/>
        <v>0</v>
      </c>
      <c r="G169" s="77">
        <f t="shared" ca="1" si="48"/>
        <v>0</v>
      </c>
      <c r="H169" s="74">
        <f t="shared" ca="1" si="51"/>
        <v>0</v>
      </c>
      <c r="I169" s="112">
        <f t="shared" ca="1" si="41"/>
        <v>0</v>
      </c>
      <c r="J169" s="74">
        <f t="shared" ca="1" si="49"/>
        <v>0</v>
      </c>
      <c r="K169" s="74">
        <f t="shared" ca="1" si="42"/>
        <v>0</v>
      </c>
      <c r="L169" s="74">
        <f t="shared" ca="1" si="43"/>
        <v>0</v>
      </c>
      <c r="M169" s="74">
        <f t="shared" ca="1" si="52"/>
        <v>0</v>
      </c>
      <c r="N169" s="60">
        <f t="shared" ca="1" si="53"/>
        <v>0</v>
      </c>
      <c r="O169" s="75">
        <f t="shared" ca="1" si="55"/>
        <v>0</v>
      </c>
      <c r="P169" s="123">
        <f t="shared" ca="1" si="54"/>
        <v>0</v>
      </c>
      <c r="Q169" s="76">
        <f t="shared" ca="1" si="50"/>
        <v>0</v>
      </c>
      <c r="R169" s="49">
        <f t="shared" ca="1" si="44"/>
        <v>2035</v>
      </c>
    </row>
    <row r="170" spans="2:18" x14ac:dyDescent="0.25">
      <c r="B170" s="48">
        <f t="shared" ca="1" si="45"/>
        <v>49341</v>
      </c>
      <c r="C170" s="72">
        <f t="shared" ca="1" si="46"/>
        <v>0</v>
      </c>
      <c r="D170" s="125">
        <v>0</v>
      </c>
      <c r="E170" s="125">
        <v>0</v>
      </c>
      <c r="F170" s="73">
        <f t="shared" ca="1" si="47"/>
        <v>0</v>
      </c>
      <c r="G170" s="77">
        <f t="shared" ca="1" si="48"/>
        <v>0</v>
      </c>
      <c r="H170" s="74">
        <f t="shared" ca="1" si="51"/>
        <v>0</v>
      </c>
      <c r="I170" s="112">
        <f t="shared" ca="1" si="41"/>
        <v>0</v>
      </c>
      <c r="J170" s="74">
        <f t="shared" ca="1" si="49"/>
        <v>0</v>
      </c>
      <c r="K170" s="74">
        <f t="shared" ca="1" si="42"/>
        <v>0</v>
      </c>
      <c r="L170" s="74">
        <f t="shared" ca="1" si="43"/>
        <v>0</v>
      </c>
      <c r="M170" s="74">
        <f t="shared" ca="1" si="52"/>
        <v>0</v>
      </c>
      <c r="N170" s="60">
        <f t="shared" ca="1" si="53"/>
        <v>0</v>
      </c>
      <c r="O170" s="75">
        <f t="shared" ca="1" si="55"/>
        <v>0</v>
      </c>
      <c r="P170" s="123">
        <f t="shared" ca="1" si="54"/>
        <v>0</v>
      </c>
      <c r="Q170" s="76">
        <f t="shared" ca="1" si="50"/>
        <v>0</v>
      </c>
      <c r="R170" s="49">
        <f t="shared" ca="1" si="44"/>
        <v>2035</v>
      </c>
    </row>
    <row r="171" spans="2:18" x14ac:dyDescent="0.25">
      <c r="B171" s="48">
        <f t="shared" ca="1" si="45"/>
        <v>49369</v>
      </c>
      <c r="C171" s="72">
        <f t="shared" ca="1" si="46"/>
        <v>0</v>
      </c>
      <c r="D171" s="125">
        <v>0</v>
      </c>
      <c r="E171" s="125">
        <v>0</v>
      </c>
      <c r="F171" s="73">
        <f t="shared" ca="1" si="47"/>
        <v>0</v>
      </c>
      <c r="G171" s="77">
        <f t="shared" ca="1" si="48"/>
        <v>0</v>
      </c>
      <c r="H171" s="74">
        <f t="shared" ca="1" si="51"/>
        <v>0</v>
      </c>
      <c r="I171" s="112">
        <f t="shared" ca="1" si="41"/>
        <v>0</v>
      </c>
      <c r="J171" s="74">
        <f t="shared" ca="1" si="49"/>
        <v>0</v>
      </c>
      <c r="K171" s="74">
        <f t="shared" ca="1" si="42"/>
        <v>0</v>
      </c>
      <c r="L171" s="74">
        <f t="shared" ca="1" si="43"/>
        <v>0</v>
      </c>
      <c r="M171" s="74">
        <f t="shared" ca="1" si="52"/>
        <v>0</v>
      </c>
      <c r="N171" s="60">
        <f t="shared" ca="1" si="53"/>
        <v>0</v>
      </c>
      <c r="O171" s="75">
        <f t="shared" ca="1" si="55"/>
        <v>0</v>
      </c>
      <c r="P171" s="123">
        <f t="shared" ca="1" si="54"/>
        <v>0</v>
      </c>
      <c r="Q171" s="76">
        <f t="shared" ca="1" si="50"/>
        <v>0</v>
      </c>
      <c r="R171" s="49">
        <f t="shared" ca="1" si="44"/>
        <v>2035</v>
      </c>
    </row>
    <row r="172" spans="2:18" x14ac:dyDescent="0.25">
      <c r="B172" s="48">
        <f t="shared" ca="1" si="45"/>
        <v>49400</v>
      </c>
      <c r="C172" s="72">
        <f t="shared" ca="1" si="46"/>
        <v>0</v>
      </c>
      <c r="D172" s="125">
        <v>0</v>
      </c>
      <c r="E172" s="125">
        <v>0</v>
      </c>
      <c r="F172" s="73">
        <f t="shared" ca="1" si="47"/>
        <v>0</v>
      </c>
      <c r="G172" s="77">
        <f t="shared" ca="1" si="48"/>
        <v>0</v>
      </c>
      <c r="H172" s="74">
        <f t="shared" ca="1" si="51"/>
        <v>0</v>
      </c>
      <c r="I172" s="112">
        <f t="shared" ca="1" si="41"/>
        <v>0</v>
      </c>
      <c r="J172" s="74">
        <f t="shared" ca="1" si="49"/>
        <v>0</v>
      </c>
      <c r="K172" s="74">
        <f t="shared" ca="1" si="42"/>
        <v>0</v>
      </c>
      <c r="L172" s="74">
        <f t="shared" ca="1" si="43"/>
        <v>0</v>
      </c>
      <c r="M172" s="74">
        <f t="shared" ca="1" si="52"/>
        <v>0</v>
      </c>
      <c r="N172" s="60">
        <f t="shared" ca="1" si="53"/>
        <v>0</v>
      </c>
      <c r="O172" s="75">
        <f t="shared" ca="1" si="55"/>
        <v>0</v>
      </c>
      <c r="P172" s="123">
        <f t="shared" ca="1" si="54"/>
        <v>0</v>
      </c>
      <c r="Q172" s="76">
        <f t="shared" ca="1" si="50"/>
        <v>0</v>
      </c>
      <c r="R172" s="49">
        <f t="shared" ca="1" si="44"/>
        <v>2035</v>
      </c>
    </row>
    <row r="173" spans="2:18" x14ac:dyDescent="0.25">
      <c r="B173" s="48">
        <f t="shared" ca="1" si="45"/>
        <v>49430</v>
      </c>
      <c r="C173" s="72">
        <f t="shared" ca="1" si="46"/>
        <v>0</v>
      </c>
      <c r="D173" s="125">
        <v>0</v>
      </c>
      <c r="E173" s="125">
        <v>0</v>
      </c>
      <c r="F173" s="73">
        <f t="shared" ca="1" si="47"/>
        <v>0</v>
      </c>
      <c r="G173" s="77">
        <f t="shared" ca="1" si="48"/>
        <v>0</v>
      </c>
      <c r="H173" s="74">
        <f t="shared" ca="1" si="51"/>
        <v>0</v>
      </c>
      <c r="I173" s="112">
        <f t="shared" ca="1" si="41"/>
        <v>0</v>
      </c>
      <c r="J173" s="74">
        <f t="shared" ca="1" si="49"/>
        <v>0</v>
      </c>
      <c r="K173" s="74">
        <f t="shared" ca="1" si="42"/>
        <v>0</v>
      </c>
      <c r="L173" s="74">
        <f t="shared" ca="1" si="43"/>
        <v>0</v>
      </c>
      <c r="M173" s="74">
        <f t="shared" ca="1" si="52"/>
        <v>0</v>
      </c>
      <c r="N173" s="60">
        <f t="shared" ca="1" si="53"/>
        <v>0</v>
      </c>
      <c r="O173" s="75">
        <f t="shared" ca="1" si="55"/>
        <v>0</v>
      </c>
      <c r="P173" s="123">
        <f t="shared" ca="1" si="54"/>
        <v>0</v>
      </c>
      <c r="Q173" s="76">
        <f t="shared" ca="1" si="50"/>
        <v>0</v>
      </c>
      <c r="R173" s="49">
        <f t="shared" ca="1" si="44"/>
        <v>2035</v>
      </c>
    </row>
    <row r="174" spans="2:18" x14ac:dyDescent="0.25">
      <c r="B174" s="48">
        <f t="shared" ca="1" si="45"/>
        <v>49461</v>
      </c>
      <c r="C174" s="72">
        <f t="shared" ca="1" si="46"/>
        <v>0</v>
      </c>
      <c r="D174" s="125">
        <v>0</v>
      </c>
      <c r="E174" s="125">
        <v>0</v>
      </c>
      <c r="F174" s="73">
        <f t="shared" ca="1" si="47"/>
        <v>0</v>
      </c>
      <c r="G174" s="77">
        <f t="shared" ca="1" si="48"/>
        <v>0</v>
      </c>
      <c r="H174" s="74">
        <f t="shared" ca="1" si="51"/>
        <v>0</v>
      </c>
      <c r="I174" s="112">
        <f t="shared" ca="1" si="41"/>
        <v>0</v>
      </c>
      <c r="J174" s="74">
        <f t="shared" ca="1" si="49"/>
        <v>0</v>
      </c>
      <c r="K174" s="74">
        <f t="shared" ca="1" si="42"/>
        <v>0</v>
      </c>
      <c r="L174" s="74">
        <f t="shared" ca="1" si="43"/>
        <v>0</v>
      </c>
      <c r="M174" s="74">
        <f t="shared" ca="1" si="52"/>
        <v>0</v>
      </c>
      <c r="N174" s="60">
        <f t="shared" ca="1" si="53"/>
        <v>0</v>
      </c>
      <c r="O174" s="75">
        <f t="shared" ca="1" si="55"/>
        <v>0</v>
      </c>
      <c r="P174" s="123">
        <f t="shared" ca="1" si="54"/>
        <v>0</v>
      </c>
      <c r="Q174" s="76">
        <f t="shared" ca="1" si="50"/>
        <v>0</v>
      </c>
      <c r="R174" s="49">
        <f t="shared" ca="1" si="44"/>
        <v>2035</v>
      </c>
    </row>
    <row r="175" spans="2:18" x14ac:dyDescent="0.25">
      <c r="B175" s="48">
        <f t="shared" ca="1" si="45"/>
        <v>49491</v>
      </c>
      <c r="C175" s="72">
        <f t="shared" ca="1" si="46"/>
        <v>0</v>
      </c>
      <c r="D175" s="125">
        <v>0</v>
      </c>
      <c r="E175" s="125">
        <v>0</v>
      </c>
      <c r="F175" s="73">
        <f t="shared" ca="1" si="47"/>
        <v>0</v>
      </c>
      <c r="G175" s="77">
        <f t="shared" ca="1" si="48"/>
        <v>0</v>
      </c>
      <c r="H175" s="74">
        <f t="shared" ca="1" si="51"/>
        <v>0</v>
      </c>
      <c r="I175" s="112">
        <f t="shared" ca="1" si="41"/>
        <v>0</v>
      </c>
      <c r="J175" s="74">
        <f t="shared" ca="1" si="49"/>
        <v>0</v>
      </c>
      <c r="K175" s="74">
        <f t="shared" ca="1" si="42"/>
        <v>0</v>
      </c>
      <c r="L175" s="74">
        <f t="shared" ca="1" si="43"/>
        <v>0</v>
      </c>
      <c r="M175" s="74">
        <f t="shared" ca="1" si="52"/>
        <v>0</v>
      </c>
      <c r="N175" s="60">
        <f t="shared" ca="1" si="53"/>
        <v>0</v>
      </c>
      <c r="O175" s="75">
        <f t="shared" ca="1" si="55"/>
        <v>0</v>
      </c>
      <c r="P175" s="123">
        <f t="shared" ca="1" si="54"/>
        <v>0</v>
      </c>
      <c r="Q175" s="76">
        <f t="shared" ca="1" si="50"/>
        <v>0</v>
      </c>
      <c r="R175" s="49">
        <f t="shared" ca="1" si="44"/>
        <v>2035</v>
      </c>
    </row>
    <row r="176" spans="2:18" x14ac:dyDescent="0.25">
      <c r="B176" s="48">
        <f t="shared" ca="1" si="45"/>
        <v>49522</v>
      </c>
      <c r="C176" s="72">
        <f t="shared" ca="1" si="46"/>
        <v>0</v>
      </c>
      <c r="D176" s="125">
        <v>0</v>
      </c>
      <c r="E176" s="125">
        <v>0</v>
      </c>
      <c r="F176" s="73">
        <f t="shared" ca="1" si="47"/>
        <v>0</v>
      </c>
      <c r="G176" s="77">
        <f t="shared" ca="1" si="48"/>
        <v>0</v>
      </c>
      <c r="H176" s="74">
        <f t="shared" ca="1" si="51"/>
        <v>0</v>
      </c>
      <c r="I176" s="112">
        <f t="shared" ca="1" si="41"/>
        <v>0</v>
      </c>
      <c r="J176" s="74">
        <f t="shared" ca="1" si="49"/>
        <v>0</v>
      </c>
      <c r="K176" s="74">
        <f t="shared" ca="1" si="42"/>
        <v>0</v>
      </c>
      <c r="L176" s="74">
        <f t="shared" ca="1" si="43"/>
        <v>0</v>
      </c>
      <c r="M176" s="74">
        <f t="shared" ca="1" si="52"/>
        <v>0</v>
      </c>
      <c r="N176" s="60">
        <f t="shared" ca="1" si="53"/>
        <v>0</v>
      </c>
      <c r="O176" s="75">
        <f t="shared" ca="1" si="55"/>
        <v>0</v>
      </c>
      <c r="P176" s="123">
        <f t="shared" ca="1" si="54"/>
        <v>0</v>
      </c>
      <c r="Q176" s="76">
        <f t="shared" ca="1" si="50"/>
        <v>0</v>
      </c>
      <c r="R176" s="49">
        <f t="shared" ca="1" si="44"/>
        <v>2035</v>
      </c>
    </row>
    <row r="177" spans="2:18" x14ac:dyDescent="0.25">
      <c r="B177" s="48">
        <f t="shared" ca="1" si="45"/>
        <v>49553</v>
      </c>
      <c r="C177" s="72">
        <f t="shared" ca="1" si="46"/>
        <v>0</v>
      </c>
      <c r="D177" s="125">
        <v>0</v>
      </c>
      <c r="E177" s="125">
        <v>0</v>
      </c>
      <c r="F177" s="73">
        <f t="shared" ca="1" si="47"/>
        <v>0</v>
      </c>
      <c r="G177" s="77">
        <f t="shared" ca="1" si="48"/>
        <v>0</v>
      </c>
      <c r="H177" s="74">
        <f t="shared" ca="1" si="51"/>
        <v>0</v>
      </c>
      <c r="I177" s="112">
        <f t="shared" ca="1" si="41"/>
        <v>0</v>
      </c>
      <c r="J177" s="74">
        <f t="shared" ca="1" si="49"/>
        <v>0</v>
      </c>
      <c r="K177" s="74">
        <f t="shared" ca="1" si="42"/>
        <v>0</v>
      </c>
      <c r="L177" s="74">
        <f t="shared" ca="1" si="43"/>
        <v>0</v>
      </c>
      <c r="M177" s="74">
        <f t="shared" ca="1" si="52"/>
        <v>0</v>
      </c>
      <c r="N177" s="60">
        <f t="shared" ca="1" si="53"/>
        <v>0</v>
      </c>
      <c r="O177" s="75">
        <f t="shared" ca="1" si="55"/>
        <v>0</v>
      </c>
      <c r="P177" s="123">
        <f t="shared" ca="1" si="54"/>
        <v>0</v>
      </c>
      <c r="Q177" s="76">
        <f t="shared" ca="1" si="50"/>
        <v>0</v>
      </c>
      <c r="R177" s="49">
        <f t="shared" ca="1" si="44"/>
        <v>2035</v>
      </c>
    </row>
    <row r="178" spans="2:18" x14ac:dyDescent="0.25">
      <c r="B178" s="48">
        <f t="shared" ca="1" si="45"/>
        <v>49583</v>
      </c>
      <c r="C178" s="72">
        <f t="shared" ca="1" si="46"/>
        <v>0</v>
      </c>
      <c r="D178" s="125">
        <v>0</v>
      </c>
      <c r="E178" s="125">
        <v>0</v>
      </c>
      <c r="F178" s="73">
        <f t="shared" ca="1" si="47"/>
        <v>0</v>
      </c>
      <c r="G178" s="77">
        <f t="shared" ca="1" si="48"/>
        <v>0</v>
      </c>
      <c r="H178" s="74">
        <f t="shared" ca="1" si="51"/>
        <v>0</v>
      </c>
      <c r="I178" s="112">
        <f t="shared" ca="1" si="41"/>
        <v>0</v>
      </c>
      <c r="J178" s="74">
        <f t="shared" ca="1" si="49"/>
        <v>0</v>
      </c>
      <c r="K178" s="74">
        <f t="shared" ca="1" si="42"/>
        <v>0</v>
      </c>
      <c r="L178" s="74">
        <f t="shared" ca="1" si="43"/>
        <v>0</v>
      </c>
      <c r="M178" s="74">
        <f t="shared" ca="1" si="52"/>
        <v>0</v>
      </c>
      <c r="N178" s="60">
        <f t="shared" ca="1" si="53"/>
        <v>0</v>
      </c>
      <c r="O178" s="75">
        <f t="shared" ca="1" si="55"/>
        <v>0</v>
      </c>
      <c r="P178" s="123">
        <f t="shared" ca="1" si="54"/>
        <v>0</v>
      </c>
      <c r="Q178" s="76">
        <f t="shared" ca="1" si="50"/>
        <v>0</v>
      </c>
      <c r="R178" s="49">
        <f t="shared" ca="1" si="44"/>
        <v>2035</v>
      </c>
    </row>
    <row r="179" spans="2:18" x14ac:dyDescent="0.25">
      <c r="B179" s="48">
        <f t="shared" ca="1" si="45"/>
        <v>49614</v>
      </c>
      <c r="C179" s="72">
        <f t="shared" ca="1" si="46"/>
        <v>0</v>
      </c>
      <c r="D179" s="125">
        <v>0</v>
      </c>
      <c r="E179" s="125">
        <v>0</v>
      </c>
      <c r="F179" s="73">
        <f t="shared" ca="1" si="47"/>
        <v>0</v>
      </c>
      <c r="G179" s="77">
        <f t="shared" ca="1" si="48"/>
        <v>0</v>
      </c>
      <c r="H179" s="74">
        <f t="shared" ca="1" si="51"/>
        <v>0</v>
      </c>
      <c r="I179" s="112">
        <f t="shared" ca="1" si="41"/>
        <v>0</v>
      </c>
      <c r="J179" s="74">
        <f t="shared" ca="1" si="49"/>
        <v>0</v>
      </c>
      <c r="K179" s="74">
        <f t="shared" ca="1" si="42"/>
        <v>0</v>
      </c>
      <c r="L179" s="74">
        <f t="shared" ca="1" si="43"/>
        <v>0</v>
      </c>
      <c r="M179" s="74">
        <f t="shared" ca="1" si="52"/>
        <v>0</v>
      </c>
      <c r="N179" s="60">
        <f t="shared" ca="1" si="53"/>
        <v>0</v>
      </c>
      <c r="O179" s="75">
        <f t="shared" ca="1" si="55"/>
        <v>0</v>
      </c>
      <c r="P179" s="123">
        <f t="shared" ca="1" si="54"/>
        <v>0</v>
      </c>
      <c r="Q179" s="76">
        <f t="shared" ca="1" si="50"/>
        <v>0</v>
      </c>
      <c r="R179" s="49">
        <f t="shared" ca="1" si="44"/>
        <v>2035</v>
      </c>
    </row>
    <row r="180" spans="2:18" x14ac:dyDescent="0.25">
      <c r="B180" s="48">
        <f t="shared" ca="1" si="45"/>
        <v>49644</v>
      </c>
      <c r="C180" s="72">
        <f t="shared" ca="1" si="46"/>
        <v>0</v>
      </c>
      <c r="D180" s="125">
        <v>0</v>
      </c>
      <c r="E180" s="125">
        <v>0</v>
      </c>
      <c r="F180" s="73">
        <f t="shared" ca="1" si="47"/>
        <v>0</v>
      </c>
      <c r="G180" s="77">
        <f t="shared" ca="1" si="48"/>
        <v>0</v>
      </c>
      <c r="H180" s="74">
        <f t="shared" ca="1" si="51"/>
        <v>0</v>
      </c>
      <c r="I180" s="112">
        <f t="shared" ca="1" si="41"/>
        <v>0</v>
      </c>
      <c r="J180" s="74">
        <f t="shared" ca="1" si="49"/>
        <v>0</v>
      </c>
      <c r="K180" s="74">
        <f t="shared" ca="1" si="42"/>
        <v>0</v>
      </c>
      <c r="L180" s="74">
        <f t="shared" ca="1" si="43"/>
        <v>0</v>
      </c>
      <c r="M180" s="74">
        <f t="shared" ca="1" si="52"/>
        <v>0</v>
      </c>
      <c r="N180" s="60">
        <f t="shared" ca="1" si="53"/>
        <v>0</v>
      </c>
      <c r="O180" s="75">
        <f t="shared" ca="1" si="55"/>
        <v>0</v>
      </c>
      <c r="P180" s="123">
        <f t="shared" ca="1" si="54"/>
        <v>0</v>
      </c>
      <c r="Q180" s="76">
        <f t="shared" ca="1" si="50"/>
        <v>0</v>
      </c>
      <c r="R180" s="49">
        <f t="shared" ca="1" si="44"/>
        <v>2035</v>
      </c>
    </row>
    <row r="181" spans="2:18" x14ac:dyDescent="0.25">
      <c r="B181" s="48">
        <f t="shared" ca="1" si="45"/>
        <v>49675</v>
      </c>
      <c r="C181" s="72">
        <f t="shared" ca="1" si="46"/>
        <v>0</v>
      </c>
      <c r="D181" s="125">
        <v>0</v>
      </c>
      <c r="E181" s="125">
        <v>0</v>
      </c>
      <c r="F181" s="73">
        <f t="shared" ca="1" si="47"/>
        <v>0</v>
      </c>
      <c r="G181" s="77">
        <f t="shared" ca="1" si="48"/>
        <v>0</v>
      </c>
      <c r="H181" s="74">
        <f t="shared" ca="1" si="51"/>
        <v>0</v>
      </c>
      <c r="I181" s="112">
        <f t="shared" ca="1" si="41"/>
        <v>0</v>
      </c>
      <c r="J181" s="74">
        <f t="shared" ca="1" si="49"/>
        <v>0</v>
      </c>
      <c r="K181" s="74">
        <f t="shared" ca="1" si="42"/>
        <v>0</v>
      </c>
      <c r="L181" s="74">
        <f t="shared" ca="1" si="43"/>
        <v>0</v>
      </c>
      <c r="M181" s="74">
        <f t="shared" ca="1" si="52"/>
        <v>0</v>
      </c>
      <c r="N181" s="60">
        <f t="shared" ca="1" si="53"/>
        <v>0</v>
      </c>
      <c r="O181" s="75">
        <f t="shared" ca="1" si="55"/>
        <v>0</v>
      </c>
      <c r="P181" s="123">
        <f t="shared" ca="1" si="54"/>
        <v>0</v>
      </c>
      <c r="Q181" s="76">
        <f t="shared" ca="1" si="50"/>
        <v>0</v>
      </c>
      <c r="R181" s="49">
        <f t="shared" ca="1" si="44"/>
        <v>2036</v>
      </c>
    </row>
    <row r="182" spans="2:18" x14ac:dyDescent="0.25">
      <c r="B182" s="48">
        <f t="shared" ca="1" si="45"/>
        <v>49706</v>
      </c>
      <c r="C182" s="72">
        <f t="shared" ca="1" si="46"/>
        <v>0</v>
      </c>
      <c r="D182" s="125">
        <v>0</v>
      </c>
      <c r="E182" s="125">
        <v>0</v>
      </c>
      <c r="F182" s="73">
        <f t="shared" ca="1" si="47"/>
        <v>0</v>
      </c>
      <c r="G182" s="77">
        <f t="shared" ca="1" si="48"/>
        <v>0</v>
      </c>
      <c r="H182" s="74">
        <f t="shared" ca="1" si="51"/>
        <v>0</v>
      </c>
      <c r="I182" s="112">
        <f t="shared" ca="1" si="41"/>
        <v>0</v>
      </c>
      <c r="J182" s="74">
        <f t="shared" ca="1" si="49"/>
        <v>0</v>
      </c>
      <c r="K182" s="74">
        <f t="shared" ca="1" si="42"/>
        <v>0</v>
      </c>
      <c r="L182" s="74">
        <f t="shared" ca="1" si="43"/>
        <v>0</v>
      </c>
      <c r="M182" s="74">
        <f t="shared" ca="1" si="52"/>
        <v>0</v>
      </c>
      <c r="N182" s="60">
        <f t="shared" ca="1" si="53"/>
        <v>0</v>
      </c>
      <c r="O182" s="75">
        <f t="shared" ca="1" si="55"/>
        <v>0</v>
      </c>
      <c r="P182" s="123">
        <f t="shared" ca="1" si="54"/>
        <v>0</v>
      </c>
      <c r="Q182" s="76">
        <f t="shared" ca="1" si="50"/>
        <v>0</v>
      </c>
      <c r="R182" s="49">
        <f t="shared" ca="1" si="44"/>
        <v>2036</v>
      </c>
    </row>
    <row r="183" spans="2:18" x14ac:dyDescent="0.25">
      <c r="B183" s="48">
        <f t="shared" ca="1" si="45"/>
        <v>49735</v>
      </c>
      <c r="C183" s="72">
        <f t="shared" ca="1" si="46"/>
        <v>0</v>
      </c>
      <c r="D183" s="125">
        <v>0</v>
      </c>
      <c r="E183" s="125">
        <v>0</v>
      </c>
      <c r="F183" s="73">
        <f t="shared" ca="1" si="47"/>
        <v>0</v>
      </c>
      <c r="G183" s="77">
        <f t="shared" ca="1" si="48"/>
        <v>0</v>
      </c>
      <c r="H183" s="74">
        <f t="shared" ca="1" si="51"/>
        <v>0</v>
      </c>
      <c r="I183" s="112">
        <f t="shared" ca="1" si="41"/>
        <v>0</v>
      </c>
      <c r="J183" s="74">
        <f t="shared" ca="1" si="49"/>
        <v>0</v>
      </c>
      <c r="K183" s="74">
        <f t="shared" ca="1" si="42"/>
        <v>0</v>
      </c>
      <c r="L183" s="74">
        <f t="shared" ca="1" si="43"/>
        <v>0</v>
      </c>
      <c r="M183" s="74">
        <f t="shared" ca="1" si="52"/>
        <v>0</v>
      </c>
      <c r="N183" s="60">
        <f t="shared" ca="1" si="53"/>
        <v>0</v>
      </c>
      <c r="O183" s="75">
        <f t="shared" ca="1" si="55"/>
        <v>0</v>
      </c>
      <c r="P183" s="123">
        <f t="shared" ca="1" si="54"/>
        <v>0</v>
      </c>
      <c r="Q183" s="76">
        <f t="shared" ca="1" si="50"/>
        <v>0</v>
      </c>
      <c r="R183" s="49">
        <f t="shared" ca="1" si="44"/>
        <v>2036</v>
      </c>
    </row>
    <row r="184" spans="2:18" x14ac:dyDescent="0.25">
      <c r="B184" s="48">
        <f t="shared" ca="1" si="45"/>
        <v>49766</v>
      </c>
      <c r="C184" s="72">
        <f t="shared" ca="1" si="46"/>
        <v>0</v>
      </c>
      <c r="D184" s="125">
        <v>0</v>
      </c>
      <c r="E184" s="125">
        <v>0</v>
      </c>
      <c r="F184" s="73">
        <f t="shared" ca="1" si="47"/>
        <v>0</v>
      </c>
      <c r="G184" s="77">
        <f t="shared" ca="1" si="48"/>
        <v>0</v>
      </c>
      <c r="H184" s="74">
        <f t="shared" ca="1" si="51"/>
        <v>0</v>
      </c>
      <c r="I184" s="112">
        <f t="shared" ca="1" si="41"/>
        <v>0</v>
      </c>
      <c r="J184" s="74">
        <f t="shared" ca="1" si="49"/>
        <v>0</v>
      </c>
      <c r="K184" s="74">
        <f t="shared" ca="1" si="42"/>
        <v>0</v>
      </c>
      <c r="L184" s="74">
        <f t="shared" ca="1" si="43"/>
        <v>0</v>
      </c>
      <c r="M184" s="74">
        <f t="shared" ca="1" si="52"/>
        <v>0</v>
      </c>
      <c r="N184" s="60">
        <f t="shared" ca="1" si="53"/>
        <v>0</v>
      </c>
      <c r="O184" s="75">
        <f t="shared" ca="1" si="55"/>
        <v>0</v>
      </c>
      <c r="P184" s="123">
        <f t="shared" ca="1" si="54"/>
        <v>0</v>
      </c>
      <c r="Q184" s="76">
        <f t="shared" ca="1" si="50"/>
        <v>0</v>
      </c>
      <c r="R184" s="49">
        <f t="shared" ca="1" si="44"/>
        <v>2036</v>
      </c>
    </row>
    <row r="185" spans="2:18" x14ac:dyDescent="0.25">
      <c r="B185" s="48">
        <f t="shared" ca="1" si="45"/>
        <v>49796</v>
      </c>
      <c r="C185" s="72">
        <f t="shared" ca="1" si="46"/>
        <v>0</v>
      </c>
      <c r="D185" s="125">
        <v>0</v>
      </c>
      <c r="E185" s="125">
        <v>0</v>
      </c>
      <c r="F185" s="73">
        <f t="shared" ca="1" si="47"/>
        <v>0</v>
      </c>
      <c r="G185" s="77">
        <f t="shared" ca="1" si="48"/>
        <v>0</v>
      </c>
      <c r="H185" s="74">
        <f t="shared" ca="1" si="51"/>
        <v>0</v>
      </c>
      <c r="I185" s="112">
        <f t="shared" ca="1" si="41"/>
        <v>0</v>
      </c>
      <c r="J185" s="74">
        <f t="shared" ca="1" si="49"/>
        <v>0</v>
      </c>
      <c r="K185" s="74">
        <f t="shared" ca="1" si="42"/>
        <v>0</v>
      </c>
      <c r="L185" s="74">
        <f t="shared" ca="1" si="43"/>
        <v>0</v>
      </c>
      <c r="M185" s="74">
        <f t="shared" ca="1" si="52"/>
        <v>0</v>
      </c>
      <c r="N185" s="60">
        <f t="shared" ca="1" si="53"/>
        <v>0</v>
      </c>
      <c r="O185" s="75">
        <f t="shared" ca="1" si="55"/>
        <v>0</v>
      </c>
      <c r="P185" s="123">
        <f t="shared" ca="1" si="54"/>
        <v>0</v>
      </c>
      <c r="Q185" s="76">
        <f t="shared" ca="1" si="50"/>
        <v>0</v>
      </c>
      <c r="R185" s="49">
        <f t="shared" ca="1" si="44"/>
        <v>2036</v>
      </c>
    </row>
    <row r="186" spans="2:18" x14ac:dyDescent="0.25">
      <c r="B186" s="48">
        <f t="shared" ca="1" si="45"/>
        <v>49827</v>
      </c>
      <c r="C186" s="72">
        <f t="shared" ca="1" si="46"/>
        <v>0</v>
      </c>
      <c r="D186" s="125">
        <v>0</v>
      </c>
      <c r="E186" s="125">
        <v>0</v>
      </c>
      <c r="F186" s="73">
        <f t="shared" ca="1" si="47"/>
        <v>0</v>
      </c>
      <c r="G186" s="77">
        <f t="shared" ca="1" si="48"/>
        <v>0</v>
      </c>
      <c r="H186" s="74">
        <f t="shared" ca="1" si="51"/>
        <v>0</v>
      </c>
      <c r="I186" s="112">
        <f t="shared" ca="1" si="41"/>
        <v>0</v>
      </c>
      <c r="J186" s="74">
        <f t="shared" ca="1" si="49"/>
        <v>0</v>
      </c>
      <c r="K186" s="74">
        <f t="shared" ca="1" si="42"/>
        <v>0</v>
      </c>
      <c r="L186" s="74">
        <f t="shared" ca="1" si="43"/>
        <v>0</v>
      </c>
      <c r="M186" s="74">
        <f t="shared" ca="1" si="52"/>
        <v>0</v>
      </c>
      <c r="N186" s="60">
        <f t="shared" ca="1" si="53"/>
        <v>0</v>
      </c>
      <c r="O186" s="75">
        <f t="shared" ca="1" si="55"/>
        <v>0</v>
      </c>
      <c r="P186" s="123">
        <f t="shared" ca="1" si="54"/>
        <v>0</v>
      </c>
      <c r="Q186" s="76">
        <f t="shared" ca="1" si="50"/>
        <v>0</v>
      </c>
      <c r="R186" s="49">
        <f t="shared" ca="1" si="44"/>
        <v>2036</v>
      </c>
    </row>
    <row r="187" spans="2:18" x14ac:dyDescent="0.25">
      <c r="B187" s="48">
        <f t="shared" ca="1" si="45"/>
        <v>49857</v>
      </c>
      <c r="C187" s="72">
        <f t="shared" ca="1" si="46"/>
        <v>0</v>
      </c>
      <c r="D187" s="125">
        <v>0</v>
      </c>
      <c r="E187" s="125">
        <v>0</v>
      </c>
      <c r="F187" s="73">
        <f t="shared" ca="1" si="47"/>
        <v>0</v>
      </c>
      <c r="G187" s="77">
        <f t="shared" ca="1" si="48"/>
        <v>0</v>
      </c>
      <c r="H187" s="74">
        <f t="shared" ca="1" si="51"/>
        <v>0</v>
      </c>
      <c r="I187" s="112">
        <f t="shared" ca="1" si="41"/>
        <v>0</v>
      </c>
      <c r="J187" s="74">
        <f t="shared" ca="1" si="49"/>
        <v>0</v>
      </c>
      <c r="K187" s="74">
        <f t="shared" ca="1" si="42"/>
        <v>0</v>
      </c>
      <c r="L187" s="74">
        <f t="shared" ca="1" si="43"/>
        <v>0</v>
      </c>
      <c r="M187" s="74">
        <f t="shared" ca="1" si="52"/>
        <v>0</v>
      </c>
      <c r="N187" s="60">
        <f t="shared" ca="1" si="53"/>
        <v>0</v>
      </c>
      <c r="O187" s="75">
        <f t="shared" ca="1" si="55"/>
        <v>0</v>
      </c>
      <c r="P187" s="123">
        <f t="shared" ca="1" si="54"/>
        <v>0</v>
      </c>
      <c r="Q187" s="76">
        <f t="shared" ca="1" si="50"/>
        <v>0</v>
      </c>
      <c r="R187" s="49">
        <f t="shared" ca="1" si="44"/>
        <v>2036</v>
      </c>
    </row>
    <row r="188" spans="2:18" x14ac:dyDescent="0.25">
      <c r="B188" s="48">
        <f t="shared" ca="1" si="45"/>
        <v>49888</v>
      </c>
      <c r="C188" s="72">
        <f t="shared" ca="1" si="46"/>
        <v>0</v>
      </c>
      <c r="D188" s="125">
        <v>0</v>
      </c>
      <c r="E188" s="125">
        <v>0</v>
      </c>
      <c r="F188" s="73">
        <f t="shared" ca="1" si="47"/>
        <v>0</v>
      </c>
      <c r="G188" s="77">
        <f t="shared" ca="1" si="48"/>
        <v>0</v>
      </c>
      <c r="H188" s="74">
        <f t="shared" ca="1" si="51"/>
        <v>0</v>
      </c>
      <c r="I188" s="112">
        <f t="shared" ca="1" si="41"/>
        <v>0</v>
      </c>
      <c r="J188" s="74">
        <f t="shared" ca="1" si="49"/>
        <v>0</v>
      </c>
      <c r="K188" s="74">
        <f t="shared" ca="1" si="42"/>
        <v>0</v>
      </c>
      <c r="L188" s="74">
        <f t="shared" ca="1" si="43"/>
        <v>0</v>
      </c>
      <c r="M188" s="74">
        <f t="shared" ca="1" si="52"/>
        <v>0</v>
      </c>
      <c r="N188" s="60">
        <f t="shared" ca="1" si="53"/>
        <v>0</v>
      </c>
      <c r="O188" s="75">
        <f t="shared" ca="1" si="55"/>
        <v>0</v>
      </c>
      <c r="P188" s="123">
        <f t="shared" ca="1" si="54"/>
        <v>0</v>
      </c>
      <c r="Q188" s="76">
        <f t="shared" ca="1" si="50"/>
        <v>0</v>
      </c>
      <c r="R188" s="49">
        <f t="shared" ca="1" si="44"/>
        <v>2036</v>
      </c>
    </row>
    <row r="189" spans="2:18" x14ac:dyDescent="0.25">
      <c r="B189" s="48">
        <f t="shared" ca="1" si="45"/>
        <v>49919</v>
      </c>
      <c r="C189" s="72">
        <f t="shared" ca="1" si="46"/>
        <v>0</v>
      </c>
      <c r="D189" s="125">
        <v>0</v>
      </c>
      <c r="E189" s="125">
        <v>0</v>
      </c>
      <c r="F189" s="73">
        <f t="shared" ca="1" si="47"/>
        <v>0</v>
      </c>
      <c r="G189" s="77">
        <f t="shared" ca="1" si="48"/>
        <v>0</v>
      </c>
      <c r="H189" s="74">
        <f t="shared" ca="1" si="51"/>
        <v>0</v>
      </c>
      <c r="I189" s="112">
        <f t="shared" ca="1" si="41"/>
        <v>0</v>
      </c>
      <c r="J189" s="74">
        <f t="shared" ca="1" si="49"/>
        <v>0</v>
      </c>
      <c r="K189" s="74">
        <f t="shared" ca="1" si="42"/>
        <v>0</v>
      </c>
      <c r="L189" s="74">
        <f t="shared" ca="1" si="43"/>
        <v>0</v>
      </c>
      <c r="M189" s="74">
        <f t="shared" ca="1" si="52"/>
        <v>0</v>
      </c>
      <c r="N189" s="60">
        <f t="shared" ca="1" si="53"/>
        <v>0</v>
      </c>
      <c r="O189" s="75">
        <f t="shared" ca="1" si="55"/>
        <v>0</v>
      </c>
      <c r="P189" s="123">
        <f t="shared" ca="1" si="54"/>
        <v>0</v>
      </c>
      <c r="Q189" s="76">
        <f t="shared" ca="1" si="50"/>
        <v>0</v>
      </c>
      <c r="R189" s="49">
        <f t="shared" ca="1" si="44"/>
        <v>2036</v>
      </c>
    </row>
    <row r="190" spans="2:18" x14ac:dyDescent="0.25">
      <c r="B190" s="48">
        <f t="shared" ca="1" si="45"/>
        <v>49949</v>
      </c>
      <c r="C190" s="72">
        <f t="shared" ca="1" si="46"/>
        <v>0</v>
      </c>
      <c r="D190" s="125">
        <v>0</v>
      </c>
      <c r="E190" s="125">
        <v>0</v>
      </c>
      <c r="F190" s="73">
        <f t="shared" ca="1" si="47"/>
        <v>0</v>
      </c>
      <c r="G190" s="77">
        <f t="shared" ca="1" si="48"/>
        <v>0</v>
      </c>
      <c r="H190" s="74">
        <f t="shared" ca="1" si="51"/>
        <v>0</v>
      </c>
      <c r="I190" s="112">
        <f t="shared" ca="1" si="41"/>
        <v>0</v>
      </c>
      <c r="J190" s="74">
        <f t="shared" ca="1" si="49"/>
        <v>0</v>
      </c>
      <c r="K190" s="74">
        <f t="shared" ca="1" si="42"/>
        <v>0</v>
      </c>
      <c r="L190" s="74">
        <f t="shared" ca="1" si="43"/>
        <v>0</v>
      </c>
      <c r="M190" s="74">
        <f t="shared" ca="1" si="52"/>
        <v>0</v>
      </c>
      <c r="N190" s="60">
        <f t="shared" ca="1" si="53"/>
        <v>0</v>
      </c>
      <c r="O190" s="75">
        <f t="shared" ca="1" si="55"/>
        <v>0</v>
      </c>
      <c r="P190" s="123">
        <f t="shared" ca="1" si="54"/>
        <v>0</v>
      </c>
      <c r="Q190" s="76">
        <f t="shared" ca="1" si="50"/>
        <v>0</v>
      </c>
      <c r="R190" s="49">
        <f t="shared" ca="1" si="44"/>
        <v>2036</v>
      </c>
    </row>
    <row r="191" spans="2:18" x14ac:dyDescent="0.25">
      <c r="B191" s="48">
        <f t="shared" ca="1" si="45"/>
        <v>49980</v>
      </c>
      <c r="C191" s="72">
        <f t="shared" ca="1" si="46"/>
        <v>0</v>
      </c>
      <c r="D191" s="125">
        <v>0</v>
      </c>
      <c r="E191" s="125">
        <v>0</v>
      </c>
      <c r="F191" s="73">
        <f t="shared" ca="1" si="47"/>
        <v>0</v>
      </c>
      <c r="G191" s="77">
        <f t="shared" ca="1" si="48"/>
        <v>0</v>
      </c>
      <c r="H191" s="74">
        <f t="shared" ca="1" si="51"/>
        <v>0</v>
      </c>
      <c r="I191" s="112">
        <f t="shared" ca="1" si="41"/>
        <v>0</v>
      </c>
      <c r="J191" s="74">
        <f t="shared" ca="1" si="49"/>
        <v>0</v>
      </c>
      <c r="K191" s="74">
        <f t="shared" ca="1" si="42"/>
        <v>0</v>
      </c>
      <c r="L191" s="74">
        <f t="shared" ca="1" si="43"/>
        <v>0</v>
      </c>
      <c r="M191" s="74">
        <f t="shared" ca="1" si="52"/>
        <v>0</v>
      </c>
      <c r="N191" s="60">
        <f t="shared" ca="1" si="53"/>
        <v>0</v>
      </c>
      <c r="O191" s="75">
        <f t="shared" ca="1" si="55"/>
        <v>0</v>
      </c>
      <c r="P191" s="123">
        <f t="shared" ca="1" si="54"/>
        <v>0</v>
      </c>
      <c r="Q191" s="76">
        <f t="shared" ca="1" si="50"/>
        <v>0</v>
      </c>
      <c r="R191" s="49">
        <f t="shared" ca="1" si="44"/>
        <v>2036</v>
      </c>
    </row>
    <row r="192" spans="2:18" x14ac:dyDescent="0.25">
      <c r="B192" s="48">
        <f t="shared" ca="1" si="45"/>
        <v>50010</v>
      </c>
      <c r="C192" s="72">
        <f t="shared" ca="1" si="46"/>
        <v>0</v>
      </c>
      <c r="D192" s="125">
        <v>0</v>
      </c>
      <c r="E192" s="125">
        <v>0</v>
      </c>
      <c r="F192" s="73">
        <f t="shared" ca="1" si="47"/>
        <v>0</v>
      </c>
      <c r="G192" s="77">
        <f t="shared" ca="1" si="48"/>
        <v>0</v>
      </c>
      <c r="H192" s="74">
        <f t="shared" ca="1" si="51"/>
        <v>0</v>
      </c>
      <c r="I192" s="112">
        <f t="shared" ca="1" si="41"/>
        <v>0</v>
      </c>
      <c r="J192" s="74">
        <f t="shared" ca="1" si="49"/>
        <v>0</v>
      </c>
      <c r="K192" s="74">
        <f t="shared" ca="1" si="42"/>
        <v>0</v>
      </c>
      <c r="L192" s="74">
        <f t="shared" ca="1" si="43"/>
        <v>0</v>
      </c>
      <c r="M192" s="74">
        <f t="shared" ca="1" si="52"/>
        <v>0</v>
      </c>
      <c r="N192" s="60">
        <f t="shared" ca="1" si="53"/>
        <v>0</v>
      </c>
      <c r="O192" s="75">
        <f t="shared" ca="1" si="55"/>
        <v>0</v>
      </c>
      <c r="P192" s="123">
        <f t="shared" ca="1" si="54"/>
        <v>0</v>
      </c>
      <c r="Q192" s="76">
        <f t="shared" ca="1" si="50"/>
        <v>0</v>
      </c>
      <c r="R192" s="49">
        <f t="shared" ca="1" si="44"/>
        <v>2036</v>
      </c>
    </row>
    <row r="193" spans="2:18" x14ac:dyDescent="0.25">
      <c r="B193" s="48">
        <f t="shared" ca="1" si="45"/>
        <v>50041</v>
      </c>
      <c r="C193" s="72">
        <f t="shared" ca="1" si="46"/>
        <v>0</v>
      </c>
      <c r="D193" s="125">
        <v>0</v>
      </c>
      <c r="E193" s="125">
        <v>0</v>
      </c>
      <c r="F193" s="73">
        <f t="shared" ca="1" si="47"/>
        <v>0</v>
      </c>
      <c r="G193" s="77">
        <f t="shared" ca="1" si="48"/>
        <v>0</v>
      </c>
      <c r="H193" s="74">
        <f t="shared" ca="1" si="51"/>
        <v>0</v>
      </c>
      <c r="I193" s="112">
        <f t="shared" ca="1" si="41"/>
        <v>0</v>
      </c>
      <c r="J193" s="74">
        <f t="shared" ca="1" si="49"/>
        <v>0</v>
      </c>
      <c r="K193" s="74">
        <f t="shared" ca="1" si="42"/>
        <v>0</v>
      </c>
      <c r="L193" s="74">
        <f t="shared" ca="1" si="43"/>
        <v>0</v>
      </c>
      <c r="M193" s="74">
        <f t="shared" ca="1" si="52"/>
        <v>0</v>
      </c>
      <c r="N193" s="60">
        <f t="shared" ca="1" si="53"/>
        <v>0</v>
      </c>
      <c r="O193" s="75">
        <f t="shared" ca="1" si="55"/>
        <v>0</v>
      </c>
      <c r="P193" s="123">
        <f t="shared" ca="1" si="54"/>
        <v>0</v>
      </c>
      <c r="Q193" s="76">
        <f t="shared" ca="1" si="50"/>
        <v>0</v>
      </c>
      <c r="R193" s="49">
        <f t="shared" ca="1" si="44"/>
        <v>2037</v>
      </c>
    </row>
    <row r="194" spans="2:18" x14ac:dyDescent="0.25">
      <c r="B194" s="48">
        <f t="shared" ca="1" si="45"/>
        <v>50072</v>
      </c>
      <c r="C194" s="72">
        <f t="shared" ca="1" si="46"/>
        <v>0</v>
      </c>
      <c r="D194" s="125">
        <v>0</v>
      </c>
      <c r="E194" s="125">
        <v>0</v>
      </c>
      <c r="F194" s="73">
        <f t="shared" ca="1" si="47"/>
        <v>0</v>
      </c>
      <c r="G194" s="77">
        <f t="shared" ca="1" si="48"/>
        <v>0</v>
      </c>
      <c r="H194" s="74">
        <f t="shared" ca="1" si="51"/>
        <v>0</v>
      </c>
      <c r="I194" s="112">
        <f t="shared" ca="1" si="41"/>
        <v>0</v>
      </c>
      <c r="J194" s="74">
        <f t="shared" ca="1" si="49"/>
        <v>0</v>
      </c>
      <c r="K194" s="74">
        <f t="shared" ca="1" si="42"/>
        <v>0</v>
      </c>
      <c r="L194" s="74">
        <f t="shared" ca="1" si="43"/>
        <v>0</v>
      </c>
      <c r="M194" s="74">
        <f t="shared" ca="1" si="52"/>
        <v>0</v>
      </c>
      <c r="N194" s="60">
        <f t="shared" ca="1" si="53"/>
        <v>0</v>
      </c>
      <c r="O194" s="75">
        <f t="shared" ca="1" si="55"/>
        <v>0</v>
      </c>
      <c r="P194" s="123">
        <f t="shared" ca="1" si="54"/>
        <v>0</v>
      </c>
      <c r="Q194" s="76">
        <f t="shared" ca="1" si="50"/>
        <v>0</v>
      </c>
      <c r="R194" s="49">
        <f t="shared" ca="1" si="44"/>
        <v>2037</v>
      </c>
    </row>
    <row r="195" spans="2:18" x14ac:dyDescent="0.25">
      <c r="B195" s="48">
        <f t="shared" ca="1" si="45"/>
        <v>50100</v>
      </c>
      <c r="C195" s="72">
        <f t="shared" ca="1" si="46"/>
        <v>0</v>
      </c>
      <c r="D195" s="125">
        <v>0</v>
      </c>
      <c r="E195" s="125">
        <v>0</v>
      </c>
      <c r="F195" s="73">
        <f t="shared" ca="1" si="47"/>
        <v>0</v>
      </c>
      <c r="G195" s="77">
        <f t="shared" ca="1" si="48"/>
        <v>0</v>
      </c>
      <c r="H195" s="74">
        <f t="shared" ca="1" si="51"/>
        <v>0</v>
      </c>
      <c r="I195" s="112">
        <f t="shared" ca="1" si="41"/>
        <v>0</v>
      </c>
      <c r="J195" s="74">
        <f t="shared" ca="1" si="49"/>
        <v>0</v>
      </c>
      <c r="K195" s="74">
        <f t="shared" ca="1" si="42"/>
        <v>0</v>
      </c>
      <c r="L195" s="74">
        <f t="shared" ca="1" si="43"/>
        <v>0</v>
      </c>
      <c r="M195" s="74">
        <f t="shared" ca="1" si="52"/>
        <v>0</v>
      </c>
      <c r="N195" s="60">
        <f t="shared" ca="1" si="53"/>
        <v>0</v>
      </c>
      <c r="O195" s="75">
        <f t="shared" ca="1" si="55"/>
        <v>0</v>
      </c>
      <c r="P195" s="123">
        <f t="shared" ca="1" si="54"/>
        <v>0</v>
      </c>
      <c r="Q195" s="76">
        <f t="shared" ca="1" si="50"/>
        <v>0</v>
      </c>
      <c r="R195" s="49">
        <f t="shared" ca="1" si="44"/>
        <v>2037</v>
      </c>
    </row>
    <row r="196" spans="2:18" x14ac:dyDescent="0.25">
      <c r="B196" s="48">
        <f t="shared" ca="1" si="45"/>
        <v>50131</v>
      </c>
      <c r="C196" s="72">
        <f t="shared" ca="1" si="46"/>
        <v>0</v>
      </c>
      <c r="D196" s="125">
        <v>0</v>
      </c>
      <c r="E196" s="125">
        <v>0</v>
      </c>
      <c r="F196" s="73">
        <f t="shared" ca="1" si="47"/>
        <v>0</v>
      </c>
      <c r="G196" s="77">
        <f t="shared" ca="1" si="48"/>
        <v>0</v>
      </c>
      <c r="H196" s="74">
        <f t="shared" ca="1" si="51"/>
        <v>0</v>
      </c>
      <c r="I196" s="112">
        <f t="shared" ref="I196:I259" ca="1" si="56">IF(N195&gt;0,ROUND(LOOKUP(YEAR($B196-60),T:T,U:U),2),0)</f>
        <v>0</v>
      </c>
      <c r="J196" s="74">
        <f t="shared" ca="1" si="49"/>
        <v>0</v>
      </c>
      <c r="K196" s="74">
        <f t="shared" ref="K196:K259" ca="1" si="57">IF(N195&gt;0,-F196-G196-H196+IF(E196&gt;0,E196,Allotment),0)</f>
        <v>0</v>
      </c>
      <c r="L196" s="74">
        <f t="shared" ref="L196:L259" ca="1" si="58">IF(N195&gt;0,C196-K196,0)</f>
        <v>0</v>
      </c>
      <c r="M196" s="74">
        <f t="shared" ca="1" si="52"/>
        <v>0</v>
      </c>
      <c r="N196" s="60">
        <f t="shared" ca="1" si="53"/>
        <v>0</v>
      </c>
      <c r="O196" s="75">
        <f t="shared" ca="1" si="55"/>
        <v>0</v>
      </c>
      <c r="P196" s="123">
        <f t="shared" ca="1" si="54"/>
        <v>0</v>
      </c>
      <c r="Q196" s="76">
        <f t="shared" ca="1" si="50"/>
        <v>0</v>
      </c>
      <c r="R196" s="49">
        <f t="shared" ref="R196:R259" ca="1" si="59">YEAR(B196)</f>
        <v>2037</v>
      </c>
    </row>
    <row r="197" spans="2:18" x14ac:dyDescent="0.25">
      <c r="B197" s="48">
        <f t="shared" ref="B197:B260" ca="1" si="60">EDATE(B196,1)</f>
        <v>50161</v>
      </c>
      <c r="C197" s="72">
        <f t="shared" ref="C197:C260" ca="1" si="61">IF(N196&gt;0,N196-F197,IF(AND(N197=0,N196&lt;0),-0.01,0))</f>
        <v>0</v>
      </c>
      <c r="D197" s="125">
        <v>0</v>
      </c>
      <c r="E197" s="125">
        <v>0</v>
      </c>
      <c r="F197" s="73">
        <f t="shared" ref="F197:F260" ca="1" si="62">IF(N196&gt;0,IF(D197,D197,New_Payment)-G197-H197,0)</f>
        <v>0</v>
      </c>
      <c r="G197" s="77">
        <f t="shared" ref="G197:G260" ca="1" si="63">IF(N196&gt;0,ROUND(N196*Period_Interest,2),0)</f>
        <v>0</v>
      </c>
      <c r="H197" s="74">
        <f t="shared" ca="1" si="51"/>
        <v>0</v>
      </c>
      <c r="I197" s="112">
        <f t="shared" ca="1" si="56"/>
        <v>0</v>
      </c>
      <c r="J197" s="74">
        <f t="shared" ref="J197:J260" ca="1" si="64">IF($C196&gt;_80_of_Appraisal,PMI,0)</f>
        <v>0</v>
      </c>
      <c r="K197" s="74">
        <f t="shared" ca="1" si="57"/>
        <v>0</v>
      </c>
      <c r="L197" s="74">
        <f t="shared" ca="1" si="58"/>
        <v>0</v>
      </c>
      <c r="M197" s="74">
        <f t="shared" ca="1" si="52"/>
        <v>0</v>
      </c>
      <c r="N197" s="60">
        <f t="shared" ca="1" si="53"/>
        <v>0</v>
      </c>
      <c r="O197" s="75">
        <f t="shared" ca="1" si="55"/>
        <v>0</v>
      </c>
      <c r="P197" s="123">
        <f t="shared" ca="1" si="54"/>
        <v>0</v>
      </c>
      <c r="Q197" s="76">
        <f t="shared" ref="Q197:Q260" ca="1" si="65">IF(OR(Q196&lt;-0.01,Q196=0),0,IF(Q196&gt;0,Q196-F197-K197-IF(P197&lt;&gt;"",P197,O197),Q196-F197-K197))</f>
        <v>0</v>
      </c>
      <c r="R197" s="49">
        <f t="shared" ca="1" si="59"/>
        <v>2037</v>
      </c>
    </row>
    <row r="198" spans="2:18" x14ac:dyDescent="0.25">
      <c r="B198" s="48">
        <f t="shared" ca="1" si="60"/>
        <v>50192</v>
      </c>
      <c r="C198" s="72">
        <f t="shared" ca="1" si="61"/>
        <v>0</v>
      </c>
      <c r="D198" s="125">
        <v>0</v>
      </c>
      <c r="E198" s="125">
        <v>0</v>
      </c>
      <c r="F198" s="73">
        <f t="shared" ca="1" si="62"/>
        <v>0</v>
      </c>
      <c r="G198" s="77">
        <f t="shared" ca="1" si="63"/>
        <v>0</v>
      </c>
      <c r="H198" s="74">
        <f t="shared" ref="H198:H261" ca="1" si="66">I198+J198</f>
        <v>0</v>
      </c>
      <c r="I198" s="112">
        <f t="shared" ca="1" si="56"/>
        <v>0</v>
      </c>
      <c r="J198" s="74">
        <f t="shared" ca="1" si="64"/>
        <v>0</v>
      </c>
      <c r="K198" s="74">
        <f t="shared" ca="1" si="57"/>
        <v>0</v>
      </c>
      <c r="L198" s="74">
        <f t="shared" ca="1" si="58"/>
        <v>0</v>
      </c>
      <c r="M198" s="74">
        <f t="shared" ref="M198:M261" ca="1" si="67">IF($P198,$P198,0)</f>
        <v>0</v>
      </c>
      <c r="N198" s="60">
        <f t="shared" ref="N198:N261" ca="1" si="68">L198-M198</f>
        <v>0</v>
      </c>
      <c r="O198" s="75">
        <f t="shared" ca="1" si="55"/>
        <v>0</v>
      </c>
      <c r="P198" s="123">
        <f t="shared" ca="1" si="54"/>
        <v>0</v>
      </c>
      <c r="Q198" s="76">
        <f t="shared" ca="1" si="65"/>
        <v>0</v>
      </c>
      <c r="R198" s="49">
        <f t="shared" ca="1" si="59"/>
        <v>2037</v>
      </c>
    </row>
    <row r="199" spans="2:18" x14ac:dyDescent="0.25">
      <c r="B199" s="48">
        <f t="shared" ca="1" si="60"/>
        <v>50222</v>
      </c>
      <c r="C199" s="72">
        <f t="shared" ca="1" si="61"/>
        <v>0</v>
      </c>
      <c r="D199" s="125">
        <v>0</v>
      </c>
      <c r="E199" s="125">
        <v>0</v>
      </c>
      <c r="F199" s="73">
        <f t="shared" ca="1" si="62"/>
        <v>0</v>
      </c>
      <c r="G199" s="77">
        <f t="shared" ca="1" si="63"/>
        <v>0</v>
      </c>
      <c r="H199" s="74">
        <f t="shared" ca="1" si="66"/>
        <v>0</v>
      </c>
      <c r="I199" s="112">
        <f t="shared" ca="1" si="56"/>
        <v>0</v>
      </c>
      <c r="J199" s="74">
        <f t="shared" ca="1" si="64"/>
        <v>0</v>
      </c>
      <c r="K199" s="74">
        <f t="shared" ca="1" si="57"/>
        <v>0</v>
      </c>
      <c r="L199" s="74">
        <f t="shared" ca="1" si="58"/>
        <v>0</v>
      </c>
      <c r="M199" s="74">
        <f t="shared" ca="1" si="67"/>
        <v>0</v>
      </c>
      <c r="N199" s="60">
        <f t="shared" ca="1" si="68"/>
        <v>0</v>
      </c>
      <c r="O199" s="75">
        <f t="shared" ca="1" si="55"/>
        <v>0</v>
      </c>
      <c r="P199" s="123">
        <f t="shared" ca="1" si="54"/>
        <v>0</v>
      </c>
      <c r="Q199" s="76">
        <f t="shared" ca="1" si="65"/>
        <v>0</v>
      </c>
      <c r="R199" s="49">
        <f t="shared" ca="1" si="59"/>
        <v>2037</v>
      </c>
    </row>
    <row r="200" spans="2:18" x14ac:dyDescent="0.25">
      <c r="B200" s="48">
        <f t="shared" ca="1" si="60"/>
        <v>50253</v>
      </c>
      <c r="C200" s="72">
        <f t="shared" ca="1" si="61"/>
        <v>0</v>
      </c>
      <c r="D200" s="125">
        <v>0</v>
      </c>
      <c r="E200" s="125">
        <v>0</v>
      </c>
      <c r="F200" s="73">
        <f t="shared" ca="1" si="62"/>
        <v>0</v>
      </c>
      <c r="G200" s="77">
        <f t="shared" ca="1" si="63"/>
        <v>0</v>
      </c>
      <c r="H200" s="74">
        <f t="shared" ca="1" si="66"/>
        <v>0</v>
      </c>
      <c r="I200" s="112">
        <f t="shared" ca="1" si="56"/>
        <v>0</v>
      </c>
      <c r="J200" s="74">
        <f t="shared" ca="1" si="64"/>
        <v>0</v>
      </c>
      <c r="K200" s="74">
        <f t="shared" ca="1" si="57"/>
        <v>0</v>
      </c>
      <c r="L200" s="74">
        <f t="shared" ca="1" si="58"/>
        <v>0</v>
      </c>
      <c r="M200" s="74">
        <f t="shared" ca="1" si="67"/>
        <v>0</v>
      </c>
      <c r="N200" s="60">
        <f t="shared" ca="1" si="68"/>
        <v>0</v>
      </c>
      <c r="O200" s="75">
        <f t="shared" ca="1" si="55"/>
        <v>0</v>
      </c>
      <c r="P200" s="123">
        <f t="shared" ca="1" si="54"/>
        <v>0</v>
      </c>
      <c r="Q200" s="76">
        <f t="shared" ca="1" si="65"/>
        <v>0</v>
      </c>
      <c r="R200" s="49">
        <f t="shared" ca="1" si="59"/>
        <v>2037</v>
      </c>
    </row>
    <row r="201" spans="2:18" x14ac:dyDescent="0.25">
      <c r="B201" s="48">
        <f t="shared" ca="1" si="60"/>
        <v>50284</v>
      </c>
      <c r="C201" s="72">
        <f t="shared" ca="1" si="61"/>
        <v>0</v>
      </c>
      <c r="D201" s="125">
        <v>0</v>
      </c>
      <c r="E201" s="125">
        <v>0</v>
      </c>
      <c r="F201" s="73">
        <f t="shared" ca="1" si="62"/>
        <v>0</v>
      </c>
      <c r="G201" s="77">
        <f t="shared" ca="1" si="63"/>
        <v>0</v>
      </c>
      <c r="H201" s="74">
        <f t="shared" ca="1" si="66"/>
        <v>0</v>
      </c>
      <c r="I201" s="112">
        <f t="shared" ca="1" si="56"/>
        <v>0</v>
      </c>
      <c r="J201" s="74">
        <f t="shared" ca="1" si="64"/>
        <v>0</v>
      </c>
      <c r="K201" s="74">
        <f t="shared" ca="1" si="57"/>
        <v>0</v>
      </c>
      <c r="L201" s="74">
        <f t="shared" ca="1" si="58"/>
        <v>0</v>
      </c>
      <c r="M201" s="74">
        <f t="shared" ca="1" si="67"/>
        <v>0</v>
      </c>
      <c r="N201" s="60">
        <f t="shared" ca="1" si="68"/>
        <v>0</v>
      </c>
      <c r="O201" s="75">
        <f t="shared" ca="1" si="55"/>
        <v>0</v>
      </c>
      <c r="P201" s="123">
        <f t="shared" ca="1" si="54"/>
        <v>0</v>
      </c>
      <c r="Q201" s="76">
        <f t="shared" ca="1" si="65"/>
        <v>0</v>
      </c>
      <c r="R201" s="49">
        <f t="shared" ca="1" si="59"/>
        <v>2037</v>
      </c>
    </row>
    <row r="202" spans="2:18" x14ac:dyDescent="0.25">
      <c r="B202" s="48">
        <f t="shared" ca="1" si="60"/>
        <v>50314</v>
      </c>
      <c r="C202" s="72">
        <f t="shared" ca="1" si="61"/>
        <v>0</v>
      </c>
      <c r="D202" s="125">
        <v>0</v>
      </c>
      <c r="E202" s="125">
        <v>0</v>
      </c>
      <c r="F202" s="73">
        <f t="shared" ca="1" si="62"/>
        <v>0</v>
      </c>
      <c r="G202" s="77">
        <f t="shared" ca="1" si="63"/>
        <v>0</v>
      </c>
      <c r="H202" s="74">
        <f t="shared" ca="1" si="66"/>
        <v>0</v>
      </c>
      <c r="I202" s="112">
        <f t="shared" ca="1" si="56"/>
        <v>0</v>
      </c>
      <c r="J202" s="74">
        <f t="shared" ca="1" si="64"/>
        <v>0</v>
      </c>
      <c r="K202" s="74">
        <f t="shared" ca="1" si="57"/>
        <v>0</v>
      </c>
      <c r="L202" s="74">
        <f t="shared" ca="1" si="58"/>
        <v>0</v>
      </c>
      <c r="M202" s="74">
        <f t="shared" ca="1" si="67"/>
        <v>0</v>
      </c>
      <c r="N202" s="60">
        <f t="shared" ca="1" si="68"/>
        <v>0</v>
      </c>
      <c r="O202" s="75">
        <f t="shared" ca="1" si="55"/>
        <v>0</v>
      </c>
      <c r="P202" s="123">
        <f t="shared" ca="1" si="54"/>
        <v>0</v>
      </c>
      <c r="Q202" s="76">
        <f t="shared" ca="1" si="65"/>
        <v>0</v>
      </c>
      <c r="R202" s="49">
        <f t="shared" ca="1" si="59"/>
        <v>2037</v>
      </c>
    </row>
    <row r="203" spans="2:18" x14ac:dyDescent="0.25">
      <c r="B203" s="48">
        <f t="shared" ca="1" si="60"/>
        <v>50345</v>
      </c>
      <c r="C203" s="72">
        <f t="shared" ca="1" si="61"/>
        <v>0</v>
      </c>
      <c r="D203" s="125">
        <v>0</v>
      </c>
      <c r="E203" s="125">
        <v>0</v>
      </c>
      <c r="F203" s="73">
        <f t="shared" ca="1" si="62"/>
        <v>0</v>
      </c>
      <c r="G203" s="77">
        <f t="shared" ca="1" si="63"/>
        <v>0</v>
      </c>
      <c r="H203" s="74">
        <f t="shared" ca="1" si="66"/>
        <v>0</v>
      </c>
      <c r="I203" s="112">
        <f t="shared" ca="1" si="56"/>
        <v>0</v>
      </c>
      <c r="J203" s="74">
        <f t="shared" ca="1" si="64"/>
        <v>0</v>
      </c>
      <c r="K203" s="74">
        <f t="shared" ca="1" si="57"/>
        <v>0</v>
      </c>
      <c r="L203" s="74">
        <f t="shared" ca="1" si="58"/>
        <v>0</v>
      </c>
      <c r="M203" s="74">
        <f t="shared" ca="1" si="67"/>
        <v>0</v>
      </c>
      <c r="N203" s="60">
        <f t="shared" ca="1" si="68"/>
        <v>0</v>
      </c>
      <c r="O203" s="75">
        <f t="shared" ca="1" si="55"/>
        <v>0</v>
      </c>
      <c r="P203" s="123">
        <f t="shared" ca="1" si="54"/>
        <v>0</v>
      </c>
      <c r="Q203" s="76">
        <f t="shared" ca="1" si="65"/>
        <v>0</v>
      </c>
      <c r="R203" s="49">
        <f t="shared" ca="1" si="59"/>
        <v>2037</v>
      </c>
    </row>
    <row r="204" spans="2:18" x14ac:dyDescent="0.25">
      <c r="B204" s="48">
        <f t="shared" ca="1" si="60"/>
        <v>50375</v>
      </c>
      <c r="C204" s="72">
        <f t="shared" ca="1" si="61"/>
        <v>0</v>
      </c>
      <c r="D204" s="125">
        <v>0</v>
      </c>
      <c r="E204" s="125">
        <v>0</v>
      </c>
      <c r="F204" s="73">
        <f t="shared" ca="1" si="62"/>
        <v>0</v>
      </c>
      <c r="G204" s="77">
        <f t="shared" ca="1" si="63"/>
        <v>0</v>
      </c>
      <c r="H204" s="74">
        <f t="shared" ca="1" si="66"/>
        <v>0</v>
      </c>
      <c r="I204" s="112">
        <f t="shared" ca="1" si="56"/>
        <v>0</v>
      </c>
      <c r="J204" s="74">
        <f t="shared" ca="1" si="64"/>
        <v>0</v>
      </c>
      <c r="K204" s="74">
        <f t="shared" ca="1" si="57"/>
        <v>0</v>
      </c>
      <c r="L204" s="74">
        <f t="shared" ca="1" si="58"/>
        <v>0</v>
      </c>
      <c r="M204" s="74">
        <f t="shared" ca="1" si="67"/>
        <v>0</v>
      </c>
      <c r="N204" s="60">
        <f t="shared" ca="1" si="68"/>
        <v>0</v>
      </c>
      <c r="O204" s="75">
        <f t="shared" ca="1" si="55"/>
        <v>0</v>
      </c>
      <c r="P204" s="123">
        <f t="shared" ca="1" si="54"/>
        <v>0</v>
      </c>
      <c r="Q204" s="76">
        <f t="shared" ca="1" si="65"/>
        <v>0</v>
      </c>
      <c r="R204" s="49">
        <f t="shared" ca="1" si="59"/>
        <v>2037</v>
      </c>
    </row>
    <row r="205" spans="2:18" x14ac:dyDescent="0.25">
      <c r="B205" s="48">
        <f t="shared" ca="1" si="60"/>
        <v>50406</v>
      </c>
      <c r="C205" s="72">
        <f t="shared" ca="1" si="61"/>
        <v>0</v>
      </c>
      <c r="D205" s="125">
        <v>0</v>
      </c>
      <c r="E205" s="125">
        <v>0</v>
      </c>
      <c r="F205" s="73">
        <f t="shared" ca="1" si="62"/>
        <v>0</v>
      </c>
      <c r="G205" s="77">
        <f t="shared" ca="1" si="63"/>
        <v>0</v>
      </c>
      <c r="H205" s="74">
        <f t="shared" ca="1" si="66"/>
        <v>0</v>
      </c>
      <c r="I205" s="112">
        <f t="shared" ca="1" si="56"/>
        <v>0</v>
      </c>
      <c r="J205" s="74">
        <f t="shared" ca="1" si="64"/>
        <v>0</v>
      </c>
      <c r="K205" s="74">
        <f t="shared" ca="1" si="57"/>
        <v>0</v>
      </c>
      <c r="L205" s="74">
        <f t="shared" ca="1" si="58"/>
        <v>0</v>
      </c>
      <c r="M205" s="74">
        <f t="shared" ca="1" si="67"/>
        <v>0</v>
      </c>
      <c r="N205" s="60">
        <f t="shared" ca="1" si="68"/>
        <v>0</v>
      </c>
      <c r="O205" s="75">
        <f t="shared" ca="1" si="55"/>
        <v>0</v>
      </c>
      <c r="P205" s="123">
        <f t="shared" ca="1" si="54"/>
        <v>0</v>
      </c>
      <c r="Q205" s="76">
        <f t="shared" ca="1" si="65"/>
        <v>0</v>
      </c>
      <c r="R205" s="49">
        <f t="shared" ca="1" si="59"/>
        <v>2038</v>
      </c>
    </row>
    <row r="206" spans="2:18" x14ac:dyDescent="0.25">
      <c r="B206" s="48">
        <f t="shared" ca="1" si="60"/>
        <v>50437</v>
      </c>
      <c r="C206" s="72">
        <f t="shared" ca="1" si="61"/>
        <v>0</v>
      </c>
      <c r="D206" s="125">
        <v>0</v>
      </c>
      <c r="E206" s="125">
        <v>0</v>
      </c>
      <c r="F206" s="73">
        <f t="shared" ca="1" si="62"/>
        <v>0</v>
      </c>
      <c r="G206" s="77">
        <f t="shared" ca="1" si="63"/>
        <v>0</v>
      </c>
      <c r="H206" s="74">
        <f t="shared" ca="1" si="66"/>
        <v>0</v>
      </c>
      <c r="I206" s="112">
        <f t="shared" ca="1" si="56"/>
        <v>0</v>
      </c>
      <c r="J206" s="74">
        <f t="shared" ca="1" si="64"/>
        <v>0</v>
      </c>
      <c r="K206" s="74">
        <f t="shared" ca="1" si="57"/>
        <v>0</v>
      </c>
      <c r="L206" s="74">
        <f t="shared" ca="1" si="58"/>
        <v>0</v>
      </c>
      <c r="M206" s="74">
        <f t="shared" ca="1" si="67"/>
        <v>0</v>
      </c>
      <c r="N206" s="60">
        <f t="shared" ca="1" si="68"/>
        <v>0</v>
      </c>
      <c r="O206" s="75">
        <f t="shared" ca="1" si="55"/>
        <v>0</v>
      </c>
      <c r="P206" s="123">
        <f t="shared" ca="1" si="54"/>
        <v>0</v>
      </c>
      <c r="Q206" s="76">
        <f t="shared" ca="1" si="65"/>
        <v>0</v>
      </c>
      <c r="R206" s="49">
        <f t="shared" ca="1" si="59"/>
        <v>2038</v>
      </c>
    </row>
    <row r="207" spans="2:18" x14ac:dyDescent="0.25">
      <c r="B207" s="48">
        <f t="shared" ca="1" si="60"/>
        <v>50465</v>
      </c>
      <c r="C207" s="72">
        <f t="shared" ca="1" si="61"/>
        <v>0</v>
      </c>
      <c r="D207" s="125">
        <v>0</v>
      </c>
      <c r="E207" s="125">
        <v>0</v>
      </c>
      <c r="F207" s="73">
        <f t="shared" ca="1" si="62"/>
        <v>0</v>
      </c>
      <c r="G207" s="77">
        <f t="shared" ca="1" si="63"/>
        <v>0</v>
      </c>
      <c r="H207" s="74">
        <f t="shared" ca="1" si="66"/>
        <v>0</v>
      </c>
      <c r="I207" s="112">
        <f t="shared" ca="1" si="56"/>
        <v>0</v>
      </c>
      <c r="J207" s="74">
        <f t="shared" ca="1" si="64"/>
        <v>0</v>
      </c>
      <c r="K207" s="74">
        <f t="shared" ca="1" si="57"/>
        <v>0</v>
      </c>
      <c r="L207" s="74">
        <f t="shared" ca="1" si="58"/>
        <v>0</v>
      </c>
      <c r="M207" s="74">
        <f t="shared" ca="1" si="67"/>
        <v>0</v>
      </c>
      <c r="N207" s="60">
        <f t="shared" ca="1" si="68"/>
        <v>0</v>
      </c>
      <c r="O207" s="75">
        <f t="shared" ca="1" si="55"/>
        <v>0</v>
      </c>
      <c r="P207" s="123">
        <f t="shared" ca="1" si="54"/>
        <v>0</v>
      </c>
      <c r="Q207" s="76">
        <f t="shared" ca="1" si="65"/>
        <v>0</v>
      </c>
      <c r="R207" s="49">
        <f t="shared" ca="1" si="59"/>
        <v>2038</v>
      </c>
    </row>
    <row r="208" spans="2:18" x14ac:dyDescent="0.25">
      <c r="B208" s="48">
        <f t="shared" ca="1" si="60"/>
        <v>50496</v>
      </c>
      <c r="C208" s="72">
        <f t="shared" ca="1" si="61"/>
        <v>0</v>
      </c>
      <c r="D208" s="125">
        <v>0</v>
      </c>
      <c r="E208" s="125">
        <v>0</v>
      </c>
      <c r="F208" s="73">
        <f t="shared" ca="1" si="62"/>
        <v>0</v>
      </c>
      <c r="G208" s="77">
        <f t="shared" ca="1" si="63"/>
        <v>0</v>
      </c>
      <c r="H208" s="74">
        <f t="shared" ca="1" si="66"/>
        <v>0</v>
      </c>
      <c r="I208" s="112">
        <f t="shared" ca="1" si="56"/>
        <v>0</v>
      </c>
      <c r="J208" s="74">
        <f t="shared" ca="1" si="64"/>
        <v>0</v>
      </c>
      <c r="K208" s="74">
        <f t="shared" ca="1" si="57"/>
        <v>0</v>
      </c>
      <c r="L208" s="74">
        <f t="shared" ca="1" si="58"/>
        <v>0</v>
      </c>
      <c r="M208" s="74">
        <f t="shared" ca="1" si="67"/>
        <v>0</v>
      </c>
      <c r="N208" s="60">
        <f t="shared" ca="1" si="68"/>
        <v>0</v>
      </c>
      <c r="O208" s="75">
        <f t="shared" ca="1" si="55"/>
        <v>0</v>
      </c>
      <c r="P208" s="123">
        <f t="shared" ca="1" si="54"/>
        <v>0</v>
      </c>
      <c r="Q208" s="76">
        <f t="shared" ca="1" si="65"/>
        <v>0</v>
      </c>
      <c r="R208" s="49">
        <f t="shared" ca="1" si="59"/>
        <v>2038</v>
      </c>
    </row>
    <row r="209" spans="2:18" x14ac:dyDescent="0.25">
      <c r="B209" s="48">
        <f t="shared" ca="1" si="60"/>
        <v>50526</v>
      </c>
      <c r="C209" s="72">
        <f t="shared" ca="1" si="61"/>
        <v>0</v>
      </c>
      <c r="D209" s="125">
        <v>0</v>
      </c>
      <c r="E209" s="125">
        <v>0</v>
      </c>
      <c r="F209" s="73">
        <f t="shared" ca="1" si="62"/>
        <v>0</v>
      </c>
      <c r="G209" s="77">
        <f t="shared" ca="1" si="63"/>
        <v>0</v>
      </c>
      <c r="H209" s="74">
        <f t="shared" ca="1" si="66"/>
        <v>0</v>
      </c>
      <c r="I209" s="112">
        <f t="shared" ca="1" si="56"/>
        <v>0</v>
      </c>
      <c r="J209" s="74">
        <f t="shared" ca="1" si="64"/>
        <v>0</v>
      </c>
      <c r="K209" s="74">
        <f t="shared" ca="1" si="57"/>
        <v>0</v>
      </c>
      <c r="L209" s="74">
        <f t="shared" ca="1" si="58"/>
        <v>0</v>
      </c>
      <c r="M209" s="74">
        <f t="shared" ca="1" si="67"/>
        <v>0</v>
      </c>
      <c r="N209" s="60">
        <f t="shared" ca="1" si="68"/>
        <v>0</v>
      </c>
      <c r="O209" s="75">
        <f t="shared" ca="1" si="55"/>
        <v>0</v>
      </c>
      <c r="P209" s="123">
        <f t="shared" ref="P209:P272" ca="1" si="69">IF(O209,O209+400,0)</f>
        <v>0</v>
      </c>
      <c r="Q209" s="76">
        <f t="shared" ca="1" si="65"/>
        <v>0</v>
      </c>
      <c r="R209" s="49">
        <f t="shared" ca="1" si="59"/>
        <v>2038</v>
      </c>
    </row>
    <row r="210" spans="2:18" x14ac:dyDescent="0.25">
      <c r="B210" s="48">
        <f t="shared" ca="1" si="60"/>
        <v>50557</v>
      </c>
      <c r="C210" s="72">
        <f t="shared" ca="1" si="61"/>
        <v>0</v>
      </c>
      <c r="D210" s="125">
        <v>0</v>
      </c>
      <c r="E210" s="125">
        <v>0</v>
      </c>
      <c r="F210" s="73">
        <f t="shared" ca="1" si="62"/>
        <v>0</v>
      </c>
      <c r="G210" s="77">
        <f t="shared" ca="1" si="63"/>
        <v>0</v>
      </c>
      <c r="H210" s="74">
        <f t="shared" ca="1" si="66"/>
        <v>0</v>
      </c>
      <c r="I210" s="112">
        <f t="shared" ca="1" si="56"/>
        <v>0</v>
      </c>
      <c r="J210" s="74">
        <f t="shared" ca="1" si="64"/>
        <v>0</v>
      </c>
      <c r="K210" s="74">
        <f t="shared" ca="1" si="57"/>
        <v>0</v>
      </c>
      <c r="L210" s="74">
        <f t="shared" ca="1" si="58"/>
        <v>0</v>
      </c>
      <c r="M210" s="74">
        <f t="shared" ca="1" si="67"/>
        <v>0</v>
      </c>
      <c r="N210" s="60">
        <f t="shared" ca="1" si="68"/>
        <v>0</v>
      </c>
      <c r="O210" s="75">
        <f t="shared" ca="1" si="55"/>
        <v>0</v>
      </c>
      <c r="P210" s="123">
        <f t="shared" ca="1" si="69"/>
        <v>0</v>
      </c>
      <c r="Q210" s="76">
        <f t="shared" ca="1" si="65"/>
        <v>0</v>
      </c>
      <c r="R210" s="49">
        <f t="shared" ca="1" si="59"/>
        <v>2038</v>
      </c>
    </row>
    <row r="211" spans="2:18" x14ac:dyDescent="0.25">
      <c r="B211" s="48">
        <f t="shared" ca="1" si="60"/>
        <v>50587</v>
      </c>
      <c r="C211" s="72">
        <f t="shared" ca="1" si="61"/>
        <v>0</v>
      </c>
      <c r="D211" s="125">
        <v>0</v>
      </c>
      <c r="E211" s="125">
        <v>0</v>
      </c>
      <c r="F211" s="73">
        <f t="shared" ca="1" si="62"/>
        <v>0</v>
      </c>
      <c r="G211" s="77">
        <f t="shared" ca="1" si="63"/>
        <v>0</v>
      </c>
      <c r="H211" s="74">
        <f t="shared" ca="1" si="66"/>
        <v>0</v>
      </c>
      <c r="I211" s="112">
        <f t="shared" ca="1" si="56"/>
        <v>0</v>
      </c>
      <c r="J211" s="74">
        <f t="shared" ca="1" si="64"/>
        <v>0</v>
      </c>
      <c r="K211" s="74">
        <f t="shared" ca="1" si="57"/>
        <v>0</v>
      </c>
      <c r="L211" s="74">
        <f t="shared" ca="1" si="58"/>
        <v>0</v>
      </c>
      <c r="M211" s="74">
        <f t="shared" ca="1" si="67"/>
        <v>0</v>
      </c>
      <c r="N211" s="60">
        <f t="shared" ca="1" si="68"/>
        <v>0</v>
      </c>
      <c r="O211" s="75">
        <f t="shared" ca="1" si="55"/>
        <v>0</v>
      </c>
      <c r="P211" s="123">
        <f t="shared" ca="1" si="69"/>
        <v>0</v>
      </c>
      <c r="Q211" s="76">
        <f t="shared" ca="1" si="65"/>
        <v>0</v>
      </c>
      <c r="R211" s="49">
        <f t="shared" ca="1" si="59"/>
        <v>2038</v>
      </c>
    </row>
    <row r="212" spans="2:18" x14ac:dyDescent="0.25">
      <c r="B212" s="48">
        <f t="shared" ca="1" si="60"/>
        <v>50618</v>
      </c>
      <c r="C212" s="72">
        <f t="shared" ca="1" si="61"/>
        <v>0</v>
      </c>
      <c r="D212" s="125">
        <v>0</v>
      </c>
      <c r="E212" s="125">
        <v>0</v>
      </c>
      <c r="F212" s="73">
        <f t="shared" ca="1" si="62"/>
        <v>0</v>
      </c>
      <c r="G212" s="77">
        <f t="shared" ca="1" si="63"/>
        <v>0</v>
      </c>
      <c r="H212" s="74">
        <f t="shared" ca="1" si="66"/>
        <v>0</v>
      </c>
      <c r="I212" s="112">
        <f t="shared" ca="1" si="56"/>
        <v>0</v>
      </c>
      <c r="J212" s="74">
        <f t="shared" ca="1" si="64"/>
        <v>0</v>
      </c>
      <c r="K212" s="74">
        <f t="shared" ca="1" si="57"/>
        <v>0</v>
      </c>
      <c r="L212" s="74">
        <f t="shared" ca="1" si="58"/>
        <v>0</v>
      </c>
      <c r="M212" s="74">
        <f t="shared" ca="1" si="67"/>
        <v>0</v>
      </c>
      <c r="N212" s="60">
        <f t="shared" ca="1" si="68"/>
        <v>0</v>
      </c>
      <c r="O212" s="75">
        <f t="shared" ca="1" si="55"/>
        <v>0</v>
      </c>
      <c r="P212" s="123">
        <f t="shared" ca="1" si="69"/>
        <v>0</v>
      </c>
      <c r="Q212" s="76">
        <f t="shared" ca="1" si="65"/>
        <v>0</v>
      </c>
      <c r="R212" s="49">
        <f t="shared" ca="1" si="59"/>
        <v>2038</v>
      </c>
    </row>
    <row r="213" spans="2:18" x14ac:dyDescent="0.25">
      <c r="B213" s="48">
        <f t="shared" ca="1" si="60"/>
        <v>50649</v>
      </c>
      <c r="C213" s="72">
        <f t="shared" ca="1" si="61"/>
        <v>0</v>
      </c>
      <c r="D213" s="125">
        <v>0</v>
      </c>
      <c r="E213" s="125">
        <v>0</v>
      </c>
      <c r="F213" s="73">
        <f t="shared" ca="1" si="62"/>
        <v>0</v>
      </c>
      <c r="G213" s="77">
        <f t="shared" ca="1" si="63"/>
        <v>0</v>
      </c>
      <c r="H213" s="74">
        <f t="shared" ca="1" si="66"/>
        <v>0</v>
      </c>
      <c r="I213" s="112">
        <f t="shared" ca="1" si="56"/>
        <v>0</v>
      </c>
      <c r="J213" s="74">
        <f t="shared" ca="1" si="64"/>
        <v>0</v>
      </c>
      <c r="K213" s="74">
        <f t="shared" ca="1" si="57"/>
        <v>0</v>
      </c>
      <c r="L213" s="74">
        <f t="shared" ca="1" si="58"/>
        <v>0</v>
      </c>
      <c r="M213" s="74">
        <f t="shared" ca="1" si="67"/>
        <v>0</v>
      </c>
      <c r="N213" s="60">
        <f t="shared" ca="1" si="68"/>
        <v>0</v>
      </c>
      <c r="O213" s="75">
        <f t="shared" ca="1" si="55"/>
        <v>0</v>
      </c>
      <c r="P213" s="123">
        <f t="shared" ca="1" si="69"/>
        <v>0</v>
      </c>
      <c r="Q213" s="76">
        <f t="shared" ca="1" si="65"/>
        <v>0</v>
      </c>
      <c r="R213" s="49">
        <f t="shared" ca="1" si="59"/>
        <v>2038</v>
      </c>
    </row>
    <row r="214" spans="2:18" x14ac:dyDescent="0.25">
      <c r="B214" s="48">
        <f t="shared" ca="1" si="60"/>
        <v>50679</v>
      </c>
      <c r="C214" s="72">
        <f t="shared" ca="1" si="61"/>
        <v>0</v>
      </c>
      <c r="D214" s="125">
        <v>0</v>
      </c>
      <c r="E214" s="125">
        <v>0</v>
      </c>
      <c r="F214" s="73">
        <f t="shared" ca="1" si="62"/>
        <v>0</v>
      </c>
      <c r="G214" s="77">
        <f t="shared" ca="1" si="63"/>
        <v>0</v>
      </c>
      <c r="H214" s="74">
        <f t="shared" ca="1" si="66"/>
        <v>0</v>
      </c>
      <c r="I214" s="112">
        <f t="shared" ca="1" si="56"/>
        <v>0</v>
      </c>
      <c r="J214" s="74">
        <f t="shared" ca="1" si="64"/>
        <v>0</v>
      </c>
      <c r="K214" s="74">
        <f t="shared" ca="1" si="57"/>
        <v>0</v>
      </c>
      <c r="L214" s="74">
        <f t="shared" ca="1" si="58"/>
        <v>0</v>
      </c>
      <c r="M214" s="74">
        <f t="shared" ca="1" si="67"/>
        <v>0</v>
      </c>
      <c r="N214" s="60">
        <f t="shared" ca="1" si="68"/>
        <v>0</v>
      </c>
      <c r="O214" s="75">
        <f t="shared" ca="1" si="55"/>
        <v>0</v>
      </c>
      <c r="P214" s="123">
        <f t="shared" ca="1" si="69"/>
        <v>0</v>
      </c>
      <c r="Q214" s="76">
        <f t="shared" ca="1" si="65"/>
        <v>0</v>
      </c>
      <c r="R214" s="49">
        <f t="shared" ca="1" si="59"/>
        <v>2038</v>
      </c>
    </row>
    <row r="215" spans="2:18" x14ac:dyDescent="0.25">
      <c r="B215" s="48">
        <f t="shared" ca="1" si="60"/>
        <v>50710</v>
      </c>
      <c r="C215" s="72">
        <f t="shared" ca="1" si="61"/>
        <v>0</v>
      </c>
      <c r="D215" s="125">
        <v>0</v>
      </c>
      <c r="E215" s="125">
        <v>0</v>
      </c>
      <c r="F215" s="73">
        <f t="shared" ca="1" si="62"/>
        <v>0</v>
      </c>
      <c r="G215" s="77">
        <f t="shared" ca="1" si="63"/>
        <v>0</v>
      </c>
      <c r="H215" s="74">
        <f t="shared" ca="1" si="66"/>
        <v>0</v>
      </c>
      <c r="I215" s="112">
        <f t="shared" ca="1" si="56"/>
        <v>0</v>
      </c>
      <c r="J215" s="74">
        <f t="shared" ca="1" si="64"/>
        <v>0</v>
      </c>
      <c r="K215" s="74">
        <f t="shared" ca="1" si="57"/>
        <v>0</v>
      </c>
      <c r="L215" s="74">
        <f t="shared" ca="1" si="58"/>
        <v>0</v>
      </c>
      <c r="M215" s="74">
        <f t="shared" ca="1" si="67"/>
        <v>0</v>
      </c>
      <c r="N215" s="60">
        <f t="shared" ca="1" si="68"/>
        <v>0</v>
      </c>
      <c r="O215" s="75">
        <f t="shared" ca="1" si="55"/>
        <v>0</v>
      </c>
      <c r="P215" s="123">
        <f t="shared" ca="1" si="69"/>
        <v>0</v>
      </c>
      <c r="Q215" s="76">
        <f t="shared" ca="1" si="65"/>
        <v>0</v>
      </c>
      <c r="R215" s="49">
        <f t="shared" ca="1" si="59"/>
        <v>2038</v>
      </c>
    </row>
    <row r="216" spans="2:18" x14ac:dyDescent="0.25">
      <c r="B216" s="48">
        <f t="shared" ca="1" si="60"/>
        <v>50740</v>
      </c>
      <c r="C216" s="72">
        <f t="shared" ca="1" si="61"/>
        <v>0</v>
      </c>
      <c r="D216" s="125">
        <v>0</v>
      </c>
      <c r="E216" s="125">
        <v>0</v>
      </c>
      <c r="F216" s="73">
        <f t="shared" ca="1" si="62"/>
        <v>0</v>
      </c>
      <c r="G216" s="77">
        <f t="shared" ca="1" si="63"/>
        <v>0</v>
      </c>
      <c r="H216" s="74">
        <f t="shared" ca="1" si="66"/>
        <v>0</v>
      </c>
      <c r="I216" s="112">
        <f t="shared" ca="1" si="56"/>
        <v>0</v>
      </c>
      <c r="J216" s="74">
        <f t="shared" ca="1" si="64"/>
        <v>0</v>
      </c>
      <c r="K216" s="74">
        <f t="shared" ca="1" si="57"/>
        <v>0</v>
      </c>
      <c r="L216" s="74">
        <f t="shared" ca="1" si="58"/>
        <v>0</v>
      </c>
      <c r="M216" s="74">
        <f t="shared" ca="1" si="67"/>
        <v>0</v>
      </c>
      <c r="N216" s="60">
        <f t="shared" ca="1" si="68"/>
        <v>0</v>
      </c>
      <c r="O216" s="75">
        <f t="shared" ca="1" si="55"/>
        <v>0</v>
      </c>
      <c r="P216" s="123">
        <f t="shared" ca="1" si="69"/>
        <v>0</v>
      </c>
      <c r="Q216" s="76">
        <f t="shared" ca="1" si="65"/>
        <v>0</v>
      </c>
      <c r="R216" s="49">
        <f t="shared" ca="1" si="59"/>
        <v>2038</v>
      </c>
    </row>
    <row r="217" spans="2:18" x14ac:dyDescent="0.25">
      <c r="B217" s="48">
        <f t="shared" ca="1" si="60"/>
        <v>50771</v>
      </c>
      <c r="C217" s="72">
        <f t="shared" ca="1" si="61"/>
        <v>0</v>
      </c>
      <c r="D217" s="125">
        <v>0</v>
      </c>
      <c r="E217" s="125">
        <v>0</v>
      </c>
      <c r="F217" s="73">
        <f t="shared" ca="1" si="62"/>
        <v>0</v>
      </c>
      <c r="G217" s="77">
        <f t="shared" ca="1" si="63"/>
        <v>0</v>
      </c>
      <c r="H217" s="74">
        <f t="shared" ca="1" si="66"/>
        <v>0</v>
      </c>
      <c r="I217" s="112">
        <f t="shared" ca="1" si="56"/>
        <v>0</v>
      </c>
      <c r="J217" s="74">
        <f t="shared" ca="1" si="64"/>
        <v>0</v>
      </c>
      <c r="K217" s="74">
        <f t="shared" ca="1" si="57"/>
        <v>0</v>
      </c>
      <c r="L217" s="74">
        <f t="shared" ca="1" si="58"/>
        <v>0</v>
      </c>
      <c r="M217" s="74">
        <f t="shared" ca="1" si="67"/>
        <v>0</v>
      </c>
      <c r="N217" s="60">
        <f t="shared" ca="1" si="68"/>
        <v>0</v>
      </c>
      <c r="O217" s="75">
        <f t="shared" ref="O217:O280" ca="1" si="70">IF(Q216&gt;0,(IF(AND(MONTH($B217)=MONTH(Renew_3208),MONTH($B217)=MONTH(Renew_2924)),Goal_From_3208*0.5+Goal_From_2924*0.5,IF(MONTH($B217)=MONTH(Renew_3208),Goal_From_3208*0.5+Goal_From_2924*0.9,IF(MONTH($B217)=MONTH(Renew_2924),Goal_From_3208*0.9+Goal_From_2924*0.5,Goal_From_3208*0.9+Goal_From_2924*0.9)))+IF(B217&gt;=Temp_Start,IF(Temp,Temp_Goal,0),0)+IF(Bought_3rd_Rental,IF(MONTH($B217)=MONTH(Renew_NEW),Goal_From_NEW*0.5,Goal_From_NEW))),0)</f>
        <v>0</v>
      </c>
      <c r="P217" s="123">
        <f t="shared" ca="1" si="69"/>
        <v>0</v>
      </c>
      <c r="Q217" s="76">
        <f t="shared" ca="1" si="65"/>
        <v>0</v>
      </c>
      <c r="R217" s="49">
        <f t="shared" ca="1" si="59"/>
        <v>2039</v>
      </c>
    </row>
    <row r="218" spans="2:18" x14ac:dyDescent="0.25">
      <c r="B218" s="48">
        <f t="shared" ca="1" si="60"/>
        <v>50802</v>
      </c>
      <c r="C218" s="72">
        <f t="shared" ca="1" si="61"/>
        <v>0</v>
      </c>
      <c r="D218" s="125">
        <v>0</v>
      </c>
      <c r="E218" s="125">
        <v>0</v>
      </c>
      <c r="F218" s="73">
        <f t="shared" ca="1" si="62"/>
        <v>0</v>
      </c>
      <c r="G218" s="77">
        <f t="shared" ca="1" si="63"/>
        <v>0</v>
      </c>
      <c r="H218" s="74">
        <f t="shared" ca="1" si="66"/>
        <v>0</v>
      </c>
      <c r="I218" s="112">
        <f t="shared" ca="1" si="56"/>
        <v>0</v>
      </c>
      <c r="J218" s="74">
        <f t="shared" ca="1" si="64"/>
        <v>0</v>
      </c>
      <c r="K218" s="74">
        <f t="shared" ca="1" si="57"/>
        <v>0</v>
      </c>
      <c r="L218" s="74">
        <f t="shared" ca="1" si="58"/>
        <v>0</v>
      </c>
      <c r="M218" s="74">
        <f t="shared" ca="1" si="67"/>
        <v>0</v>
      </c>
      <c r="N218" s="60">
        <f t="shared" ca="1" si="68"/>
        <v>0</v>
      </c>
      <c r="O218" s="75">
        <f t="shared" ca="1" si="70"/>
        <v>0</v>
      </c>
      <c r="P218" s="123">
        <f t="shared" ca="1" si="69"/>
        <v>0</v>
      </c>
      <c r="Q218" s="76">
        <f t="shared" ca="1" si="65"/>
        <v>0</v>
      </c>
      <c r="R218" s="49">
        <f t="shared" ca="1" si="59"/>
        <v>2039</v>
      </c>
    </row>
    <row r="219" spans="2:18" x14ac:dyDescent="0.25">
      <c r="B219" s="48">
        <f t="shared" ca="1" si="60"/>
        <v>50830</v>
      </c>
      <c r="C219" s="72">
        <f t="shared" ca="1" si="61"/>
        <v>0</v>
      </c>
      <c r="D219" s="125">
        <v>0</v>
      </c>
      <c r="E219" s="125">
        <v>0</v>
      </c>
      <c r="F219" s="73">
        <f t="shared" ca="1" si="62"/>
        <v>0</v>
      </c>
      <c r="G219" s="77">
        <f t="shared" ca="1" si="63"/>
        <v>0</v>
      </c>
      <c r="H219" s="74">
        <f t="shared" ca="1" si="66"/>
        <v>0</v>
      </c>
      <c r="I219" s="112">
        <f t="shared" ca="1" si="56"/>
        <v>0</v>
      </c>
      <c r="J219" s="74">
        <f t="shared" ca="1" si="64"/>
        <v>0</v>
      </c>
      <c r="K219" s="74">
        <f t="shared" ca="1" si="57"/>
        <v>0</v>
      </c>
      <c r="L219" s="74">
        <f t="shared" ca="1" si="58"/>
        <v>0</v>
      </c>
      <c r="M219" s="74">
        <f t="shared" ca="1" si="67"/>
        <v>0</v>
      </c>
      <c r="N219" s="60">
        <f t="shared" ca="1" si="68"/>
        <v>0</v>
      </c>
      <c r="O219" s="75">
        <f t="shared" ca="1" si="70"/>
        <v>0</v>
      </c>
      <c r="P219" s="123">
        <f t="shared" ca="1" si="69"/>
        <v>0</v>
      </c>
      <c r="Q219" s="76">
        <f t="shared" ca="1" si="65"/>
        <v>0</v>
      </c>
      <c r="R219" s="49">
        <f t="shared" ca="1" si="59"/>
        <v>2039</v>
      </c>
    </row>
    <row r="220" spans="2:18" x14ac:dyDescent="0.25">
      <c r="B220" s="48">
        <f t="shared" ca="1" si="60"/>
        <v>50861</v>
      </c>
      <c r="C220" s="72">
        <f t="shared" ca="1" si="61"/>
        <v>0</v>
      </c>
      <c r="D220" s="125">
        <v>0</v>
      </c>
      <c r="E220" s="125">
        <v>0</v>
      </c>
      <c r="F220" s="73">
        <f t="shared" ca="1" si="62"/>
        <v>0</v>
      </c>
      <c r="G220" s="77">
        <f t="shared" ca="1" si="63"/>
        <v>0</v>
      </c>
      <c r="H220" s="74">
        <f t="shared" ca="1" si="66"/>
        <v>0</v>
      </c>
      <c r="I220" s="112">
        <f t="shared" ca="1" si="56"/>
        <v>0</v>
      </c>
      <c r="J220" s="74">
        <f t="shared" ca="1" si="64"/>
        <v>0</v>
      </c>
      <c r="K220" s="74">
        <f t="shared" ca="1" si="57"/>
        <v>0</v>
      </c>
      <c r="L220" s="74">
        <f t="shared" ca="1" si="58"/>
        <v>0</v>
      </c>
      <c r="M220" s="74">
        <f t="shared" ca="1" si="67"/>
        <v>0</v>
      </c>
      <c r="N220" s="60">
        <f t="shared" ca="1" si="68"/>
        <v>0</v>
      </c>
      <c r="O220" s="75">
        <f t="shared" ca="1" si="70"/>
        <v>0</v>
      </c>
      <c r="P220" s="123">
        <f t="shared" ca="1" si="69"/>
        <v>0</v>
      </c>
      <c r="Q220" s="76">
        <f t="shared" ca="1" si="65"/>
        <v>0</v>
      </c>
      <c r="R220" s="49">
        <f t="shared" ca="1" si="59"/>
        <v>2039</v>
      </c>
    </row>
    <row r="221" spans="2:18" x14ac:dyDescent="0.25">
      <c r="B221" s="48">
        <f t="shared" ca="1" si="60"/>
        <v>50891</v>
      </c>
      <c r="C221" s="72">
        <f t="shared" ca="1" si="61"/>
        <v>0</v>
      </c>
      <c r="D221" s="125">
        <v>0</v>
      </c>
      <c r="E221" s="125">
        <v>0</v>
      </c>
      <c r="F221" s="73">
        <f t="shared" ca="1" si="62"/>
        <v>0</v>
      </c>
      <c r="G221" s="77">
        <f t="shared" ca="1" si="63"/>
        <v>0</v>
      </c>
      <c r="H221" s="74">
        <f t="shared" ca="1" si="66"/>
        <v>0</v>
      </c>
      <c r="I221" s="112">
        <f t="shared" ca="1" si="56"/>
        <v>0</v>
      </c>
      <c r="J221" s="74">
        <f t="shared" ca="1" si="64"/>
        <v>0</v>
      </c>
      <c r="K221" s="74">
        <f t="shared" ca="1" si="57"/>
        <v>0</v>
      </c>
      <c r="L221" s="74">
        <f t="shared" ca="1" si="58"/>
        <v>0</v>
      </c>
      <c r="M221" s="74">
        <f t="shared" ca="1" si="67"/>
        <v>0</v>
      </c>
      <c r="N221" s="60">
        <f t="shared" ca="1" si="68"/>
        <v>0</v>
      </c>
      <c r="O221" s="75">
        <f t="shared" ca="1" si="70"/>
        <v>0</v>
      </c>
      <c r="P221" s="123">
        <f t="shared" ca="1" si="69"/>
        <v>0</v>
      </c>
      <c r="Q221" s="76">
        <f t="shared" ca="1" si="65"/>
        <v>0</v>
      </c>
      <c r="R221" s="49">
        <f t="shared" ca="1" si="59"/>
        <v>2039</v>
      </c>
    </row>
    <row r="222" spans="2:18" x14ac:dyDescent="0.25">
      <c r="B222" s="48">
        <f t="shared" ca="1" si="60"/>
        <v>50922</v>
      </c>
      <c r="C222" s="72">
        <f t="shared" ca="1" si="61"/>
        <v>0</v>
      </c>
      <c r="D222" s="125">
        <v>0</v>
      </c>
      <c r="E222" s="125">
        <v>0</v>
      </c>
      <c r="F222" s="73">
        <f t="shared" ca="1" si="62"/>
        <v>0</v>
      </c>
      <c r="G222" s="77">
        <f t="shared" ca="1" si="63"/>
        <v>0</v>
      </c>
      <c r="H222" s="74">
        <f t="shared" ca="1" si="66"/>
        <v>0</v>
      </c>
      <c r="I222" s="112">
        <f t="shared" ca="1" si="56"/>
        <v>0</v>
      </c>
      <c r="J222" s="74">
        <f t="shared" ca="1" si="64"/>
        <v>0</v>
      </c>
      <c r="K222" s="74">
        <f t="shared" ca="1" si="57"/>
        <v>0</v>
      </c>
      <c r="L222" s="74">
        <f t="shared" ca="1" si="58"/>
        <v>0</v>
      </c>
      <c r="M222" s="74">
        <f t="shared" ca="1" si="67"/>
        <v>0</v>
      </c>
      <c r="N222" s="60">
        <f t="shared" ca="1" si="68"/>
        <v>0</v>
      </c>
      <c r="O222" s="75">
        <f t="shared" ca="1" si="70"/>
        <v>0</v>
      </c>
      <c r="P222" s="123">
        <f t="shared" ca="1" si="69"/>
        <v>0</v>
      </c>
      <c r="Q222" s="76">
        <f t="shared" ca="1" si="65"/>
        <v>0</v>
      </c>
      <c r="R222" s="49">
        <f t="shared" ca="1" si="59"/>
        <v>2039</v>
      </c>
    </row>
    <row r="223" spans="2:18" x14ac:dyDescent="0.25">
      <c r="B223" s="48">
        <f t="shared" ca="1" si="60"/>
        <v>50952</v>
      </c>
      <c r="C223" s="72">
        <f t="shared" ca="1" si="61"/>
        <v>0</v>
      </c>
      <c r="D223" s="125">
        <v>0</v>
      </c>
      <c r="E223" s="125">
        <v>0</v>
      </c>
      <c r="F223" s="73">
        <f t="shared" ca="1" si="62"/>
        <v>0</v>
      </c>
      <c r="G223" s="77">
        <f t="shared" ca="1" si="63"/>
        <v>0</v>
      </c>
      <c r="H223" s="74">
        <f t="shared" ca="1" si="66"/>
        <v>0</v>
      </c>
      <c r="I223" s="112">
        <f t="shared" ca="1" si="56"/>
        <v>0</v>
      </c>
      <c r="J223" s="74">
        <f t="shared" ca="1" si="64"/>
        <v>0</v>
      </c>
      <c r="K223" s="74">
        <f t="shared" ca="1" si="57"/>
        <v>0</v>
      </c>
      <c r="L223" s="74">
        <f t="shared" ca="1" si="58"/>
        <v>0</v>
      </c>
      <c r="M223" s="74">
        <f t="shared" ca="1" si="67"/>
        <v>0</v>
      </c>
      <c r="N223" s="60">
        <f t="shared" ca="1" si="68"/>
        <v>0</v>
      </c>
      <c r="O223" s="75">
        <f t="shared" ca="1" si="70"/>
        <v>0</v>
      </c>
      <c r="P223" s="123">
        <f t="shared" ca="1" si="69"/>
        <v>0</v>
      </c>
      <c r="Q223" s="76">
        <f t="shared" ca="1" si="65"/>
        <v>0</v>
      </c>
      <c r="R223" s="49">
        <f t="shared" ca="1" si="59"/>
        <v>2039</v>
      </c>
    </row>
    <row r="224" spans="2:18" x14ac:dyDescent="0.25">
      <c r="B224" s="48">
        <f t="shared" ca="1" si="60"/>
        <v>50983</v>
      </c>
      <c r="C224" s="72">
        <f t="shared" ca="1" si="61"/>
        <v>0</v>
      </c>
      <c r="D224" s="125">
        <v>0</v>
      </c>
      <c r="E224" s="125">
        <v>0</v>
      </c>
      <c r="F224" s="73">
        <f t="shared" ca="1" si="62"/>
        <v>0</v>
      </c>
      <c r="G224" s="77">
        <f t="shared" ca="1" si="63"/>
        <v>0</v>
      </c>
      <c r="H224" s="74">
        <f t="shared" ca="1" si="66"/>
        <v>0</v>
      </c>
      <c r="I224" s="112">
        <f t="shared" ca="1" si="56"/>
        <v>0</v>
      </c>
      <c r="J224" s="74">
        <f t="shared" ca="1" si="64"/>
        <v>0</v>
      </c>
      <c r="K224" s="74">
        <f t="shared" ca="1" si="57"/>
        <v>0</v>
      </c>
      <c r="L224" s="74">
        <f t="shared" ca="1" si="58"/>
        <v>0</v>
      </c>
      <c r="M224" s="74">
        <f t="shared" ca="1" si="67"/>
        <v>0</v>
      </c>
      <c r="N224" s="60">
        <f t="shared" ca="1" si="68"/>
        <v>0</v>
      </c>
      <c r="O224" s="75">
        <f t="shared" ca="1" si="70"/>
        <v>0</v>
      </c>
      <c r="P224" s="123">
        <f t="shared" ca="1" si="69"/>
        <v>0</v>
      </c>
      <c r="Q224" s="76">
        <f t="shared" ca="1" si="65"/>
        <v>0</v>
      </c>
      <c r="R224" s="49">
        <f t="shared" ca="1" si="59"/>
        <v>2039</v>
      </c>
    </row>
    <row r="225" spans="2:18" x14ac:dyDescent="0.25">
      <c r="B225" s="48">
        <f t="shared" ca="1" si="60"/>
        <v>51014</v>
      </c>
      <c r="C225" s="72">
        <f t="shared" ca="1" si="61"/>
        <v>0</v>
      </c>
      <c r="D225" s="125">
        <v>0</v>
      </c>
      <c r="E225" s="125">
        <v>0</v>
      </c>
      <c r="F225" s="73">
        <f t="shared" ca="1" si="62"/>
        <v>0</v>
      </c>
      <c r="G225" s="77">
        <f t="shared" ca="1" si="63"/>
        <v>0</v>
      </c>
      <c r="H225" s="74">
        <f t="shared" ca="1" si="66"/>
        <v>0</v>
      </c>
      <c r="I225" s="112">
        <f t="shared" ca="1" si="56"/>
        <v>0</v>
      </c>
      <c r="J225" s="74">
        <f t="shared" ca="1" si="64"/>
        <v>0</v>
      </c>
      <c r="K225" s="74">
        <f t="shared" ca="1" si="57"/>
        <v>0</v>
      </c>
      <c r="L225" s="74">
        <f t="shared" ca="1" si="58"/>
        <v>0</v>
      </c>
      <c r="M225" s="74">
        <f t="shared" ca="1" si="67"/>
        <v>0</v>
      </c>
      <c r="N225" s="60">
        <f t="shared" ca="1" si="68"/>
        <v>0</v>
      </c>
      <c r="O225" s="75">
        <f t="shared" ca="1" si="70"/>
        <v>0</v>
      </c>
      <c r="P225" s="123">
        <f t="shared" ca="1" si="69"/>
        <v>0</v>
      </c>
      <c r="Q225" s="76">
        <f t="shared" ca="1" si="65"/>
        <v>0</v>
      </c>
      <c r="R225" s="49">
        <f t="shared" ca="1" si="59"/>
        <v>2039</v>
      </c>
    </row>
    <row r="226" spans="2:18" x14ac:dyDescent="0.25">
      <c r="B226" s="48">
        <f t="shared" ca="1" si="60"/>
        <v>51044</v>
      </c>
      <c r="C226" s="72">
        <f t="shared" ca="1" si="61"/>
        <v>0</v>
      </c>
      <c r="D226" s="125">
        <v>0</v>
      </c>
      <c r="E226" s="125">
        <v>0</v>
      </c>
      <c r="F226" s="73">
        <f t="shared" ca="1" si="62"/>
        <v>0</v>
      </c>
      <c r="G226" s="77">
        <f t="shared" ca="1" si="63"/>
        <v>0</v>
      </c>
      <c r="H226" s="74">
        <f t="shared" ca="1" si="66"/>
        <v>0</v>
      </c>
      <c r="I226" s="112">
        <f t="shared" ca="1" si="56"/>
        <v>0</v>
      </c>
      <c r="J226" s="74">
        <f t="shared" ca="1" si="64"/>
        <v>0</v>
      </c>
      <c r="K226" s="74">
        <f t="shared" ca="1" si="57"/>
        <v>0</v>
      </c>
      <c r="L226" s="74">
        <f t="shared" ca="1" si="58"/>
        <v>0</v>
      </c>
      <c r="M226" s="74">
        <f t="shared" ca="1" si="67"/>
        <v>0</v>
      </c>
      <c r="N226" s="60">
        <f t="shared" ca="1" si="68"/>
        <v>0</v>
      </c>
      <c r="O226" s="75">
        <f t="shared" ca="1" si="70"/>
        <v>0</v>
      </c>
      <c r="P226" s="123">
        <f t="shared" ca="1" si="69"/>
        <v>0</v>
      </c>
      <c r="Q226" s="76">
        <f t="shared" ca="1" si="65"/>
        <v>0</v>
      </c>
      <c r="R226" s="49">
        <f t="shared" ca="1" si="59"/>
        <v>2039</v>
      </c>
    </row>
    <row r="227" spans="2:18" x14ac:dyDescent="0.25">
      <c r="B227" s="48">
        <f t="shared" ca="1" si="60"/>
        <v>51075</v>
      </c>
      <c r="C227" s="72">
        <f t="shared" ca="1" si="61"/>
        <v>0</v>
      </c>
      <c r="D227" s="125">
        <v>0</v>
      </c>
      <c r="E227" s="125">
        <v>0</v>
      </c>
      <c r="F227" s="73">
        <f t="shared" ca="1" si="62"/>
        <v>0</v>
      </c>
      <c r="G227" s="77">
        <f t="shared" ca="1" si="63"/>
        <v>0</v>
      </c>
      <c r="H227" s="74">
        <f t="shared" ca="1" si="66"/>
        <v>0</v>
      </c>
      <c r="I227" s="112">
        <f t="shared" ca="1" si="56"/>
        <v>0</v>
      </c>
      <c r="J227" s="74">
        <f t="shared" ca="1" si="64"/>
        <v>0</v>
      </c>
      <c r="K227" s="74">
        <f t="shared" ca="1" si="57"/>
        <v>0</v>
      </c>
      <c r="L227" s="74">
        <f t="shared" ca="1" si="58"/>
        <v>0</v>
      </c>
      <c r="M227" s="74">
        <f t="shared" ca="1" si="67"/>
        <v>0</v>
      </c>
      <c r="N227" s="60">
        <f t="shared" ca="1" si="68"/>
        <v>0</v>
      </c>
      <c r="O227" s="75">
        <f t="shared" ca="1" si="70"/>
        <v>0</v>
      </c>
      <c r="P227" s="123">
        <f t="shared" ca="1" si="69"/>
        <v>0</v>
      </c>
      <c r="Q227" s="76">
        <f t="shared" ca="1" si="65"/>
        <v>0</v>
      </c>
      <c r="R227" s="49">
        <f t="shared" ca="1" si="59"/>
        <v>2039</v>
      </c>
    </row>
    <row r="228" spans="2:18" x14ac:dyDescent="0.25">
      <c r="B228" s="48">
        <f t="shared" ca="1" si="60"/>
        <v>51105</v>
      </c>
      <c r="C228" s="72">
        <f t="shared" ca="1" si="61"/>
        <v>0</v>
      </c>
      <c r="D228" s="125">
        <v>0</v>
      </c>
      <c r="E228" s="125">
        <v>0</v>
      </c>
      <c r="F228" s="73">
        <f t="shared" ca="1" si="62"/>
        <v>0</v>
      </c>
      <c r="G228" s="77">
        <f t="shared" ca="1" si="63"/>
        <v>0</v>
      </c>
      <c r="H228" s="74">
        <f t="shared" ca="1" si="66"/>
        <v>0</v>
      </c>
      <c r="I228" s="112">
        <f t="shared" ca="1" si="56"/>
        <v>0</v>
      </c>
      <c r="J228" s="74">
        <f t="shared" ca="1" si="64"/>
        <v>0</v>
      </c>
      <c r="K228" s="74">
        <f t="shared" ca="1" si="57"/>
        <v>0</v>
      </c>
      <c r="L228" s="74">
        <f t="shared" ca="1" si="58"/>
        <v>0</v>
      </c>
      <c r="M228" s="74">
        <f t="shared" ca="1" si="67"/>
        <v>0</v>
      </c>
      <c r="N228" s="60">
        <f t="shared" ca="1" si="68"/>
        <v>0</v>
      </c>
      <c r="O228" s="75">
        <f t="shared" ca="1" si="70"/>
        <v>0</v>
      </c>
      <c r="P228" s="123">
        <f t="shared" ca="1" si="69"/>
        <v>0</v>
      </c>
      <c r="Q228" s="76">
        <f t="shared" ca="1" si="65"/>
        <v>0</v>
      </c>
      <c r="R228" s="49">
        <f t="shared" ca="1" si="59"/>
        <v>2039</v>
      </c>
    </row>
    <row r="229" spans="2:18" x14ac:dyDescent="0.25">
      <c r="B229" s="48">
        <f t="shared" ca="1" si="60"/>
        <v>51136</v>
      </c>
      <c r="C229" s="72">
        <f t="shared" ca="1" si="61"/>
        <v>0</v>
      </c>
      <c r="D229" s="125">
        <v>0</v>
      </c>
      <c r="E229" s="125">
        <v>0</v>
      </c>
      <c r="F229" s="73">
        <f t="shared" ca="1" si="62"/>
        <v>0</v>
      </c>
      <c r="G229" s="77">
        <f t="shared" ca="1" si="63"/>
        <v>0</v>
      </c>
      <c r="H229" s="74">
        <f t="shared" ca="1" si="66"/>
        <v>0</v>
      </c>
      <c r="I229" s="112">
        <f t="shared" ca="1" si="56"/>
        <v>0</v>
      </c>
      <c r="J229" s="74">
        <f t="shared" ca="1" si="64"/>
        <v>0</v>
      </c>
      <c r="K229" s="74">
        <f t="shared" ca="1" si="57"/>
        <v>0</v>
      </c>
      <c r="L229" s="74">
        <f t="shared" ca="1" si="58"/>
        <v>0</v>
      </c>
      <c r="M229" s="74">
        <f t="shared" ca="1" si="67"/>
        <v>0</v>
      </c>
      <c r="N229" s="60">
        <f t="shared" ca="1" si="68"/>
        <v>0</v>
      </c>
      <c r="O229" s="75">
        <f t="shared" ca="1" si="70"/>
        <v>0</v>
      </c>
      <c r="P229" s="123">
        <f t="shared" ca="1" si="69"/>
        <v>0</v>
      </c>
      <c r="Q229" s="76">
        <f t="shared" ca="1" si="65"/>
        <v>0</v>
      </c>
      <c r="R229" s="49">
        <f t="shared" ca="1" si="59"/>
        <v>2040</v>
      </c>
    </row>
    <row r="230" spans="2:18" x14ac:dyDescent="0.25">
      <c r="B230" s="48">
        <f t="shared" ca="1" si="60"/>
        <v>51167</v>
      </c>
      <c r="C230" s="72">
        <f t="shared" ca="1" si="61"/>
        <v>0</v>
      </c>
      <c r="D230" s="125">
        <v>0</v>
      </c>
      <c r="E230" s="125">
        <v>0</v>
      </c>
      <c r="F230" s="73">
        <f t="shared" ca="1" si="62"/>
        <v>0</v>
      </c>
      <c r="G230" s="77">
        <f t="shared" ca="1" si="63"/>
        <v>0</v>
      </c>
      <c r="H230" s="74">
        <f t="shared" ca="1" si="66"/>
        <v>0</v>
      </c>
      <c r="I230" s="112">
        <f t="shared" ca="1" si="56"/>
        <v>0</v>
      </c>
      <c r="J230" s="74">
        <f t="shared" ca="1" si="64"/>
        <v>0</v>
      </c>
      <c r="K230" s="74">
        <f t="shared" ca="1" si="57"/>
        <v>0</v>
      </c>
      <c r="L230" s="74">
        <f t="shared" ca="1" si="58"/>
        <v>0</v>
      </c>
      <c r="M230" s="74">
        <f t="shared" ca="1" si="67"/>
        <v>0</v>
      </c>
      <c r="N230" s="60">
        <f t="shared" ca="1" si="68"/>
        <v>0</v>
      </c>
      <c r="O230" s="75">
        <f t="shared" ca="1" si="70"/>
        <v>0</v>
      </c>
      <c r="P230" s="123">
        <f t="shared" ca="1" si="69"/>
        <v>0</v>
      </c>
      <c r="Q230" s="76">
        <f t="shared" ca="1" si="65"/>
        <v>0</v>
      </c>
      <c r="R230" s="49">
        <f t="shared" ca="1" si="59"/>
        <v>2040</v>
      </c>
    </row>
    <row r="231" spans="2:18" x14ac:dyDescent="0.25">
      <c r="B231" s="48">
        <f t="shared" ca="1" si="60"/>
        <v>51196</v>
      </c>
      <c r="C231" s="72">
        <f t="shared" ca="1" si="61"/>
        <v>0</v>
      </c>
      <c r="D231" s="125">
        <v>0</v>
      </c>
      <c r="E231" s="125">
        <v>0</v>
      </c>
      <c r="F231" s="73">
        <f t="shared" ca="1" si="62"/>
        <v>0</v>
      </c>
      <c r="G231" s="77">
        <f t="shared" ca="1" si="63"/>
        <v>0</v>
      </c>
      <c r="H231" s="74">
        <f t="shared" ca="1" si="66"/>
        <v>0</v>
      </c>
      <c r="I231" s="112">
        <f t="shared" ca="1" si="56"/>
        <v>0</v>
      </c>
      <c r="J231" s="74">
        <f t="shared" ca="1" si="64"/>
        <v>0</v>
      </c>
      <c r="K231" s="74">
        <f t="shared" ca="1" si="57"/>
        <v>0</v>
      </c>
      <c r="L231" s="74">
        <f t="shared" ca="1" si="58"/>
        <v>0</v>
      </c>
      <c r="M231" s="74">
        <f t="shared" ca="1" si="67"/>
        <v>0</v>
      </c>
      <c r="N231" s="60">
        <f t="shared" ca="1" si="68"/>
        <v>0</v>
      </c>
      <c r="O231" s="75">
        <f t="shared" ca="1" si="70"/>
        <v>0</v>
      </c>
      <c r="P231" s="123">
        <f t="shared" ca="1" si="69"/>
        <v>0</v>
      </c>
      <c r="Q231" s="76">
        <f t="shared" ca="1" si="65"/>
        <v>0</v>
      </c>
      <c r="R231" s="49">
        <f t="shared" ca="1" si="59"/>
        <v>2040</v>
      </c>
    </row>
    <row r="232" spans="2:18" x14ac:dyDescent="0.25">
      <c r="B232" s="48">
        <f t="shared" ca="1" si="60"/>
        <v>51227</v>
      </c>
      <c r="C232" s="72">
        <f t="shared" ca="1" si="61"/>
        <v>0</v>
      </c>
      <c r="D232" s="125">
        <v>0</v>
      </c>
      <c r="E232" s="125">
        <v>0</v>
      </c>
      <c r="F232" s="73">
        <f t="shared" ca="1" si="62"/>
        <v>0</v>
      </c>
      <c r="G232" s="77">
        <f t="shared" ca="1" si="63"/>
        <v>0</v>
      </c>
      <c r="H232" s="74">
        <f t="shared" ca="1" si="66"/>
        <v>0</v>
      </c>
      <c r="I232" s="112">
        <f t="shared" ca="1" si="56"/>
        <v>0</v>
      </c>
      <c r="J232" s="74">
        <f t="shared" ca="1" si="64"/>
        <v>0</v>
      </c>
      <c r="K232" s="74">
        <f t="shared" ca="1" si="57"/>
        <v>0</v>
      </c>
      <c r="L232" s="74">
        <f t="shared" ca="1" si="58"/>
        <v>0</v>
      </c>
      <c r="M232" s="74">
        <f t="shared" ca="1" si="67"/>
        <v>0</v>
      </c>
      <c r="N232" s="60">
        <f t="shared" ca="1" si="68"/>
        <v>0</v>
      </c>
      <c r="O232" s="75">
        <f t="shared" ca="1" si="70"/>
        <v>0</v>
      </c>
      <c r="P232" s="123">
        <f t="shared" ca="1" si="69"/>
        <v>0</v>
      </c>
      <c r="Q232" s="76">
        <f t="shared" ca="1" si="65"/>
        <v>0</v>
      </c>
      <c r="R232" s="49">
        <f t="shared" ca="1" si="59"/>
        <v>2040</v>
      </c>
    </row>
    <row r="233" spans="2:18" x14ac:dyDescent="0.25">
      <c r="B233" s="48">
        <f t="shared" ca="1" si="60"/>
        <v>51257</v>
      </c>
      <c r="C233" s="72">
        <f t="shared" ca="1" si="61"/>
        <v>0</v>
      </c>
      <c r="D233" s="125">
        <v>0</v>
      </c>
      <c r="E233" s="125">
        <v>0</v>
      </c>
      <c r="F233" s="73">
        <f t="shared" ca="1" si="62"/>
        <v>0</v>
      </c>
      <c r="G233" s="77">
        <f t="shared" ca="1" si="63"/>
        <v>0</v>
      </c>
      <c r="H233" s="74">
        <f t="shared" ca="1" si="66"/>
        <v>0</v>
      </c>
      <c r="I233" s="112">
        <f t="shared" ca="1" si="56"/>
        <v>0</v>
      </c>
      <c r="J233" s="74">
        <f t="shared" ca="1" si="64"/>
        <v>0</v>
      </c>
      <c r="K233" s="74">
        <f t="shared" ca="1" si="57"/>
        <v>0</v>
      </c>
      <c r="L233" s="74">
        <f t="shared" ca="1" si="58"/>
        <v>0</v>
      </c>
      <c r="M233" s="74">
        <f t="shared" ca="1" si="67"/>
        <v>0</v>
      </c>
      <c r="N233" s="60">
        <f t="shared" ca="1" si="68"/>
        <v>0</v>
      </c>
      <c r="O233" s="75">
        <f t="shared" ca="1" si="70"/>
        <v>0</v>
      </c>
      <c r="P233" s="123">
        <f t="shared" ca="1" si="69"/>
        <v>0</v>
      </c>
      <c r="Q233" s="76">
        <f t="shared" ca="1" si="65"/>
        <v>0</v>
      </c>
      <c r="R233" s="49">
        <f t="shared" ca="1" si="59"/>
        <v>2040</v>
      </c>
    </row>
    <row r="234" spans="2:18" x14ac:dyDescent="0.25">
      <c r="B234" s="48">
        <f t="shared" ca="1" si="60"/>
        <v>51288</v>
      </c>
      <c r="C234" s="72">
        <f t="shared" ca="1" si="61"/>
        <v>0</v>
      </c>
      <c r="D234" s="125">
        <v>0</v>
      </c>
      <c r="E234" s="125">
        <v>0</v>
      </c>
      <c r="F234" s="73">
        <f t="shared" ca="1" si="62"/>
        <v>0</v>
      </c>
      <c r="G234" s="77">
        <f t="shared" ca="1" si="63"/>
        <v>0</v>
      </c>
      <c r="H234" s="74">
        <f t="shared" ca="1" si="66"/>
        <v>0</v>
      </c>
      <c r="I234" s="112">
        <f t="shared" ca="1" si="56"/>
        <v>0</v>
      </c>
      <c r="J234" s="74">
        <f t="shared" ca="1" si="64"/>
        <v>0</v>
      </c>
      <c r="K234" s="74">
        <f t="shared" ca="1" si="57"/>
        <v>0</v>
      </c>
      <c r="L234" s="74">
        <f t="shared" ca="1" si="58"/>
        <v>0</v>
      </c>
      <c r="M234" s="74">
        <f t="shared" ca="1" si="67"/>
        <v>0</v>
      </c>
      <c r="N234" s="60">
        <f t="shared" ca="1" si="68"/>
        <v>0</v>
      </c>
      <c r="O234" s="75">
        <f t="shared" ca="1" si="70"/>
        <v>0</v>
      </c>
      <c r="P234" s="123">
        <f t="shared" ca="1" si="69"/>
        <v>0</v>
      </c>
      <c r="Q234" s="76">
        <f t="shared" ca="1" si="65"/>
        <v>0</v>
      </c>
      <c r="R234" s="49">
        <f t="shared" ca="1" si="59"/>
        <v>2040</v>
      </c>
    </row>
    <row r="235" spans="2:18" x14ac:dyDescent="0.25">
      <c r="B235" s="48">
        <f t="shared" ca="1" si="60"/>
        <v>51318</v>
      </c>
      <c r="C235" s="72">
        <f t="shared" ca="1" si="61"/>
        <v>0</v>
      </c>
      <c r="D235" s="125">
        <v>0</v>
      </c>
      <c r="E235" s="125">
        <v>0</v>
      </c>
      <c r="F235" s="73">
        <f t="shared" ca="1" si="62"/>
        <v>0</v>
      </c>
      <c r="G235" s="77">
        <f t="shared" ca="1" si="63"/>
        <v>0</v>
      </c>
      <c r="H235" s="74">
        <f t="shared" ca="1" si="66"/>
        <v>0</v>
      </c>
      <c r="I235" s="112">
        <f t="shared" ca="1" si="56"/>
        <v>0</v>
      </c>
      <c r="J235" s="74">
        <f t="shared" ca="1" si="64"/>
        <v>0</v>
      </c>
      <c r="K235" s="74">
        <f t="shared" ca="1" si="57"/>
        <v>0</v>
      </c>
      <c r="L235" s="74">
        <f t="shared" ca="1" si="58"/>
        <v>0</v>
      </c>
      <c r="M235" s="74">
        <f t="shared" ca="1" si="67"/>
        <v>0</v>
      </c>
      <c r="N235" s="60">
        <f t="shared" ca="1" si="68"/>
        <v>0</v>
      </c>
      <c r="O235" s="75">
        <f t="shared" ca="1" si="70"/>
        <v>0</v>
      </c>
      <c r="P235" s="123">
        <f t="shared" ca="1" si="69"/>
        <v>0</v>
      </c>
      <c r="Q235" s="76">
        <f t="shared" ca="1" si="65"/>
        <v>0</v>
      </c>
      <c r="R235" s="49">
        <f t="shared" ca="1" si="59"/>
        <v>2040</v>
      </c>
    </row>
    <row r="236" spans="2:18" x14ac:dyDescent="0.25">
      <c r="B236" s="48">
        <f t="shared" ca="1" si="60"/>
        <v>51349</v>
      </c>
      <c r="C236" s="72">
        <f t="shared" ca="1" si="61"/>
        <v>0</v>
      </c>
      <c r="D236" s="125">
        <v>0</v>
      </c>
      <c r="E236" s="125">
        <v>0</v>
      </c>
      <c r="F236" s="73">
        <f t="shared" ca="1" si="62"/>
        <v>0</v>
      </c>
      <c r="G236" s="77">
        <f t="shared" ca="1" si="63"/>
        <v>0</v>
      </c>
      <c r="H236" s="74">
        <f t="shared" ca="1" si="66"/>
        <v>0</v>
      </c>
      <c r="I236" s="112">
        <f t="shared" ca="1" si="56"/>
        <v>0</v>
      </c>
      <c r="J236" s="74">
        <f t="shared" ca="1" si="64"/>
        <v>0</v>
      </c>
      <c r="K236" s="74">
        <f t="shared" ca="1" si="57"/>
        <v>0</v>
      </c>
      <c r="L236" s="74">
        <f t="shared" ca="1" si="58"/>
        <v>0</v>
      </c>
      <c r="M236" s="74">
        <f t="shared" ca="1" si="67"/>
        <v>0</v>
      </c>
      <c r="N236" s="60">
        <f t="shared" ca="1" si="68"/>
        <v>0</v>
      </c>
      <c r="O236" s="75">
        <f t="shared" ca="1" si="70"/>
        <v>0</v>
      </c>
      <c r="P236" s="123">
        <f t="shared" ca="1" si="69"/>
        <v>0</v>
      </c>
      <c r="Q236" s="76">
        <f t="shared" ca="1" si="65"/>
        <v>0</v>
      </c>
      <c r="R236" s="49">
        <f t="shared" ca="1" si="59"/>
        <v>2040</v>
      </c>
    </row>
    <row r="237" spans="2:18" x14ac:dyDescent="0.25">
      <c r="B237" s="48">
        <f t="shared" ca="1" si="60"/>
        <v>51380</v>
      </c>
      <c r="C237" s="72">
        <f t="shared" ca="1" si="61"/>
        <v>0</v>
      </c>
      <c r="D237" s="125">
        <v>0</v>
      </c>
      <c r="E237" s="125">
        <v>0</v>
      </c>
      <c r="F237" s="73">
        <f t="shared" ca="1" si="62"/>
        <v>0</v>
      </c>
      <c r="G237" s="77">
        <f t="shared" ca="1" si="63"/>
        <v>0</v>
      </c>
      <c r="H237" s="74">
        <f t="shared" ca="1" si="66"/>
        <v>0</v>
      </c>
      <c r="I237" s="112">
        <f t="shared" ca="1" si="56"/>
        <v>0</v>
      </c>
      <c r="J237" s="74">
        <f t="shared" ca="1" si="64"/>
        <v>0</v>
      </c>
      <c r="K237" s="74">
        <f t="shared" ca="1" si="57"/>
        <v>0</v>
      </c>
      <c r="L237" s="74">
        <f t="shared" ca="1" si="58"/>
        <v>0</v>
      </c>
      <c r="M237" s="74">
        <f t="shared" ca="1" si="67"/>
        <v>0</v>
      </c>
      <c r="N237" s="60">
        <f t="shared" ca="1" si="68"/>
        <v>0</v>
      </c>
      <c r="O237" s="75">
        <f t="shared" ca="1" si="70"/>
        <v>0</v>
      </c>
      <c r="P237" s="123">
        <f t="shared" ca="1" si="69"/>
        <v>0</v>
      </c>
      <c r="Q237" s="76">
        <f t="shared" ca="1" si="65"/>
        <v>0</v>
      </c>
      <c r="R237" s="49">
        <f t="shared" ca="1" si="59"/>
        <v>2040</v>
      </c>
    </row>
    <row r="238" spans="2:18" x14ac:dyDescent="0.25">
      <c r="B238" s="48">
        <f t="shared" ca="1" si="60"/>
        <v>51410</v>
      </c>
      <c r="C238" s="72">
        <f t="shared" ca="1" si="61"/>
        <v>0</v>
      </c>
      <c r="D238" s="125">
        <v>0</v>
      </c>
      <c r="E238" s="125">
        <v>0</v>
      </c>
      <c r="F238" s="73">
        <f t="shared" ca="1" si="62"/>
        <v>0</v>
      </c>
      <c r="G238" s="77">
        <f t="shared" ca="1" si="63"/>
        <v>0</v>
      </c>
      <c r="H238" s="74">
        <f t="shared" ca="1" si="66"/>
        <v>0</v>
      </c>
      <c r="I238" s="112">
        <f t="shared" ca="1" si="56"/>
        <v>0</v>
      </c>
      <c r="J238" s="74">
        <f t="shared" ca="1" si="64"/>
        <v>0</v>
      </c>
      <c r="K238" s="74">
        <f t="shared" ca="1" si="57"/>
        <v>0</v>
      </c>
      <c r="L238" s="74">
        <f t="shared" ca="1" si="58"/>
        <v>0</v>
      </c>
      <c r="M238" s="74">
        <f t="shared" ca="1" si="67"/>
        <v>0</v>
      </c>
      <c r="N238" s="60">
        <f t="shared" ca="1" si="68"/>
        <v>0</v>
      </c>
      <c r="O238" s="75">
        <f t="shared" ca="1" si="70"/>
        <v>0</v>
      </c>
      <c r="P238" s="123">
        <f t="shared" ca="1" si="69"/>
        <v>0</v>
      </c>
      <c r="Q238" s="76">
        <f t="shared" ca="1" si="65"/>
        <v>0</v>
      </c>
      <c r="R238" s="49">
        <f t="shared" ca="1" si="59"/>
        <v>2040</v>
      </c>
    </row>
    <row r="239" spans="2:18" x14ac:dyDescent="0.25">
      <c r="B239" s="48">
        <f t="shared" ca="1" si="60"/>
        <v>51441</v>
      </c>
      <c r="C239" s="72">
        <f t="shared" ca="1" si="61"/>
        <v>0</v>
      </c>
      <c r="D239" s="125">
        <v>0</v>
      </c>
      <c r="E239" s="125">
        <v>0</v>
      </c>
      <c r="F239" s="73">
        <f t="shared" ca="1" si="62"/>
        <v>0</v>
      </c>
      <c r="G239" s="77">
        <f t="shared" ca="1" si="63"/>
        <v>0</v>
      </c>
      <c r="H239" s="74">
        <f t="shared" ca="1" si="66"/>
        <v>0</v>
      </c>
      <c r="I239" s="112">
        <f t="shared" ca="1" si="56"/>
        <v>0</v>
      </c>
      <c r="J239" s="74">
        <f t="shared" ca="1" si="64"/>
        <v>0</v>
      </c>
      <c r="K239" s="74">
        <f t="shared" ca="1" si="57"/>
        <v>0</v>
      </c>
      <c r="L239" s="74">
        <f t="shared" ca="1" si="58"/>
        <v>0</v>
      </c>
      <c r="M239" s="74">
        <f t="shared" ca="1" si="67"/>
        <v>0</v>
      </c>
      <c r="N239" s="60">
        <f t="shared" ca="1" si="68"/>
        <v>0</v>
      </c>
      <c r="O239" s="75">
        <f t="shared" ca="1" si="70"/>
        <v>0</v>
      </c>
      <c r="P239" s="123">
        <f t="shared" ca="1" si="69"/>
        <v>0</v>
      </c>
      <c r="Q239" s="76">
        <f t="shared" ca="1" si="65"/>
        <v>0</v>
      </c>
      <c r="R239" s="49">
        <f t="shared" ca="1" si="59"/>
        <v>2040</v>
      </c>
    </row>
    <row r="240" spans="2:18" x14ac:dyDescent="0.25">
      <c r="B240" s="48">
        <f t="shared" ca="1" si="60"/>
        <v>51471</v>
      </c>
      <c r="C240" s="72">
        <f t="shared" ca="1" si="61"/>
        <v>0</v>
      </c>
      <c r="D240" s="125">
        <v>0</v>
      </c>
      <c r="E240" s="125">
        <v>0</v>
      </c>
      <c r="F240" s="73">
        <f t="shared" ca="1" si="62"/>
        <v>0</v>
      </c>
      <c r="G240" s="77">
        <f t="shared" ca="1" si="63"/>
        <v>0</v>
      </c>
      <c r="H240" s="74">
        <f t="shared" ca="1" si="66"/>
        <v>0</v>
      </c>
      <c r="I240" s="112">
        <f t="shared" ca="1" si="56"/>
        <v>0</v>
      </c>
      <c r="J240" s="74">
        <f t="shared" ca="1" si="64"/>
        <v>0</v>
      </c>
      <c r="K240" s="74">
        <f t="shared" ca="1" si="57"/>
        <v>0</v>
      </c>
      <c r="L240" s="74">
        <f t="shared" ca="1" si="58"/>
        <v>0</v>
      </c>
      <c r="M240" s="74">
        <f t="shared" ca="1" si="67"/>
        <v>0</v>
      </c>
      <c r="N240" s="60">
        <f t="shared" ca="1" si="68"/>
        <v>0</v>
      </c>
      <c r="O240" s="75">
        <f t="shared" ca="1" si="70"/>
        <v>0</v>
      </c>
      <c r="P240" s="123">
        <f t="shared" ca="1" si="69"/>
        <v>0</v>
      </c>
      <c r="Q240" s="76">
        <f t="shared" ca="1" si="65"/>
        <v>0</v>
      </c>
      <c r="R240" s="49">
        <f t="shared" ca="1" si="59"/>
        <v>2040</v>
      </c>
    </row>
    <row r="241" spans="2:18" x14ac:dyDescent="0.25">
      <c r="B241" s="48">
        <f t="shared" ca="1" si="60"/>
        <v>51502</v>
      </c>
      <c r="C241" s="72">
        <f t="shared" ca="1" si="61"/>
        <v>0</v>
      </c>
      <c r="D241" s="125">
        <v>0</v>
      </c>
      <c r="E241" s="125">
        <v>0</v>
      </c>
      <c r="F241" s="73">
        <f t="shared" ca="1" si="62"/>
        <v>0</v>
      </c>
      <c r="G241" s="77">
        <f t="shared" ca="1" si="63"/>
        <v>0</v>
      </c>
      <c r="H241" s="74">
        <f t="shared" ca="1" si="66"/>
        <v>0</v>
      </c>
      <c r="I241" s="112">
        <f t="shared" ca="1" si="56"/>
        <v>0</v>
      </c>
      <c r="J241" s="74">
        <f t="shared" ca="1" si="64"/>
        <v>0</v>
      </c>
      <c r="K241" s="74">
        <f t="shared" ca="1" si="57"/>
        <v>0</v>
      </c>
      <c r="L241" s="74">
        <f t="shared" ca="1" si="58"/>
        <v>0</v>
      </c>
      <c r="M241" s="74">
        <f t="shared" ca="1" si="67"/>
        <v>0</v>
      </c>
      <c r="N241" s="60">
        <f t="shared" ca="1" si="68"/>
        <v>0</v>
      </c>
      <c r="O241" s="75">
        <f t="shared" ca="1" si="70"/>
        <v>0</v>
      </c>
      <c r="P241" s="123">
        <f t="shared" ca="1" si="69"/>
        <v>0</v>
      </c>
      <c r="Q241" s="76">
        <f t="shared" ca="1" si="65"/>
        <v>0</v>
      </c>
      <c r="R241" s="49">
        <f t="shared" ca="1" si="59"/>
        <v>2041</v>
      </c>
    </row>
    <row r="242" spans="2:18" x14ac:dyDescent="0.25">
      <c r="B242" s="48">
        <f t="shared" ca="1" si="60"/>
        <v>51533</v>
      </c>
      <c r="C242" s="72">
        <f t="shared" ca="1" si="61"/>
        <v>0</v>
      </c>
      <c r="D242" s="125">
        <v>0</v>
      </c>
      <c r="E242" s="125">
        <v>0</v>
      </c>
      <c r="F242" s="73">
        <f t="shared" ca="1" si="62"/>
        <v>0</v>
      </c>
      <c r="G242" s="77">
        <f t="shared" ca="1" si="63"/>
        <v>0</v>
      </c>
      <c r="H242" s="74">
        <f t="shared" ca="1" si="66"/>
        <v>0</v>
      </c>
      <c r="I242" s="112">
        <f t="shared" ca="1" si="56"/>
        <v>0</v>
      </c>
      <c r="J242" s="74">
        <f t="shared" ca="1" si="64"/>
        <v>0</v>
      </c>
      <c r="K242" s="74">
        <f t="shared" ca="1" si="57"/>
        <v>0</v>
      </c>
      <c r="L242" s="74">
        <f t="shared" ca="1" si="58"/>
        <v>0</v>
      </c>
      <c r="M242" s="74">
        <f t="shared" ca="1" si="67"/>
        <v>0</v>
      </c>
      <c r="N242" s="60">
        <f t="shared" ca="1" si="68"/>
        <v>0</v>
      </c>
      <c r="O242" s="75">
        <f t="shared" ca="1" si="70"/>
        <v>0</v>
      </c>
      <c r="P242" s="123">
        <f t="shared" ca="1" si="69"/>
        <v>0</v>
      </c>
      <c r="Q242" s="76">
        <f t="shared" ca="1" si="65"/>
        <v>0</v>
      </c>
      <c r="R242" s="49">
        <f t="shared" ca="1" si="59"/>
        <v>2041</v>
      </c>
    </row>
    <row r="243" spans="2:18" x14ac:dyDescent="0.25">
      <c r="B243" s="48">
        <f t="shared" ca="1" si="60"/>
        <v>51561</v>
      </c>
      <c r="C243" s="72">
        <f t="shared" ca="1" si="61"/>
        <v>0</v>
      </c>
      <c r="D243" s="125">
        <v>0</v>
      </c>
      <c r="E243" s="125">
        <v>0</v>
      </c>
      <c r="F243" s="73">
        <f t="shared" ca="1" si="62"/>
        <v>0</v>
      </c>
      <c r="G243" s="77">
        <f t="shared" ca="1" si="63"/>
        <v>0</v>
      </c>
      <c r="H243" s="74">
        <f t="shared" ca="1" si="66"/>
        <v>0</v>
      </c>
      <c r="I243" s="112">
        <f t="shared" ca="1" si="56"/>
        <v>0</v>
      </c>
      <c r="J243" s="74">
        <f t="shared" ca="1" si="64"/>
        <v>0</v>
      </c>
      <c r="K243" s="74">
        <f t="shared" ca="1" si="57"/>
        <v>0</v>
      </c>
      <c r="L243" s="74">
        <f t="shared" ca="1" si="58"/>
        <v>0</v>
      </c>
      <c r="M243" s="74">
        <f t="shared" ca="1" si="67"/>
        <v>0</v>
      </c>
      <c r="N243" s="60">
        <f t="shared" ca="1" si="68"/>
        <v>0</v>
      </c>
      <c r="O243" s="75">
        <f t="shared" ca="1" si="70"/>
        <v>0</v>
      </c>
      <c r="P243" s="123">
        <f t="shared" ca="1" si="69"/>
        <v>0</v>
      </c>
      <c r="Q243" s="76">
        <f t="shared" ca="1" si="65"/>
        <v>0</v>
      </c>
      <c r="R243" s="49">
        <f t="shared" ca="1" si="59"/>
        <v>2041</v>
      </c>
    </row>
    <row r="244" spans="2:18" x14ac:dyDescent="0.25">
      <c r="B244" s="48">
        <f t="shared" ca="1" si="60"/>
        <v>51592</v>
      </c>
      <c r="C244" s="72">
        <f t="shared" ca="1" si="61"/>
        <v>0</v>
      </c>
      <c r="D244" s="125">
        <v>0</v>
      </c>
      <c r="E244" s="125">
        <v>0</v>
      </c>
      <c r="F244" s="73">
        <f t="shared" ca="1" si="62"/>
        <v>0</v>
      </c>
      <c r="G244" s="77">
        <f t="shared" ca="1" si="63"/>
        <v>0</v>
      </c>
      <c r="H244" s="74">
        <f t="shared" ca="1" si="66"/>
        <v>0</v>
      </c>
      <c r="I244" s="112">
        <f t="shared" ca="1" si="56"/>
        <v>0</v>
      </c>
      <c r="J244" s="74">
        <f t="shared" ca="1" si="64"/>
        <v>0</v>
      </c>
      <c r="K244" s="74">
        <f t="shared" ca="1" si="57"/>
        <v>0</v>
      </c>
      <c r="L244" s="74">
        <f t="shared" ca="1" si="58"/>
        <v>0</v>
      </c>
      <c r="M244" s="74">
        <f t="shared" ca="1" si="67"/>
        <v>0</v>
      </c>
      <c r="N244" s="60">
        <f t="shared" ca="1" si="68"/>
        <v>0</v>
      </c>
      <c r="O244" s="75">
        <f t="shared" ca="1" si="70"/>
        <v>0</v>
      </c>
      <c r="P244" s="123">
        <f t="shared" ca="1" si="69"/>
        <v>0</v>
      </c>
      <c r="Q244" s="76">
        <f t="shared" ca="1" si="65"/>
        <v>0</v>
      </c>
      <c r="R244" s="49">
        <f t="shared" ca="1" si="59"/>
        <v>2041</v>
      </c>
    </row>
    <row r="245" spans="2:18" x14ac:dyDescent="0.25">
      <c r="B245" s="48">
        <f t="shared" ca="1" si="60"/>
        <v>51622</v>
      </c>
      <c r="C245" s="72">
        <f t="shared" ca="1" si="61"/>
        <v>0</v>
      </c>
      <c r="D245" s="125">
        <v>0</v>
      </c>
      <c r="E245" s="125">
        <v>0</v>
      </c>
      <c r="F245" s="73">
        <f t="shared" ca="1" si="62"/>
        <v>0</v>
      </c>
      <c r="G245" s="77">
        <f t="shared" ca="1" si="63"/>
        <v>0</v>
      </c>
      <c r="H245" s="74">
        <f t="shared" ca="1" si="66"/>
        <v>0</v>
      </c>
      <c r="I245" s="112">
        <f t="shared" ca="1" si="56"/>
        <v>0</v>
      </c>
      <c r="J245" s="74">
        <f t="shared" ca="1" si="64"/>
        <v>0</v>
      </c>
      <c r="K245" s="74">
        <f t="shared" ca="1" si="57"/>
        <v>0</v>
      </c>
      <c r="L245" s="74">
        <f t="shared" ca="1" si="58"/>
        <v>0</v>
      </c>
      <c r="M245" s="74">
        <f t="shared" ca="1" si="67"/>
        <v>0</v>
      </c>
      <c r="N245" s="60">
        <f t="shared" ca="1" si="68"/>
        <v>0</v>
      </c>
      <c r="O245" s="75">
        <f t="shared" ca="1" si="70"/>
        <v>0</v>
      </c>
      <c r="P245" s="123">
        <f t="shared" ca="1" si="69"/>
        <v>0</v>
      </c>
      <c r="Q245" s="76">
        <f t="shared" ca="1" si="65"/>
        <v>0</v>
      </c>
      <c r="R245" s="49">
        <f t="shared" ca="1" si="59"/>
        <v>2041</v>
      </c>
    </row>
    <row r="246" spans="2:18" x14ac:dyDescent="0.25">
      <c r="B246" s="48">
        <f t="shared" ca="1" si="60"/>
        <v>51653</v>
      </c>
      <c r="C246" s="72">
        <f t="shared" ca="1" si="61"/>
        <v>0</v>
      </c>
      <c r="D246" s="125">
        <v>0</v>
      </c>
      <c r="E246" s="125">
        <v>0</v>
      </c>
      <c r="F246" s="73">
        <f t="shared" ca="1" si="62"/>
        <v>0</v>
      </c>
      <c r="G246" s="77">
        <f t="shared" ca="1" si="63"/>
        <v>0</v>
      </c>
      <c r="H246" s="74">
        <f t="shared" ca="1" si="66"/>
        <v>0</v>
      </c>
      <c r="I246" s="112">
        <f t="shared" ca="1" si="56"/>
        <v>0</v>
      </c>
      <c r="J246" s="74">
        <f t="shared" ca="1" si="64"/>
        <v>0</v>
      </c>
      <c r="K246" s="74">
        <f t="shared" ca="1" si="57"/>
        <v>0</v>
      </c>
      <c r="L246" s="74">
        <f t="shared" ca="1" si="58"/>
        <v>0</v>
      </c>
      <c r="M246" s="74">
        <f t="shared" ca="1" si="67"/>
        <v>0</v>
      </c>
      <c r="N246" s="60">
        <f t="shared" ca="1" si="68"/>
        <v>0</v>
      </c>
      <c r="O246" s="75">
        <f t="shared" ca="1" si="70"/>
        <v>0</v>
      </c>
      <c r="P246" s="123">
        <f t="shared" ca="1" si="69"/>
        <v>0</v>
      </c>
      <c r="Q246" s="76">
        <f t="shared" ca="1" si="65"/>
        <v>0</v>
      </c>
      <c r="R246" s="49">
        <f t="shared" ca="1" si="59"/>
        <v>2041</v>
      </c>
    </row>
    <row r="247" spans="2:18" x14ac:dyDescent="0.25">
      <c r="B247" s="48">
        <f t="shared" ca="1" si="60"/>
        <v>51683</v>
      </c>
      <c r="C247" s="72">
        <f t="shared" ca="1" si="61"/>
        <v>0</v>
      </c>
      <c r="D247" s="125">
        <v>0</v>
      </c>
      <c r="E247" s="125">
        <v>0</v>
      </c>
      <c r="F247" s="73">
        <f t="shared" ca="1" si="62"/>
        <v>0</v>
      </c>
      <c r="G247" s="77">
        <f t="shared" ca="1" si="63"/>
        <v>0</v>
      </c>
      <c r="H247" s="74">
        <f t="shared" ca="1" si="66"/>
        <v>0</v>
      </c>
      <c r="I247" s="112">
        <f t="shared" ca="1" si="56"/>
        <v>0</v>
      </c>
      <c r="J247" s="74">
        <f t="shared" ca="1" si="64"/>
        <v>0</v>
      </c>
      <c r="K247" s="74">
        <f t="shared" ca="1" si="57"/>
        <v>0</v>
      </c>
      <c r="L247" s="74">
        <f t="shared" ca="1" si="58"/>
        <v>0</v>
      </c>
      <c r="M247" s="74">
        <f t="shared" ca="1" si="67"/>
        <v>0</v>
      </c>
      <c r="N247" s="60">
        <f t="shared" ca="1" si="68"/>
        <v>0</v>
      </c>
      <c r="O247" s="75">
        <f t="shared" ca="1" si="70"/>
        <v>0</v>
      </c>
      <c r="P247" s="123">
        <f t="shared" ca="1" si="69"/>
        <v>0</v>
      </c>
      <c r="Q247" s="76">
        <f t="shared" ca="1" si="65"/>
        <v>0</v>
      </c>
      <c r="R247" s="49">
        <f t="shared" ca="1" si="59"/>
        <v>2041</v>
      </c>
    </row>
    <row r="248" spans="2:18" x14ac:dyDescent="0.25">
      <c r="B248" s="48">
        <f t="shared" ca="1" si="60"/>
        <v>51714</v>
      </c>
      <c r="C248" s="72">
        <f t="shared" ca="1" si="61"/>
        <v>0</v>
      </c>
      <c r="D248" s="125">
        <v>0</v>
      </c>
      <c r="E248" s="125">
        <v>0</v>
      </c>
      <c r="F248" s="73">
        <f t="shared" ca="1" si="62"/>
        <v>0</v>
      </c>
      <c r="G248" s="77">
        <f t="shared" ca="1" si="63"/>
        <v>0</v>
      </c>
      <c r="H248" s="74">
        <f t="shared" ca="1" si="66"/>
        <v>0</v>
      </c>
      <c r="I248" s="112">
        <f t="shared" ca="1" si="56"/>
        <v>0</v>
      </c>
      <c r="J248" s="74">
        <f t="shared" ca="1" si="64"/>
        <v>0</v>
      </c>
      <c r="K248" s="74">
        <f t="shared" ca="1" si="57"/>
        <v>0</v>
      </c>
      <c r="L248" s="74">
        <f t="shared" ca="1" si="58"/>
        <v>0</v>
      </c>
      <c r="M248" s="74">
        <f t="shared" ca="1" si="67"/>
        <v>0</v>
      </c>
      <c r="N248" s="60">
        <f t="shared" ca="1" si="68"/>
        <v>0</v>
      </c>
      <c r="O248" s="75">
        <f t="shared" ca="1" si="70"/>
        <v>0</v>
      </c>
      <c r="P248" s="123">
        <f t="shared" ca="1" si="69"/>
        <v>0</v>
      </c>
      <c r="Q248" s="76">
        <f t="shared" ca="1" si="65"/>
        <v>0</v>
      </c>
      <c r="R248" s="49">
        <f t="shared" ca="1" si="59"/>
        <v>2041</v>
      </c>
    </row>
    <row r="249" spans="2:18" x14ac:dyDescent="0.25">
      <c r="B249" s="48">
        <f t="shared" ca="1" si="60"/>
        <v>51745</v>
      </c>
      <c r="C249" s="72">
        <f t="shared" ca="1" si="61"/>
        <v>0</v>
      </c>
      <c r="D249" s="125">
        <v>0</v>
      </c>
      <c r="E249" s="125">
        <v>0</v>
      </c>
      <c r="F249" s="73">
        <f t="shared" ca="1" si="62"/>
        <v>0</v>
      </c>
      <c r="G249" s="77">
        <f t="shared" ca="1" si="63"/>
        <v>0</v>
      </c>
      <c r="H249" s="74">
        <f t="shared" ca="1" si="66"/>
        <v>0</v>
      </c>
      <c r="I249" s="112">
        <f t="shared" ca="1" si="56"/>
        <v>0</v>
      </c>
      <c r="J249" s="74">
        <f t="shared" ca="1" si="64"/>
        <v>0</v>
      </c>
      <c r="K249" s="74">
        <f t="shared" ca="1" si="57"/>
        <v>0</v>
      </c>
      <c r="L249" s="74">
        <f t="shared" ca="1" si="58"/>
        <v>0</v>
      </c>
      <c r="M249" s="74">
        <f t="shared" ca="1" si="67"/>
        <v>0</v>
      </c>
      <c r="N249" s="60">
        <f t="shared" ca="1" si="68"/>
        <v>0</v>
      </c>
      <c r="O249" s="75">
        <f t="shared" ca="1" si="70"/>
        <v>0</v>
      </c>
      <c r="P249" s="123">
        <f t="shared" ca="1" si="69"/>
        <v>0</v>
      </c>
      <c r="Q249" s="76">
        <f t="shared" ca="1" si="65"/>
        <v>0</v>
      </c>
      <c r="R249" s="49">
        <f t="shared" ca="1" si="59"/>
        <v>2041</v>
      </c>
    </row>
    <row r="250" spans="2:18" x14ac:dyDescent="0.25">
      <c r="B250" s="48">
        <f t="shared" ca="1" si="60"/>
        <v>51775</v>
      </c>
      <c r="C250" s="72">
        <f t="shared" ca="1" si="61"/>
        <v>0</v>
      </c>
      <c r="D250" s="125">
        <v>0</v>
      </c>
      <c r="E250" s="125">
        <v>0</v>
      </c>
      <c r="F250" s="73">
        <f t="shared" ca="1" si="62"/>
        <v>0</v>
      </c>
      <c r="G250" s="77">
        <f t="shared" ca="1" si="63"/>
        <v>0</v>
      </c>
      <c r="H250" s="74">
        <f t="shared" ca="1" si="66"/>
        <v>0</v>
      </c>
      <c r="I250" s="112">
        <f t="shared" ca="1" si="56"/>
        <v>0</v>
      </c>
      <c r="J250" s="74">
        <f t="shared" ca="1" si="64"/>
        <v>0</v>
      </c>
      <c r="K250" s="74">
        <f t="shared" ca="1" si="57"/>
        <v>0</v>
      </c>
      <c r="L250" s="74">
        <f t="shared" ca="1" si="58"/>
        <v>0</v>
      </c>
      <c r="M250" s="74">
        <f t="shared" ca="1" si="67"/>
        <v>0</v>
      </c>
      <c r="N250" s="60">
        <f t="shared" ca="1" si="68"/>
        <v>0</v>
      </c>
      <c r="O250" s="75">
        <f t="shared" ca="1" si="70"/>
        <v>0</v>
      </c>
      <c r="P250" s="123">
        <f t="shared" ca="1" si="69"/>
        <v>0</v>
      </c>
      <c r="Q250" s="76">
        <f t="shared" ca="1" si="65"/>
        <v>0</v>
      </c>
      <c r="R250" s="49">
        <f t="shared" ca="1" si="59"/>
        <v>2041</v>
      </c>
    </row>
    <row r="251" spans="2:18" x14ac:dyDescent="0.25">
      <c r="B251" s="48">
        <f t="shared" ca="1" si="60"/>
        <v>51806</v>
      </c>
      <c r="C251" s="72">
        <f t="shared" ca="1" si="61"/>
        <v>0</v>
      </c>
      <c r="D251" s="125">
        <v>0</v>
      </c>
      <c r="E251" s="125">
        <v>0</v>
      </c>
      <c r="F251" s="73">
        <f t="shared" ca="1" si="62"/>
        <v>0</v>
      </c>
      <c r="G251" s="77">
        <f t="shared" ca="1" si="63"/>
        <v>0</v>
      </c>
      <c r="H251" s="74">
        <f t="shared" ca="1" si="66"/>
        <v>0</v>
      </c>
      <c r="I251" s="112">
        <f t="shared" ca="1" si="56"/>
        <v>0</v>
      </c>
      <c r="J251" s="74">
        <f t="shared" ca="1" si="64"/>
        <v>0</v>
      </c>
      <c r="K251" s="74">
        <f t="shared" ca="1" si="57"/>
        <v>0</v>
      </c>
      <c r="L251" s="74">
        <f t="shared" ca="1" si="58"/>
        <v>0</v>
      </c>
      <c r="M251" s="74">
        <f t="shared" ca="1" si="67"/>
        <v>0</v>
      </c>
      <c r="N251" s="60">
        <f t="shared" ca="1" si="68"/>
        <v>0</v>
      </c>
      <c r="O251" s="75">
        <f t="shared" ca="1" si="70"/>
        <v>0</v>
      </c>
      <c r="P251" s="123">
        <f t="shared" ca="1" si="69"/>
        <v>0</v>
      </c>
      <c r="Q251" s="76">
        <f t="shared" ca="1" si="65"/>
        <v>0</v>
      </c>
      <c r="R251" s="49">
        <f t="shared" ca="1" si="59"/>
        <v>2041</v>
      </c>
    </row>
    <row r="252" spans="2:18" x14ac:dyDescent="0.25">
      <c r="B252" s="48">
        <f t="shared" ca="1" si="60"/>
        <v>51836</v>
      </c>
      <c r="C252" s="72">
        <f t="shared" ca="1" si="61"/>
        <v>0</v>
      </c>
      <c r="D252" s="125">
        <v>0</v>
      </c>
      <c r="E252" s="125">
        <v>0</v>
      </c>
      <c r="F252" s="73">
        <f t="shared" ca="1" si="62"/>
        <v>0</v>
      </c>
      <c r="G252" s="77">
        <f t="shared" ca="1" si="63"/>
        <v>0</v>
      </c>
      <c r="H252" s="74">
        <f t="shared" ca="1" si="66"/>
        <v>0</v>
      </c>
      <c r="I252" s="112">
        <f t="shared" ca="1" si="56"/>
        <v>0</v>
      </c>
      <c r="J252" s="74">
        <f t="shared" ca="1" si="64"/>
        <v>0</v>
      </c>
      <c r="K252" s="74">
        <f t="shared" ca="1" si="57"/>
        <v>0</v>
      </c>
      <c r="L252" s="74">
        <f t="shared" ca="1" si="58"/>
        <v>0</v>
      </c>
      <c r="M252" s="74">
        <f t="shared" ca="1" si="67"/>
        <v>0</v>
      </c>
      <c r="N252" s="60">
        <f t="shared" ca="1" si="68"/>
        <v>0</v>
      </c>
      <c r="O252" s="75">
        <f t="shared" ca="1" si="70"/>
        <v>0</v>
      </c>
      <c r="P252" s="123">
        <f t="shared" ca="1" si="69"/>
        <v>0</v>
      </c>
      <c r="Q252" s="76">
        <f t="shared" ca="1" si="65"/>
        <v>0</v>
      </c>
      <c r="R252" s="49">
        <f t="shared" ca="1" si="59"/>
        <v>2041</v>
      </c>
    </row>
    <row r="253" spans="2:18" x14ac:dyDescent="0.25">
      <c r="B253" s="48">
        <f t="shared" ca="1" si="60"/>
        <v>51867</v>
      </c>
      <c r="C253" s="72">
        <f t="shared" ca="1" si="61"/>
        <v>0</v>
      </c>
      <c r="D253" s="125">
        <v>0</v>
      </c>
      <c r="E253" s="125">
        <v>0</v>
      </c>
      <c r="F253" s="73">
        <f t="shared" ca="1" si="62"/>
        <v>0</v>
      </c>
      <c r="G253" s="77">
        <f t="shared" ca="1" si="63"/>
        <v>0</v>
      </c>
      <c r="H253" s="74">
        <f t="shared" ca="1" si="66"/>
        <v>0</v>
      </c>
      <c r="I253" s="112">
        <f t="shared" ca="1" si="56"/>
        <v>0</v>
      </c>
      <c r="J253" s="74">
        <f t="shared" ca="1" si="64"/>
        <v>0</v>
      </c>
      <c r="K253" s="74">
        <f t="shared" ca="1" si="57"/>
        <v>0</v>
      </c>
      <c r="L253" s="74">
        <f t="shared" ca="1" si="58"/>
        <v>0</v>
      </c>
      <c r="M253" s="74">
        <f t="shared" ca="1" si="67"/>
        <v>0</v>
      </c>
      <c r="N253" s="60">
        <f t="shared" ca="1" si="68"/>
        <v>0</v>
      </c>
      <c r="O253" s="75">
        <f t="shared" ca="1" si="70"/>
        <v>0</v>
      </c>
      <c r="P253" s="123">
        <f t="shared" ca="1" si="69"/>
        <v>0</v>
      </c>
      <c r="Q253" s="76">
        <f t="shared" ca="1" si="65"/>
        <v>0</v>
      </c>
      <c r="R253" s="49">
        <f t="shared" ca="1" si="59"/>
        <v>2042</v>
      </c>
    </row>
    <row r="254" spans="2:18" x14ac:dyDescent="0.25">
      <c r="B254" s="48">
        <f t="shared" ca="1" si="60"/>
        <v>51898</v>
      </c>
      <c r="C254" s="72">
        <f t="shared" ca="1" si="61"/>
        <v>0</v>
      </c>
      <c r="D254" s="125">
        <v>0</v>
      </c>
      <c r="E254" s="125">
        <v>0</v>
      </c>
      <c r="F254" s="73">
        <f t="shared" ca="1" si="62"/>
        <v>0</v>
      </c>
      <c r="G254" s="77">
        <f t="shared" ca="1" si="63"/>
        <v>0</v>
      </c>
      <c r="H254" s="74">
        <f t="shared" ca="1" si="66"/>
        <v>0</v>
      </c>
      <c r="I254" s="112">
        <f t="shared" ca="1" si="56"/>
        <v>0</v>
      </c>
      <c r="J254" s="74">
        <f t="shared" ca="1" si="64"/>
        <v>0</v>
      </c>
      <c r="K254" s="74">
        <f t="shared" ca="1" si="57"/>
        <v>0</v>
      </c>
      <c r="L254" s="74">
        <f t="shared" ca="1" si="58"/>
        <v>0</v>
      </c>
      <c r="M254" s="74">
        <f t="shared" ca="1" si="67"/>
        <v>0</v>
      </c>
      <c r="N254" s="60">
        <f t="shared" ca="1" si="68"/>
        <v>0</v>
      </c>
      <c r="O254" s="75">
        <f t="shared" ca="1" si="70"/>
        <v>0</v>
      </c>
      <c r="P254" s="123">
        <f t="shared" ca="1" si="69"/>
        <v>0</v>
      </c>
      <c r="Q254" s="76">
        <f t="shared" ca="1" si="65"/>
        <v>0</v>
      </c>
      <c r="R254" s="49">
        <f t="shared" ca="1" si="59"/>
        <v>2042</v>
      </c>
    </row>
    <row r="255" spans="2:18" x14ac:dyDescent="0.25">
      <c r="B255" s="48">
        <f t="shared" ca="1" si="60"/>
        <v>51926</v>
      </c>
      <c r="C255" s="72">
        <f t="shared" ca="1" si="61"/>
        <v>0</v>
      </c>
      <c r="D255" s="125">
        <v>0</v>
      </c>
      <c r="E255" s="125">
        <v>0</v>
      </c>
      <c r="F255" s="73">
        <f t="shared" ca="1" si="62"/>
        <v>0</v>
      </c>
      <c r="G255" s="77">
        <f t="shared" ca="1" si="63"/>
        <v>0</v>
      </c>
      <c r="H255" s="74">
        <f t="shared" ca="1" si="66"/>
        <v>0</v>
      </c>
      <c r="I255" s="112">
        <f t="shared" ca="1" si="56"/>
        <v>0</v>
      </c>
      <c r="J255" s="74">
        <f t="shared" ca="1" si="64"/>
        <v>0</v>
      </c>
      <c r="K255" s="74">
        <f t="shared" ca="1" si="57"/>
        <v>0</v>
      </c>
      <c r="L255" s="74">
        <f t="shared" ca="1" si="58"/>
        <v>0</v>
      </c>
      <c r="M255" s="74">
        <f t="shared" ca="1" si="67"/>
        <v>0</v>
      </c>
      <c r="N255" s="60">
        <f t="shared" ca="1" si="68"/>
        <v>0</v>
      </c>
      <c r="O255" s="75">
        <f t="shared" ca="1" si="70"/>
        <v>0</v>
      </c>
      <c r="P255" s="123">
        <f t="shared" ca="1" si="69"/>
        <v>0</v>
      </c>
      <c r="Q255" s="76">
        <f t="shared" ca="1" si="65"/>
        <v>0</v>
      </c>
      <c r="R255" s="49">
        <f t="shared" ca="1" si="59"/>
        <v>2042</v>
      </c>
    </row>
    <row r="256" spans="2:18" x14ac:dyDescent="0.25">
      <c r="B256" s="48">
        <f t="shared" ca="1" si="60"/>
        <v>51957</v>
      </c>
      <c r="C256" s="72">
        <f t="shared" ca="1" si="61"/>
        <v>0</v>
      </c>
      <c r="D256" s="125">
        <v>0</v>
      </c>
      <c r="E256" s="125">
        <v>0</v>
      </c>
      <c r="F256" s="73">
        <f t="shared" ca="1" si="62"/>
        <v>0</v>
      </c>
      <c r="G256" s="77">
        <f t="shared" ca="1" si="63"/>
        <v>0</v>
      </c>
      <c r="H256" s="74">
        <f t="shared" ca="1" si="66"/>
        <v>0</v>
      </c>
      <c r="I256" s="112">
        <f t="shared" ca="1" si="56"/>
        <v>0</v>
      </c>
      <c r="J256" s="74">
        <f t="shared" ca="1" si="64"/>
        <v>0</v>
      </c>
      <c r="K256" s="74">
        <f t="shared" ca="1" si="57"/>
        <v>0</v>
      </c>
      <c r="L256" s="74">
        <f t="shared" ca="1" si="58"/>
        <v>0</v>
      </c>
      <c r="M256" s="74">
        <f t="shared" ca="1" si="67"/>
        <v>0</v>
      </c>
      <c r="N256" s="60">
        <f t="shared" ca="1" si="68"/>
        <v>0</v>
      </c>
      <c r="O256" s="75">
        <f t="shared" ca="1" si="70"/>
        <v>0</v>
      </c>
      <c r="P256" s="123">
        <f t="shared" ca="1" si="69"/>
        <v>0</v>
      </c>
      <c r="Q256" s="76">
        <f t="shared" ca="1" si="65"/>
        <v>0</v>
      </c>
      <c r="R256" s="49">
        <f t="shared" ca="1" si="59"/>
        <v>2042</v>
      </c>
    </row>
    <row r="257" spans="2:18" x14ac:dyDescent="0.25">
      <c r="B257" s="48">
        <f t="shared" ca="1" si="60"/>
        <v>51987</v>
      </c>
      <c r="C257" s="72">
        <f t="shared" ca="1" si="61"/>
        <v>0</v>
      </c>
      <c r="D257" s="125">
        <v>0</v>
      </c>
      <c r="E257" s="125">
        <v>0</v>
      </c>
      <c r="F257" s="73">
        <f t="shared" ca="1" si="62"/>
        <v>0</v>
      </c>
      <c r="G257" s="77">
        <f t="shared" ca="1" si="63"/>
        <v>0</v>
      </c>
      <c r="H257" s="74">
        <f t="shared" ca="1" si="66"/>
        <v>0</v>
      </c>
      <c r="I257" s="112">
        <f t="shared" ca="1" si="56"/>
        <v>0</v>
      </c>
      <c r="J257" s="74">
        <f t="shared" ca="1" si="64"/>
        <v>0</v>
      </c>
      <c r="K257" s="74">
        <f t="shared" ca="1" si="57"/>
        <v>0</v>
      </c>
      <c r="L257" s="74">
        <f t="shared" ca="1" si="58"/>
        <v>0</v>
      </c>
      <c r="M257" s="74">
        <f t="shared" ca="1" si="67"/>
        <v>0</v>
      </c>
      <c r="N257" s="60">
        <f t="shared" ca="1" si="68"/>
        <v>0</v>
      </c>
      <c r="O257" s="75">
        <f t="shared" ca="1" si="70"/>
        <v>0</v>
      </c>
      <c r="P257" s="123">
        <f t="shared" ca="1" si="69"/>
        <v>0</v>
      </c>
      <c r="Q257" s="76">
        <f t="shared" ca="1" si="65"/>
        <v>0</v>
      </c>
      <c r="R257" s="49">
        <f t="shared" ca="1" si="59"/>
        <v>2042</v>
      </c>
    </row>
    <row r="258" spans="2:18" x14ac:dyDescent="0.25">
      <c r="B258" s="48">
        <f t="shared" ca="1" si="60"/>
        <v>52018</v>
      </c>
      <c r="C258" s="72">
        <f t="shared" ca="1" si="61"/>
        <v>0</v>
      </c>
      <c r="D258" s="125">
        <v>0</v>
      </c>
      <c r="E258" s="125">
        <v>0</v>
      </c>
      <c r="F258" s="73">
        <f t="shared" ca="1" si="62"/>
        <v>0</v>
      </c>
      <c r="G258" s="77">
        <f t="shared" ca="1" si="63"/>
        <v>0</v>
      </c>
      <c r="H258" s="74">
        <f t="shared" ca="1" si="66"/>
        <v>0</v>
      </c>
      <c r="I258" s="112">
        <f t="shared" ca="1" si="56"/>
        <v>0</v>
      </c>
      <c r="J258" s="74">
        <f t="shared" ca="1" si="64"/>
        <v>0</v>
      </c>
      <c r="K258" s="74">
        <f t="shared" ca="1" si="57"/>
        <v>0</v>
      </c>
      <c r="L258" s="74">
        <f t="shared" ca="1" si="58"/>
        <v>0</v>
      </c>
      <c r="M258" s="74">
        <f t="shared" ca="1" si="67"/>
        <v>0</v>
      </c>
      <c r="N258" s="60">
        <f t="shared" ca="1" si="68"/>
        <v>0</v>
      </c>
      <c r="O258" s="75">
        <f t="shared" ca="1" si="70"/>
        <v>0</v>
      </c>
      <c r="P258" s="123">
        <f t="shared" ca="1" si="69"/>
        <v>0</v>
      </c>
      <c r="Q258" s="76">
        <f t="shared" ca="1" si="65"/>
        <v>0</v>
      </c>
      <c r="R258" s="49">
        <f t="shared" ca="1" si="59"/>
        <v>2042</v>
      </c>
    </row>
    <row r="259" spans="2:18" x14ac:dyDescent="0.25">
      <c r="B259" s="48">
        <f t="shared" ca="1" si="60"/>
        <v>52048</v>
      </c>
      <c r="C259" s="72">
        <f t="shared" ca="1" si="61"/>
        <v>0</v>
      </c>
      <c r="D259" s="125">
        <v>0</v>
      </c>
      <c r="E259" s="125">
        <v>0</v>
      </c>
      <c r="F259" s="73">
        <f t="shared" ca="1" si="62"/>
        <v>0</v>
      </c>
      <c r="G259" s="77">
        <f t="shared" ca="1" si="63"/>
        <v>0</v>
      </c>
      <c r="H259" s="74">
        <f t="shared" ca="1" si="66"/>
        <v>0</v>
      </c>
      <c r="I259" s="112">
        <f t="shared" ca="1" si="56"/>
        <v>0</v>
      </c>
      <c r="J259" s="74">
        <f t="shared" ca="1" si="64"/>
        <v>0</v>
      </c>
      <c r="K259" s="74">
        <f t="shared" ca="1" si="57"/>
        <v>0</v>
      </c>
      <c r="L259" s="74">
        <f t="shared" ca="1" si="58"/>
        <v>0</v>
      </c>
      <c r="M259" s="74">
        <f t="shared" ca="1" si="67"/>
        <v>0</v>
      </c>
      <c r="N259" s="60">
        <f t="shared" ca="1" si="68"/>
        <v>0</v>
      </c>
      <c r="O259" s="75">
        <f t="shared" ca="1" si="70"/>
        <v>0</v>
      </c>
      <c r="P259" s="123">
        <f t="shared" ca="1" si="69"/>
        <v>0</v>
      </c>
      <c r="Q259" s="76">
        <f t="shared" ca="1" si="65"/>
        <v>0</v>
      </c>
      <c r="R259" s="49">
        <f t="shared" ca="1" si="59"/>
        <v>2042</v>
      </c>
    </row>
    <row r="260" spans="2:18" x14ac:dyDescent="0.25">
      <c r="B260" s="48">
        <f t="shared" ca="1" si="60"/>
        <v>52079</v>
      </c>
      <c r="C260" s="72">
        <f t="shared" ca="1" si="61"/>
        <v>0</v>
      </c>
      <c r="D260" s="125">
        <v>0</v>
      </c>
      <c r="E260" s="125">
        <v>0</v>
      </c>
      <c r="F260" s="73">
        <f t="shared" ca="1" si="62"/>
        <v>0</v>
      </c>
      <c r="G260" s="77">
        <f t="shared" ca="1" si="63"/>
        <v>0</v>
      </c>
      <c r="H260" s="74">
        <f t="shared" ca="1" si="66"/>
        <v>0</v>
      </c>
      <c r="I260" s="112">
        <f t="shared" ref="I260:I323" ca="1" si="71">IF(N259&gt;0,ROUND(LOOKUP(YEAR($B260-60),T:T,U:U),2),0)</f>
        <v>0</v>
      </c>
      <c r="J260" s="74">
        <f t="shared" ca="1" si="64"/>
        <v>0</v>
      </c>
      <c r="K260" s="74">
        <f t="shared" ref="K260:K323" ca="1" si="72">IF(N259&gt;0,-F260-G260-H260+IF(E260&gt;0,E260,Allotment),0)</f>
        <v>0</v>
      </c>
      <c r="L260" s="74">
        <f t="shared" ref="L260:L323" ca="1" si="73">IF(N259&gt;0,C260-K260,0)</f>
        <v>0</v>
      </c>
      <c r="M260" s="74">
        <f t="shared" ca="1" si="67"/>
        <v>0</v>
      </c>
      <c r="N260" s="60">
        <f t="shared" ca="1" si="68"/>
        <v>0</v>
      </c>
      <c r="O260" s="75">
        <f t="shared" ca="1" si="70"/>
        <v>0</v>
      </c>
      <c r="P260" s="123">
        <f t="shared" ca="1" si="69"/>
        <v>0</v>
      </c>
      <c r="Q260" s="76">
        <f t="shared" ca="1" si="65"/>
        <v>0</v>
      </c>
      <c r="R260" s="49">
        <f t="shared" ref="R260:R323" ca="1" si="74">YEAR(B260)</f>
        <v>2042</v>
      </c>
    </row>
    <row r="261" spans="2:18" x14ac:dyDescent="0.25">
      <c r="B261" s="48">
        <f t="shared" ref="B261:B324" ca="1" si="75">EDATE(B260,1)</f>
        <v>52110</v>
      </c>
      <c r="C261" s="72">
        <f t="shared" ref="C261:C324" ca="1" si="76">IF(N260&gt;0,N260-F261,IF(AND(N261=0,N260&lt;0),-0.01,0))</f>
        <v>0</v>
      </c>
      <c r="D261" s="125">
        <v>0</v>
      </c>
      <c r="E261" s="125">
        <v>0</v>
      </c>
      <c r="F261" s="73">
        <f t="shared" ref="F261:F324" ca="1" si="77">IF(N260&gt;0,IF(D261,D261,New_Payment)-G261-H261,0)</f>
        <v>0</v>
      </c>
      <c r="G261" s="77">
        <f t="shared" ref="G261:G324" ca="1" si="78">IF(N260&gt;0,ROUND(N260*Period_Interest,2),0)</f>
        <v>0</v>
      </c>
      <c r="H261" s="74">
        <f t="shared" ca="1" si="66"/>
        <v>0</v>
      </c>
      <c r="I261" s="112">
        <f t="shared" ca="1" si="71"/>
        <v>0</v>
      </c>
      <c r="J261" s="74">
        <f t="shared" ref="J261:J324" ca="1" si="79">IF($C260&gt;_80_of_Appraisal,PMI,0)</f>
        <v>0</v>
      </c>
      <c r="K261" s="74">
        <f t="shared" ca="1" si="72"/>
        <v>0</v>
      </c>
      <c r="L261" s="74">
        <f t="shared" ca="1" si="73"/>
        <v>0</v>
      </c>
      <c r="M261" s="74">
        <f t="shared" ca="1" si="67"/>
        <v>0</v>
      </c>
      <c r="N261" s="60">
        <f t="shared" ca="1" si="68"/>
        <v>0</v>
      </c>
      <c r="O261" s="75">
        <f t="shared" ca="1" si="70"/>
        <v>0</v>
      </c>
      <c r="P261" s="123">
        <f t="shared" ca="1" si="69"/>
        <v>0</v>
      </c>
      <c r="Q261" s="76">
        <f t="shared" ref="Q261:Q324" ca="1" si="80">IF(OR(Q260&lt;-0.01,Q260=0),0,IF(Q260&gt;0,Q260-F261-K261-IF(P261&lt;&gt;"",P261,O261),Q260-F261-K261))</f>
        <v>0</v>
      </c>
      <c r="R261" s="49">
        <f t="shared" ca="1" si="74"/>
        <v>2042</v>
      </c>
    </row>
    <row r="262" spans="2:18" x14ac:dyDescent="0.25">
      <c r="B262" s="48">
        <f t="shared" ca="1" si="75"/>
        <v>52140</v>
      </c>
      <c r="C262" s="72">
        <f t="shared" ca="1" si="76"/>
        <v>0</v>
      </c>
      <c r="D262" s="125">
        <v>0</v>
      </c>
      <c r="E262" s="125">
        <v>0</v>
      </c>
      <c r="F262" s="73">
        <f t="shared" ca="1" si="77"/>
        <v>0</v>
      </c>
      <c r="G262" s="77">
        <f t="shared" ca="1" si="78"/>
        <v>0</v>
      </c>
      <c r="H262" s="74">
        <f t="shared" ref="H262:H325" ca="1" si="81">I262+J262</f>
        <v>0</v>
      </c>
      <c r="I262" s="112">
        <f t="shared" ca="1" si="71"/>
        <v>0</v>
      </c>
      <c r="J262" s="74">
        <f t="shared" ca="1" si="79"/>
        <v>0</v>
      </c>
      <c r="K262" s="74">
        <f t="shared" ca="1" si="72"/>
        <v>0</v>
      </c>
      <c r="L262" s="74">
        <f t="shared" ca="1" si="73"/>
        <v>0</v>
      </c>
      <c r="M262" s="74">
        <f t="shared" ref="M262:M325" ca="1" si="82">IF($P262,$P262,0)</f>
        <v>0</v>
      </c>
      <c r="N262" s="60">
        <f t="shared" ref="N262:N325" ca="1" si="83">L262-M262</f>
        <v>0</v>
      </c>
      <c r="O262" s="75">
        <f t="shared" ca="1" si="70"/>
        <v>0</v>
      </c>
      <c r="P262" s="123">
        <f t="shared" ca="1" si="69"/>
        <v>0</v>
      </c>
      <c r="Q262" s="76">
        <f t="shared" ca="1" si="80"/>
        <v>0</v>
      </c>
      <c r="R262" s="49">
        <f t="shared" ca="1" si="74"/>
        <v>2042</v>
      </c>
    </row>
    <row r="263" spans="2:18" x14ac:dyDescent="0.25">
      <c r="B263" s="48">
        <f t="shared" ca="1" si="75"/>
        <v>52171</v>
      </c>
      <c r="C263" s="72">
        <f t="shared" ca="1" si="76"/>
        <v>0</v>
      </c>
      <c r="D263" s="125">
        <v>0</v>
      </c>
      <c r="E263" s="125">
        <v>0</v>
      </c>
      <c r="F263" s="73">
        <f t="shared" ca="1" si="77"/>
        <v>0</v>
      </c>
      <c r="G263" s="77">
        <f t="shared" ca="1" si="78"/>
        <v>0</v>
      </c>
      <c r="H263" s="74">
        <f t="shared" ca="1" si="81"/>
        <v>0</v>
      </c>
      <c r="I263" s="112">
        <f t="shared" ca="1" si="71"/>
        <v>0</v>
      </c>
      <c r="J263" s="74">
        <f t="shared" ca="1" si="79"/>
        <v>0</v>
      </c>
      <c r="K263" s="74">
        <f t="shared" ca="1" si="72"/>
        <v>0</v>
      </c>
      <c r="L263" s="74">
        <f t="shared" ca="1" si="73"/>
        <v>0</v>
      </c>
      <c r="M263" s="74">
        <f t="shared" ca="1" si="82"/>
        <v>0</v>
      </c>
      <c r="N263" s="60">
        <f t="shared" ca="1" si="83"/>
        <v>0</v>
      </c>
      <c r="O263" s="75">
        <f t="shared" ca="1" si="70"/>
        <v>0</v>
      </c>
      <c r="P263" s="123">
        <f t="shared" ca="1" si="69"/>
        <v>0</v>
      </c>
      <c r="Q263" s="76">
        <f t="shared" ca="1" si="80"/>
        <v>0</v>
      </c>
      <c r="R263" s="49">
        <f t="shared" ca="1" si="74"/>
        <v>2042</v>
      </c>
    </row>
    <row r="264" spans="2:18" x14ac:dyDescent="0.25">
      <c r="B264" s="48">
        <f t="shared" ca="1" si="75"/>
        <v>52201</v>
      </c>
      <c r="C264" s="72">
        <f t="shared" ca="1" si="76"/>
        <v>0</v>
      </c>
      <c r="D264" s="125">
        <v>0</v>
      </c>
      <c r="E264" s="125">
        <v>0</v>
      </c>
      <c r="F264" s="73">
        <f t="shared" ca="1" si="77"/>
        <v>0</v>
      </c>
      <c r="G264" s="77">
        <f t="shared" ca="1" si="78"/>
        <v>0</v>
      </c>
      <c r="H264" s="74">
        <f t="shared" ca="1" si="81"/>
        <v>0</v>
      </c>
      <c r="I264" s="112">
        <f t="shared" ca="1" si="71"/>
        <v>0</v>
      </c>
      <c r="J264" s="74">
        <f t="shared" ca="1" si="79"/>
        <v>0</v>
      </c>
      <c r="K264" s="74">
        <f t="shared" ca="1" si="72"/>
        <v>0</v>
      </c>
      <c r="L264" s="74">
        <f t="shared" ca="1" si="73"/>
        <v>0</v>
      </c>
      <c r="M264" s="74">
        <f t="shared" ca="1" si="82"/>
        <v>0</v>
      </c>
      <c r="N264" s="60">
        <f t="shared" ca="1" si="83"/>
        <v>0</v>
      </c>
      <c r="O264" s="75">
        <f t="shared" ca="1" si="70"/>
        <v>0</v>
      </c>
      <c r="P264" s="123">
        <f t="shared" ca="1" si="69"/>
        <v>0</v>
      </c>
      <c r="Q264" s="76">
        <f t="shared" ca="1" si="80"/>
        <v>0</v>
      </c>
      <c r="R264" s="49">
        <f t="shared" ca="1" si="74"/>
        <v>2042</v>
      </c>
    </row>
    <row r="265" spans="2:18" x14ac:dyDescent="0.25">
      <c r="B265" s="48">
        <f t="shared" ca="1" si="75"/>
        <v>52232</v>
      </c>
      <c r="C265" s="72">
        <f t="shared" ca="1" si="76"/>
        <v>0</v>
      </c>
      <c r="D265" s="125">
        <v>0</v>
      </c>
      <c r="E265" s="125">
        <v>0</v>
      </c>
      <c r="F265" s="73">
        <f t="shared" ca="1" si="77"/>
        <v>0</v>
      </c>
      <c r="G265" s="77">
        <f t="shared" ca="1" si="78"/>
        <v>0</v>
      </c>
      <c r="H265" s="74">
        <f t="shared" ca="1" si="81"/>
        <v>0</v>
      </c>
      <c r="I265" s="112">
        <f t="shared" ca="1" si="71"/>
        <v>0</v>
      </c>
      <c r="J265" s="74">
        <f t="shared" ca="1" si="79"/>
        <v>0</v>
      </c>
      <c r="K265" s="74">
        <f t="shared" ca="1" si="72"/>
        <v>0</v>
      </c>
      <c r="L265" s="74">
        <f t="shared" ca="1" si="73"/>
        <v>0</v>
      </c>
      <c r="M265" s="74">
        <f t="shared" ca="1" si="82"/>
        <v>0</v>
      </c>
      <c r="N265" s="60">
        <f t="shared" ca="1" si="83"/>
        <v>0</v>
      </c>
      <c r="O265" s="75">
        <f t="shared" ca="1" si="70"/>
        <v>0</v>
      </c>
      <c r="P265" s="123">
        <f t="shared" ca="1" si="69"/>
        <v>0</v>
      </c>
      <c r="Q265" s="76">
        <f t="shared" ca="1" si="80"/>
        <v>0</v>
      </c>
      <c r="R265" s="49">
        <f t="shared" ca="1" si="74"/>
        <v>2043</v>
      </c>
    </row>
    <row r="266" spans="2:18" x14ac:dyDescent="0.25">
      <c r="B266" s="48">
        <f t="shared" ca="1" si="75"/>
        <v>52263</v>
      </c>
      <c r="C266" s="72">
        <f t="shared" ca="1" si="76"/>
        <v>0</v>
      </c>
      <c r="D266" s="125">
        <v>0</v>
      </c>
      <c r="E266" s="125">
        <v>0</v>
      </c>
      <c r="F266" s="73">
        <f t="shared" ca="1" si="77"/>
        <v>0</v>
      </c>
      <c r="G266" s="77">
        <f t="shared" ca="1" si="78"/>
        <v>0</v>
      </c>
      <c r="H266" s="74">
        <f t="shared" ca="1" si="81"/>
        <v>0</v>
      </c>
      <c r="I266" s="112">
        <f t="shared" ca="1" si="71"/>
        <v>0</v>
      </c>
      <c r="J266" s="74">
        <f t="shared" ca="1" si="79"/>
        <v>0</v>
      </c>
      <c r="K266" s="74">
        <f t="shared" ca="1" si="72"/>
        <v>0</v>
      </c>
      <c r="L266" s="74">
        <f t="shared" ca="1" si="73"/>
        <v>0</v>
      </c>
      <c r="M266" s="74">
        <f t="shared" ca="1" si="82"/>
        <v>0</v>
      </c>
      <c r="N266" s="60">
        <f t="shared" ca="1" si="83"/>
        <v>0</v>
      </c>
      <c r="O266" s="75">
        <f t="shared" ca="1" si="70"/>
        <v>0</v>
      </c>
      <c r="P266" s="123">
        <f t="shared" ca="1" si="69"/>
        <v>0</v>
      </c>
      <c r="Q266" s="76">
        <f t="shared" ca="1" si="80"/>
        <v>0</v>
      </c>
      <c r="R266" s="49">
        <f t="shared" ca="1" si="74"/>
        <v>2043</v>
      </c>
    </row>
    <row r="267" spans="2:18" x14ac:dyDescent="0.25">
      <c r="B267" s="48">
        <f t="shared" ca="1" si="75"/>
        <v>52291</v>
      </c>
      <c r="C267" s="72">
        <f t="shared" ca="1" si="76"/>
        <v>0</v>
      </c>
      <c r="D267" s="125">
        <v>0</v>
      </c>
      <c r="E267" s="125">
        <v>0</v>
      </c>
      <c r="F267" s="73">
        <f t="shared" ca="1" si="77"/>
        <v>0</v>
      </c>
      <c r="G267" s="77">
        <f t="shared" ca="1" si="78"/>
        <v>0</v>
      </c>
      <c r="H267" s="74">
        <f t="shared" ca="1" si="81"/>
        <v>0</v>
      </c>
      <c r="I267" s="112">
        <f t="shared" ca="1" si="71"/>
        <v>0</v>
      </c>
      <c r="J267" s="74">
        <f t="shared" ca="1" si="79"/>
        <v>0</v>
      </c>
      <c r="K267" s="74">
        <f t="shared" ca="1" si="72"/>
        <v>0</v>
      </c>
      <c r="L267" s="74">
        <f t="shared" ca="1" si="73"/>
        <v>0</v>
      </c>
      <c r="M267" s="74">
        <f t="shared" ca="1" si="82"/>
        <v>0</v>
      </c>
      <c r="N267" s="60">
        <f t="shared" ca="1" si="83"/>
        <v>0</v>
      </c>
      <c r="O267" s="75">
        <f t="shared" ca="1" si="70"/>
        <v>0</v>
      </c>
      <c r="P267" s="123">
        <f t="shared" ca="1" si="69"/>
        <v>0</v>
      </c>
      <c r="Q267" s="76">
        <f t="shared" ca="1" si="80"/>
        <v>0</v>
      </c>
      <c r="R267" s="49">
        <f t="shared" ca="1" si="74"/>
        <v>2043</v>
      </c>
    </row>
    <row r="268" spans="2:18" x14ac:dyDescent="0.25">
      <c r="B268" s="48">
        <f t="shared" ca="1" si="75"/>
        <v>52322</v>
      </c>
      <c r="C268" s="72">
        <f t="shared" ca="1" si="76"/>
        <v>0</v>
      </c>
      <c r="D268" s="125">
        <v>0</v>
      </c>
      <c r="E268" s="125">
        <v>0</v>
      </c>
      <c r="F268" s="73">
        <f t="shared" ca="1" si="77"/>
        <v>0</v>
      </c>
      <c r="G268" s="77">
        <f t="shared" ca="1" si="78"/>
        <v>0</v>
      </c>
      <c r="H268" s="74">
        <f t="shared" ca="1" si="81"/>
        <v>0</v>
      </c>
      <c r="I268" s="112">
        <f t="shared" ca="1" si="71"/>
        <v>0</v>
      </c>
      <c r="J268" s="74">
        <f t="shared" ca="1" si="79"/>
        <v>0</v>
      </c>
      <c r="K268" s="74">
        <f t="shared" ca="1" si="72"/>
        <v>0</v>
      </c>
      <c r="L268" s="74">
        <f t="shared" ca="1" si="73"/>
        <v>0</v>
      </c>
      <c r="M268" s="74">
        <f t="shared" ca="1" si="82"/>
        <v>0</v>
      </c>
      <c r="N268" s="60">
        <f t="shared" ca="1" si="83"/>
        <v>0</v>
      </c>
      <c r="O268" s="75">
        <f t="shared" ca="1" si="70"/>
        <v>0</v>
      </c>
      <c r="P268" s="123">
        <f t="shared" ca="1" si="69"/>
        <v>0</v>
      </c>
      <c r="Q268" s="76">
        <f t="shared" ca="1" si="80"/>
        <v>0</v>
      </c>
      <c r="R268" s="49">
        <f t="shared" ca="1" si="74"/>
        <v>2043</v>
      </c>
    </row>
    <row r="269" spans="2:18" x14ac:dyDescent="0.25">
      <c r="B269" s="48">
        <f t="shared" ca="1" si="75"/>
        <v>52352</v>
      </c>
      <c r="C269" s="72">
        <f t="shared" ca="1" si="76"/>
        <v>0</v>
      </c>
      <c r="D269" s="125">
        <v>0</v>
      </c>
      <c r="E269" s="125">
        <v>0</v>
      </c>
      <c r="F269" s="73">
        <f t="shared" ca="1" si="77"/>
        <v>0</v>
      </c>
      <c r="G269" s="77">
        <f t="shared" ca="1" si="78"/>
        <v>0</v>
      </c>
      <c r="H269" s="74">
        <f t="shared" ca="1" si="81"/>
        <v>0</v>
      </c>
      <c r="I269" s="112">
        <f t="shared" ca="1" si="71"/>
        <v>0</v>
      </c>
      <c r="J269" s="74">
        <f t="shared" ca="1" si="79"/>
        <v>0</v>
      </c>
      <c r="K269" s="74">
        <f t="shared" ca="1" si="72"/>
        <v>0</v>
      </c>
      <c r="L269" s="74">
        <f t="shared" ca="1" si="73"/>
        <v>0</v>
      </c>
      <c r="M269" s="74">
        <f t="shared" ca="1" si="82"/>
        <v>0</v>
      </c>
      <c r="N269" s="60">
        <f t="shared" ca="1" si="83"/>
        <v>0</v>
      </c>
      <c r="O269" s="75">
        <f t="shared" ca="1" si="70"/>
        <v>0</v>
      </c>
      <c r="P269" s="123">
        <f t="shared" ca="1" si="69"/>
        <v>0</v>
      </c>
      <c r="Q269" s="76">
        <f t="shared" ca="1" si="80"/>
        <v>0</v>
      </c>
      <c r="R269" s="49">
        <f t="shared" ca="1" si="74"/>
        <v>2043</v>
      </c>
    </row>
    <row r="270" spans="2:18" x14ac:dyDescent="0.25">
      <c r="B270" s="48">
        <f t="shared" ca="1" si="75"/>
        <v>52383</v>
      </c>
      <c r="C270" s="72">
        <f t="shared" ca="1" si="76"/>
        <v>0</v>
      </c>
      <c r="D270" s="125">
        <v>0</v>
      </c>
      <c r="E270" s="125">
        <v>0</v>
      </c>
      <c r="F270" s="73">
        <f t="shared" ca="1" si="77"/>
        <v>0</v>
      </c>
      <c r="G270" s="77">
        <f t="shared" ca="1" si="78"/>
        <v>0</v>
      </c>
      <c r="H270" s="74">
        <f t="shared" ca="1" si="81"/>
        <v>0</v>
      </c>
      <c r="I270" s="112">
        <f t="shared" ca="1" si="71"/>
        <v>0</v>
      </c>
      <c r="J270" s="74">
        <f t="shared" ca="1" si="79"/>
        <v>0</v>
      </c>
      <c r="K270" s="74">
        <f t="shared" ca="1" si="72"/>
        <v>0</v>
      </c>
      <c r="L270" s="74">
        <f t="shared" ca="1" si="73"/>
        <v>0</v>
      </c>
      <c r="M270" s="74">
        <f t="shared" ca="1" si="82"/>
        <v>0</v>
      </c>
      <c r="N270" s="60">
        <f t="shared" ca="1" si="83"/>
        <v>0</v>
      </c>
      <c r="O270" s="75">
        <f t="shared" ca="1" si="70"/>
        <v>0</v>
      </c>
      <c r="P270" s="123">
        <f t="shared" ca="1" si="69"/>
        <v>0</v>
      </c>
      <c r="Q270" s="76">
        <f t="shared" ca="1" si="80"/>
        <v>0</v>
      </c>
      <c r="R270" s="49">
        <f t="shared" ca="1" si="74"/>
        <v>2043</v>
      </c>
    </row>
    <row r="271" spans="2:18" x14ac:dyDescent="0.25">
      <c r="B271" s="48">
        <f t="shared" ca="1" si="75"/>
        <v>52413</v>
      </c>
      <c r="C271" s="72">
        <f t="shared" ca="1" si="76"/>
        <v>0</v>
      </c>
      <c r="D271" s="125">
        <v>0</v>
      </c>
      <c r="E271" s="125">
        <v>0</v>
      </c>
      <c r="F271" s="73">
        <f t="shared" ca="1" si="77"/>
        <v>0</v>
      </c>
      <c r="G271" s="77">
        <f t="shared" ca="1" si="78"/>
        <v>0</v>
      </c>
      <c r="H271" s="74">
        <f t="shared" ca="1" si="81"/>
        <v>0</v>
      </c>
      <c r="I271" s="112">
        <f t="shared" ca="1" si="71"/>
        <v>0</v>
      </c>
      <c r="J271" s="74">
        <f t="shared" ca="1" si="79"/>
        <v>0</v>
      </c>
      <c r="K271" s="74">
        <f t="shared" ca="1" si="72"/>
        <v>0</v>
      </c>
      <c r="L271" s="74">
        <f t="shared" ca="1" si="73"/>
        <v>0</v>
      </c>
      <c r="M271" s="74">
        <f t="shared" ca="1" si="82"/>
        <v>0</v>
      </c>
      <c r="N271" s="60">
        <f t="shared" ca="1" si="83"/>
        <v>0</v>
      </c>
      <c r="O271" s="75">
        <f t="shared" ca="1" si="70"/>
        <v>0</v>
      </c>
      <c r="P271" s="123">
        <f t="shared" ca="1" si="69"/>
        <v>0</v>
      </c>
      <c r="Q271" s="76">
        <f t="shared" ca="1" si="80"/>
        <v>0</v>
      </c>
      <c r="R271" s="49">
        <f t="shared" ca="1" si="74"/>
        <v>2043</v>
      </c>
    </row>
    <row r="272" spans="2:18" x14ac:dyDescent="0.25">
      <c r="B272" s="48">
        <f t="shared" ca="1" si="75"/>
        <v>52444</v>
      </c>
      <c r="C272" s="72">
        <f t="shared" ca="1" si="76"/>
        <v>0</v>
      </c>
      <c r="D272" s="125">
        <v>0</v>
      </c>
      <c r="E272" s="125">
        <v>0</v>
      </c>
      <c r="F272" s="73">
        <f t="shared" ca="1" si="77"/>
        <v>0</v>
      </c>
      <c r="G272" s="77">
        <f t="shared" ca="1" si="78"/>
        <v>0</v>
      </c>
      <c r="H272" s="74">
        <f t="shared" ca="1" si="81"/>
        <v>0</v>
      </c>
      <c r="I272" s="112">
        <f t="shared" ca="1" si="71"/>
        <v>0</v>
      </c>
      <c r="J272" s="74">
        <f t="shared" ca="1" si="79"/>
        <v>0</v>
      </c>
      <c r="K272" s="74">
        <f t="shared" ca="1" si="72"/>
        <v>0</v>
      </c>
      <c r="L272" s="74">
        <f t="shared" ca="1" si="73"/>
        <v>0</v>
      </c>
      <c r="M272" s="74">
        <f t="shared" ca="1" si="82"/>
        <v>0</v>
      </c>
      <c r="N272" s="60">
        <f t="shared" ca="1" si="83"/>
        <v>0</v>
      </c>
      <c r="O272" s="75">
        <f t="shared" ca="1" si="70"/>
        <v>0</v>
      </c>
      <c r="P272" s="123">
        <f t="shared" ca="1" si="69"/>
        <v>0</v>
      </c>
      <c r="Q272" s="76">
        <f t="shared" ca="1" si="80"/>
        <v>0</v>
      </c>
      <c r="R272" s="49">
        <f t="shared" ca="1" si="74"/>
        <v>2043</v>
      </c>
    </row>
    <row r="273" spans="2:18" x14ac:dyDescent="0.25">
      <c r="B273" s="48">
        <f t="shared" ca="1" si="75"/>
        <v>52475</v>
      </c>
      <c r="C273" s="72">
        <f t="shared" ca="1" si="76"/>
        <v>0</v>
      </c>
      <c r="D273" s="125">
        <v>0</v>
      </c>
      <c r="E273" s="125">
        <v>0</v>
      </c>
      <c r="F273" s="73">
        <f t="shared" ca="1" si="77"/>
        <v>0</v>
      </c>
      <c r="G273" s="77">
        <f t="shared" ca="1" si="78"/>
        <v>0</v>
      </c>
      <c r="H273" s="74">
        <f t="shared" ca="1" si="81"/>
        <v>0</v>
      </c>
      <c r="I273" s="112">
        <f t="shared" ca="1" si="71"/>
        <v>0</v>
      </c>
      <c r="J273" s="74">
        <f t="shared" ca="1" si="79"/>
        <v>0</v>
      </c>
      <c r="K273" s="74">
        <f t="shared" ca="1" si="72"/>
        <v>0</v>
      </c>
      <c r="L273" s="74">
        <f t="shared" ca="1" si="73"/>
        <v>0</v>
      </c>
      <c r="M273" s="74">
        <f t="shared" ca="1" si="82"/>
        <v>0</v>
      </c>
      <c r="N273" s="60">
        <f t="shared" ca="1" si="83"/>
        <v>0</v>
      </c>
      <c r="O273" s="75">
        <f t="shared" ca="1" si="70"/>
        <v>0</v>
      </c>
      <c r="P273" s="123">
        <f t="shared" ref="P273:P336" ca="1" si="84">IF(O273,O273+400,0)</f>
        <v>0</v>
      </c>
      <c r="Q273" s="76">
        <f t="shared" ca="1" si="80"/>
        <v>0</v>
      </c>
      <c r="R273" s="49">
        <f t="shared" ca="1" si="74"/>
        <v>2043</v>
      </c>
    </row>
    <row r="274" spans="2:18" x14ac:dyDescent="0.25">
      <c r="B274" s="48">
        <f t="shared" ca="1" si="75"/>
        <v>52505</v>
      </c>
      <c r="C274" s="72">
        <f t="shared" ca="1" si="76"/>
        <v>0</v>
      </c>
      <c r="D274" s="125">
        <v>0</v>
      </c>
      <c r="E274" s="125">
        <v>0</v>
      </c>
      <c r="F274" s="73">
        <f t="shared" ca="1" si="77"/>
        <v>0</v>
      </c>
      <c r="G274" s="77">
        <f t="shared" ca="1" si="78"/>
        <v>0</v>
      </c>
      <c r="H274" s="74">
        <f t="shared" ca="1" si="81"/>
        <v>0</v>
      </c>
      <c r="I274" s="112">
        <f t="shared" ca="1" si="71"/>
        <v>0</v>
      </c>
      <c r="J274" s="74">
        <f t="shared" ca="1" si="79"/>
        <v>0</v>
      </c>
      <c r="K274" s="74">
        <f t="shared" ca="1" si="72"/>
        <v>0</v>
      </c>
      <c r="L274" s="74">
        <f t="shared" ca="1" si="73"/>
        <v>0</v>
      </c>
      <c r="M274" s="74">
        <f t="shared" ca="1" si="82"/>
        <v>0</v>
      </c>
      <c r="N274" s="60">
        <f t="shared" ca="1" si="83"/>
        <v>0</v>
      </c>
      <c r="O274" s="75">
        <f t="shared" ca="1" si="70"/>
        <v>0</v>
      </c>
      <c r="P274" s="123">
        <f t="shared" ca="1" si="84"/>
        <v>0</v>
      </c>
      <c r="Q274" s="76">
        <f t="shared" ca="1" si="80"/>
        <v>0</v>
      </c>
      <c r="R274" s="49">
        <f t="shared" ca="1" si="74"/>
        <v>2043</v>
      </c>
    </row>
    <row r="275" spans="2:18" x14ac:dyDescent="0.25">
      <c r="B275" s="48">
        <f t="shared" ca="1" si="75"/>
        <v>52536</v>
      </c>
      <c r="C275" s="72">
        <f t="shared" ca="1" si="76"/>
        <v>0</v>
      </c>
      <c r="D275" s="125">
        <v>0</v>
      </c>
      <c r="E275" s="125">
        <v>0</v>
      </c>
      <c r="F275" s="73">
        <f t="shared" ca="1" si="77"/>
        <v>0</v>
      </c>
      <c r="G275" s="77">
        <f t="shared" ca="1" si="78"/>
        <v>0</v>
      </c>
      <c r="H275" s="74">
        <f t="shared" ca="1" si="81"/>
        <v>0</v>
      </c>
      <c r="I275" s="112">
        <f t="shared" ca="1" si="71"/>
        <v>0</v>
      </c>
      <c r="J275" s="74">
        <f t="shared" ca="1" si="79"/>
        <v>0</v>
      </c>
      <c r="K275" s="74">
        <f t="shared" ca="1" si="72"/>
        <v>0</v>
      </c>
      <c r="L275" s="74">
        <f t="shared" ca="1" si="73"/>
        <v>0</v>
      </c>
      <c r="M275" s="74">
        <f t="shared" ca="1" si="82"/>
        <v>0</v>
      </c>
      <c r="N275" s="60">
        <f t="shared" ca="1" si="83"/>
        <v>0</v>
      </c>
      <c r="O275" s="75">
        <f t="shared" ca="1" si="70"/>
        <v>0</v>
      </c>
      <c r="P275" s="123">
        <f t="shared" ca="1" si="84"/>
        <v>0</v>
      </c>
      <c r="Q275" s="76">
        <f t="shared" ca="1" si="80"/>
        <v>0</v>
      </c>
      <c r="R275" s="49">
        <f t="shared" ca="1" si="74"/>
        <v>2043</v>
      </c>
    </row>
    <row r="276" spans="2:18" x14ac:dyDescent="0.25">
      <c r="B276" s="48">
        <f t="shared" ca="1" si="75"/>
        <v>52566</v>
      </c>
      <c r="C276" s="72">
        <f t="shared" ca="1" si="76"/>
        <v>0</v>
      </c>
      <c r="D276" s="125">
        <v>0</v>
      </c>
      <c r="E276" s="125">
        <v>0</v>
      </c>
      <c r="F276" s="73">
        <f t="shared" ca="1" si="77"/>
        <v>0</v>
      </c>
      <c r="G276" s="77">
        <f t="shared" ca="1" si="78"/>
        <v>0</v>
      </c>
      <c r="H276" s="74">
        <f t="shared" ca="1" si="81"/>
        <v>0</v>
      </c>
      <c r="I276" s="112">
        <f t="shared" ca="1" si="71"/>
        <v>0</v>
      </c>
      <c r="J276" s="74">
        <f t="shared" ca="1" si="79"/>
        <v>0</v>
      </c>
      <c r="K276" s="74">
        <f t="shared" ca="1" si="72"/>
        <v>0</v>
      </c>
      <c r="L276" s="74">
        <f t="shared" ca="1" si="73"/>
        <v>0</v>
      </c>
      <c r="M276" s="74">
        <f t="shared" ca="1" si="82"/>
        <v>0</v>
      </c>
      <c r="N276" s="60">
        <f t="shared" ca="1" si="83"/>
        <v>0</v>
      </c>
      <c r="O276" s="75">
        <f t="shared" ca="1" si="70"/>
        <v>0</v>
      </c>
      <c r="P276" s="123">
        <f t="shared" ca="1" si="84"/>
        <v>0</v>
      </c>
      <c r="Q276" s="76">
        <f t="shared" ca="1" si="80"/>
        <v>0</v>
      </c>
      <c r="R276" s="49">
        <f t="shared" ca="1" si="74"/>
        <v>2043</v>
      </c>
    </row>
    <row r="277" spans="2:18" x14ac:dyDescent="0.25">
      <c r="B277" s="48">
        <f t="shared" ca="1" si="75"/>
        <v>52597</v>
      </c>
      <c r="C277" s="72">
        <f t="shared" ca="1" si="76"/>
        <v>0</v>
      </c>
      <c r="D277" s="125">
        <v>0</v>
      </c>
      <c r="E277" s="125">
        <v>0</v>
      </c>
      <c r="F277" s="73">
        <f t="shared" ca="1" si="77"/>
        <v>0</v>
      </c>
      <c r="G277" s="77">
        <f t="shared" ca="1" si="78"/>
        <v>0</v>
      </c>
      <c r="H277" s="74">
        <f t="shared" ca="1" si="81"/>
        <v>0</v>
      </c>
      <c r="I277" s="112">
        <f t="shared" ca="1" si="71"/>
        <v>0</v>
      </c>
      <c r="J277" s="74">
        <f t="shared" ca="1" si="79"/>
        <v>0</v>
      </c>
      <c r="K277" s="74">
        <f t="shared" ca="1" si="72"/>
        <v>0</v>
      </c>
      <c r="L277" s="74">
        <f t="shared" ca="1" si="73"/>
        <v>0</v>
      </c>
      <c r="M277" s="74">
        <f t="shared" ca="1" si="82"/>
        <v>0</v>
      </c>
      <c r="N277" s="60">
        <f t="shared" ca="1" si="83"/>
        <v>0</v>
      </c>
      <c r="O277" s="75">
        <f t="shared" ca="1" si="70"/>
        <v>0</v>
      </c>
      <c r="P277" s="123">
        <f t="shared" ca="1" si="84"/>
        <v>0</v>
      </c>
      <c r="Q277" s="76">
        <f t="shared" ca="1" si="80"/>
        <v>0</v>
      </c>
      <c r="R277" s="49">
        <f t="shared" ca="1" si="74"/>
        <v>2044</v>
      </c>
    </row>
    <row r="278" spans="2:18" x14ac:dyDescent="0.25">
      <c r="B278" s="48">
        <f t="shared" ca="1" si="75"/>
        <v>52628</v>
      </c>
      <c r="C278" s="72">
        <f t="shared" ca="1" si="76"/>
        <v>0</v>
      </c>
      <c r="D278" s="125">
        <v>0</v>
      </c>
      <c r="E278" s="125">
        <v>0</v>
      </c>
      <c r="F278" s="73">
        <f t="shared" ca="1" si="77"/>
        <v>0</v>
      </c>
      <c r="G278" s="77">
        <f t="shared" ca="1" si="78"/>
        <v>0</v>
      </c>
      <c r="H278" s="74">
        <f t="shared" ca="1" si="81"/>
        <v>0</v>
      </c>
      <c r="I278" s="112">
        <f t="shared" ca="1" si="71"/>
        <v>0</v>
      </c>
      <c r="J278" s="74">
        <f t="shared" ca="1" si="79"/>
        <v>0</v>
      </c>
      <c r="K278" s="74">
        <f t="shared" ca="1" si="72"/>
        <v>0</v>
      </c>
      <c r="L278" s="74">
        <f t="shared" ca="1" si="73"/>
        <v>0</v>
      </c>
      <c r="M278" s="74">
        <f t="shared" ca="1" si="82"/>
        <v>0</v>
      </c>
      <c r="N278" s="60">
        <f t="shared" ca="1" si="83"/>
        <v>0</v>
      </c>
      <c r="O278" s="75">
        <f t="shared" ca="1" si="70"/>
        <v>0</v>
      </c>
      <c r="P278" s="123">
        <f t="shared" ca="1" si="84"/>
        <v>0</v>
      </c>
      <c r="Q278" s="76">
        <f t="shared" ca="1" si="80"/>
        <v>0</v>
      </c>
      <c r="R278" s="49">
        <f t="shared" ca="1" si="74"/>
        <v>2044</v>
      </c>
    </row>
    <row r="279" spans="2:18" x14ac:dyDescent="0.25">
      <c r="B279" s="48">
        <f t="shared" ca="1" si="75"/>
        <v>52657</v>
      </c>
      <c r="C279" s="72">
        <f t="shared" ca="1" si="76"/>
        <v>0</v>
      </c>
      <c r="D279" s="125">
        <v>0</v>
      </c>
      <c r="E279" s="125">
        <v>0</v>
      </c>
      <c r="F279" s="73">
        <f t="shared" ca="1" si="77"/>
        <v>0</v>
      </c>
      <c r="G279" s="77">
        <f t="shared" ca="1" si="78"/>
        <v>0</v>
      </c>
      <c r="H279" s="74">
        <f t="shared" ca="1" si="81"/>
        <v>0</v>
      </c>
      <c r="I279" s="112">
        <f t="shared" ca="1" si="71"/>
        <v>0</v>
      </c>
      <c r="J279" s="74">
        <f t="shared" ca="1" si="79"/>
        <v>0</v>
      </c>
      <c r="K279" s="74">
        <f t="shared" ca="1" si="72"/>
        <v>0</v>
      </c>
      <c r="L279" s="74">
        <f t="shared" ca="1" si="73"/>
        <v>0</v>
      </c>
      <c r="M279" s="74">
        <f t="shared" ca="1" si="82"/>
        <v>0</v>
      </c>
      <c r="N279" s="60">
        <f t="shared" ca="1" si="83"/>
        <v>0</v>
      </c>
      <c r="O279" s="75">
        <f t="shared" ca="1" si="70"/>
        <v>0</v>
      </c>
      <c r="P279" s="123">
        <f t="shared" ca="1" si="84"/>
        <v>0</v>
      </c>
      <c r="Q279" s="76">
        <f t="shared" ca="1" si="80"/>
        <v>0</v>
      </c>
      <c r="R279" s="49">
        <f t="shared" ca="1" si="74"/>
        <v>2044</v>
      </c>
    </row>
    <row r="280" spans="2:18" x14ac:dyDescent="0.25">
      <c r="B280" s="48">
        <f t="shared" ca="1" si="75"/>
        <v>52688</v>
      </c>
      <c r="C280" s="72">
        <f t="shared" ca="1" si="76"/>
        <v>0</v>
      </c>
      <c r="D280" s="125">
        <v>0</v>
      </c>
      <c r="E280" s="125">
        <v>0</v>
      </c>
      <c r="F280" s="73">
        <f t="shared" ca="1" si="77"/>
        <v>0</v>
      </c>
      <c r="G280" s="77">
        <f t="shared" ca="1" si="78"/>
        <v>0</v>
      </c>
      <c r="H280" s="74">
        <f t="shared" ca="1" si="81"/>
        <v>0</v>
      </c>
      <c r="I280" s="112">
        <f t="shared" ca="1" si="71"/>
        <v>0</v>
      </c>
      <c r="J280" s="74">
        <f t="shared" ca="1" si="79"/>
        <v>0</v>
      </c>
      <c r="K280" s="74">
        <f t="shared" ca="1" si="72"/>
        <v>0</v>
      </c>
      <c r="L280" s="74">
        <f t="shared" ca="1" si="73"/>
        <v>0</v>
      </c>
      <c r="M280" s="74">
        <f t="shared" ca="1" si="82"/>
        <v>0</v>
      </c>
      <c r="N280" s="60">
        <f t="shared" ca="1" si="83"/>
        <v>0</v>
      </c>
      <c r="O280" s="75">
        <f t="shared" ca="1" si="70"/>
        <v>0</v>
      </c>
      <c r="P280" s="123">
        <f t="shared" ca="1" si="84"/>
        <v>0</v>
      </c>
      <c r="Q280" s="76">
        <f t="shared" ca="1" si="80"/>
        <v>0</v>
      </c>
      <c r="R280" s="49">
        <f t="shared" ca="1" si="74"/>
        <v>2044</v>
      </c>
    </row>
    <row r="281" spans="2:18" x14ac:dyDescent="0.25">
      <c r="B281" s="48">
        <f t="shared" ca="1" si="75"/>
        <v>52718</v>
      </c>
      <c r="C281" s="72">
        <f t="shared" ca="1" si="76"/>
        <v>0</v>
      </c>
      <c r="D281" s="125">
        <v>0</v>
      </c>
      <c r="E281" s="125">
        <v>0</v>
      </c>
      <c r="F281" s="73">
        <f t="shared" ca="1" si="77"/>
        <v>0</v>
      </c>
      <c r="G281" s="77">
        <f t="shared" ca="1" si="78"/>
        <v>0</v>
      </c>
      <c r="H281" s="74">
        <f t="shared" ca="1" si="81"/>
        <v>0</v>
      </c>
      <c r="I281" s="112">
        <f t="shared" ca="1" si="71"/>
        <v>0</v>
      </c>
      <c r="J281" s="74">
        <f t="shared" ca="1" si="79"/>
        <v>0</v>
      </c>
      <c r="K281" s="74">
        <f t="shared" ca="1" si="72"/>
        <v>0</v>
      </c>
      <c r="L281" s="74">
        <f t="shared" ca="1" si="73"/>
        <v>0</v>
      </c>
      <c r="M281" s="74">
        <f t="shared" ca="1" si="82"/>
        <v>0</v>
      </c>
      <c r="N281" s="60">
        <f t="shared" ca="1" si="83"/>
        <v>0</v>
      </c>
      <c r="O281" s="75">
        <f t="shared" ref="O281:O344" ca="1" si="85">IF(Q280&gt;0,(IF(AND(MONTH($B281)=MONTH(Renew_3208),MONTH($B281)=MONTH(Renew_2924)),Goal_From_3208*0.5+Goal_From_2924*0.5,IF(MONTH($B281)=MONTH(Renew_3208),Goal_From_3208*0.5+Goal_From_2924*0.9,IF(MONTH($B281)=MONTH(Renew_2924),Goal_From_3208*0.9+Goal_From_2924*0.5,Goal_From_3208*0.9+Goal_From_2924*0.9)))+IF(B281&gt;=Temp_Start,IF(Temp,Temp_Goal,0),0)+IF(Bought_3rd_Rental,IF(MONTH($B281)=MONTH(Renew_NEW),Goal_From_NEW*0.5,Goal_From_NEW))),0)</f>
        <v>0</v>
      </c>
      <c r="P281" s="123">
        <f t="shared" ca="1" si="84"/>
        <v>0</v>
      </c>
      <c r="Q281" s="76">
        <f t="shared" ca="1" si="80"/>
        <v>0</v>
      </c>
      <c r="R281" s="49">
        <f t="shared" ca="1" si="74"/>
        <v>2044</v>
      </c>
    </row>
    <row r="282" spans="2:18" x14ac:dyDescent="0.25">
      <c r="B282" s="48">
        <f t="shared" ca="1" si="75"/>
        <v>52749</v>
      </c>
      <c r="C282" s="72">
        <f t="shared" ca="1" si="76"/>
        <v>0</v>
      </c>
      <c r="D282" s="125">
        <v>0</v>
      </c>
      <c r="E282" s="125">
        <v>0</v>
      </c>
      <c r="F282" s="73">
        <f t="shared" ca="1" si="77"/>
        <v>0</v>
      </c>
      <c r="G282" s="77">
        <f t="shared" ca="1" si="78"/>
        <v>0</v>
      </c>
      <c r="H282" s="74">
        <f t="shared" ca="1" si="81"/>
        <v>0</v>
      </c>
      <c r="I282" s="112">
        <f t="shared" ca="1" si="71"/>
        <v>0</v>
      </c>
      <c r="J282" s="74">
        <f t="shared" ca="1" si="79"/>
        <v>0</v>
      </c>
      <c r="K282" s="74">
        <f t="shared" ca="1" si="72"/>
        <v>0</v>
      </c>
      <c r="L282" s="74">
        <f t="shared" ca="1" si="73"/>
        <v>0</v>
      </c>
      <c r="M282" s="74">
        <f t="shared" ca="1" si="82"/>
        <v>0</v>
      </c>
      <c r="N282" s="60">
        <f t="shared" ca="1" si="83"/>
        <v>0</v>
      </c>
      <c r="O282" s="75">
        <f t="shared" ca="1" si="85"/>
        <v>0</v>
      </c>
      <c r="P282" s="123">
        <f t="shared" ca="1" si="84"/>
        <v>0</v>
      </c>
      <c r="Q282" s="76">
        <f t="shared" ca="1" si="80"/>
        <v>0</v>
      </c>
      <c r="R282" s="49">
        <f t="shared" ca="1" si="74"/>
        <v>2044</v>
      </c>
    </row>
    <row r="283" spans="2:18" x14ac:dyDescent="0.25">
      <c r="B283" s="48">
        <f t="shared" ca="1" si="75"/>
        <v>52779</v>
      </c>
      <c r="C283" s="72">
        <f t="shared" ca="1" si="76"/>
        <v>0</v>
      </c>
      <c r="D283" s="125">
        <v>0</v>
      </c>
      <c r="E283" s="125">
        <v>0</v>
      </c>
      <c r="F283" s="73">
        <f t="shared" ca="1" si="77"/>
        <v>0</v>
      </c>
      <c r="G283" s="77">
        <f t="shared" ca="1" si="78"/>
        <v>0</v>
      </c>
      <c r="H283" s="74">
        <f t="shared" ca="1" si="81"/>
        <v>0</v>
      </c>
      <c r="I283" s="112">
        <f t="shared" ca="1" si="71"/>
        <v>0</v>
      </c>
      <c r="J283" s="74">
        <f t="shared" ca="1" si="79"/>
        <v>0</v>
      </c>
      <c r="K283" s="74">
        <f t="shared" ca="1" si="72"/>
        <v>0</v>
      </c>
      <c r="L283" s="74">
        <f t="shared" ca="1" si="73"/>
        <v>0</v>
      </c>
      <c r="M283" s="74">
        <f t="shared" ca="1" si="82"/>
        <v>0</v>
      </c>
      <c r="N283" s="60">
        <f t="shared" ca="1" si="83"/>
        <v>0</v>
      </c>
      <c r="O283" s="75">
        <f t="shared" ca="1" si="85"/>
        <v>0</v>
      </c>
      <c r="P283" s="123">
        <f t="shared" ca="1" si="84"/>
        <v>0</v>
      </c>
      <c r="Q283" s="76">
        <f t="shared" ca="1" si="80"/>
        <v>0</v>
      </c>
      <c r="R283" s="49">
        <f t="shared" ca="1" si="74"/>
        <v>2044</v>
      </c>
    </row>
    <row r="284" spans="2:18" x14ac:dyDescent="0.25">
      <c r="B284" s="48">
        <f t="shared" ca="1" si="75"/>
        <v>52810</v>
      </c>
      <c r="C284" s="72">
        <f t="shared" ca="1" si="76"/>
        <v>0</v>
      </c>
      <c r="D284" s="125">
        <v>0</v>
      </c>
      <c r="E284" s="125">
        <v>0</v>
      </c>
      <c r="F284" s="73">
        <f t="shared" ca="1" si="77"/>
        <v>0</v>
      </c>
      <c r="G284" s="77">
        <f t="shared" ca="1" si="78"/>
        <v>0</v>
      </c>
      <c r="H284" s="74">
        <f t="shared" ca="1" si="81"/>
        <v>0</v>
      </c>
      <c r="I284" s="112">
        <f t="shared" ca="1" si="71"/>
        <v>0</v>
      </c>
      <c r="J284" s="74">
        <f t="shared" ca="1" si="79"/>
        <v>0</v>
      </c>
      <c r="K284" s="74">
        <f t="shared" ca="1" si="72"/>
        <v>0</v>
      </c>
      <c r="L284" s="74">
        <f t="shared" ca="1" si="73"/>
        <v>0</v>
      </c>
      <c r="M284" s="74">
        <f t="shared" ca="1" si="82"/>
        <v>0</v>
      </c>
      <c r="N284" s="60">
        <f t="shared" ca="1" si="83"/>
        <v>0</v>
      </c>
      <c r="O284" s="75">
        <f t="shared" ca="1" si="85"/>
        <v>0</v>
      </c>
      <c r="P284" s="123">
        <f t="shared" ca="1" si="84"/>
        <v>0</v>
      </c>
      <c r="Q284" s="76">
        <f t="shared" ca="1" si="80"/>
        <v>0</v>
      </c>
      <c r="R284" s="49">
        <f t="shared" ca="1" si="74"/>
        <v>2044</v>
      </c>
    </row>
    <row r="285" spans="2:18" x14ac:dyDescent="0.25">
      <c r="B285" s="48">
        <f t="shared" ca="1" si="75"/>
        <v>52841</v>
      </c>
      <c r="C285" s="72">
        <f t="shared" ca="1" si="76"/>
        <v>0</v>
      </c>
      <c r="D285" s="125">
        <v>0</v>
      </c>
      <c r="E285" s="125">
        <v>0</v>
      </c>
      <c r="F285" s="73">
        <f t="shared" ca="1" si="77"/>
        <v>0</v>
      </c>
      <c r="G285" s="77">
        <f t="shared" ca="1" si="78"/>
        <v>0</v>
      </c>
      <c r="H285" s="74">
        <f t="shared" ca="1" si="81"/>
        <v>0</v>
      </c>
      <c r="I285" s="112">
        <f t="shared" ca="1" si="71"/>
        <v>0</v>
      </c>
      <c r="J285" s="74">
        <f t="shared" ca="1" si="79"/>
        <v>0</v>
      </c>
      <c r="K285" s="74">
        <f t="shared" ca="1" si="72"/>
        <v>0</v>
      </c>
      <c r="L285" s="74">
        <f t="shared" ca="1" si="73"/>
        <v>0</v>
      </c>
      <c r="M285" s="74">
        <f t="shared" ca="1" si="82"/>
        <v>0</v>
      </c>
      <c r="N285" s="60">
        <f t="shared" ca="1" si="83"/>
        <v>0</v>
      </c>
      <c r="O285" s="75">
        <f t="shared" ca="1" si="85"/>
        <v>0</v>
      </c>
      <c r="P285" s="123">
        <f t="shared" ca="1" si="84"/>
        <v>0</v>
      </c>
      <c r="Q285" s="76">
        <f t="shared" ca="1" si="80"/>
        <v>0</v>
      </c>
      <c r="R285" s="49">
        <f t="shared" ca="1" si="74"/>
        <v>2044</v>
      </c>
    </row>
    <row r="286" spans="2:18" x14ac:dyDescent="0.25">
      <c r="B286" s="48">
        <f t="shared" ca="1" si="75"/>
        <v>52871</v>
      </c>
      <c r="C286" s="72">
        <f t="shared" ca="1" si="76"/>
        <v>0</v>
      </c>
      <c r="D286" s="125">
        <v>0</v>
      </c>
      <c r="E286" s="125">
        <v>0</v>
      </c>
      <c r="F286" s="73">
        <f t="shared" ca="1" si="77"/>
        <v>0</v>
      </c>
      <c r="G286" s="77">
        <f t="shared" ca="1" si="78"/>
        <v>0</v>
      </c>
      <c r="H286" s="74">
        <f t="shared" ca="1" si="81"/>
        <v>0</v>
      </c>
      <c r="I286" s="112">
        <f t="shared" ca="1" si="71"/>
        <v>0</v>
      </c>
      <c r="J286" s="74">
        <f t="shared" ca="1" si="79"/>
        <v>0</v>
      </c>
      <c r="K286" s="74">
        <f t="shared" ca="1" si="72"/>
        <v>0</v>
      </c>
      <c r="L286" s="74">
        <f t="shared" ca="1" si="73"/>
        <v>0</v>
      </c>
      <c r="M286" s="74">
        <f t="shared" ca="1" si="82"/>
        <v>0</v>
      </c>
      <c r="N286" s="60">
        <f t="shared" ca="1" si="83"/>
        <v>0</v>
      </c>
      <c r="O286" s="75">
        <f t="shared" ca="1" si="85"/>
        <v>0</v>
      </c>
      <c r="P286" s="123">
        <f t="shared" ca="1" si="84"/>
        <v>0</v>
      </c>
      <c r="Q286" s="76">
        <f t="shared" ca="1" si="80"/>
        <v>0</v>
      </c>
      <c r="R286" s="49">
        <f t="shared" ca="1" si="74"/>
        <v>2044</v>
      </c>
    </row>
    <row r="287" spans="2:18" x14ac:dyDescent="0.25">
      <c r="B287" s="48">
        <f t="shared" ca="1" si="75"/>
        <v>52902</v>
      </c>
      <c r="C287" s="72">
        <f t="shared" ca="1" si="76"/>
        <v>0</v>
      </c>
      <c r="D287" s="125">
        <v>0</v>
      </c>
      <c r="E287" s="125">
        <v>0</v>
      </c>
      <c r="F287" s="73">
        <f t="shared" ca="1" si="77"/>
        <v>0</v>
      </c>
      <c r="G287" s="77">
        <f t="shared" ca="1" si="78"/>
        <v>0</v>
      </c>
      <c r="H287" s="74">
        <f t="shared" ca="1" si="81"/>
        <v>0</v>
      </c>
      <c r="I287" s="112">
        <f t="shared" ca="1" si="71"/>
        <v>0</v>
      </c>
      <c r="J287" s="74">
        <f t="shared" ca="1" si="79"/>
        <v>0</v>
      </c>
      <c r="K287" s="74">
        <f t="shared" ca="1" si="72"/>
        <v>0</v>
      </c>
      <c r="L287" s="74">
        <f t="shared" ca="1" si="73"/>
        <v>0</v>
      </c>
      <c r="M287" s="74">
        <f t="shared" ca="1" si="82"/>
        <v>0</v>
      </c>
      <c r="N287" s="60">
        <f t="shared" ca="1" si="83"/>
        <v>0</v>
      </c>
      <c r="O287" s="75">
        <f t="shared" ca="1" si="85"/>
        <v>0</v>
      </c>
      <c r="P287" s="123">
        <f t="shared" ca="1" si="84"/>
        <v>0</v>
      </c>
      <c r="Q287" s="76">
        <f t="shared" ca="1" si="80"/>
        <v>0</v>
      </c>
      <c r="R287" s="49">
        <f t="shared" ca="1" si="74"/>
        <v>2044</v>
      </c>
    </row>
    <row r="288" spans="2:18" x14ac:dyDescent="0.25">
      <c r="B288" s="48">
        <f t="shared" ca="1" si="75"/>
        <v>52932</v>
      </c>
      <c r="C288" s="72">
        <f t="shared" ca="1" si="76"/>
        <v>0</v>
      </c>
      <c r="D288" s="125">
        <v>0</v>
      </c>
      <c r="E288" s="125">
        <v>0</v>
      </c>
      <c r="F288" s="73">
        <f t="shared" ca="1" si="77"/>
        <v>0</v>
      </c>
      <c r="G288" s="77">
        <f t="shared" ca="1" si="78"/>
        <v>0</v>
      </c>
      <c r="H288" s="74">
        <f t="shared" ca="1" si="81"/>
        <v>0</v>
      </c>
      <c r="I288" s="112">
        <f t="shared" ca="1" si="71"/>
        <v>0</v>
      </c>
      <c r="J288" s="74">
        <f t="shared" ca="1" si="79"/>
        <v>0</v>
      </c>
      <c r="K288" s="74">
        <f t="shared" ca="1" si="72"/>
        <v>0</v>
      </c>
      <c r="L288" s="74">
        <f t="shared" ca="1" si="73"/>
        <v>0</v>
      </c>
      <c r="M288" s="74">
        <f t="shared" ca="1" si="82"/>
        <v>0</v>
      </c>
      <c r="N288" s="60">
        <f t="shared" ca="1" si="83"/>
        <v>0</v>
      </c>
      <c r="O288" s="75">
        <f t="shared" ca="1" si="85"/>
        <v>0</v>
      </c>
      <c r="P288" s="123">
        <f t="shared" ca="1" si="84"/>
        <v>0</v>
      </c>
      <c r="Q288" s="76">
        <f t="shared" ca="1" si="80"/>
        <v>0</v>
      </c>
      <c r="R288" s="49">
        <f t="shared" ca="1" si="74"/>
        <v>2044</v>
      </c>
    </row>
    <row r="289" spans="2:18" x14ac:dyDescent="0.25">
      <c r="B289" s="48">
        <f t="shared" ca="1" si="75"/>
        <v>52963</v>
      </c>
      <c r="C289" s="72">
        <f t="shared" ca="1" si="76"/>
        <v>0</v>
      </c>
      <c r="D289" s="125">
        <v>0</v>
      </c>
      <c r="E289" s="125">
        <v>0</v>
      </c>
      <c r="F289" s="73">
        <f t="shared" ca="1" si="77"/>
        <v>0</v>
      </c>
      <c r="G289" s="77">
        <f t="shared" ca="1" si="78"/>
        <v>0</v>
      </c>
      <c r="H289" s="74">
        <f t="shared" ca="1" si="81"/>
        <v>0</v>
      </c>
      <c r="I289" s="112">
        <f t="shared" ca="1" si="71"/>
        <v>0</v>
      </c>
      <c r="J289" s="74">
        <f t="shared" ca="1" si="79"/>
        <v>0</v>
      </c>
      <c r="K289" s="74">
        <f t="shared" ca="1" si="72"/>
        <v>0</v>
      </c>
      <c r="L289" s="74">
        <f t="shared" ca="1" si="73"/>
        <v>0</v>
      </c>
      <c r="M289" s="74">
        <f t="shared" ca="1" si="82"/>
        <v>0</v>
      </c>
      <c r="N289" s="60">
        <f t="shared" ca="1" si="83"/>
        <v>0</v>
      </c>
      <c r="O289" s="75">
        <f t="shared" ca="1" si="85"/>
        <v>0</v>
      </c>
      <c r="P289" s="123">
        <f t="shared" ca="1" si="84"/>
        <v>0</v>
      </c>
      <c r="Q289" s="76">
        <f t="shared" ca="1" si="80"/>
        <v>0</v>
      </c>
      <c r="R289" s="49">
        <f t="shared" ca="1" si="74"/>
        <v>2045</v>
      </c>
    </row>
    <row r="290" spans="2:18" x14ac:dyDescent="0.25">
      <c r="B290" s="48">
        <f t="shared" ca="1" si="75"/>
        <v>52994</v>
      </c>
      <c r="C290" s="72">
        <f t="shared" ca="1" si="76"/>
        <v>0</v>
      </c>
      <c r="D290" s="125">
        <v>0</v>
      </c>
      <c r="E290" s="125">
        <v>0</v>
      </c>
      <c r="F290" s="73">
        <f t="shared" ca="1" si="77"/>
        <v>0</v>
      </c>
      <c r="G290" s="77">
        <f t="shared" ca="1" si="78"/>
        <v>0</v>
      </c>
      <c r="H290" s="74">
        <f t="shared" ca="1" si="81"/>
        <v>0</v>
      </c>
      <c r="I290" s="112">
        <f t="shared" ca="1" si="71"/>
        <v>0</v>
      </c>
      <c r="J290" s="74">
        <f t="shared" ca="1" si="79"/>
        <v>0</v>
      </c>
      <c r="K290" s="74">
        <f t="shared" ca="1" si="72"/>
        <v>0</v>
      </c>
      <c r="L290" s="74">
        <f t="shared" ca="1" si="73"/>
        <v>0</v>
      </c>
      <c r="M290" s="74">
        <f t="shared" ca="1" si="82"/>
        <v>0</v>
      </c>
      <c r="N290" s="60">
        <f t="shared" ca="1" si="83"/>
        <v>0</v>
      </c>
      <c r="O290" s="75">
        <f t="shared" ca="1" si="85"/>
        <v>0</v>
      </c>
      <c r="P290" s="123">
        <f t="shared" ca="1" si="84"/>
        <v>0</v>
      </c>
      <c r="Q290" s="76">
        <f t="shared" ca="1" si="80"/>
        <v>0</v>
      </c>
      <c r="R290" s="49">
        <f t="shared" ca="1" si="74"/>
        <v>2045</v>
      </c>
    </row>
    <row r="291" spans="2:18" x14ac:dyDescent="0.25">
      <c r="B291" s="48">
        <f t="shared" ca="1" si="75"/>
        <v>53022</v>
      </c>
      <c r="C291" s="72">
        <f t="shared" ca="1" si="76"/>
        <v>0</v>
      </c>
      <c r="D291" s="125">
        <v>0</v>
      </c>
      <c r="E291" s="125">
        <v>0</v>
      </c>
      <c r="F291" s="73">
        <f t="shared" ca="1" si="77"/>
        <v>0</v>
      </c>
      <c r="G291" s="77">
        <f t="shared" ca="1" si="78"/>
        <v>0</v>
      </c>
      <c r="H291" s="74">
        <f t="shared" ca="1" si="81"/>
        <v>0</v>
      </c>
      <c r="I291" s="112">
        <f t="shared" ca="1" si="71"/>
        <v>0</v>
      </c>
      <c r="J291" s="74">
        <f t="shared" ca="1" si="79"/>
        <v>0</v>
      </c>
      <c r="K291" s="74">
        <f t="shared" ca="1" si="72"/>
        <v>0</v>
      </c>
      <c r="L291" s="74">
        <f t="shared" ca="1" si="73"/>
        <v>0</v>
      </c>
      <c r="M291" s="74">
        <f t="shared" ca="1" si="82"/>
        <v>0</v>
      </c>
      <c r="N291" s="60">
        <f t="shared" ca="1" si="83"/>
        <v>0</v>
      </c>
      <c r="O291" s="75">
        <f t="shared" ca="1" si="85"/>
        <v>0</v>
      </c>
      <c r="P291" s="123">
        <f t="shared" ca="1" si="84"/>
        <v>0</v>
      </c>
      <c r="Q291" s="76">
        <f t="shared" ca="1" si="80"/>
        <v>0</v>
      </c>
      <c r="R291" s="49">
        <f t="shared" ca="1" si="74"/>
        <v>2045</v>
      </c>
    </row>
    <row r="292" spans="2:18" x14ac:dyDescent="0.25">
      <c r="B292" s="48">
        <f t="shared" ca="1" si="75"/>
        <v>53053</v>
      </c>
      <c r="C292" s="72">
        <f t="shared" ca="1" si="76"/>
        <v>0</v>
      </c>
      <c r="D292" s="125">
        <v>0</v>
      </c>
      <c r="E292" s="125">
        <v>0</v>
      </c>
      <c r="F292" s="73">
        <f t="shared" ca="1" si="77"/>
        <v>0</v>
      </c>
      <c r="G292" s="77">
        <f t="shared" ca="1" si="78"/>
        <v>0</v>
      </c>
      <c r="H292" s="74">
        <f t="shared" ca="1" si="81"/>
        <v>0</v>
      </c>
      <c r="I292" s="112">
        <f t="shared" ca="1" si="71"/>
        <v>0</v>
      </c>
      <c r="J292" s="74">
        <f t="shared" ca="1" si="79"/>
        <v>0</v>
      </c>
      <c r="K292" s="74">
        <f t="shared" ca="1" si="72"/>
        <v>0</v>
      </c>
      <c r="L292" s="74">
        <f t="shared" ca="1" si="73"/>
        <v>0</v>
      </c>
      <c r="M292" s="74">
        <f t="shared" ca="1" si="82"/>
        <v>0</v>
      </c>
      <c r="N292" s="60">
        <f t="shared" ca="1" si="83"/>
        <v>0</v>
      </c>
      <c r="O292" s="75">
        <f t="shared" ca="1" si="85"/>
        <v>0</v>
      </c>
      <c r="P292" s="123">
        <f t="shared" ca="1" si="84"/>
        <v>0</v>
      </c>
      <c r="Q292" s="76">
        <f t="shared" ca="1" si="80"/>
        <v>0</v>
      </c>
      <c r="R292" s="49">
        <f t="shared" ca="1" si="74"/>
        <v>2045</v>
      </c>
    </row>
    <row r="293" spans="2:18" x14ac:dyDescent="0.25">
      <c r="B293" s="48">
        <f t="shared" ca="1" si="75"/>
        <v>53083</v>
      </c>
      <c r="C293" s="72">
        <f t="shared" ca="1" si="76"/>
        <v>0</v>
      </c>
      <c r="D293" s="125">
        <v>0</v>
      </c>
      <c r="E293" s="125">
        <v>0</v>
      </c>
      <c r="F293" s="73">
        <f t="shared" ca="1" si="77"/>
        <v>0</v>
      </c>
      <c r="G293" s="77">
        <f t="shared" ca="1" si="78"/>
        <v>0</v>
      </c>
      <c r="H293" s="74">
        <f t="shared" ca="1" si="81"/>
        <v>0</v>
      </c>
      <c r="I293" s="112">
        <f t="shared" ca="1" si="71"/>
        <v>0</v>
      </c>
      <c r="J293" s="74">
        <f t="shared" ca="1" si="79"/>
        <v>0</v>
      </c>
      <c r="K293" s="74">
        <f t="shared" ca="1" si="72"/>
        <v>0</v>
      </c>
      <c r="L293" s="74">
        <f t="shared" ca="1" si="73"/>
        <v>0</v>
      </c>
      <c r="M293" s="74">
        <f t="shared" ca="1" si="82"/>
        <v>0</v>
      </c>
      <c r="N293" s="60">
        <f t="shared" ca="1" si="83"/>
        <v>0</v>
      </c>
      <c r="O293" s="75">
        <f t="shared" ca="1" si="85"/>
        <v>0</v>
      </c>
      <c r="P293" s="123">
        <f t="shared" ca="1" si="84"/>
        <v>0</v>
      </c>
      <c r="Q293" s="76">
        <f t="shared" ca="1" si="80"/>
        <v>0</v>
      </c>
      <c r="R293" s="49">
        <f t="shared" ca="1" si="74"/>
        <v>2045</v>
      </c>
    </row>
    <row r="294" spans="2:18" x14ac:dyDescent="0.25">
      <c r="B294" s="48">
        <f t="shared" ca="1" si="75"/>
        <v>53114</v>
      </c>
      <c r="C294" s="72">
        <f t="shared" ca="1" si="76"/>
        <v>0</v>
      </c>
      <c r="D294" s="125">
        <v>0</v>
      </c>
      <c r="E294" s="125">
        <v>0</v>
      </c>
      <c r="F294" s="73">
        <f t="shared" ca="1" si="77"/>
        <v>0</v>
      </c>
      <c r="G294" s="77">
        <f t="shared" ca="1" si="78"/>
        <v>0</v>
      </c>
      <c r="H294" s="74">
        <f t="shared" ca="1" si="81"/>
        <v>0</v>
      </c>
      <c r="I294" s="112">
        <f t="shared" ca="1" si="71"/>
        <v>0</v>
      </c>
      <c r="J294" s="74">
        <f t="shared" ca="1" si="79"/>
        <v>0</v>
      </c>
      <c r="K294" s="74">
        <f t="shared" ca="1" si="72"/>
        <v>0</v>
      </c>
      <c r="L294" s="74">
        <f t="shared" ca="1" si="73"/>
        <v>0</v>
      </c>
      <c r="M294" s="74">
        <f t="shared" ca="1" si="82"/>
        <v>0</v>
      </c>
      <c r="N294" s="60">
        <f t="shared" ca="1" si="83"/>
        <v>0</v>
      </c>
      <c r="O294" s="75">
        <f t="shared" ca="1" si="85"/>
        <v>0</v>
      </c>
      <c r="P294" s="123">
        <f t="shared" ca="1" si="84"/>
        <v>0</v>
      </c>
      <c r="Q294" s="76">
        <f t="shared" ca="1" si="80"/>
        <v>0</v>
      </c>
      <c r="R294" s="49">
        <f t="shared" ca="1" si="74"/>
        <v>2045</v>
      </c>
    </row>
    <row r="295" spans="2:18" x14ac:dyDescent="0.25">
      <c r="B295" s="48">
        <f t="shared" ca="1" si="75"/>
        <v>53144</v>
      </c>
      <c r="C295" s="72">
        <f t="shared" ca="1" si="76"/>
        <v>0</v>
      </c>
      <c r="D295" s="125">
        <v>0</v>
      </c>
      <c r="E295" s="125">
        <v>0</v>
      </c>
      <c r="F295" s="73">
        <f t="shared" ca="1" si="77"/>
        <v>0</v>
      </c>
      <c r="G295" s="77">
        <f t="shared" ca="1" si="78"/>
        <v>0</v>
      </c>
      <c r="H295" s="74">
        <f t="shared" ca="1" si="81"/>
        <v>0</v>
      </c>
      <c r="I295" s="112">
        <f t="shared" ca="1" si="71"/>
        <v>0</v>
      </c>
      <c r="J295" s="74">
        <f t="shared" ca="1" si="79"/>
        <v>0</v>
      </c>
      <c r="K295" s="74">
        <f t="shared" ca="1" si="72"/>
        <v>0</v>
      </c>
      <c r="L295" s="74">
        <f t="shared" ca="1" si="73"/>
        <v>0</v>
      </c>
      <c r="M295" s="74">
        <f t="shared" ca="1" si="82"/>
        <v>0</v>
      </c>
      <c r="N295" s="60">
        <f t="shared" ca="1" si="83"/>
        <v>0</v>
      </c>
      <c r="O295" s="75">
        <f t="shared" ca="1" si="85"/>
        <v>0</v>
      </c>
      <c r="P295" s="123">
        <f t="shared" ca="1" si="84"/>
        <v>0</v>
      </c>
      <c r="Q295" s="76">
        <f t="shared" ca="1" si="80"/>
        <v>0</v>
      </c>
      <c r="R295" s="49">
        <f t="shared" ca="1" si="74"/>
        <v>2045</v>
      </c>
    </row>
    <row r="296" spans="2:18" x14ac:dyDescent="0.25">
      <c r="B296" s="48">
        <f t="shared" ca="1" si="75"/>
        <v>53175</v>
      </c>
      <c r="C296" s="72">
        <f t="shared" ca="1" si="76"/>
        <v>0</v>
      </c>
      <c r="D296" s="125">
        <v>0</v>
      </c>
      <c r="E296" s="125">
        <v>0</v>
      </c>
      <c r="F296" s="73">
        <f t="shared" ca="1" si="77"/>
        <v>0</v>
      </c>
      <c r="G296" s="77">
        <f t="shared" ca="1" si="78"/>
        <v>0</v>
      </c>
      <c r="H296" s="74">
        <f t="shared" ca="1" si="81"/>
        <v>0</v>
      </c>
      <c r="I296" s="112">
        <f t="shared" ca="1" si="71"/>
        <v>0</v>
      </c>
      <c r="J296" s="74">
        <f t="shared" ca="1" si="79"/>
        <v>0</v>
      </c>
      <c r="K296" s="74">
        <f t="shared" ca="1" si="72"/>
        <v>0</v>
      </c>
      <c r="L296" s="74">
        <f t="shared" ca="1" si="73"/>
        <v>0</v>
      </c>
      <c r="M296" s="74">
        <f t="shared" ca="1" si="82"/>
        <v>0</v>
      </c>
      <c r="N296" s="60">
        <f t="shared" ca="1" si="83"/>
        <v>0</v>
      </c>
      <c r="O296" s="75">
        <f t="shared" ca="1" si="85"/>
        <v>0</v>
      </c>
      <c r="P296" s="123">
        <f t="shared" ca="1" si="84"/>
        <v>0</v>
      </c>
      <c r="Q296" s="76">
        <f t="shared" ca="1" si="80"/>
        <v>0</v>
      </c>
      <c r="R296" s="49">
        <f t="shared" ca="1" si="74"/>
        <v>2045</v>
      </c>
    </row>
    <row r="297" spans="2:18" x14ac:dyDescent="0.25">
      <c r="B297" s="48">
        <f t="shared" ca="1" si="75"/>
        <v>53206</v>
      </c>
      <c r="C297" s="72">
        <f t="shared" ca="1" si="76"/>
        <v>0</v>
      </c>
      <c r="D297" s="125">
        <v>0</v>
      </c>
      <c r="E297" s="125">
        <v>0</v>
      </c>
      <c r="F297" s="73">
        <f t="shared" ca="1" si="77"/>
        <v>0</v>
      </c>
      <c r="G297" s="77">
        <f t="shared" ca="1" si="78"/>
        <v>0</v>
      </c>
      <c r="H297" s="74">
        <f t="shared" ca="1" si="81"/>
        <v>0</v>
      </c>
      <c r="I297" s="112">
        <f t="shared" ca="1" si="71"/>
        <v>0</v>
      </c>
      <c r="J297" s="74">
        <f t="shared" ca="1" si="79"/>
        <v>0</v>
      </c>
      <c r="K297" s="74">
        <f t="shared" ca="1" si="72"/>
        <v>0</v>
      </c>
      <c r="L297" s="74">
        <f t="shared" ca="1" si="73"/>
        <v>0</v>
      </c>
      <c r="M297" s="74">
        <f t="shared" ca="1" si="82"/>
        <v>0</v>
      </c>
      <c r="N297" s="60">
        <f t="shared" ca="1" si="83"/>
        <v>0</v>
      </c>
      <c r="O297" s="75">
        <f t="shared" ca="1" si="85"/>
        <v>0</v>
      </c>
      <c r="P297" s="123">
        <f t="shared" ca="1" si="84"/>
        <v>0</v>
      </c>
      <c r="Q297" s="76">
        <f t="shared" ca="1" si="80"/>
        <v>0</v>
      </c>
      <c r="R297" s="49">
        <f t="shared" ca="1" si="74"/>
        <v>2045</v>
      </c>
    </row>
    <row r="298" spans="2:18" x14ac:dyDescent="0.25">
      <c r="B298" s="48">
        <f t="shared" ca="1" si="75"/>
        <v>53236</v>
      </c>
      <c r="C298" s="72">
        <f t="shared" ca="1" si="76"/>
        <v>0</v>
      </c>
      <c r="D298" s="125">
        <v>0</v>
      </c>
      <c r="E298" s="125">
        <v>0</v>
      </c>
      <c r="F298" s="73">
        <f t="shared" ca="1" si="77"/>
        <v>0</v>
      </c>
      <c r="G298" s="77">
        <f t="shared" ca="1" si="78"/>
        <v>0</v>
      </c>
      <c r="H298" s="74">
        <f t="shared" ca="1" si="81"/>
        <v>0</v>
      </c>
      <c r="I298" s="112">
        <f t="shared" ca="1" si="71"/>
        <v>0</v>
      </c>
      <c r="J298" s="74">
        <f t="shared" ca="1" si="79"/>
        <v>0</v>
      </c>
      <c r="K298" s="74">
        <f t="shared" ca="1" si="72"/>
        <v>0</v>
      </c>
      <c r="L298" s="74">
        <f t="shared" ca="1" si="73"/>
        <v>0</v>
      </c>
      <c r="M298" s="74">
        <f t="shared" ca="1" si="82"/>
        <v>0</v>
      </c>
      <c r="N298" s="60">
        <f t="shared" ca="1" si="83"/>
        <v>0</v>
      </c>
      <c r="O298" s="75">
        <f t="shared" ca="1" si="85"/>
        <v>0</v>
      </c>
      <c r="P298" s="123">
        <f t="shared" ca="1" si="84"/>
        <v>0</v>
      </c>
      <c r="Q298" s="76">
        <f t="shared" ca="1" si="80"/>
        <v>0</v>
      </c>
      <c r="R298" s="49">
        <f t="shared" ca="1" si="74"/>
        <v>2045</v>
      </c>
    </row>
    <row r="299" spans="2:18" x14ac:dyDescent="0.25">
      <c r="B299" s="48">
        <f t="shared" ca="1" si="75"/>
        <v>53267</v>
      </c>
      <c r="C299" s="72">
        <f t="shared" ca="1" si="76"/>
        <v>0</v>
      </c>
      <c r="D299" s="125">
        <v>0</v>
      </c>
      <c r="E299" s="125">
        <v>0</v>
      </c>
      <c r="F299" s="73">
        <f t="shared" ca="1" si="77"/>
        <v>0</v>
      </c>
      <c r="G299" s="77">
        <f t="shared" ca="1" si="78"/>
        <v>0</v>
      </c>
      <c r="H299" s="74">
        <f t="shared" ca="1" si="81"/>
        <v>0</v>
      </c>
      <c r="I299" s="112">
        <f t="shared" ca="1" si="71"/>
        <v>0</v>
      </c>
      <c r="J299" s="74">
        <f t="shared" ca="1" si="79"/>
        <v>0</v>
      </c>
      <c r="K299" s="74">
        <f t="shared" ca="1" si="72"/>
        <v>0</v>
      </c>
      <c r="L299" s="74">
        <f t="shared" ca="1" si="73"/>
        <v>0</v>
      </c>
      <c r="M299" s="74">
        <f t="shared" ca="1" si="82"/>
        <v>0</v>
      </c>
      <c r="N299" s="60">
        <f t="shared" ca="1" si="83"/>
        <v>0</v>
      </c>
      <c r="O299" s="75">
        <f t="shared" ca="1" si="85"/>
        <v>0</v>
      </c>
      <c r="P299" s="123">
        <f t="shared" ca="1" si="84"/>
        <v>0</v>
      </c>
      <c r="Q299" s="76">
        <f t="shared" ca="1" si="80"/>
        <v>0</v>
      </c>
      <c r="R299" s="49">
        <f t="shared" ca="1" si="74"/>
        <v>2045</v>
      </c>
    </row>
    <row r="300" spans="2:18" x14ac:dyDescent="0.25">
      <c r="B300" s="48">
        <f t="shared" ca="1" si="75"/>
        <v>53297</v>
      </c>
      <c r="C300" s="72">
        <f t="shared" ca="1" si="76"/>
        <v>0</v>
      </c>
      <c r="D300" s="125">
        <v>0</v>
      </c>
      <c r="E300" s="125">
        <v>0</v>
      </c>
      <c r="F300" s="73">
        <f t="shared" ca="1" si="77"/>
        <v>0</v>
      </c>
      <c r="G300" s="77">
        <f t="shared" ca="1" si="78"/>
        <v>0</v>
      </c>
      <c r="H300" s="74">
        <f t="shared" ca="1" si="81"/>
        <v>0</v>
      </c>
      <c r="I300" s="112">
        <f t="shared" ca="1" si="71"/>
        <v>0</v>
      </c>
      <c r="J300" s="74">
        <f t="shared" ca="1" si="79"/>
        <v>0</v>
      </c>
      <c r="K300" s="74">
        <f t="shared" ca="1" si="72"/>
        <v>0</v>
      </c>
      <c r="L300" s="74">
        <f t="shared" ca="1" si="73"/>
        <v>0</v>
      </c>
      <c r="M300" s="74">
        <f t="shared" ca="1" si="82"/>
        <v>0</v>
      </c>
      <c r="N300" s="60">
        <f t="shared" ca="1" si="83"/>
        <v>0</v>
      </c>
      <c r="O300" s="75">
        <f t="shared" ca="1" si="85"/>
        <v>0</v>
      </c>
      <c r="P300" s="123">
        <f t="shared" ca="1" si="84"/>
        <v>0</v>
      </c>
      <c r="Q300" s="76">
        <f t="shared" ca="1" si="80"/>
        <v>0</v>
      </c>
      <c r="R300" s="49">
        <f t="shared" ca="1" si="74"/>
        <v>2045</v>
      </c>
    </row>
    <row r="301" spans="2:18" x14ac:dyDescent="0.25">
      <c r="B301" s="48">
        <f t="shared" ca="1" si="75"/>
        <v>53328</v>
      </c>
      <c r="C301" s="72">
        <f t="shared" ca="1" si="76"/>
        <v>0</v>
      </c>
      <c r="D301" s="125">
        <v>0</v>
      </c>
      <c r="E301" s="125">
        <v>0</v>
      </c>
      <c r="F301" s="73">
        <f t="shared" ca="1" si="77"/>
        <v>0</v>
      </c>
      <c r="G301" s="77">
        <f t="shared" ca="1" si="78"/>
        <v>0</v>
      </c>
      <c r="H301" s="74">
        <f t="shared" ca="1" si="81"/>
        <v>0</v>
      </c>
      <c r="I301" s="112">
        <f t="shared" ca="1" si="71"/>
        <v>0</v>
      </c>
      <c r="J301" s="74">
        <f t="shared" ca="1" si="79"/>
        <v>0</v>
      </c>
      <c r="K301" s="74">
        <f t="shared" ca="1" si="72"/>
        <v>0</v>
      </c>
      <c r="L301" s="74">
        <f t="shared" ca="1" si="73"/>
        <v>0</v>
      </c>
      <c r="M301" s="74">
        <f t="shared" ca="1" si="82"/>
        <v>0</v>
      </c>
      <c r="N301" s="60">
        <f t="shared" ca="1" si="83"/>
        <v>0</v>
      </c>
      <c r="O301" s="75">
        <f t="shared" ca="1" si="85"/>
        <v>0</v>
      </c>
      <c r="P301" s="123">
        <f t="shared" ca="1" si="84"/>
        <v>0</v>
      </c>
      <c r="Q301" s="76">
        <f t="shared" ca="1" si="80"/>
        <v>0</v>
      </c>
      <c r="R301" s="49">
        <f t="shared" ca="1" si="74"/>
        <v>2046</v>
      </c>
    </row>
    <row r="302" spans="2:18" x14ac:dyDescent="0.25">
      <c r="B302" s="48">
        <f t="shared" ca="1" si="75"/>
        <v>53359</v>
      </c>
      <c r="C302" s="72">
        <f t="shared" ca="1" si="76"/>
        <v>0</v>
      </c>
      <c r="D302" s="125">
        <v>0</v>
      </c>
      <c r="E302" s="125">
        <v>0</v>
      </c>
      <c r="F302" s="73">
        <f t="shared" ca="1" si="77"/>
        <v>0</v>
      </c>
      <c r="G302" s="77">
        <f t="shared" ca="1" si="78"/>
        <v>0</v>
      </c>
      <c r="H302" s="74">
        <f t="shared" ca="1" si="81"/>
        <v>0</v>
      </c>
      <c r="I302" s="112">
        <f t="shared" ca="1" si="71"/>
        <v>0</v>
      </c>
      <c r="J302" s="74">
        <f t="shared" ca="1" si="79"/>
        <v>0</v>
      </c>
      <c r="K302" s="74">
        <f t="shared" ca="1" si="72"/>
        <v>0</v>
      </c>
      <c r="L302" s="74">
        <f t="shared" ca="1" si="73"/>
        <v>0</v>
      </c>
      <c r="M302" s="74">
        <f t="shared" ca="1" si="82"/>
        <v>0</v>
      </c>
      <c r="N302" s="60">
        <f t="shared" ca="1" si="83"/>
        <v>0</v>
      </c>
      <c r="O302" s="75">
        <f t="shared" ca="1" si="85"/>
        <v>0</v>
      </c>
      <c r="P302" s="123">
        <f t="shared" ca="1" si="84"/>
        <v>0</v>
      </c>
      <c r="Q302" s="76">
        <f t="shared" ca="1" si="80"/>
        <v>0</v>
      </c>
      <c r="R302" s="49">
        <f t="shared" ca="1" si="74"/>
        <v>2046</v>
      </c>
    </row>
    <row r="303" spans="2:18" x14ac:dyDescent="0.25">
      <c r="B303" s="48">
        <f t="shared" ca="1" si="75"/>
        <v>53387</v>
      </c>
      <c r="C303" s="72">
        <f t="shared" ca="1" si="76"/>
        <v>0</v>
      </c>
      <c r="D303" s="125">
        <v>0</v>
      </c>
      <c r="E303" s="125">
        <v>0</v>
      </c>
      <c r="F303" s="73">
        <f t="shared" ca="1" si="77"/>
        <v>0</v>
      </c>
      <c r="G303" s="77">
        <f t="shared" ca="1" si="78"/>
        <v>0</v>
      </c>
      <c r="H303" s="74">
        <f t="shared" ca="1" si="81"/>
        <v>0</v>
      </c>
      <c r="I303" s="112">
        <f t="shared" ca="1" si="71"/>
        <v>0</v>
      </c>
      <c r="J303" s="74">
        <f t="shared" ca="1" si="79"/>
        <v>0</v>
      </c>
      <c r="K303" s="74">
        <f t="shared" ca="1" si="72"/>
        <v>0</v>
      </c>
      <c r="L303" s="74">
        <f t="shared" ca="1" si="73"/>
        <v>0</v>
      </c>
      <c r="M303" s="74">
        <f t="shared" ca="1" si="82"/>
        <v>0</v>
      </c>
      <c r="N303" s="60">
        <f t="shared" ca="1" si="83"/>
        <v>0</v>
      </c>
      <c r="O303" s="75">
        <f t="shared" ca="1" si="85"/>
        <v>0</v>
      </c>
      <c r="P303" s="123">
        <f t="shared" ca="1" si="84"/>
        <v>0</v>
      </c>
      <c r="Q303" s="76">
        <f t="shared" ca="1" si="80"/>
        <v>0</v>
      </c>
      <c r="R303" s="49">
        <f t="shared" ca="1" si="74"/>
        <v>2046</v>
      </c>
    </row>
    <row r="304" spans="2:18" x14ac:dyDescent="0.25">
      <c r="B304" s="48">
        <f t="shared" ca="1" si="75"/>
        <v>53418</v>
      </c>
      <c r="C304" s="72">
        <f t="shared" ca="1" si="76"/>
        <v>0</v>
      </c>
      <c r="D304" s="125">
        <v>0</v>
      </c>
      <c r="E304" s="125">
        <v>0</v>
      </c>
      <c r="F304" s="73">
        <f t="shared" ca="1" si="77"/>
        <v>0</v>
      </c>
      <c r="G304" s="77">
        <f t="shared" ca="1" si="78"/>
        <v>0</v>
      </c>
      <c r="H304" s="74">
        <f t="shared" ca="1" si="81"/>
        <v>0</v>
      </c>
      <c r="I304" s="112">
        <f t="shared" ca="1" si="71"/>
        <v>0</v>
      </c>
      <c r="J304" s="74">
        <f t="shared" ca="1" si="79"/>
        <v>0</v>
      </c>
      <c r="K304" s="74">
        <f t="shared" ca="1" si="72"/>
        <v>0</v>
      </c>
      <c r="L304" s="74">
        <f t="shared" ca="1" si="73"/>
        <v>0</v>
      </c>
      <c r="M304" s="74">
        <f t="shared" ca="1" si="82"/>
        <v>0</v>
      </c>
      <c r="N304" s="60">
        <f t="shared" ca="1" si="83"/>
        <v>0</v>
      </c>
      <c r="O304" s="75">
        <f t="shared" ca="1" si="85"/>
        <v>0</v>
      </c>
      <c r="P304" s="123">
        <f t="shared" ca="1" si="84"/>
        <v>0</v>
      </c>
      <c r="Q304" s="76">
        <f t="shared" ca="1" si="80"/>
        <v>0</v>
      </c>
      <c r="R304" s="49">
        <f t="shared" ca="1" si="74"/>
        <v>2046</v>
      </c>
    </row>
    <row r="305" spans="2:18" x14ac:dyDescent="0.25">
      <c r="B305" s="48">
        <f t="shared" ca="1" si="75"/>
        <v>53448</v>
      </c>
      <c r="C305" s="72">
        <f t="shared" ca="1" si="76"/>
        <v>0</v>
      </c>
      <c r="D305" s="125">
        <v>0</v>
      </c>
      <c r="E305" s="125">
        <v>0</v>
      </c>
      <c r="F305" s="73">
        <f t="shared" ca="1" si="77"/>
        <v>0</v>
      </c>
      <c r="G305" s="77">
        <f t="shared" ca="1" si="78"/>
        <v>0</v>
      </c>
      <c r="H305" s="74">
        <f t="shared" ca="1" si="81"/>
        <v>0</v>
      </c>
      <c r="I305" s="112">
        <f t="shared" ca="1" si="71"/>
        <v>0</v>
      </c>
      <c r="J305" s="74">
        <f t="shared" ca="1" si="79"/>
        <v>0</v>
      </c>
      <c r="K305" s="74">
        <f t="shared" ca="1" si="72"/>
        <v>0</v>
      </c>
      <c r="L305" s="74">
        <f t="shared" ca="1" si="73"/>
        <v>0</v>
      </c>
      <c r="M305" s="74">
        <f t="shared" ca="1" si="82"/>
        <v>0</v>
      </c>
      <c r="N305" s="60">
        <f t="shared" ca="1" si="83"/>
        <v>0</v>
      </c>
      <c r="O305" s="75">
        <f t="shared" ca="1" si="85"/>
        <v>0</v>
      </c>
      <c r="P305" s="123">
        <f t="shared" ca="1" si="84"/>
        <v>0</v>
      </c>
      <c r="Q305" s="76">
        <f t="shared" ca="1" si="80"/>
        <v>0</v>
      </c>
      <c r="R305" s="49">
        <f t="shared" ca="1" si="74"/>
        <v>2046</v>
      </c>
    </row>
    <row r="306" spans="2:18" x14ac:dyDescent="0.25">
      <c r="B306" s="48">
        <f t="shared" ca="1" si="75"/>
        <v>53479</v>
      </c>
      <c r="C306" s="72">
        <f t="shared" ca="1" si="76"/>
        <v>0</v>
      </c>
      <c r="D306" s="125">
        <v>0</v>
      </c>
      <c r="E306" s="125">
        <v>0</v>
      </c>
      <c r="F306" s="73">
        <f t="shared" ca="1" si="77"/>
        <v>0</v>
      </c>
      <c r="G306" s="77">
        <f t="shared" ca="1" si="78"/>
        <v>0</v>
      </c>
      <c r="H306" s="74">
        <f t="shared" ca="1" si="81"/>
        <v>0</v>
      </c>
      <c r="I306" s="112">
        <f t="shared" ca="1" si="71"/>
        <v>0</v>
      </c>
      <c r="J306" s="74">
        <f t="shared" ca="1" si="79"/>
        <v>0</v>
      </c>
      <c r="K306" s="74">
        <f t="shared" ca="1" si="72"/>
        <v>0</v>
      </c>
      <c r="L306" s="74">
        <f t="shared" ca="1" si="73"/>
        <v>0</v>
      </c>
      <c r="M306" s="74">
        <f t="shared" ca="1" si="82"/>
        <v>0</v>
      </c>
      <c r="N306" s="60">
        <f t="shared" ca="1" si="83"/>
        <v>0</v>
      </c>
      <c r="O306" s="75">
        <f t="shared" ca="1" si="85"/>
        <v>0</v>
      </c>
      <c r="P306" s="123">
        <f t="shared" ca="1" si="84"/>
        <v>0</v>
      </c>
      <c r="Q306" s="76">
        <f t="shared" ca="1" si="80"/>
        <v>0</v>
      </c>
      <c r="R306" s="49">
        <f t="shared" ca="1" si="74"/>
        <v>2046</v>
      </c>
    </row>
    <row r="307" spans="2:18" x14ac:dyDescent="0.25">
      <c r="B307" s="48">
        <f t="shared" ca="1" si="75"/>
        <v>53509</v>
      </c>
      <c r="C307" s="72">
        <f t="shared" ca="1" si="76"/>
        <v>0</v>
      </c>
      <c r="D307" s="125">
        <v>0</v>
      </c>
      <c r="E307" s="125">
        <v>0</v>
      </c>
      <c r="F307" s="73">
        <f t="shared" ca="1" si="77"/>
        <v>0</v>
      </c>
      <c r="G307" s="77">
        <f t="shared" ca="1" si="78"/>
        <v>0</v>
      </c>
      <c r="H307" s="74">
        <f t="shared" ca="1" si="81"/>
        <v>0</v>
      </c>
      <c r="I307" s="112">
        <f t="shared" ca="1" si="71"/>
        <v>0</v>
      </c>
      <c r="J307" s="74">
        <f t="shared" ca="1" si="79"/>
        <v>0</v>
      </c>
      <c r="K307" s="74">
        <f t="shared" ca="1" si="72"/>
        <v>0</v>
      </c>
      <c r="L307" s="74">
        <f t="shared" ca="1" si="73"/>
        <v>0</v>
      </c>
      <c r="M307" s="74">
        <f t="shared" ca="1" si="82"/>
        <v>0</v>
      </c>
      <c r="N307" s="60">
        <f t="shared" ca="1" si="83"/>
        <v>0</v>
      </c>
      <c r="O307" s="75">
        <f t="shared" ca="1" si="85"/>
        <v>0</v>
      </c>
      <c r="P307" s="123">
        <f t="shared" ca="1" si="84"/>
        <v>0</v>
      </c>
      <c r="Q307" s="76">
        <f t="shared" ca="1" si="80"/>
        <v>0</v>
      </c>
      <c r="R307" s="49">
        <f t="shared" ca="1" si="74"/>
        <v>2046</v>
      </c>
    </row>
    <row r="308" spans="2:18" x14ac:dyDescent="0.25">
      <c r="B308" s="48">
        <f t="shared" ca="1" si="75"/>
        <v>53540</v>
      </c>
      <c r="C308" s="72">
        <f t="shared" ca="1" si="76"/>
        <v>0</v>
      </c>
      <c r="D308" s="125">
        <v>0</v>
      </c>
      <c r="E308" s="125">
        <v>0</v>
      </c>
      <c r="F308" s="73">
        <f t="shared" ca="1" si="77"/>
        <v>0</v>
      </c>
      <c r="G308" s="77">
        <f t="shared" ca="1" si="78"/>
        <v>0</v>
      </c>
      <c r="H308" s="74">
        <f t="shared" ca="1" si="81"/>
        <v>0</v>
      </c>
      <c r="I308" s="112">
        <f t="shared" ca="1" si="71"/>
        <v>0</v>
      </c>
      <c r="J308" s="74">
        <f t="shared" ca="1" si="79"/>
        <v>0</v>
      </c>
      <c r="K308" s="74">
        <f t="shared" ca="1" si="72"/>
        <v>0</v>
      </c>
      <c r="L308" s="74">
        <f t="shared" ca="1" si="73"/>
        <v>0</v>
      </c>
      <c r="M308" s="74">
        <f t="shared" ca="1" si="82"/>
        <v>0</v>
      </c>
      <c r="N308" s="60">
        <f t="shared" ca="1" si="83"/>
        <v>0</v>
      </c>
      <c r="O308" s="75">
        <f t="shared" ca="1" si="85"/>
        <v>0</v>
      </c>
      <c r="P308" s="123">
        <f t="shared" ca="1" si="84"/>
        <v>0</v>
      </c>
      <c r="Q308" s="76">
        <f t="shared" ca="1" si="80"/>
        <v>0</v>
      </c>
      <c r="R308" s="49">
        <f t="shared" ca="1" si="74"/>
        <v>2046</v>
      </c>
    </row>
    <row r="309" spans="2:18" x14ac:dyDescent="0.25">
      <c r="B309" s="48">
        <f t="shared" ca="1" si="75"/>
        <v>53571</v>
      </c>
      <c r="C309" s="72">
        <f t="shared" ca="1" si="76"/>
        <v>0</v>
      </c>
      <c r="D309" s="125">
        <v>0</v>
      </c>
      <c r="E309" s="125">
        <v>0</v>
      </c>
      <c r="F309" s="73">
        <f t="shared" ca="1" si="77"/>
        <v>0</v>
      </c>
      <c r="G309" s="77">
        <f t="shared" ca="1" si="78"/>
        <v>0</v>
      </c>
      <c r="H309" s="74">
        <f t="shared" ca="1" si="81"/>
        <v>0</v>
      </c>
      <c r="I309" s="112">
        <f t="shared" ca="1" si="71"/>
        <v>0</v>
      </c>
      <c r="J309" s="74">
        <f t="shared" ca="1" si="79"/>
        <v>0</v>
      </c>
      <c r="K309" s="74">
        <f t="shared" ca="1" si="72"/>
        <v>0</v>
      </c>
      <c r="L309" s="74">
        <f t="shared" ca="1" si="73"/>
        <v>0</v>
      </c>
      <c r="M309" s="74">
        <f t="shared" ca="1" si="82"/>
        <v>0</v>
      </c>
      <c r="N309" s="60">
        <f t="shared" ca="1" si="83"/>
        <v>0</v>
      </c>
      <c r="O309" s="75">
        <f t="shared" ca="1" si="85"/>
        <v>0</v>
      </c>
      <c r="P309" s="123">
        <f t="shared" ca="1" si="84"/>
        <v>0</v>
      </c>
      <c r="Q309" s="76">
        <f t="shared" ca="1" si="80"/>
        <v>0</v>
      </c>
      <c r="R309" s="49">
        <f t="shared" ca="1" si="74"/>
        <v>2046</v>
      </c>
    </row>
    <row r="310" spans="2:18" x14ac:dyDescent="0.25">
      <c r="B310" s="48">
        <f t="shared" ca="1" si="75"/>
        <v>53601</v>
      </c>
      <c r="C310" s="72">
        <f t="shared" ca="1" si="76"/>
        <v>0</v>
      </c>
      <c r="D310" s="125">
        <v>0</v>
      </c>
      <c r="E310" s="125">
        <v>0</v>
      </c>
      <c r="F310" s="73">
        <f t="shared" ca="1" si="77"/>
        <v>0</v>
      </c>
      <c r="G310" s="77">
        <f t="shared" ca="1" si="78"/>
        <v>0</v>
      </c>
      <c r="H310" s="74">
        <f t="shared" ca="1" si="81"/>
        <v>0</v>
      </c>
      <c r="I310" s="112">
        <f t="shared" ca="1" si="71"/>
        <v>0</v>
      </c>
      <c r="J310" s="74">
        <f t="shared" ca="1" si="79"/>
        <v>0</v>
      </c>
      <c r="K310" s="74">
        <f t="shared" ca="1" si="72"/>
        <v>0</v>
      </c>
      <c r="L310" s="74">
        <f t="shared" ca="1" si="73"/>
        <v>0</v>
      </c>
      <c r="M310" s="74">
        <f t="shared" ca="1" si="82"/>
        <v>0</v>
      </c>
      <c r="N310" s="60">
        <f t="shared" ca="1" si="83"/>
        <v>0</v>
      </c>
      <c r="O310" s="75">
        <f t="shared" ca="1" si="85"/>
        <v>0</v>
      </c>
      <c r="P310" s="123">
        <f t="shared" ca="1" si="84"/>
        <v>0</v>
      </c>
      <c r="Q310" s="76">
        <f t="shared" ca="1" si="80"/>
        <v>0</v>
      </c>
      <c r="R310" s="49">
        <f t="shared" ca="1" si="74"/>
        <v>2046</v>
      </c>
    </row>
    <row r="311" spans="2:18" x14ac:dyDescent="0.25">
      <c r="B311" s="48">
        <f t="shared" ca="1" si="75"/>
        <v>53632</v>
      </c>
      <c r="C311" s="72">
        <f t="shared" ca="1" si="76"/>
        <v>0</v>
      </c>
      <c r="D311" s="125">
        <v>0</v>
      </c>
      <c r="E311" s="125">
        <v>0</v>
      </c>
      <c r="F311" s="73">
        <f t="shared" ca="1" si="77"/>
        <v>0</v>
      </c>
      <c r="G311" s="77">
        <f t="shared" ca="1" si="78"/>
        <v>0</v>
      </c>
      <c r="H311" s="74">
        <f t="shared" ca="1" si="81"/>
        <v>0</v>
      </c>
      <c r="I311" s="112">
        <f t="shared" ca="1" si="71"/>
        <v>0</v>
      </c>
      <c r="J311" s="74">
        <f t="shared" ca="1" si="79"/>
        <v>0</v>
      </c>
      <c r="K311" s="74">
        <f t="shared" ca="1" si="72"/>
        <v>0</v>
      </c>
      <c r="L311" s="74">
        <f t="shared" ca="1" si="73"/>
        <v>0</v>
      </c>
      <c r="M311" s="74">
        <f t="shared" ca="1" si="82"/>
        <v>0</v>
      </c>
      <c r="N311" s="60">
        <f t="shared" ca="1" si="83"/>
        <v>0</v>
      </c>
      <c r="O311" s="75">
        <f t="shared" ca="1" si="85"/>
        <v>0</v>
      </c>
      <c r="P311" s="123">
        <f t="shared" ca="1" si="84"/>
        <v>0</v>
      </c>
      <c r="Q311" s="76">
        <f t="shared" ca="1" si="80"/>
        <v>0</v>
      </c>
      <c r="R311" s="49">
        <f t="shared" ca="1" si="74"/>
        <v>2046</v>
      </c>
    </row>
    <row r="312" spans="2:18" x14ac:dyDescent="0.25">
      <c r="B312" s="48">
        <f t="shared" ca="1" si="75"/>
        <v>53662</v>
      </c>
      <c r="C312" s="72">
        <f t="shared" ca="1" si="76"/>
        <v>0</v>
      </c>
      <c r="D312" s="125">
        <v>0</v>
      </c>
      <c r="E312" s="125">
        <v>0</v>
      </c>
      <c r="F312" s="73">
        <f t="shared" ca="1" si="77"/>
        <v>0</v>
      </c>
      <c r="G312" s="77">
        <f t="shared" ca="1" si="78"/>
        <v>0</v>
      </c>
      <c r="H312" s="74">
        <f t="shared" ca="1" si="81"/>
        <v>0</v>
      </c>
      <c r="I312" s="112">
        <f t="shared" ca="1" si="71"/>
        <v>0</v>
      </c>
      <c r="J312" s="74">
        <f t="shared" ca="1" si="79"/>
        <v>0</v>
      </c>
      <c r="K312" s="74">
        <f t="shared" ca="1" si="72"/>
        <v>0</v>
      </c>
      <c r="L312" s="74">
        <f t="shared" ca="1" si="73"/>
        <v>0</v>
      </c>
      <c r="M312" s="74">
        <f t="shared" ca="1" si="82"/>
        <v>0</v>
      </c>
      <c r="N312" s="60">
        <f t="shared" ca="1" si="83"/>
        <v>0</v>
      </c>
      <c r="O312" s="75">
        <f t="shared" ca="1" si="85"/>
        <v>0</v>
      </c>
      <c r="P312" s="123">
        <f t="shared" ca="1" si="84"/>
        <v>0</v>
      </c>
      <c r="Q312" s="76">
        <f t="shared" ca="1" si="80"/>
        <v>0</v>
      </c>
      <c r="R312" s="49">
        <f t="shared" ca="1" si="74"/>
        <v>2046</v>
      </c>
    </row>
    <row r="313" spans="2:18" x14ac:dyDescent="0.25">
      <c r="B313" s="48">
        <f t="shared" ca="1" si="75"/>
        <v>53693</v>
      </c>
      <c r="C313" s="72">
        <f t="shared" ca="1" si="76"/>
        <v>0</v>
      </c>
      <c r="D313" s="125">
        <v>0</v>
      </c>
      <c r="E313" s="125">
        <v>0</v>
      </c>
      <c r="F313" s="73">
        <f t="shared" ca="1" si="77"/>
        <v>0</v>
      </c>
      <c r="G313" s="77">
        <f t="shared" ca="1" si="78"/>
        <v>0</v>
      </c>
      <c r="H313" s="74">
        <f t="shared" ca="1" si="81"/>
        <v>0</v>
      </c>
      <c r="I313" s="112">
        <f t="shared" ca="1" si="71"/>
        <v>0</v>
      </c>
      <c r="J313" s="74">
        <f t="shared" ca="1" si="79"/>
        <v>0</v>
      </c>
      <c r="K313" s="74">
        <f t="shared" ca="1" si="72"/>
        <v>0</v>
      </c>
      <c r="L313" s="74">
        <f t="shared" ca="1" si="73"/>
        <v>0</v>
      </c>
      <c r="M313" s="74">
        <f t="shared" ca="1" si="82"/>
        <v>0</v>
      </c>
      <c r="N313" s="60">
        <f t="shared" ca="1" si="83"/>
        <v>0</v>
      </c>
      <c r="O313" s="75">
        <f t="shared" ca="1" si="85"/>
        <v>0</v>
      </c>
      <c r="P313" s="123">
        <f t="shared" ca="1" si="84"/>
        <v>0</v>
      </c>
      <c r="Q313" s="76">
        <f t="shared" ca="1" si="80"/>
        <v>0</v>
      </c>
      <c r="R313" s="49">
        <f t="shared" ca="1" si="74"/>
        <v>2047</v>
      </c>
    </row>
    <row r="314" spans="2:18" x14ac:dyDescent="0.25">
      <c r="B314" s="48">
        <f t="shared" ca="1" si="75"/>
        <v>53724</v>
      </c>
      <c r="C314" s="72">
        <f t="shared" ca="1" si="76"/>
        <v>0</v>
      </c>
      <c r="D314" s="125">
        <v>0</v>
      </c>
      <c r="E314" s="125">
        <v>0</v>
      </c>
      <c r="F314" s="73">
        <f t="shared" ca="1" si="77"/>
        <v>0</v>
      </c>
      <c r="G314" s="77">
        <f t="shared" ca="1" si="78"/>
        <v>0</v>
      </c>
      <c r="H314" s="74">
        <f t="shared" ca="1" si="81"/>
        <v>0</v>
      </c>
      <c r="I314" s="112">
        <f t="shared" ca="1" si="71"/>
        <v>0</v>
      </c>
      <c r="J314" s="74">
        <f t="shared" ca="1" si="79"/>
        <v>0</v>
      </c>
      <c r="K314" s="74">
        <f t="shared" ca="1" si="72"/>
        <v>0</v>
      </c>
      <c r="L314" s="74">
        <f t="shared" ca="1" si="73"/>
        <v>0</v>
      </c>
      <c r="M314" s="74">
        <f t="shared" ca="1" si="82"/>
        <v>0</v>
      </c>
      <c r="N314" s="60">
        <f t="shared" ca="1" si="83"/>
        <v>0</v>
      </c>
      <c r="O314" s="75">
        <f t="shared" ca="1" si="85"/>
        <v>0</v>
      </c>
      <c r="P314" s="123">
        <f t="shared" ca="1" si="84"/>
        <v>0</v>
      </c>
      <c r="Q314" s="76">
        <f t="shared" ca="1" si="80"/>
        <v>0</v>
      </c>
      <c r="R314" s="49">
        <f t="shared" ca="1" si="74"/>
        <v>2047</v>
      </c>
    </row>
    <row r="315" spans="2:18" x14ac:dyDescent="0.25">
      <c r="B315" s="48">
        <f t="shared" ca="1" si="75"/>
        <v>53752</v>
      </c>
      <c r="C315" s="72">
        <f t="shared" ca="1" si="76"/>
        <v>0</v>
      </c>
      <c r="D315" s="125">
        <v>0</v>
      </c>
      <c r="E315" s="125">
        <v>0</v>
      </c>
      <c r="F315" s="73">
        <f t="shared" ca="1" si="77"/>
        <v>0</v>
      </c>
      <c r="G315" s="77">
        <f t="shared" ca="1" si="78"/>
        <v>0</v>
      </c>
      <c r="H315" s="74">
        <f t="shared" ca="1" si="81"/>
        <v>0</v>
      </c>
      <c r="I315" s="112">
        <f t="shared" ca="1" si="71"/>
        <v>0</v>
      </c>
      <c r="J315" s="74">
        <f t="shared" ca="1" si="79"/>
        <v>0</v>
      </c>
      <c r="K315" s="74">
        <f t="shared" ca="1" si="72"/>
        <v>0</v>
      </c>
      <c r="L315" s="74">
        <f t="shared" ca="1" si="73"/>
        <v>0</v>
      </c>
      <c r="M315" s="74">
        <f t="shared" ca="1" si="82"/>
        <v>0</v>
      </c>
      <c r="N315" s="60">
        <f t="shared" ca="1" si="83"/>
        <v>0</v>
      </c>
      <c r="O315" s="75">
        <f t="shared" ca="1" si="85"/>
        <v>0</v>
      </c>
      <c r="P315" s="123">
        <f t="shared" ca="1" si="84"/>
        <v>0</v>
      </c>
      <c r="Q315" s="76">
        <f t="shared" ca="1" si="80"/>
        <v>0</v>
      </c>
      <c r="R315" s="49">
        <f t="shared" ca="1" si="74"/>
        <v>2047</v>
      </c>
    </row>
    <row r="316" spans="2:18" x14ac:dyDescent="0.25">
      <c r="B316" s="48">
        <f t="shared" ca="1" si="75"/>
        <v>53783</v>
      </c>
      <c r="C316" s="72">
        <f t="shared" ca="1" si="76"/>
        <v>0</v>
      </c>
      <c r="D316" s="125">
        <v>0</v>
      </c>
      <c r="E316" s="125">
        <v>0</v>
      </c>
      <c r="F316" s="73">
        <f t="shared" ca="1" si="77"/>
        <v>0</v>
      </c>
      <c r="G316" s="77">
        <f t="shared" ca="1" si="78"/>
        <v>0</v>
      </c>
      <c r="H316" s="74">
        <f t="shared" ca="1" si="81"/>
        <v>0</v>
      </c>
      <c r="I316" s="112">
        <f t="shared" ca="1" si="71"/>
        <v>0</v>
      </c>
      <c r="J316" s="74">
        <f t="shared" ca="1" si="79"/>
        <v>0</v>
      </c>
      <c r="K316" s="74">
        <f t="shared" ca="1" si="72"/>
        <v>0</v>
      </c>
      <c r="L316" s="74">
        <f t="shared" ca="1" si="73"/>
        <v>0</v>
      </c>
      <c r="M316" s="74">
        <f t="shared" ca="1" si="82"/>
        <v>0</v>
      </c>
      <c r="N316" s="60">
        <f t="shared" ca="1" si="83"/>
        <v>0</v>
      </c>
      <c r="O316" s="75">
        <f t="shared" ca="1" si="85"/>
        <v>0</v>
      </c>
      <c r="P316" s="123">
        <f t="shared" ca="1" si="84"/>
        <v>0</v>
      </c>
      <c r="Q316" s="76">
        <f t="shared" ca="1" si="80"/>
        <v>0</v>
      </c>
      <c r="R316" s="49">
        <f t="shared" ca="1" si="74"/>
        <v>2047</v>
      </c>
    </row>
    <row r="317" spans="2:18" x14ac:dyDescent="0.25">
      <c r="B317" s="48">
        <f t="shared" ca="1" si="75"/>
        <v>53813</v>
      </c>
      <c r="C317" s="72">
        <f t="shared" ca="1" si="76"/>
        <v>0</v>
      </c>
      <c r="D317" s="125">
        <v>0</v>
      </c>
      <c r="E317" s="125">
        <v>0</v>
      </c>
      <c r="F317" s="73">
        <f t="shared" ca="1" si="77"/>
        <v>0</v>
      </c>
      <c r="G317" s="77">
        <f t="shared" ca="1" si="78"/>
        <v>0</v>
      </c>
      <c r="H317" s="74">
        <f t="shared" ca="1" si="81"/>
        <v>0</v>
      </c>
      <c r="I317" s="112">
        <f t="shared" ca="1" si="71"/>
        <v>0</v>
      </c>
      <c r="J317" s="74">
        <f t="shared" ca="1" si="79"/>
        <v>0</v>
      </c>
      <c r="K317" s="74">
        <f t="shared" ca="1" si="72"/>
        <v>0</v>
      </c>
      <c r="L317" s="74">
        <f t="shared" ca="1" si="73"/>
        <v>0</v>
      </c>
      <c r="M317" s="74">
        <f t="shared" ca="1" si="82"/>
        <v>0</v>
      </c>
      <c r="N317" s="60">
        <f t="shared" ca="1" si="83"/>
        <v>0</v>
      </c>
      <c r="O317" s="75">
        <f t="shared" ca="1" si="85"/>
        <v>0</v>
      </c>
      <c r="P317" s="123">
        <f t="shared" ca="1" si="84"/>
        <v>0</v>
      </c>
      <c r="Q317" s="76">
        <f t="shared" ca="1" si="80"/>
        <v>0</v>
      </c>
      <c r="R317" s="49">
        <f t="shared" ca="1" si="74"/>
        <v>2047</v>
      </c>
    </row>
    <row r="318" spans="2:18" x14ac:dyDescent="0.25">
      <c r="B318" s="48">
        <f t="shared" ca="1" si="75"/>
        <v>53844</v>
      </c>
      <c r="C318" s="72">
        <f t="shared" ca="1" si="76"/>
        <v>0</v>
      </c>
      <c r="D318" s="125">
        <v>0</v>
      </c>
      <c r="E318" s="125">
        <v>0</v>
      </c>
      <c r="F318" s="73">
        <f t="shared" ca="1" si="77"/>
        <v>0</v>
      </c>
      <c r="G318" s="77">
        <f t="shared" ca="1" si="78"/>
        <v>0</v>
      </c>
      <c r="H318" s="74">
        <f t="shared" ca="1" si="81"/>
        <v>0</v>
      </c>
      <c r="I318" s="112">
        <f t="shared" ca="1" si="71"/>
        <v>0</v>
      </c>
      <c r="J318" s="74">
        <f t="shared" ca="1" si="79"/>
        <v>0</v>
      </c>
      <c r="K318" s="74">
        <f t="shared" ca="1" si="72"/>
        <v>0</v>
      </c>
      <c r="L318" s="74">
        <f t="shared" ca="1" si="73"/>
        <v>0</v>
      </c>
      <c r="M318" s="74">
        <f t="shared" ca="1" si="82"/>
        <v>0</v>
      </c>
      <c r="N318" s="60">
        <f t="shared" ca="1" si="83"/>
        <v>0</v>
      </c>
      <c r="O318" s="75">
        <f t="shared" ca="1" si="85"/>
        <v>0</v>
      </c>
      <c r="P318" s="123">
        <f t="shared" ca="1" si="84"/>
        <v>0</v>
      </c>
      <c r="Q318" s="76">
        <f t="shared" ca="1" si="80"/>
        <v>0</v>
      </c>
      <c r="R318" s="49">
        <f t="shared" ca="1" si="74"/>
        <v>2047</v>
      </c>
    </row>
    <row r="319" spans="2:18" x14ac:dyDescent="0.25">
      <c r="B319" s="48">
        <f t="shared" ca="1" si="75"/>
        <v>53874</v>
      </c>
      <c r="C319" s="72">
        <f t="shared" ca="1" si="76"/>
        <v>0</v>
      </c>
      <c r="D319" s="125">
        <v>0</v>
      </c>
      <c r="E319" s="125">
        <v>0</v>
      </c>
      <c r="F319" s="73">
        <f t="shared" ca="1" si="77"/>
        <v>0</v>
      </c>
      <c r="G319" s="77">
        <f t="shared" ca="1" si="78"/>
        <v>0</v>
      </c>
      <c r="H319" s="74">
        <f t="shared" ca="1" si="81"/>
        <v>0</v>
      </c>
      <c r="I319" s="112">
        <f t="shared" ca="1" si="71"/>
        <v>0</v>
      </c>
      <c r="J319" s="74">
        <f t="shared" ca="1" si="79"/>
        <v>0</v>
      </c>
      <c r="K319" s="74">
        <f t="shared" ca="1" si="72"/>
        <v>0</v>
      </c>
      <c r="L319" s="74">
        <f t="shared" ca="1" si="73"/>
        <v>0</v>
      </c>
      <c r="M319" s="74">
        <f t="shared" ca="1" si="82"/>
        <v>0</v>
      </c>
      <c r="N319" s="60">
        <f t="shared" ca="1" si="83"/>
        <v>0</v>
      </c>
      <c r="O319" s="75">
        <f t="shared" ca="1" si="85"/>
        <v>0</v>
      </c>
      <c r="P319" s="123">
        <f t="shared" ca="1" si="84"/>
        <v>0</v>
      </c>
      <c r="Q319" s="76">
        <f t="shared" ca="1" si="80"/>
        <v>0</v>
      </c>
      <c r="R319" s="49">
        <f t="shared" ca="1" si="74"/>
        <v>2047</v>
      </c>
    </row>
    <row r="320" spans="2:18" x14ac:dyDescent="0.25">
      <c r="B320" s="48">
        <f t="shared" ca="1" si="75"/>
        <v>53905</v>
      </c>
      <c r="C320" s="72">
        <f t="shared" ca="1" si="76"/>
        <v>0</v>
      </c>
      <c r="D320" s="125">
        <v>0</v>
      </c>
      <c r="E320" s="125">
        <v>0</v>
      </c>
      <c r="F320" s="73">
        <f t="shared" ca="1" si="77"/>
        <v>0</v>
      </c>
      <c r="G320" s="77">
        <f t="shared" ca="1" si="78"/>
        <v>0</v>
      </c>
      <c r="H320" s="74">
        <f t="shared" ca="1" si="81"/>
        <v>0</v>
      </c>
      <c r="I320" s="112">
        <f t="shared" ca="1" si="71"/>
        <v>0</v>
      </c>
      <c r="J320" s="74">
        <f t="shared" ca="1" si="79"/>
        <v>0</v>
      </c>
      <c r="K320" s="74">
        <f t="shared" ca="1" si="72"/>
        <v>0</v>
      </c>
      <c r="L320" s="74">
        <f t="shared" ca="1" si="73"/>
        <v>0</v>
      </c>
      <c r="M320" s="74">
        <f t="shared" ca="1" si="82"/>
        <v>0</v>
      </c>
      <c r="N320" s="60">
        <f t="shared" ca="1" si="83"/>
        <v>0</v>
      </c>
      <c r="O320" s="75">
        <f t="shared" ca="1" si="85"/>
        <v>0</v>
      </c>
      <c r="P320" s="123">
        <f t="shared" ca="1" si="84"/>
        <v>0</v>
      </c>
      <c r="Q320" s="76">
        <f t="shared" ca="1" si="80"/>
        <v>0</v>
      </c>
      <c r="R320" s="49">
        <f t="shared" ca="1" si="74"/>
        <v>2047</v>
      </c>
    </row>
    <row r="321" spans="1:18" x14ac:dyDescent="0.25">
      <c r="B321" s="48">
        <f t="shared" ca="1" si="75"/>
        <v>53936</v>
      </c>
      <c r="C321" s="72">
        <f t="shared" ca="1" si="76"/>
        <v>0</v>
      </c>
      <c r="D321" s="125">
        <v>0</v>
      </c>
      <c r="E321" s="125">
        <v>0</v>
      </c>
      <c r="F321" s="73">
        <f t="shared" ca="1" si="77"/>
        <v>0</v>
      </c>
      <c r="G321" s="77">
        <f t="shared" ca="1" si="78"/>
        <v>0</v>
      </c>
      <c r="H321" s="74">
        <f t="shared" ca="1" si="81"/>
        <v>0</v>
      </c>
      <c r="I321" s="112">
        <f t="shared" ca="1" si="71"/>
        <v>0</v>
      </c>
      <c r="J321" s="74">
        <f t="shared" ca="1" si="79"/>
        <v>0</v>
      </c>
      <c r="K321" s="74">
        <f t="shared" ca="1" si="72"/>
        <v>0</v>
      </c>
      <c r="L321" s="74">
        <f t="shared" ca="1" si="73"/>
        <v>0</v>
      </c>
      <c r="M321" s="74">
        <f t="shared" ca="1" si="82"/>
        <v>0</v>
      </c>
      <c r="N321" s="60">
        <f t="shared" ca="1" si="83"/>
        <v>0</v>
      </c>
      <c r="O321" s="75">
        <f t="shared" ca="1" si="85"/>
        <v>0</v>
      </c>
      <c r="P321" s="123">
        <f t="shared" ca="1" si="84"/>
        <v>0</v>
      </c>
      <c r="Q321" s="76">
        <f t="shared" ca="1" si="80"/>
        <v>0</v>
      </c>
      <c r="R321" s="49">
        <f t="shared" ca="1" si="74"/>
        <v>2047</v>
      </c>
    </row>
    <row r="322" spans="1:18" x14ac:dyDescent="0.25">
      <c r="B322" s="48">
        <f t="shared" ca="1" si="75"/>
        <v>53966</v>
      </c>
      <c r="C322" s="72">
        <f t="shared" ca="1" si="76"/>
        <v>0</v>
      </c>
      <c r="D322" s="125">
        <v>0</v>
      </c>
      <c r="E322" s="125">
        <v>0</v>
      </c>
      <c r="F322" s="73">
        <f t="shared" ca="1" si="77"/>
        <v>0</v>
      </c>
      <c r="G322" s="77">
        <f t="shared" ca="1" si="78"/>
        <v>0</v>
      </c>
      <c r="H322" s="74">
        <f t="shared" ca="1" si="81"/>
        <v>0</v>
      </c>
      <c r="I322" s="112">
        <f t="shared" ca="1" si="71"/>
        <v>0</v>
      </c>
      <c r="J322" s="74">
        <f t="shared" ca="1" si="79"/>
        <v>0</v>
      </c>
      <c r="K322" s="74">
        <f t="shared" ca="1" si="72"/>
        <v>0</v>
      </c>
      <c r="L322" s="74">
        <f t="shared" ca="1" si="73"/>
        <v>0</v>
      </c>
      <c r="M322" s="74">
        <f t="shared" ca="1" si="82"/>
        <v>0</v>
      </c>
      <c r="N322" s="60">
        <f t="shared" ca="1" si="83"/>
        <v>0</v>
      </c>
      <c r="O322" s="75">
        <f t="shared" ca="1" si="85"/>
        <v>0</v>
      </c>
      <c r="P322" s="123">
        <f t="shared" ca="1" si="84"/>
        <v>0</v>
      </c>
      <c r="Q322" s="76">
        <f t="shared" ca="1" si="80"/>
        <v>0</v>
      </c>
      <c r="R322" s="49">
        <f t="shared" ca="1" si="74"/>
        <v>2047</v>
      </c>
    </row>
    <row r="323" spans="1:18" x14ac:dyDescent="0.25">
      <c r="B323" s="48">
        <f t="shared" ca="1" si="75"/>
        <v>53997</v>
      </c>
      <c r="C323" s="72">
        <f t="shared" ca="1" si="76"/>
        <v>0</v>
      </c>
      <c r="D323" s="125">
        <v>0</v>
      </c>
      <c r="E323" s="125">
        <v>0</v>
      </c>
      <c r="F323" s="73">
        <f t="shared" ca="1" si="77"/>
        <v>0</v>
      </c>
      <c r="G323" s="77">
        <f t="shared" ca="1" si="78"/>
        <v>0</v>
      </c>
      <c r="H323" s="74">
        <f t="shared" ca="1" si="81"/>
        <v>0</v>
      </c>
      <c r="I323" s="112">
        <f t="shared" ca="1" si="71"/>
        <v>0</v>
      </c>
      <c r="J323" s="74">
        <f t="shared" ca="1" si="79"/>
        <v>0</v>
      </c>
      <c r="K323" s="74">
        <f t="shared" ca="1" si="72"/>
        <v>0</v>
      </c>
      <c r="L323" s="74">
        <f t="shared" ca="1" si="73"/>
        <v>0</v>
      </c>
      <c r="M323" s="74">
        <f t="shared" ca="1" si="82"/>
        <v>0</v>
      </c>
      <c r="N323" s="60">
        <f t="shared" ca="1" si="83"/>
        <v>0</v>
      </c>
      <c r="O323" s="75">
        <f t="shared" ca="1" si="85"/>
        <v>0</v>
      </c>
      <c r="P323" s="123">
        <f t="shared" ca="1" si="84"/>
        <v>0</v>
      </c>
      <c r="Q323" s="76">
        <f t="shared" ca="1" si="80"/>
        <v>0</v>
      </c>
      <c r="R323" s="49">
        <f t="shared" ca="1" si="74"/>
        <v>2047</v>
      </c>
    </row>
    <row r="324" spans="1:18" x14ac:dyDescent="0.25">
      <c r="B324" s="48">
        <f t="shared" ca="1" si="75"/>
        <v>54027</v>
      </c>
      <c r="C324" s="72">
        <f t="shared" ca="1" si="76"/>
        <v>0</v>
      </c>
      <c r="D324" s="125">
        <v>0</v>
      </c>
      <c r="E324" s="125">
        <v>0</v>
      </c>
      <c r="F324" s="73">
        <f t="shared" ca="1" si="77"/>
        <v>0</v>
      </c>
      <c r="G324" s="77">
        <f t="shared" ca="1" si="78"/>
        <v>0</v>
      </c>
      <c r="H324" s="74">
        <f t="shared" ca="1" si="81"/>
        <v>0</v>
      </c>
      <c r="I324" s="112">
        <f t="shared" ref="I324:I363" ca="1" si="86">IF(N323&gt;0,ROUND(LOOKUP(YEAR($B324-60),T:T,U:U),2),0)</f>
        <v>0</v>
      </c>
      <c r="J324" s="74">
        <f t="shared" ca="1" si="79"/>
        <v>0</v>
      </c>
      <c r="K324" s="74">
        <f t="shared" ref="K324:K363" ca="1" si="87">IF(N323&gt;0,-F324-G324-H324+IF(E324&gt;0,E324,Allotment),0)</f>
        <v>0</v>
      </c>
      <c r="L324" s="74">
        <f t="shared" ref="L324:L363" ca="1" si="88">IF(N323&gt;0,C324-K324,0)</f>
        <v>0</v>
      </c>
      <c r="M324" s="74">
        <f t="shared" ca="1" si="82"/>
        <v>0</v>
      </c>
      <c r="N324" s="60">
        <f t="shared" ca="1" si="83"/>
        <v>0</v>
      </c>
      <c r="O324" s="75">
        <f t="shared" ca="1" si="85"/>
        <v>0</v>
      </c>
      <c r="P324" s="123">
        <f t="shared" ca="1" si="84"/>
        <v>0</v>
      </c>
      <c r="Q324" s="76">
        <f t="shared" ca="1" si="80"/>
        <v>0</v>
      </c>
      <c r="R324" s="49">
        <f t="shared" ref="R324:R363" ca="1" si="89">YEAR(B324)</f>
        <v>2047</v>
      </c>
    </row>
    <row r="325" spans="1:18" x14ac:dyDescent="0.25">
      <c r="B325" s="48">
        <f t="shared" ref="B325:B363" ca="1" si="90">EDATE(B324,1)</f>
        <v>54058</v>
      </c>
      <c r="C325" s="72">
        <f t="shared" ref="C325:C363" ca="1" si="91">IF(N324&gt;0,N324-F325,IF(AND(N325=0,N324&lt;0),-0.01,0))</f>
        <v>0</v>
      </c>
      <c r="D325" s="125">
        <v>0</v>
      </c>
      <c r="E325" s="125">
        <v>0</v>
      </c>
      <c r="F325" s="73">
        <f t="shared" ref="F325:F363" ca="1" si="92">IF(N324&gt;0,IF(D325,D325,New_Payment)-G325-H325,0)</f>
        <v>0</v>
      </c>
      <c r="G325" s="77">
        <f t="shared" ref="G325:G363" ca="1" si="93">IF(N324&gt;0,ROUND(N324*Period_Interest,2),0)</f>
        <v>0</v>
      </c>
      <c r="H325" s="74">
        <f t="shared" ca="1" si="81"/>
        <v>0</v>
      </c>
      <c r="I325" s="112">
        <f t="shared" ca="1" si="86"/>
        <v>0</v>
      </c>
      <c r="J325" s="74">
        <f t="shared" ref="J325:J363" ca="1" si="94">IF($C324&gt;_80_of_Appraisal,PMI,0)</f>
        <v>0</v>
      </c>
      <c r="K325" s="74">
        <f t="shared" ca="1" si="87"/>
        <v>0</v>
      </c>
      <c r="L325" s="74">
        <f t="shared" ca="1" si="88"/>
        <v>0</v>
      </c>
      <c r="M325" s="74">
        <f t="shared" ca="1" si="82"/>
        <v>0</v>
      </c>
      <c r="N325" s="60">
        <f t="shared" ca="1" si="83"/>
        <v>0</v>
      </c>
      <c r="O325" s="75">
        <f t="shared" ca="1" si="85"/>
        <v>0</v>
      </c>
      <c r="P325" s="123">
        <f t="shared" ca="1" si="84"/>
        <v>0</v>
      </c>
      <c r="Q325" s="76">
        <f t="shared" ref="Q325:Q363" ca="1" si="95">IF(OR(Q324&lt;-0.01,Q324=0),0,IF(Q324&gt;0,Q324-F325-K325-IF(P325&lt;&gt;"",P325,O325),Q324-F325-K325))</f>
        <v>0</v>
      </c>
      <c r="R325" s="49">
        <f t="shared" ca="1" si="89"/>
        <v>2048</v>
      </c>
    </row>
    <row r="326" spans="1:18" x14ac:dyDescent="0.25">
      <c r="B326" s="48">
        <f t="shared" ca="1" si="90"/>
        <v>54089</v>
      </c>
      <c r="C326" s="72">
        <f t="shared" ca="1" si="91"/>
        <v>0</v>
      </c>
      <c r="D326" s="125">
        <v>0</v>
      </c>
      <c r="E326" s="125">
        <v>0</v>
      </c>
      <c r="F326" s="73">
        <f t="shared" ca="1" si="92"/>
        <v>0</v>
      </c>
      <c r="G326" s="77">
        <f t="shared" ca="1" si="93"/>
        <v>0</v>
      </c>
      <c r="H326" s="74">
        <f t="shared" ref="H326:H363" ca="1" si="96">I326+J326</f>
        <v>0</v>
      </c>
      <c r="I326" s="112">
        <f t="shared" ca="1" si="86"/>
        <v>0</v>
      </c>
      <c r="J326" s="74">
        <f t="shared" ca="1" si="94"/>
        <v>0</v>
      </c>
      <c r="K326" s="74">
        <f t="shared" ca="1" si="87"/>
        <v>0</v>
      </c>
      <c r="L326" s="74">
        <f t="shared" ca="1" si="88"/>
        <v>0</v>
      </c>
      <c r="M326" s="74">
        <f t="shared" ref="M326:M363" ca="1" si="97">IF($P326,$P326,0)</f>
        <v>0</v>
      </c>
      <c r="N326" s="60">
        <f t="shared" ref="N326:N363" ca="1" si="98">L326-M326</f>
        <v>0</v>
      </c>
      <c r="O326" s="75">
        <f t="shared" ca="1" si="85"/>
        <v>0</v>
      </c>
      <c r="P326" s="123">
        <f t="shared" ca="1" si="84"/>
        <v>0</v>
      </c>
      <c r="Q326" s="76">
        <f t="shared" ca="1" si="95"/>
        <v>0</v>
      </c>
      <c r="R326" s="49">
        <f t="shared" ca="1" si="89"/>
        <v>2048</v>
      </c>
    </row>
    <row r="327" spans="1:18" x14ac:dyDescent="0.25">
      <c r="B327" s="48">
        <f t="shared" ca="1" si="90"/>
        <v>54118</v>
      </c>
      <c r="C327" s="72">
        <f t="shared" ca="1" si="91"/>
        <v>0</v>
      </c>
      <c r="D327" s="125">
        <v>0</v>
      </c>
      <c r="E327" s="125">
        <v>0</v>
      </c>
      <c r="F327" s="73">
        <f t="shared" ca="1" si="92"/>
        <v>0</v>
      </c>
      <c r="G327" s="77">
        <f t="shared" ca="1" si="93"/>
        <v>0</v>
      </c>
      <c r="H327" s="74">
        <f t="shared" ca="1" si="96"/>
        <v>0</v>
      </c>
      <c r="I327" s="112">
        <f t="shared" ca="1" si="86"/>
        <v>0</v>
      </c>
      <c r="J327" s="74">
        <f t="shared" ca="1" si="94"/>
        <v>0</v>
      </c>
      <c r="K327" s="74">
        <f t="shared" ca="1" si="87"/>
        <v>0</v>
      </c>
      <c r="L327" s="74">
        <f t="shared" ca="1" si="88"/>
        <v>0</v>
      </c>
      <c r="M327" s="74">
        <f t="shared" ca="1" si="97"/>
        <v>0</v>
      </c>
      <c r="N327" s="60">
        <f t="shared" ca="1" si="98"/>
        <v>0</v>
      </c>
      <c r="O327" s="75">
        <f t="shared" ca="1" si="85"/>
        <v>0</v>
      </c>
      <c r="P327" s="123">
        <f t="shared" ca="1" si="84"/>
        <v>0</v>
      </c>
      <c r="Q327" s="76">
        <f t="shared" ca="1" si="95"/>
        <v>0</v>
      </c>
      <c r="R327" s="49">
        <f t="shared" ca="1" si="89"/>
        <v>2048</v>
      </c>
    </row>
    <row r="328" spans="1:18" x14ac:dyDescent="0.25">
      <c r="B328" s="48">
        <f t="shared" ca="1" si="90"/>
        <v>54149</v>
      </c>
      <c r="C328" s="72">
        <f t="shared" ca="1" si="91"/>
        <v>0</v>
      </c>
      <c r="D328" s="125">
        <v>0</v>
      </c>
      <c r="E328" s="125">
        <v>0</v>
      </c>
      <c r="F328" s="73">
        <f t="shared" ca="1" si="92"/>
        <v>0</v>
      </c>
      <c r="G328" s="77">
        <f t="shared" ca="1" si="93"/>
        <v>0</v>
      </c>
      <c r="H328" s="74">
        <f t="shared" ca="1" si="96"/>
        <v>0</v>
      </c>
      <c r="I328" s="112">
        <f t="shared" ca="1" si="86"/>
        <v>0</v>
      </c>
      <c r="J328" s="74">
        <f t="shared" ca="1" si="94"/>
        <v>0</v>
      </c>
      <c r="K328" s="74">
        <f t="shared" ca="1" si="87"/>
        <v>0</v>
      </c>
      <c r="L328" s="74">
        <f t="shared" ca="1" si="88"/>
        <v>0</v>
      </c>
      <c r="M328" s="74">
        <f t="shared" ca="1" si="97"/>
        <v>0</v>
      </c>
      <c r="N328" s="60">
        <f t="shared" ca="1" si="98"/>
        <v>0</v>
      </c>
      <c r="O328" s="75">
        <f t="shared" ca="1" si="85"/>
        <v>0</v>
      </c>
      <c r="P328" s="123">
        <f t="shared" ca="1" si="84"/>
        <v>0</v>
      </c>
      <c r="Q328" s="76">
        <f t="shared" ca="1" si="95"/>
        <v>0</v>
      </c>
      <c r="R328" s="49">
        <f t="shared" ca="1" si="89"/>
        <v>2048</v>
      </c>
    </row>
    <row r="329" spans="1:18" x14ac:dyDescent="0.25">
      <c r="B329" s="48">
        <f t="shared" ca="1" si="90"/>
        <v>54179</v>
      </c>
      <c r="C329" s="72">
        <f t="shared" ca="1" si="91"/>
        <v>0</v>
      </c>
      <c r="D329" s="125">
        <v>0</v>
      </c>
      <c r="E329" s="125">
        <v>0</v>
      </c>
      <c r="F329" s="73">
        <f t="shared" ca="1" si="92"/>
        <v>0</v>
      </c>
      <c r="G329" s="77">
        <f t="shared" ca="1" si="93"/>
        <v>0</v>
      </c>
      <c r="H329" s="74">
        <f t="shared" ca="1" si="96"/>
        <v>0</v>
      </c>
      <c r="I329" s="112">
        <f t="shared" ca="1" si="86"/>
        <v>0</v>
      </c>
      <c r="J329" s="74">
        <f t="shared" ca="1" si="94"/>
        <v>0</v>
      </c>
      <c r="K329" s="74">
        <f t="shared" ca="1" si="87"/>
        <v>0</v>
      </c>
      <c r="L329" s="74">
        <f t="shared" ca="1" si="88"/>
        <v>0</v>
      </c>
      <c r="M329" s="74">
        <f t="shared" ca="1" si="97"/>
        <v>0</v>
      </c>
      <c r="N329" s="60">
        <f t="shared" ca="1" si="98"/>
        <v>0</v>
      </c>
      <c r="O329" s="75">
        <f t="shared" ca="1" si="85"/>
        <v>0</v>
      </c>
      <c r="P329" s="123">
        <f t="shared" ca="1" si="84"/>
        <v>0</v>
      </c>
      <c r="Q329" s="76">
        <f t="shared" ca="1" si="95"/>
        <v>0</v>
      </c>
      <c r="R329" s="49">
        <f t="shared" ca="1" si="89"/>
        <v>2048</v>
      </c>
    </row>
    <row r="330" spans="1:18" x14ac:dyDescent="0.25">
      <c r="B330" s="48">
        <f t="shared" ca="1" si="90"/>
        <v>54210</v>
      </c>
      <c r="C330" s="72">
        <f t="shared" ca="1" si="91"/>
        <v>0</v>
      </c>
      <c r="D330" s="125">
        <v>0</v>
      </c>
      <c r="E330" s="125">
        <v>0</v>
      </c>
      <c r="F330" s="73">
        <f t="shared" ca="1" si="92"/>
        <v>0</v>
      </c>
      <c r="G330" s="77">
        <f t="shared" ca="1" si="93"/>
        <v>0</v>
      </c>
      <c r="H330" s="74">
        <f t="shared" ca="1" si="96"/>
        <v>0</v>
      </c>
      <c r="I330" s="112">
        <f t="shared" ca="1" si="86"/>
        <v>0</v>
      </c>
      <c r="J330" s="74">
        <f t="shared" ca="1" si="94"/>
        <v>0</v>
      </c>
      <c r="K330" s="74">
        <f t="shared" ca="1" si="87"/>
        <v>0</v>
      </c>
      <c r="L330" s="74">
        <f t="shared" ca="1" si="88"/>
        <v>0</v>
      </c>
      <c r="M330" s="74">
        <f t="shared" ca="1" si="97"/>
        <v>0</v>
      </c>
      <c r="N330" s="60">
        <f t="shared" ca="1" si="98"/>
        <v>0</v>
      </c>
      <c r="O330" s="75">
        <f t="shared" ca="1" si="85"/>
        <v>0</v>
      </c>
      <c r="P330" s="123">
        <f t="shared" ca="1" si="84"/>
        <v>0</v>
      </c>
      <c r="Q330" s="76">
        <f t="shared" ca="1" si="95"/>
        <v>0</v>
      </c>
      <c r="R330" s="49">
        <f t="shared" ca="1" si="89"/>
        <v>2048</v>
      </c>
    </row>
    <row r="331" spans="1:18" x14ac:dyDescent="0.25">
      <c r="B331" s="48">
        <f t="shared" ca="1" si="90"/>
        <v>54240</v>
      </c>
      <c r="C331" s="72">
        <f t="shared" ca="1" si="91"/>
        <v>0</v>
      </c>
      <c r="D331" s="125">
        <v>0</v>
      </c>
      <c r="E331" s="125">
        <v>0</v>
      </c>
      <c r="F331" s="73">
        <f t="shared" ca="1" si="92"/>
        <v>0</v>
      </c>
      <c r="G331" s="77">
        <f t="shared" ca="1" si="93"/>
        <v>0</v>
      </c>
      <c r="H331" s="74">
        <f t="shared" ca="1" si="96"/>
        <v>0</v>
      </c>
      <c r="I331" s="112">
        <f t="shared" ca="1" si="86"/>
        <v>0</v>
      </c>
      <c r="J331" s="74">
        <f t="shared" ca="1" si="94"/>
        <v>0</v>
      </c>
      <c r="K331" s="74">
        <f t="shared" ca="1" si="87"/>
        <v>0</v>
      </c>
      <c r="L331" s="74">
        <f t="shared" ca="1" si="88"/>
        <v>0</v>
      </c>
      <c r="M331" s="74">
        <f t="shared" ca="1" si="97"/>
        <v>0</v>
      </c>
      <c r="N331" s="60">
        <f t="shared" ca="1" si="98"/>
        <v>0</v>
      </c>
      <c r="O331" s="75">
        <f t="shared" ca="1" si="85"/>
        <v>0</v>
      </c>
      <c r="P331" s="123">
        <f t="shared" ca="1" si="84"/>
        <v>0</v>
      </c>
      <c r="Q331" s="76">
        <f t="shared" ca="1" si="95"/>
        <v>0</v>
      </c>
      <c r="R331" s="49">
        <f t="shared" ca="1" si="89"/>
        <v>2048</v>
      </c>
    </row>
    <row r="332" spans="1:18" x14ac:dyDescent="0.25">
      <c r="B332" s="48">
        <f t="shared" ca="1" si="90"/>
        <v>54271</v>
      </c>
      <c r="C332" s="72">
        <f t="shared" ca="1" si="91"/>
        <v>0</v>
      </c>
      <c r="D332" s="125">
        <v>0</v>
      </c>
      <c r="E332" s="125">
        <v>0</v>
      </c>
      <c r="F332" s="73">
        <f t="shared" ca="1" si="92"/>
        <v>0</v>
      </c>
      <c r="G332" s="77">
        <f t="shared" ca="1" si="93"/>
        <v>0</v>
      </c>
      <c r="H332" s="74">
        <f t="shared" ca="1" si="96"/>
        <v>0</v>
      </c>
      <c r="I332" s="112">
        <f t="shared" ca="1" si="86"/>
        <v>0</v>
      </c>
      <c r="J332" s="74">
        <f t="shared" ca="1" si="94"/>
        <v>0</v>
      </c>
      <c r="K332" s="74">
        <f t="shared" ca="1" si="87"/>
        <v>0</v>
      </c>
      <c r="L332" s="74">
        <f t="shared" ca="1" si="88"/>
        <v>0</v>
      </c>
      <c r="M332" s="74">
        <f t="shared" ca="1" si="97"/>
        <v>0</v>
      </c>
      <c r="N332" s="60">
        <f t="shared" ca="1" si="98"/>
        <v>0</v>
      </c>
      <c r="O332" s="75">
        <f t="shared" ca="1" si="85"/>
        <v>0</v>
      </c>
      <c r="P332" s="123">
        <f t="shared" ca="1" si="84"/>
        <v>0</v>
      </c>
      <c r="Q332" s="76">
        <f t="shared" ca="1" si="95"/>
        <v>0</v>
      </c>
      <c r="R332" s="49">
        <f t="shared" ca="1" si="89"/>
        <v>2048</v>
      </c>
    </row>
    <row r="333" spans="1:18" x14ac:dyDescent="0.25">
      <c r="B333" s="48">
        <f t="shared" ca="1" si="90"/>
        <v>54302</v>
      </c>
      <c r="C333" s="72">
        <f t="shared" ca="1" si="91"/>
        <v>0</v>
      </c>
      <c r="D333" s="125">
        <v>0</v>
      </c>
      <c r="E333" s="125">
        <v>0</v>
      </c>
      <c r="F333" s="73">
        <f t="shared" ca="1" si="92"/>
        <v>0</v>
      </c>
      <c r="G333" s="77">
        <f t="shared" ca="1" si="93"/>
        <v>0</v>
      </c>
      <c r="H333" s="74">
        <f t="shared" ca="1" si="96"/>
        <v>0</v>
      </c>
      <c r="I333" s="112">
        <f t="shared" ca="1" si="86"/>
        <v>0</v>
      </c>
      <c r="J333" s="74">
        <f t="shared" ca="1" si="94"/>
        <v>0</v>
      </c>
      <c r="K333" s="74">
        <f t="shared" ca="1" si="87"/>
        <v>0</v>
      </c>
      <c r="L333" s="74">
        <f t="shared" ca="1" si="88"/>
        <v>0</v>
      </c>
      <c r="M333" s="74">
        <f t="shared" ca="1" si="97"/>
        <v>0</v>
      </c>
      <c r="N333" s="60">
        <f t="shared" ca="1" si="98"/>
        <v>0</v>
      </c>
      <c r="O333" s="75">
        <f t="shared" ca="1" si="85"/>
        <v>0</v>
      </c>
      <c r="P333" s="123">
        <f t="shared" ca="1" si="84"/>
        <v>0</v>
      </c>
      <c r="Q333" s="76">
        <f t="shared" ca="1" si="95"/>
        <v>0</v>
      </c>
      <c r="R333" s="49">
        <f t="shared" ca="1" si="89"/>
        <v>2048</v>
      </c>
    </row>
    <row r="334" spans="1:18" x14ac:dyDescent="0.25">
      <c r="A334" s="99"/>
      <c r="B334" s="48">
        <f t="shared" ca="1" si="90"/>
        <v>54332</v>
      </c>
      <c r="C334" s="72">
        <f t="shared" ca="1" si="91"/>
        <v>0</v>
      </c>
      <c r="D334" s="125">
        <v>0</v>
      </c>
      <c r="E334" s="125">
        <v>0</v>
      </c>
      <c r="F334" s="73">
        <f t="shared" ca="1" si="92"/>
        <v>0</v>
      </c>
      <c r="G334" s="77">
        <f t="shared" ca="1" si="93"/>
        <v>0</v>
      </c>
      <c r="H334" s="74">
        <f t="shared" ca="1" si="96"/>
        <v>0</v>
      </c>
      <c r="I334" s="112">
        <f t="shared" ca="1" si="86"/>
        <v>0</v>
      </c>
      <c r="J334" s="74">
        <f t="shared" ca="1" si="94"/>
        <v>0</v>
      </c>
      <c r="K334" s="74">
        <f t="shared" ca="1" si="87"/>
        <v>0</v>
      </c>
      <c r="L334" s="74">
        <f t="shared" ca="1" si="88"/>
        <v>0</v>
      </c>
      <c r="M334" s="74">
        <f t="shared" ca="1" si="97"/>
        <v>0</v>
      </c>
      <c r="N334" s="60">
        <f t="shared" ca="1" si="98"/>
        <v>0</v>
      </c>
      <c r="O334" s="75">
        <f t="shared" ca="1" si="85"/>
        <v>0</v>
      </c>
      <c r="P334" s="123">
        <f t="shared" ca="1" si="84"/>
        <v>0</v>
      </c>
      <c r="Q334" s="76">
        <f t="shared" ca="1" si="95"/>
        <v>0</v>
      </c>
      <c r="R334" s="49">
        <f t="shared" ca="1" si="89"/>
        <v>2048</v>
      </c>
    </row>
    <row r="335" spans="1:18" x14ac:dyDescent="0.25">
      <c r="B335" s="48">
        <f t="shared" ca="1" si="90"/>
        <v>54363</v>
      </c>
      <c r="C335" s="72">
        <f t="shared" ca="1" si="91"/>
        <v>0</v>
      </c>
      <c r="D335" s="125">
        <v>0</v>
      </c>
      <c r="E335" s="125">
        <v>0</v>
      </c>
      <c r="F335" s="73">
        <f t="shared" ca="1" si="92"/>
        <v>0</v>
      </c>
      <c r="G335" s="77">
        <f t="shared" ca="1" si="93"/>
        <v>0</v>
      </c>
      <c r="H335" s="74">
        <f t="shared" ca="1" si="96"/>
        <v>0</v>
      </c>
      <c r="I335" s="112">
        <f t="shared" ca="1" si="86"/>
        <v>0</v>
      </c>
      <c r="J335" s="74">
        <f t="shared" ca="1" si="94"/>
        <v>0</v>
      </c>
      <c r="K335" s="74">
        <f t="shared" ca="1" si="87"/>
        <v>0</v>
      </c>
      <c r="L335" s="74">
        <f t="shared" ca="1" si="88"/>
        <v>0</v>
      </c>
      <c r="M335" s="74">
        <f t="shared" ca="1" si="97"/>
        <v>0</v>
      </c>
      <c r="N335" s="60">
        <f t="shared" ca="1" si="98"/>
        <v>0</v>
      </c>
      <c r="O335" s="75">
        <f t="shared" ca="1" si="85"/>
        <v>0</v>
      </c>
      <c r="P335" s="123">
        <f t="shared" ca="1" si="84"/>
        <v>0</v>
      </c>
      <c r="Q335" s="76">
        <f t="shared" ca="1" si="95"/>
        <v>0</v>
      </c>
      <c r="R335" s="49">
        <f t="shared" ca="1" si="89"/>
        <v>2048</v>
      </c>
    </row>
    <row r="336" spans="1:18" x14ac:dyDescent="0.25">
      <c r="A336" s="99"/>
      <c r="B336" s="48">
        <f t="shared" ca="1" si="90"/>
        <v>54393</v>
      </c>
      <c r="C336" s="72">
        <f t="shared" ca="1" si="91"/>
        <v>0</v>
      </c>
      <c r="D336" s="125">
        <v>0</v>
      </c>
      <c r="E336" s="125">
        <v>0</v>
      </c>
      <c r="F336" s="73">
        <f t="shared" ca="1" si="92"/>
        <v>0</v>
      </c>
      <c r="G336" s="77">
        <f t="shared" ca="1" si="93"/>
        <v>0</v>
      </c>
      <c r="H336" s="74">
        <f t="shared" ca="1" si="96"/>
        <v>0</v>
      </c>
      <c r="I336" s="112">
        <f t="shared" ca="1" si="86"/>
        <v>0</v>
      </c>
      <c r="J336" s="74">
        <f t="shared" ca="1" si="94"/>
        <v>0</v>
      </c>
      <c r="K336" s="74">
        <f t="shared" ca="1" si="87"/>
        <v>0</v>
      </c>
      <c r="L336" s="74">
        <f t="shared" ca="1" si="88"/>
        <v>0</v>
      </c>
      <c r="M336" s="74">
        <f t="shared" ca="1" si="97"/>
        <v>0</v>
      </c>
      <c r="N336" s="60">
        <f t="shared" ca="1" si="98"/>
        <v>0</v>
      </c>
      <c r="O336" s="75">
        <f t="shared" ca="1" si="85"/>
        <v>0</v>
      </c>
      <c r="P336" s="123">
        <f t="shared" ca="1" si="84"/>
        <v>0</v>
      </c>
      <c r="Q336" s="76">
        <f t="shared" ca="1" si="95"/>
        <v>0</v>
      </c>
      <c r="R336" s="49">
        <f t="shared" ca="1" si="89"/>
        <v>2048</v>
      </c>
    </row>
    <row r="337" spans="2:18" x14ac:dyDescent="0.25">
      <c r="B337" s="48">
        <f t="shared" ca="1" si="90"/>
        <v>54424</v>
      </c>
      <c r="C337" s="72">
        <f t="shared" ca="1" si="91"/>
        <v>0</v>
      </c>
      <c r="D337" s="125">
        <v>0</v>
      </c>
      <c r="E337" s="125">
        <v>0</v>
      </c>
      <c r="F337" s="73">
        <f t="shared" ca="1" si="92"/>
        <v>0</v>
      </c>
      <c r="G337" s="77">
        <f t="shared" ca="1" si="93"/>
        <v>0</v>
      </c>
      <c r="H337" s="74">
        <f t="shared" ca="1" si="96"/>
        <v>0</v>
      </c>
      <c r="I337" s="112">
        <f t="shared" ca="1" si="86"/>
        <v>0</v>
      </c>
      <c r="J337" s="74">
        <f t="shared" ca="1" si="94"/>
        <v>0</v>
      </c>
      <c r="K337" s="74">
        <f t="shared" ca="1" si="87"/>
        <v>0</v>
      </c>
      <c r="L337" s="74">
        <f t="shared" ca="1" si="88"/>
        <v>0</v>
      </c>
      <c r="M337" s="74">
        <f t="shared" ca="1" si="97"/>
        <v>0</v>
      </c>
      <c r="N337" s="60">
        <f t="shared" ca="1" si="98"/>
        <v>0</v>
      </c>
      <c r="O337" s="75">
        <f t="shared" ca="1" si="85"/>
        <v>0</v>
      </c>
      <c r="P337" s="123">
        <f t="shared" ref="P337:P363" ca="1" si="99">IF(O337,O337+400,0)</f>
        <v>0</v>
      </c>
      <c r="Q337" s="76">
        <f t="shared" ca="1" si="95"/>
        <v>0</v>
      </c>
      <c r="R337" s="49">
        <f t="shared" ca="1" si="89"/>
        <v>2049</v>
      </c>
    </row>
    <row r="338" spans="2:18" x14ac:dyDescent="0.25">
      <c r="B338" s="48">
        <f t="shared" ca="1" si="90"/>
        <v>54455</v>
      </c>
      <c r="C338" s="72">
        <f t="shared" ca="1" si="91"/>
        <v>0</v>
      </c>
      <c r="D338" s="125">
        <v>0</v>
      </c>
      <c r="E338" s="125">
        <v>0</v>
      </c>
      <c r="F338" s="73">
        <f t="shared" ca="1" si="92"/>
        <v>0</v>
      </c>
      <c r="G338" s="77">
        <f t="shared" ca="1" si="93"/>
        <v>0</v>
      </c>
      <c r="H338" s="74">
        <f t="shared" ca="1" si="96"/>
        <v>0</v>
      </c>
      <c r="I338" s="112">
        <f t="shared" ca="1" si="86"/>
        <v>0</v>
      </c>
      <c r="J338" s="74">
        <f t="shared" ca="1" si="94"/>
        <v>0</v>
      </c>
      <c r="K338" s="74">
        <f t="shared" ca="1" si="87"/>
        <v>0</v>
      </c>
      <c r="L338" s="74">
        <f t="shared" ca="1" si="88"/>
        <v>0</v>
      </c>
      <c r="M338" s="74">
        <f t="shared" ca="1" si="97"/>
        <v>0</v>
      </c>
      <c r="N338" s="60">
        <f t="shared" ca="1" si="98"/>
        <v>0</v>
      </c>
      <c r="O338" s="75">
        <f t="shared" ca="1" si="85"/>
        <v>0</v>
      </c>
      <c r="P338" s="123">
        <f t="shared" ca="1" si="99"/>
        <v>0</v>
      </c>
      <c r="Q338" s="76">
        <f t="shared" ca="1" si="95"/>
        <v>0</v>
      </c>
      <c r="R338" s="49">
        <f t="shared" ca="1" si="89"/>
        <v>2049</v>
      </c>
    </row>
    <row r="339" spans="2:18" x14ac:dyDescent="0.25">
      <c r="B339" s="48">
        <f t="shared" ca="1" si="90"/>
        <v>54483</v>
      </c>
      <c r="C339" s="72">
        <f t="shared" ca="1" si="91"/>
        <v>0</v>
      </c>
      <c r="D339" s="125">
        <v>0</v>
      </c>
      <c r="E339" s="125">
        <v>0</v>
      </c>
      <c r="F339" s="73">
        <f t="shared" ca="1" si="92"/>
        <v>0</v>
      </c>
      <c r="G339" s="77">
        <f t="shared" ca="1" si="93"/>
        <v>0</v>
      </c>
      <c r="H339" s="74">
        <f t="shared" ca="1" si="96"/>
        <v>0</v>
      </c>
      <c r="I339" s="112">
        <f t="shared" ca="1" si="86"/>
        <v>0</v>
      </c>
      <c r="J339" s="74">
        <f t="shared" ca="1" si="94"/>
        <v>0</v>
      </c>
      <c r="K339" s="74">
        <f t="shared" ca="1" si="87"/>
        <v>0</v>
      </c>
      <c r="L339" s="74">
        <f t="shared" ca="1" si="88"/>
        <v>0</v>
      </c>
      <c r="M339" s="74">
        <f t="shared" ca="1" si="97"/>
        <v>0</v>
      </c>
      <c r="N339" s="60">
        <f t="shared" ca="1" si="98"/>
        <v>0</v>
      </c>
      <c r="O339" s="75">
        <f t="shared" ca="1" si="85"/>
        <v>0</v>
      </c>
      <c r="P339" s="123">
        <f t="shared" ca="1" si="99"/>
        <v>0</v>
      </c>
      <c r="Q339" s="76">
        <f t="shared" ca="1" si="95"/>
        <v>0</v>
      </c>
      <c r="R339" s="49">
        <f t="shared" ca="1" si="89"/>
        <v>2049</v>
      </c>
    </row>
    <row r="340" spans="2:18" x14ac:dyDescent="0.25">
      <c r="B340" s="48">
        <f t="shared" ca="1" si="90"/>
        <v>54514</v>
      </c>
      <c r="C340" s="72">
        <f t="shared" ca="1" si="91"/>
        <v>0</v>
      </c>
      <c r="D340" s="125">
        <v>0</v>
      </c>
      <c r="E340" s="125">
        <v>0</v>
      </c>
      <c r="F340" s="73">
        <f t="shared" ca="1" si="92"/>
        <v>0</v>
      </c>
      <c r="G340" s="77">
        <f t="shared" ca="1" si="93"/>
        <v>0</v>
      </c>
      <c r="H340" s="74">
        <f t="shared" ca="1" si="96"/>
        <v>0</v>
      </c>
      <c r="I340" s="112">
        <f t="shared" ca="1" si="86"/>
        <v>0</v>
      </c>
      <c r="J340" s="74">
        <f t="shared" ca="1" si="94"/>
        <v>0</v>
      </c>
      <c r="K340" s="74">
        <f t="shared" ca="1" si="87"/>
        <v>0</v>
      </c>
      <c r="L340" s="74">
        <f t="shared" ca="1" si="88"/>
        <v>0</v>
      </c>
      <c r="M340" s="74">
        <f t="shared" ca="1" si="97"/>
        <v>0</v>
      </c>
      <c r="N340" s="60">
        <f t="shared" ca="1" si="98"/>
        <v>0</v>
      </c>
      <c r="O340" s="75">
        <f t="shared" ca="1" si="85"/>
        <v>0</v>
      </c>
      <c r="P340" s="123">
        <f t="shared" ca="1" si="99"/>
        <v>0</v>
      </c>
      <c r="Q340" s="76">
        <f t="shared" ca="1" si="95"/>
        <v>0</v>
      </c>
      <c r="R340" s="49">
        <f t="shared" ca="1" si="89"/>
        <v>2049</v>
      </c>
    </row>
    <row r="341" spans="2:18" x14ac:dyDescent="0.25">
      <c r="B341" s="48">
        <f t="shared" ca="1" si="90"/>
        <v>54544</v>
      </c>
      <c r="C341" s="72">
        <f t="shared" ca="1" si="91"/>
        <v>0</v>
      </c>
      <c r="D341" s="125">
        <v>0</v>
      </c>
      <c r="E341" s="125">
        <v>0</v>
      </c>
      <c r="F341" s="73">
        <f t="shared" ca="1" si="92"/>
        <v>0</v>
      </c>
      <c r="G341" s="77">
        <f t="shared" ca="1" si="93"/>
        <v>0</v>
      </c>
      <c r="H341" s="74">
        <f t="shared" ca="1" si="96"/>
        <v>0</v>
      </c>
      <c r="I341" s="112">
        <f t="shared" ca="1" si="86"/>
        <v>0</v>
      </c>
      <c r="J341" s="74">
        <f t="shared" ca="1" si="94"/>
        <v>0</v>
      </c>
      <c r="K341" s="74">
        <f t="shared" ca="1" si="87"/>
        <v>0</v>
      </c>
      <c r="L341" s="74">
        <f t="shared" ca="1" si="88"/>
        <v>0</v>
      </c>
      <c r="M341" s="74">
        <f t="shared" ca="1" si="97"/>
        <v>0</v>
      </c>
      <c r="N341" s="60">
        <f t="shared" ca="1" si="98"/>
        <v>0</v>
      </c>
      <c r="O341" s="75">
        <f t="shared" ca="1" si="85"/>
        <v>0</v>
      </c>
      <c r="P341" s="123">
        <f t="shared" ca="1" si="99"/>
        <v>0</v>
      </c>
      <c r="Q341" s="76">
        <f t="shared" ca="1" si="95"/>
        <v>0</v>
      </c>
      <c r="R341" s="49">
        <f t="shared" ca="1" si="89"/>
        <v>2049</v>
      </c>
    </row>
    <row r="342" spans="2:18" x14ac:dyDescent="0.25">
      <c r="B342" s="48">
        <f t="shared" ca="1" si="90"/>
        <v>54575</v>
      </c>
      <c r="C342" s="72">
        <f t="shared" ca="1" si="91"/>
        <v>0</v>
      </c>
      <c r="D342" s="125">
        <v>0</v>
      </c>
      <c r="E342" s="125">
        <v>0</v>
      </c>
      <c r="F342" s="73">
        <f t="shared" ca="1" si="92"/>
        <v>0</v>
      </c>
      <c r="G342" s="77">
        <f t="shared" ca="1" si="93"/>
        <v>0</v>
      </c>
      <c r="H342" s="74">
        <f t="shared" ca="1" si="96"/>
        <v>0</v>
      </c>
      <c r="I342" s="112">
        <f t="shared" ca="1" si="86"/>
        <v>0</v>
      </c>
      <c r="J342" s="74">
        <f t="shared" ca="1" si="94"/>
        <v>0</v>
      </c>
      <c r="K342" s="74">
        <f t="shared" ca="1" si="87"/>
        <v>0</v>
      </c>
      <c r="L342" s="74">
        <f t="shared" ca="1" si="88"/>
        <v>0</v>
      </c>
      <c r="M342" s="74">
        <f t="shared" ca="1" si="97"/>
        <v>0</v>
      </c>
      <c r="N342" s="60">
        <f t="shared" ca="1" si="98"/>
        <v>0</v>
      </c>
      <c r="O342" s="75">
        <f t="shared" ca="1" si="85"/>
        <v>0</v>
      </c>
      <c r="P342" s="123">
        <f t="shared" ca="1" si="99"/>
        <v>0</v>
      </c>
      <c r="Q342" s="76">
        <f t="shared" ca="1" si="95"/>
        <v>0</v>
      </c>
      <c r="R342" s="49">
        <f t="shared" ca="1" si="89"/>
        <v>2049</v>
      </c>
    </row>
    <row r="343" spans="2:18" x14ac:dyDescent="0.25">
      <c r="B343" s="48">
        <f t="shared" ca="1" si="90"/>
        <v>54605</v>
      </c>
      <c r="C343" s="72">
        <f t="shared" ca="1" si="91"/>
        <v>0</v>
      </c>
      <c r="D343" s="125">
        <v>0</v>
      </c>
      <c r="E343" s="125">
        <v>0</v>
      </c>
      <c r="F343" s="73">
        <f t="shared" ca="1" si="92"/>
        <v>0</v>
      </c>
      <c r="G343" s="77">
        <f t="shared" ca="1" si="93"/>
        <v>0</v>
      </c>
      <c r="H343" s="74">
        <f t="shared" ca="1" si="96"/>
        <v>0</v>
      </c>
      <c r="I343" s="112">
        <f t="shared" ca="1" si="86"/>
        <v>0</v>
      </c>
      <c r="J343" s="74">
        <f t="shared" ca="1" si="94"/>
        <v>0</v>
      </c>
      <c r="K343" s="74">
        <f t="shared" ca="1" si="87"/>
        <v>0</v>
      </c>
      <c r="L343" s="74">
        <f t="shared" ca="1" si="88"/>
        <v>0</v>
      </c>
      <c r="M343" s="74">
        <f t="shared" ca="1" si="97"/>
        <v>0</v>
      </c>
      <c r="N343" s="60">
        <f t="shared" ca="1" si="98"/>
        <v>0</v>
      </c>
      <c r="O343" s="75">
        <f t="shared" ca="1" si="85"/>
        <v>0</v>
      </c>
      <c r="P343" s="123">
        <f t="shared" ca="1" si="99"/>
        <v>0</v>
      </c>
      <c r="Q343" s="76">
        <f t="shared" ca="1" si="95"/>
        <v>0</v>
      </c>
      <c r="R343" s="49">
        <f t="shared" ca="1" si="89"/>
        <v>2049</v>
      </c>
    </row>
    <row r="344" spans="2:18" x14ac:dyDescent="0.25">
      <c r="B344" s="48">
        <f t="shared" ca="1" si="90"/>
        <v>54636</v>
      </c>
      <c r="C344" s="72">
        <f t="shared" ca="1" si="91"/>
        <v>0</v>
      </c>
      <c r="D344" s="125">
        <v>0</v>
      </c>
      <c r="E344" s="125">
        <v>0</v>
      </c>
      <c r="F344" s="73">
        <f t="shared" ca="1" si="92"/>
        <v>0</v>
      </c>
      <c r="G344" s="77">
        <f t="shared" ca="1" si="93"/>
        <v>0</v>
      </c>
      <c r="H344" s="74">
        <f t="shared" ca="1" si="96"/>
        <v>0</v>
      </c>
      <c r="I344" s="112">
        <f t="shared" ca="1" si="86"/>
        <v>0</v>
      </c>
      <c r="J344" s="74">
        <f t="shared" ca="1" si="94"/>
        <v>0</v>
      </c>
      <c r="K344" s="74">
        <f t="shared" ca="1" si="87"/>
        <v>0</v>
      </c>
      <c r="L344" s="74">
        <f t="shared" ca="1" si="88"/>
        <v>0</v>
      </c>
      <c r="M344" s="74">
        <f t="shared" ca="1" si="97"/>
        <v>0</v>
      </c>
      <c r="N344" s="60">
        <f t="shared" ca="1" si="98"/>
        <v>0</v>
      </c>
      <c r="O344" s="75">
        <f t="shared" ca="1" si="85"/>
        <v>0</v>
      </c>
      <c r="P344" s="123">
        <f t="shared" ca="1" si="99"/>
        <v>0</v>
      </c>
      <c r="Q344" s="76">
        <f t="shared" ca="1" si="95"/>
        <v>0</v>
      </c>
      <c r="R344" s="49">
        <f t="shared" ca="1" si="89"/>
        <v>2049</v>
      </c>
    </row>
    <row r="345" spans="2:18" x14ac:dyDescent="0.25">
      <c r="B345" s="48">
        <f t="shared" ca="1" si="90"/>
        <v>54667</v>
      </c>
      <c r="C345" s="72">
        <f t="shared" ca="1" si="91"/>
        <v>0</v>
      </c>
      <c r="D345" s="125">
        <v>0</v>
      </c>
      <c r="E345" s="125">
        <v>0</v>
      </c>
      <c r="F345" s="73">
        <f t="shared" ca="1" si="92"/>
        <v>0</v>
      </c>
      <c r="G345" s="77">
        <f t="shared" ca="1" si="93"/>
        <v>0</v>
      </c>
      <c r="H345" s="74">
        <f t="shared" ca="1" si="96"/>
        <v>0</v>
      </c>
      <c r="I345" s="112">
        <f t="shared" ca="1" si="86"/>
        <v>0</v>
      </c>
      <c r="J345" s="74">
        <f t="shared" ca="1" si="94"/>
        <v>0</v>
      </c>
      <c r="K345" s="74">
        <f t="shared" ca="1" si="87"/>
        <v>0</v>
      </c>
      <c r="L345" s="74">
        <f t="shared" ca="1" si="88"/>
        <v>0</v>
      </c>
      <c r="M345" s="74">
        <f t="shared" ca="1" si="97"/>
        <v>0</v>
      </c>
      <c r="N345" s="60">
        <f t="shared" ca="1" si="98"/>
        <v>0</v>
      </c>
      <c r="O345" s="75">
        <f t="shared" ref="O345:O363" ca="1" si="100">IF(Q344&gt;0,(IF(AND(MONTH($B345)=MONTH(Renew_3208),MONTH($B345)=MONTH(Renew_2924)),Goal_From_3208*0.5+Goal_From_2924*0.5,IF(MONTH($B345)=MONTH(Renew_3208),Goal_From_3208*0.5+Goal_From_2924*0.9,IF(MONTH($B345)=MONTH(Renew_2924),Goal_From_3208*0.9+Goal_From_2924*0.5,Goal_From_3208*0.9+Goal_From_2924*0.9)))+IF(B345&gt;=Temp_Start,IF(Temp,Temp_Goal,0),0)+IF(Bought_3rd_Rental,IF(MONTH($B345)=MONTH(Renew_NEW),Goal_From_NEW*0.5,Goal_From_NEW))),0)</f>
        <v>0</v>
      </c>
      <c r="P345" s="123">
        <f t="shared" ca="1" si="99"/>
        <v>0</v>
      </c>
      <c r="Q345" s="76">
        <f t="shared" ca="1" si="95"/>
        <v>0</v>
      </c>
      <c r="R345" s="49">
        <f t="shared" ca="1" si="89"/>
        <v>2049</v>
      </c>
    </row>
    <row r="346" spans="2:18" x14ac:dyDescent="0.25">
      <c r="B346" s="48">
        <f t="shared" ca="1" si="90"/>
        <v>54697</v>
      </c>
      <c r="C346" s="72">
        <f t="shared" ca="1" si="91"/>
        <v>0</v>
      </c>
      <c r="D346" s="125">
        <v>0</v>
      </c>
      <c r="E346" s="125">
        <v>0</v>
      </c>
      <c r="F346" s="73">
        <f t="shared" ca="1" si="92"/>
        <v>0</v>
      </c>
      <c r="G346" s="77">
        <f t="shared" ca="1" si="93"/>
        <v>0</v>
      </c>
      <c r="H346" s="74">
        <f t="shared" ca="1" si="96"/>
        <v>0</v>
      </c>
      <c r="I346" s="112">
        <f t="shared" ca="1" si="86"/>
        <v>0</v>
      </c>
      <c r="J346" s="74">
        <f t="shared" ca="1" si="94"/>
        <v>0</v>
      </c>
      <c r="K346" s="74">
        <f t="shared" ca="1" si="87"/>
        <v>0</v>
      </c>
      <c r="L346" s="74">
        <f t="shared" ca="1" si="88"/>
        <v>0</v>
      </c>
      <c r="M346" s="74">
        <f t="shared" ca="1" si="97"/>
        <v>0</v>
      </c>
      <c r="N346" s="60">
        <f t="shared" ca="1" si="98"/>
        <v>0</v>
      </c>
      <c r="O346" s="75">
        <f t="shared" ca="1" si="100"/>
        <v>0</v>
      </c>
      <c r="P346" s="123">
        <f t="shared" ca="1" si="99"/>
        <v>0</v>
      </c>
      <c r="Q346" s="76">
        <f t="shared" ca="1" si="95"/>
        <v>0</v>
      </c>
      <c r="R346" s="49">
        <f t="shared" ca="1" si="89"/>
        <v>2049</v>
      </c>
    </row>
    <row r="347" spans="2:18" x14ac:dyDescent="0.25">
      <c r="B347" s="48">
        <f t="shared" ca="1" si="90"/>
        <v>54728</v>
      </c>
      <c r="C347" s="72">
        <f t="shared" ca="1" si="91"/>
        <v>0</v>
      </c>
      <c r="D347" s="125">
        <v>0</v>
      </c>
      <c r="E347" s="125">
        <v>0</v>
      </c>
      <c r="F347" s="73">
        <f t="shared" ca="1" si="92"/>
        <v>0</v>
      </c>
      <c r="G347" s="77">
        <f t="shared" ca="1" si="93"/>
        <v>0</v>
      </c>
      <c r="H347" s="74">
        <f t="shared" ca="1" si="96"/>
        <v>0</v>
      </c>
      <c r="I347" s="112">
        <f t="shared" ca="1" si="86"/>
        <v>0</v>
      </c>
      <c r="J347" s="74">
        <f t="shared" ca="1" si="94"/>
        <v>0</v>
      </c>
      <c r="K347" s="74">
        <f t="shared" ca="1" si="87"/>
        <v>0</v>
      </c>
      <c r="L347" s="74">
        <f t="shared" ca="1" si="88"/>
        <v>0</v>
      </c>
      <c r="M347" s="74">
        <f t="shared" ca="1" si="97"/>
        <v>0</v>
      </c>
      <c r="N347" s="60">
        <f t="shared" ca="1" si="98"/>
        <v>0</v>
      </c>
      <c r="O347" s="75">
        <f t="shared" ca="1" si="100"/>
        <v>0</v>
      </c>
      <c r="P347" s="123">
        <f t="shared" ca="1" si="99"/>
        <v>0</v>
      </c>
      <c r="Q347" s="76">
        <f t="shared" ca="1" si="95"/>
        <v>0</v>
      </c>
      <c r="R347" s="49">
        <f t="shared" ca="1" si="89"/>
        <v>2049</v>
      </c>
    </row>
    <row r="348" spans="2:18" x14ac:dyDescent="0.25">
      <c r="B348" s="48">
        <f t="shared" ca="1" si="90"/>
        <v>54758</v>
      </c>
      <c r="C348" s="72">
        <f t="shared" ca="1" si="91"/>
        <v>0</v>
      </c>
      <c r="D348" s="125">
        <v>0</v>
      </c>
      <c r="E348" s="125">
        <v>0</v>
      </c>
      <c r="F348" s="73">
        <f t="shared" ca="1" si="92"/>
        <v>0</v>
      </c>
      <c r="G348" s="77">
        <f t="shared" ca="1" si="93"/>
        <v>0</v>
      </c>
      <c r="H348" s="74">
        <f t="shared" ca="1" si="96"/>
        <v>0</v>
      </c>
      <c r="I348" s="112">
        <f t="shared" ca="1" si="86"/>
        <v>0</v>
      </c>
      <c r="J348" s="74">
        <f t="shared" ca="1" si="94"/>
        <v>0</v>
      </c>
      <c r="K348" s="74">
        <f t="shared" ca="1" si="87"/>
        <v>0</v>
      </c>
      <c r="L348" s="74">
        <f t="shared" ca="1" si="88"/>
        <v>0</v>
      </c>
      <c r="M348" s="74">
        <f t="shared" ca="1" si="97"/>
        <v>0</v>
      </c>
      <c r="N348" s="60">
        <f t="shared" ca="1" si="98"/>
        <v>0</v>
      </c>
      <c r="O348" s="75">
        <f t="shared" ca="1" si="100"/>
        <v>0</v>
      </c>
      <c r="P348" s="123">
        <f t="shared" ca="1" si="99"/>
        <v>0</v>
      </c>
      <c r="Q348" s="76">
        <f t="shared" ca="1" si="95"/>
        <v>0</v>
      </c>
      <c r="R348" s="49">
        <f t="shared" ca="1" si="89"/>
        <v>2049</v>
      </c>
    </row>
    <row r="349" spans="2:18" x14ac:dyDescent="0.25">
      <c r="B349" s="48">
        <f t="shared" ca="1" si="90"/>
        <v>54789</v>
      </c>
      <c r="C349" s="72">
        <f t="shared" ca="1" si="91"/>
        <v>0</v>
      </c>
      <c r="D349" s="125">
        <v>0</v>
      </c>
      <c r="E349" s="125">
        <v>0</v>
      </c>
      <c r="F349" s="73">
        <f t="shared" ca="1" si="92"/>
        <v>0</v>
      </c>
      <c r="G349" s="77">
        <f t="shared" ca="1" si="93"/>
        <v>0</v>
      </c>
      <c r="H349" s="74">
        <f t="shared" ca="1" si="96"/>
        <v>0</v>
      </c>
      <c r="I349" s="112">
        <f t="shared" ca="1" si="86"/>
        <v>0</v>
      </c>
      <c r="J349" s="74">
        <f t="shared" ca="1" si="94"/>
        <v>0</v>
      </c>
      <c r="K349" s="74">
        <f t="shared" ca="1" si="87"/>
        <v>0</v>
      </c>
      <c r="L349" s="74">
        <f t="shared" ca="1" si="88"/>
        <v>0</v>
      </c>
      <c r="M349" s="74">
        <f t="shared" ca="1" si="97"/>
        <v>0</v>
      </c>
      <c r="N349" s="60">
        <f t="shared" ca="1" si="98"/>
        <v>0</v>
      </c>
      <c r="O349" s="75">
        <f t="shared" ca="1" si="100"/>
        <v>0</v>
      </c>
      <c r="P349" s="123">
        <f t="shared" ca="1" si="99"/>
        <v>0</v>
      </c>
      <c r="Q349" s="76">
        <f t="shared" ca="1" si="95"/>
        <v>0</v>
      </c>
      <c r="R349" s="49">
        <f t="shared" ca="1" si="89"/>
        <v>2050</v>
      </c>
    </row>
    <row r="350" spans="2:18" x14ac:dyDescent="0.25">
      <c r="B350" s="48">
        <f t="shared" ca="1" si="90"/>
        <v>54820</v>
      </c>
      <c r="C350" s="72">
        <f t="shared" ca="1" si="91"/>
        <v>0</v>
      </c>
      <c r="D350" s="125">
        <v>0</v>
      </c>
      <c r="E350" s="125">
        <v>0</v>
      </c>
      <c r="F350" s="73">
        <f t="shared" ca="1" si="92"/>
        <v>0</v>
      </c>
      <c r="G350" s="77">
        <f t="shared" ca="1" si="93"/>
        <v>0</v>
      </c>
      <c r="H350" s="74">
        <f t="shared" ca="1" si="96"/>
        <v>0</v>
      </c>
      <c r="I350" s="112">
        <f t="shared" ca="1" si="86"/>
        <v>0</v>
      </c>
      <c r="J350" s="74">
        <f t="shared" ca="1" si="94"/>
        <v>0</v>
      </c>
      <c r="K350" s="74">
        <f t="shared" ca="1" si="87"/>
        <v>0</v>
      </c>
      <c r="L350" s="74">
        <f t="shared" ca="1" si="88"/>
        <v>0</v>
      </c>
      <c r="M350" s="74">
        <f t="shared" ca="1" si="97"/>
        <v>0</v>
      </c>
      <c r="N350" s="60">
        <f t="shared" ca="1" si="98"/>
        <v>0</v>
      </c>
      <c r="O350" s="75">
        <f t="shared" ca="1" si="100"/>
        <v>0</v>
      </c>
      <c r="P350" s="123">
        <f t="shared" ca="1" si="99"/>
        <v>0</v>
      </c>
      <c r="Q350" s="76">
        <f t="shared" ca="1" si="95"/>
        <v>0</v>
      </c>
      <c r="R350" s="49">
        <f t="shared" ca="1" si="89"/>
        <v>2050</v>
      </c>
    </row>
    <row r="351" spans="2:18" x14ac:dyDescent="0.25">
      <c r="B351" s="48">
        <f t="shared" ca="1" si="90"/>
        <v>54848</v>
      </c>
      <c r="C351" s="72">
        <f t="shared" ca="1" si="91"/>
        <v>0</v>
      </c>
      <c r="D351" s="125">
        <v>0</v>
      </c>
      <c r="E351" s="125">
        <v>0</v>
      </c>
      <c r="F351" s="73">
        <f t="shared" ca="1" si="92"/>
        <v>0</v>
      </c>
      <c r="G351" s="77">
        <f t="shared" ca="1" si="93"/>
        <v>0</v>
      </c>
      <c r="H351" s="74">
        <f t="shared" ca="1" si="96"/>
        <v>0</v>
      </c>
      <c r="I351" s="112">
        <f t="shared" ca="1" si="86"/>
        <v>0</v>
      </c>
      <c r="J351" s="74">
        <f t="shared" ca="1" si="94"/>
        <v>0</v>
      </c>
      <c r="K351" s="74">
        <f t="shared" ca="1" si="87"/>
        <v>0</v>
      </c>
      <c r="L351" s="74">
        <f t="shared" ca="1" si="88"/>
        <v>0</v>
      </c>
      <c r="M351" s="74">
        <f t="shared" ca="1" si="97"/>
        <v>0</v>
      </c>
      <c r="N351" s="60">
        <f t="shared" ca="1" si="98"/>
        <v>0</v>
      </c>
      <c r="O351" s="75">
        <f t="shared" ca="1" si="100"/>
        <v>0</v>
      </c>
      <c r="P351" s="123">
        <f t="shared" ca="1" si="99"/>
        <v>0</v>
      </c>
      <c r="Q351" s="76">
        <f t="shared" ca="1" si="95"/>
        <v>0</v>
      </c>
      <c r="R351" s="49">
        <f t="shared" ca="1" si="89"/>
        <v>2050</v>
      </c>
    </row>
    <row r="352" spans="2:18" x14ac:dyDescent="0.25">
      <c r="B352" s="48">
        <f t="shared" ca="1" si="90"/>
        <v>54879</v>
      </c>
      <c r="C352" s="72">
        <f t="shared" ca="1" si="91"/>
        <v>0</v>
      </c>
      <c r="D352" s="125">
        <v>0</v>
      </c>
      <c r="E352" s="125">
        <v>0</v>
      </c>
      <c r="F352" s="73">
        <f t="shared" ca="1" si="92"/>
        <v>0</v>
      </c>
      <c r="G352" s="77">
        <f t="shared" ca="1" si="93"/>
        <v>0</v>
      </c>
      <c r="H352" s="74">
        <f t="shared" ca="1" si="96"/>
        <v>0</v>
      </c>
      <c r="I352" s="112">
        <f t="shared" ca="1" si="86"/>
        <v>0</v>
      </c>
      <c r="J352" s="74">
        <f t="shared" ca="1" si="94"/>
        <v>0</v>
      </c>
      <c r="K352" s="74">
        <f t="shared" ca="1" si="87"/>
        <v>0</v>
      </c>
      <c r="L352" s="74">
        <f t="shared" ca="1" si="88"/>
        <v>0</v>
      </c>
      <c r="M352" s="74">
        <f t="shared" ca="1" si="97"/>
        <v>0</v>
      </c>
      <c r="N352" s="60">
        <f t="shared" ca="1" si="98"/>
        <v>0</v>
      </c>
      <c r="O352" s="75">
        <f t="shared" ca="1" si="100"/>
        <v>0</v>
      </c>
      <c r="P352" s="123">
        <f t="shared" ca="1" si="99"/>
        <v>0</v>
      </c>
      <c r="Q352" s="76">
        <f t="shared" ca="1" si="95"/>
        <v>0</v>
      </c>
      <c r="R352" s="49">
        <f t="shared" ca="1" si="89"/>
        <v>2050</v>
      </c>
    </row>
    <row r="353" spans="1:27" x14ac:dyDescent="0.25">
      <c r="B353" s="48">
        <f t="shared" ca="1" si="90"/>
        <v>54909</v>
      </c>
      <c r="C353" s="72">
        <f t="shared" ca="1" si="91"/>
        <v>0</v>
      </c>
      <c r="D353" s="125">
        <v>0</v>
      </c>
      <c r="E353" s="125">
        <v>0</v>
      </c>
      <c r="F353" s="73">
        <f t="shared" ca="1" si="92"/>
        <v>0</v>
      </c>
      <c r="G353" s="77">
        <f t="shared" ca="1" si="93"/>
        <v>0</v>
      </c>
      <c r="H353" s="74">
        <f t="shared" ca="1" si="96"/>
        <v>0</v>
      </c>
      <c r="I353" s="112">
        <f t="shared" ca="1" si="86"/>
        <v>0</v>
      </c>
      <c r="J353" s="74">
        <f t="shared" ca="1" si="94"/>
        <v>0</v>
      </c>
      <c r="K353" s="74">
        <f t="shared" ca="1" si="87"/>
        <v>0</v>
      </c>
      <c r="L353" s="74">
        <f t="shared" ca="1" si="88"/>
        <v>0</v>
      </c>
      <c r="M353" s="74">
        <f t="shared" ca="1" si="97"/>
        <v>0</v>
      </c>
      <c r="N353" s="60">
        <f t="shared" ca="1" si="98"/>
        <v>0</v>
      </c>
      <c r="O353" s="75">
        <f t="shared" ca="1" si="100"/>
        <v>0</v>
      </c>
      <c r="P353" s="123">
        <f t="shared" ca="1" si="99"/>
        <v>0</v>
      </c>
      <c r="Q353" s="76">
        <f t="shared" ca="1" si="95"/>
        <v>0</v>
      </c>
      <c r="R353" s="49">
        <f t="shared" ca="1" si="89"/>
        <v>2050</v>
      </c>
    </row>
    <row r="354" spans="1:27" x14ac:dyDescent="0.25">
      <c r="B354" s="48">
        <f t="shared" ca="1" si="90"/>
        <v>54940</v>
      </c>
      <c r="C354" s="72">
        <f t="shared" ca="1" si="91"/>
        <v>0</v>
      </c>
      <c r="D354" s="125">
        <v>0</v>
      </c>
      <c r="E354" s="125">
        <v>0</v>
      </c>
      <c r="F354" s="73">
        <f t="shared" ca="1" si="92"/>
        <v>0</v>
      </c>
      <c r="G354" s="77">
        <f t="shared" ca="1" si="93"/>
        <v>0</v>
      </c>
      <c r="H354" s="74">
        <f t="shared" ca="1" si="96"/>
        <v>0</v>
      </c>
      <c r="I354" s="112">
        <f t="shared" ca="1" si="86"/>
        <v>0</v>
      </c>
      <c r="J354" s="74">
        <f t="shared" ca="1" si="94"/>
        <v>0</v>
      </c>
      <c r="K354" s="74">
        <f t="shared" ca="1" si="87"/>
        <v>0</v>
      </c>
      <c r="L354" s="74">
        <f t="shared" ca="1" si="88"/>
        <v>0</v>
      </c>
      <c r="M354" s="74">
        <f t="shared" ca="1" si="97"/>
        <v>0</v>
      </c>
      <c r="N354" s="60">
        <f t="shared" ca="1" si="98"/>
        <v>0</v>
      </c>
      <c r="O354" s="75">
        <f t="shared" ca="1" si="100"/>
        <v>0</v>
      </c>
      <c r="P354" s="123">
        <f t="shared" ca="1" si="99"/>
        <v>0</v>
      </c>
      <c r="Q354" s="76">
        <f t="shared" ca="1" si="95"/>
        <v>0</v>
      </c>
      <c r="R354" s="49">
        <f t="shared" ca="1" si="89"/>
        <v>2050</v>
      </c>
    </row>
    <row r="355" spans="1:27" x14ac:dyDescent="0.25">
      <c r="B355" s="48">
        <f t="shared" ca="1" si="90"/>
        <v>54970</v>
      </c>
      <c r="C355" s="72">
        <f t="shared" ca="1" si="91"/>
        <v>0</v>
      </c>
      <c r="D355" s="125">
        <v>0</v>
      </c>
      <c r="E355" s="125">
        <v>0</v>
      </c>
      <c r="F355" s="73">
        <f t="shared" ca="1" si="92"/>
        <v>0</v>
      </c>
      <c r="G355" s="77">
        <f t="shared" ca="1" si="93"/>
        <v>0</v>
      </c>
      <c r="H355" s="74">
        <f t="shared" ca="1" si="96"/>
        <v>0</v>
      </c>
      <c r="I355" s="112">
        <f t="shared" ca="1" si="86"/>
        <v>0</v>
      </c>
      <c r="J355" s="74">
        <f t="shared" ca="1" si="94"/>
        <v>0</v>
      </c>
      <c r="K355" s="74">
        <f t="shared" ca="1" si="87"/>
        <v>0</v>
      </c>
      <c r="L355" s="74">
        <f t="shared" ca="1" si="88"/>
        <v>0</v>
      </c>
      <c r="M355" s="74">
        <f t="shared" ca="1" si="97"/>
        <v>0</v>
      </c>
      <c r="N355" s="60">
        <f t="shared" ca="1" si="98"/>
        <v>0</v>
      </c>
      <c r="O355" s="75">
        <f t="shared" ca="1" si="100"/>
        <v>0</v>
      </c>
      <c r="P355" s="123">
        <f t="shared" ca="1" si="99"/>
        <v>0</v>
      </c>
      <c r="Q355" s="76">
        <f t="shared" ca="1" si="95"/>
        <v>0</v>
      </c>
      <c r="R355" s="49">
        <f t="shared" ca="1" si="89"/>
        <v>2050</v>
      </c>
    </row>
    <row r="356" spans="1:27" x14ac:dyDescent="0.25">
      <c r="B356" s="48">
        <f t="shared" ca="1" si="90"/>
        <v>55001</v>
      </c>
      <c r="C356" s="72">
        <f t="shared" ca="1" si="91"/>
        <v>0</v>
      </c>
      <c r="D356" s="125">
        <v>0</v>
      </c>
      <c r="E356" s="125">
        <v>0</v>
      </c>
      <c r="F356" s="73">
        <f t="shared" ca="1" si="92"/>
        <v>0</v>
      </c>
      <c r="G356" s="77">
        <f t="shared" ca="1" si="93"/>
        <v>0</v>
      </c>
      <c r="H356" s="74">
        <f t="shared" ca="1" si="96"/>
        <v>0</v>
      </c>
      <c r="I356" s="112">
        <f t="shared" ca="1" si="86"/>
        <v>0</v>
      </c>
      <c r="J356" s="74">
        <f t="shared" ca="1" si="94"/>
        <v>0</v>
      </c>
      <c r="K356" s="74">
        <f t="shared" ca="1" si="87"/>
        <v>0</v>
      </c>
      <c r="L356" s="74">
        <f t="shared" ca="1" si="88"/>
        <v>0</v>
      </c>
      <c r="M356" s="74">
        <f t="shared" ca="1" si="97"/>
        <v>0</v>
      </c>
      <c r="N356" s="60">
        <f t="shared" ca="1" si="98"/>
        <v>0</v>
      </c>
      <c r="O356" s="75">
        <f t="shared" ca="1" si="100"/>
        <v>0</v>
      </c>
      <c r="P356" s="123">
        <f t="shared" ca="1" si="99"/>
        <v>0</v>
      </c>
      <c r="Q356" s="76">
        <f t="shared" ca="1" si="95"/>
        <v>0</v>
      </c>
      <c r="R356" s="49">
        <f t="shared" ca="1" si="89"/>
        <v>2050</v>
      </c>
    </row>
    <row r="357" spans="1:27" x14ac:dyDescent="0.25">
      <c r="B357" s="48">
        <f t="shared" ca="1" si="90"/>
        <v>55032</v>
      </c>
      <c r="C357" s="72">
        <f t="shared" ca="1" si="91"/>
        <v>0</v>
      </c>
      <c r="D357" s="125">
        <v>0</v>
      </c>
      <c r="E357" s="125">
        <v>0</v>
      </c>
      <c r="F357" s="73">
        <f t="shared" ca="1" si="92"/>
        <v>0</v>
      </c>
      <c r="G357" s="77">
        <f t="shared" ca="1" si="93"/>
        <v>0</v>
      </c>
      <c r="H357" s="74">
        <f t="shared" ca="1" si="96"/>
        <v>0</v>
      </c>
      <c r="I357" s="112">
        <f t="shared" ca="1" si="86"/>
        <v>0</v>
      </c>
      <c r="J357" s="74">
        <f t="shared" ca="1" si="94"/>
        <v>0</v>
      </c>
      <c r="K357" s="74">
        <f t="shared" ca="1" si="87"/>
        <v>0</v>
      </c>
      <c r="L357" s="74">
        <f t="shared" ca="1" si="88"/>
        <v>0</v>
      </c>
      <c r="M357" s="74">
        <f t="shared" ca="1" si="97"/>
        <v>0</v>
      </c>
      <c r="N357" s="60">
        <f t="shared" ca="1" si="98"/>
        <v>0</v>
      </c>
      <c r="O357" s="75">
        <f t="shared" ca="1" si="100"/>
        <v>0</v>
      </c>
      <c r="P357" s="123">
        <f t="shared" ca="1" si="99"/>
        <v>0</v>
      </c>
      <c r="Q357" s="76">
        <f t="shared" ca="1" si="95"/>
        <v>0</v>
      </c>
      <c r="R357" s="49">
        <f t="shared" ca="1" si="89"/>
        <v>2050</v>
      </c>
    </row>
    <row r="358" spans="1:27" x14ac:dyDescent="0.25">
      <c r="B358" s="48">
        <f t="shared" ca="1" si="90"/>
        <v>55062</v>
      </c>
      <c r="C358" s="72">
        <f t="shared" ca="1" si="91"/>
        <v>0</v>
      </c>
      <c r="D358" s="125">
        <v>0</v>
      </c>
      <c r="E358" s="125">
        <v>0</v>
      </c>
      <c r="F358" s="73">
        <f t="shared" ca="1" si="92"/>
        <v>0</v>
      </c>
      <c r="G358" s="77">
        <f t="shared" ca="1" si="93"/>
        <v>0</v>
      </c>
      <c r="H358" s="74">
        <f t="shared" ca="1" si="96"/>
        <v>0</v>
      </c>
      <c r="I358" s="112">
        <f t="shared" ca="1" si="86"/>
        <v>0</v>
      </c>
      <c r="J358" s="74">
        <f t="shared" ca="1" si="94"/>
        <v>0</v>
      </c>
      <c r="K358" s="74">
        <f t="shared" ca="1" si="87"/>
        <v>0</v>
      </c>
      <c r="L358" s="74">
        <f t="shared" ca="1" si="88"/>
        <v>0</v>
      </c>
      <c r="M358" s="74">
        <f t="shared" ca="1" si="97"/>
        <v>0</v>
      </c>
      <c r="N358" s="60">
        <f t="shared" ca="1" si="98"/>
        <v>0</v>
      </c>
      <c r="O358" s="75">
        <f t="shared" ca="1" si="100"/>
        <v>0</v>
      </c>
      <c r="P358" s="123">
        <f t="shared" ca="1" si="99"/>
        <v>0</v>
      </c>
      <c r="Q358" s="76">
        <f t="shared" ca="1" si="95"/>
        <v>0</v>
      </c>
      <c r="R358" s="49">
        <f t="shared" ca="1" si="89"/>
        <v>2050</v>
      </c>
    </row>
    <row r="359" spans="1:27" x14ac:dyDescent="0.25">
      <c r="B359" s="48">
        <f t="shared" ca="1" si="90"/>
        <v>55093</v>
      </c>
      <c r="C359" s="72">
        <f t="shared" ca="1" si="91"/>
        <v>0</v>
      </c>
      <c r="D359" s="125">
        <v>0</v>
      </c>
      <c r="E359" s="125">
        <v>0</v>
      </c>
      <c r="F359" s="73">
        <f t="shared" ca="1" si="92"/>
        <v>0</v>
      </c>
      <c r="G359" s="77">
        <f t="shared" ca="1" si="93"/>
        <v>0</v>
      </c>
      <c r="H359" s="74">
        <f t="shared" ca="1" si="96"/>
        <v>0</v>
      </c>
      <c r="I359" s="112">
        <f t="shared" ca="1" si="86"/>
        <v>0</v>
      </c>
      <c r="J359" s="74">
        <f t="shared" ca="1" si="94"/>
        <v>0</v>
      </c>
      <c r="K359" s="74">
        <f t="shared" ca="1" si="87"/>
        <v>0</v>
      </c>
      <c r="L359" s="74">
        <f t="shared" ca="1" si="88"/>
        <v>0</v>
      </c>
      <c r="M359" s="74">
        <f t="shared" ca="1" si="97"/>
        <v>0</v>
      </c>
      <c r="N359" s="60">
        <f t="shared" ca="1" si="98"/>
        <v>0</v>
      </c>
      <c r="O359" s="75">
        <f t="shared" ca="1" si="100"/>
        <v>0</v>
      </c>
      <c r="P359" s="123">
        <f t="shared" ca="1" si="99"/>
        <v>0</v>
      </c>
      <c r="Q359" s="76">
        <f t="shared" ca="1" si="95"/>
        <v>0</v>
      </c>
      <c r="R359" s="49">
        <f t="shared" ca="1" si="89"/>
        <v>2050</v>
      </c>
    </row>
    <row r="360" spans="1:27" x14ac:dyDescent="0.25">
      <c r="A360" s="99"/>
      <c r="B360" s="48">
        <f t="shared" ca="1" si="90"/>
        <v>55123</v>
      </c>
      <c r="C360" s="72">
        <f t="shared" ca="1" si="91"/>
        <v>0</v>
      </c>
      <c r="D360" s="125">
        <v>0</v>
      </c>
      <c r="E360" s="125">
        <v>0</v>
      </c>
      <c r="F360" s="73">
        <f t="shared" ca="1" si="92"/>
        <v>0</v>
      </c>
      <c r="G360" s="77">
        <f t="shared" ca="1" si="93"/>
        <v>0</v>
      </c>
      <c r="H360" s="74">
        <f t="shared" ca="1" si="96"/>
        <v>0</v>
      </c>
      <c r="I360" s="112">
        <f t="shared" ca="1" si="86"/>
        <v>0</v>
      </c>
      <c r="J360" s="74">
        <f t="shared" ca="1" si="94"/>
        <v>0</v>
      </c>
      <c r="K360" s="74">
        <f t="shared" ca="1" si="87"/>
        <v>0</v>
      </c>
      <c r="L360" s="74">
        <f t="shared" ca="1" si="88"/>
        <v>0</v>
      </c>
      <c r="M360" s="74">
        <f t="shared" ca="1" si="97"/>
        <v>0</v>
      </c>
      <c r="N360" s="60">
        <f t="shared" ca="1" si="98"/>
        <v>0</v>
      </c>
      <c r="O360" s="75">
        <f t="shared" ca="1" si="100"/>
        <v>0</v>
      </c>
      <c r="P360" s="123">
        <f t="shared" ca="1" si="99"/>
        <v>0</v>
      </c>
      <c r="Q360" s="76">
        <f t="shared" ca="1" si="95"/>
        <v>0</v>
      </c>
      <c r="R360" s="49">
        <f t="shared" ca="1" si="89"/>
        <v>2050</v>
      </c>
    </row>
    <row r="361" spans="1:27" x14ac:dyDescent="0.25">
      <c r="B361" s="48">
        <f t="shared" ca="1" si="90"/>
        <v>55154</v>
      </c>
      <c r="C361" s="72">
        <f t="shared" ca="1" si="91"/>
        <v>0</v>
      </c>
      <c r="D361" s="125">
        <v>0</v>
      </c>
      <c r="E361" s="125">
        <v>0</v>
      </c>
      <c r="F361" s="73">
        <f t="shared" ca="1" si="92"/>
        <v>0</v>
      </c>
      <c r="G361" s="77">
        <f t="shared" ca="1" si="93"/>
        <v>0</v>
      </c>
      <c r="H361" s="74">
        <f t="shared" ca="1" si="96"/>
        <v>0</v>
      </c>
      <c r="I361" s="112">
        <f t="shared" ca="1" si="86"/>
        <v>0</v>
      </c>
      <c r="J361" s="74">
        <f t="shared" ca="1" si="94"/>
        <v>0</v>
      </c>
      <c r="K361" s="74">
        <f t="shared" ca="1" si="87"/>
        <v>0</v>
      </c>
      <c r="L361" s="74">
        <f t="shared" ca="1" si="88"/>
        <v>0</v>
      </c>
      <c r="M361" s="74">
        <f t="shared" ca="1" si="97"/>
        <v>0</v>
      </c>
      <c r="N361" s="60">
        <f t="shared" ca="1" si="98"/>
        <v>0</v>
      </c>
      <c r="O361" s="75">
        <f t="shared" ca="1" si="100"/>
        <v>0</v>
      </c>
      <c r="P361" s="123">
        <f t="shared" ca="1" si="99"/>
        <v>0</v>
      </c>
      <c r="Q361" s="76">
        <f t="shared" ca="1" si="95"/>
        <v>0</v>
      </c>
      <c r="R361" s="49">
        <f t="shared" ca="1" si="89"/>
        <v>2051</v>
      </c>
    </row>
    <row r="362" spans="1:27" x14ac:dyDescent="0.25">
      <c r="B362" s="48">
        <f t="shared" ca="1" si="90"/>
        <v>55185</v>
      </c>
      <c r="C362" s="72">
        <f t="shared" ca="1" si="91"/>
        <v>0</v>
      </c>
      <c r="D362" s="125">
        <v>0</v>
      </c>
      <c r="E362" s="125">
        <v>0</v>
      </c>
      <c r="F362" s="73">
        <f t="shared" ca="1" si="92"/>
        <v>0</v>
      </c>
      <c r="G362" s="77">
        <f t="shared" ca="1" si="93"/>
        <v>0</v>
      </c>
      <c r="H362" s="74">
        <f t="shared" ca="1" si="96"/>
        <v>0</v>
      </c>
      <c r="I362" s="112">
        <f t="shared" ca="1" si="86"/>
        <v>0</v>
      </c>
      <c r="J362" s="74">
        <f t="shared" ca="1" si="94"/>
        <v>0</v>
      </c>
      <c r="K362" s="74">
        <f t="shared" ca="1" si="87"/>
        <v>0</v>
      </c>
      <c r="L362" s="74">
        <f t="shared" ca="1" si="88"/>
        <v>0</v>
      </c>
      <c r="M362" s="74">
        <f t="shared" ca="1" si="97"/>
        <v>0</v>
      </c>
      <c r="N362" s="60">
        <f t="shared" ca="1" si="98"/>
        <v>0</v>
      </c>
      <c r="O362" s="75">
        <f t="shared" ca="1" si="100"/>
        <v>0</v>
      </c>
      <c r="P362" s="123">
        <f t="shared" ca="1" si="99"/>
        <v>0</v>
      </c>
      <c r="Q362" s="76">
        <f t="shared" ca="1" si="95"/>
        <v>0</v>
      </c>
      <c r="R362" s="49">
        <f t="shared" ca="1" si="89"/>
        <v>2051</v>
      </c>
    </row>
    <row r="363" spans="1:27" s="115" customFormat="1" x14ac:dyDescent="0.25">
      <c r="A363" s="111"/>
      <c r="B363" s="118">
        <f t="shared" ca="1" si="90"/>
        <v>55213</v>
      </c>
      <c r="C363" s="72">
        <f t="shared" ca="1" si="91"/>
        <v>0</v>
      </c>
      <c r="D363" s="125">
        <v>0</v>
      </c>
      <c r="E363" s="125">
        <v>0</v>
      </c>
      <c r="F363" s="73">
        <f t="shared" ca="1" si="92"/>
        <v>0</v>
      </c>
      <c r="G363" s="77">
        <f t="shared" ca="1" si="93"/>
        <v>0</v>
      </c>
      <c r="H363" s="74">
        <f t="shared" ca="1" si="96"/>
        <v>0</v>
      </c>
      <c r="I363" s="112">
        <f t="shared" ca="1" si="86"/>
        <v>0</v>
      </c>
      <c r="J363" s="74">
        <f t="shared" ca="1" si="94"/>
        <v>0</v>
      </c>
      <c r="K363" s="74">
        <f t="shared" ca="1" si="87"/>
        <v>0</v>
      </c>
      <c r="L363" s="74">
        <f t="shared" ca="1" si="88"/>
        <v>0</v>
      </c>
      <c r="M363" s="74">
        <f t="shared" ca="1" si="97"/>
        <v>0</v>
      </c>
      <c r="N363" s="60">
        <f t="shared" ca="1" si="98"/>
        <v>0</v>
      </c>
      <c r="O363" s="113">
        <f t="shared" ca="1" si="100"/>
        <v>0</v>
      </c>
      <c r="P363" s="123">
        <f t="shared" ca="1" si="99"/>
        <v>0</v>
      </c>
      <c r="Q363" s="76">
        <f t="shared" ca="1" si="95"/>
        <v>0</v>
      </c>
      <c r="R363" s="114">
        <f t="shared" ca="1" si="89"/>
        <v>2051</v>
      </c>
      <c r="V363" s="116"/>
      <c r="X363" s="116"/>
      <c r="AA363" s="117"/>
    </row>
  </sheetData>
  <mergeCells count="10">
    <mergeCell ref="U2:U3"/>
    <mergeCell ref="Y2:Y3"/>
    <mergeCell ref="Z2:Z3"/>
    <mergeCell ref="AA2:AA3"/>
    <mergeCell ref="A2:A3"/>
    <mergeCell ref="D2:D3"/>
    <mergeCell ref="E2:E3"/>
    <mergeCell ref="F2:K2"/>
    <mergeCell ref="O2:Q2"/>
    <mergeCell ref="T2:T3"/>
  </mergeCells>
  <hyperlinks>
    <hyperlink ref="A38" r:id="rId1" display="095-0-397-00-0" xr:uid="{8992D062-5EF9-486F-A9B4-EC802928D16C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5" name="Check Box 1">
              <controlPr defaultSize="0" autoFill="0" autoLine="0" autoPict="0">
                <anchor moveWithCells="1">
                  <from>
                    <xdr:col>19</xdr:col>
                    <xdr:colOff>209550</xdr:colOff>
                    <xdr:row>37</xdr:row>
                    <xdr:rowOff>171450</xdr:rowOff>
                  </from>
                  <to>
                    <xdr:col>20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6" name="Check Box 2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6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B360" sqref="B360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9" style="103" bestFit="1" customWidth="1"/>
    <col min="9" max="10" width="9" style="103" hidden="1" customWidth="1"/>
    <col min="11" max="11" width="11.140625" style="103" bestFit="1" customWidth="1"/>
    <col min="12" max="12" width="15.42578125" style="50" bestFit="1" customWidth="1"/>
    <col min="13" max="13" width="11.5703125" style="50" hidden="1" customWidth="1"/>
    <col min="14" max="14" width="15.7109375" style="50" bestFit="1" customWidth="1"/>
    <col min="15" max="15" width="11.5703125" style="49" bestFit="1" customWidth="1"/>
    <col min="16" max="16" width="13.5703125" style="124" bestFit="1" customWidth="1"/>
    <col min="17" max="17" width="13.85546875" style="104" bestFit="1" customWidth="1"/>
    <col min="18" max="18" width="20.42578125" style="49" hidden="1" customWidth="1"/>
    <col min="19" max="19" width="24.28515625" style="50" hidden="1" customWidth="1"/>
    <col min="20" max="20" width="5" style="50" bestFit="1" customWidth="1"/>
    <col min="21" max="21" width="16.5703125" style="50" bestFit="1" customWidth="1"/>
    <col min="22" max="22" width="12.42578125" style="85" bestFit="1" customWidth="1"/>
    <col min="23" max="23" width="3.7109375" style="50" customWidth="1"/>
    <col min="24" max="24" width="11.7109375" style="100" customWidth="1"/>
    <col min="25" max="26" width="13.7109375" style="50" customWidth="1"/>
    <col min="27" max="27" width="13.7109375" style="101" customWidth="1"/>
    <col min="28" max="16384" width="8.85546875" style="50"/>
  </cols>
  <sheetData>
    <row r="1" spans="1:27" x14ac:dyDescent="0.25">
      <c r="C1" s="142" t="s">
        <v>70</v>
      </c>
      <c r="D1" s="97">
        <f>'4th'!Temp_Goal</f>
        <v>3778.7855099999997</v>
      </c>
      <c r="E1" s="98">
        <v>45292</v>
      </c>
      <c r="P1" s="143"/>
    </row>
    <row r="2" spans="1:27" ht="15" customHeight="1" x14ac:dyDescent="0.25">
      <c r="A2" s="169" t="s">
        <v>1</v>
      </c>
      <c r="B2" s="133"/>
      <c r="C2" s="134" t="e">
        <f ca="1">CONCATENATE("(",ROUND((OFFSET($C$2,MATCH(DATE(YEAR(TODAY()),MONTH(TODAY()),1),B:B,0)-1,0)/Original_Amount),2)*100,"% remains)")</f>
        <v>#N/A</v>
      </c>
      <c r="D2" s="178" t="s">
        <v>65</v>
      </c>
      <c r="E2" s="178" t="s">
        <v>63</v>
      </c>
      <c r="F2" s="171" t="s">
        <v>2</v>
      </c>
      <c r="G2" s="172"/>
      <c r="H2" s="172"/>
      <c r="I2" s="172"/>
      <c r="J2" s="172"/>
      <c r="K2" s="172"/>
      <c r="L2" s="135"/>
      <c r="M2" s="135"/>
      <c r="N2" s="135"/>
      <c r="O2" s="171" t="s">
        <v>3</v>
      </c>
      <c r="P2" s="172"/>
      <c r="Q2" s="177"/>
      <c r="R2" s="136" t="s">
        <v>4</v>
      </c>
      <c r="S2" s="137" t="str">
        <f>Q3</f>
        <v>EOM Balance</v>
      </c>
      <c r="T2" s="173" t="s">
        <v>6</v>
      </c>
      <c r="U2" s="180" t="s">
        <v>8</v>
      </c>
      <c r="V2" s="138" t="s">
        <v>9</v>
      </c>
      <c r="W2" s="139"/>
      <c r="X2" s="140"/>
      <c r="Y2" s="165" t="s">
        <v>40</v>
      </c>
      <c r="Z2" s="165" t="s">
        <v>39</v>
      </c>
      <c r="AA2" s="167" t="s">
        <v>41</v>
      </c>
    </row>
    <row r="3" spans="1:27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8</v>
      </c>
      <c r="I3" s="110" t="s">
        <v>68</v>
      </c>
      <c r="J3" s="110" t="s">
        <v>67</v>
      </c>
      <c r="K3" s="57" t="s">
        <v>12</v>
      </c>
      <c r="L3" s="14" t="s">
        <v>13</v>
      </c>
      <c r="M3" s="14" t="s">
        <v>62</v>
      </c>
      <c r="N3" s="14" t="s">
        <v>66</v>
      </c>
      <c r="O3" s="58" t="s">
        <v>14</v>
      </c>
      <c r="P3" s="144" t="s">
        <v>69</v>
      </c>
      <c r="Q3" s="105" t="s">
        <v>61</v>
      </c>
      <c r="R3" s="59" t="s">
        <v>16</v>
      </c>
      <c r="S3" s="60" t="s">
        <v>16</v>
      </c>
      <c r="T3" s="174"/>
      <c r="U3" s="176"/>
      <c r="V3" s="61" t="s">
        <v>17</v>
      </c>
      <c r="W3" s="141"/>
      <c r="X3" s="132" t="s">
        <v>38</v>
      </c>
      <c r="Y3" s="166" t="s">
        <v>40</v>
      </c>
      <c r="Z3" s="166"/>
      <c r="AA3" s="168"/>
    </row>
    <row r="4" spans="1:27" ht="15" customHeight="1" x14ac:dyDescent="0.25">
      <c r="A4" s="62" t="s">
        <v>34</v>
      </c>
      <c r="B4" s="63">
        <f>DATE(YEAR(Start_Date)+IF(MONTH(Start_Date)&gt;10,1,0),MONTH(EDATE(Start_Date+30,1)),1)</f>
        <v>45139</v>
      </c>
      <c r="C4" s="64">
        <f>Loan_Value-F4-0.01</f>
        <v>178764.28</v>
      </c>
      <c r="D4" s="67">
        <v>0</v>
      </c>
      <c r="E4" s="67">
        <v>0</v>
      </c>
      <c r="F4" s="56">
        <f>First_Months_Principle</f>
        <v>235.71000000000004</v>
      </c>
      <c r="G4" s="65">
        <f>First_Months_Interest</f>
        <v>671.26</v>
      </c>
      <c r="H4" s="107">
        <f>I4+J4</f>
        <v>334.38</v>
      </c>
      <c r="I4" s="120">
        <f t="shared" ref="I4:I67" si="0">IF(N3&gt;0,ROUND(LOOKUP(YEAR($B4-60),T:T,U:U),2),0)</f>
        <v>334.38</v>
      </c>
      <c r="J4" s="119">
        <f>IF($C4&gt;_80_of_Appraisal,PMI,0)</f>
        <v>0</v>
      </c>
      <c r="K4" s="107">
        <f t="shared" ref="K4:K67" si="1">IF(N3&gt;0,-F4-G4-H4+IF(E4&gt;0,E4,Allotment),0)</f>
        <v>158.65000000000009</v>
      </c>
      <c r="L4" s="107">
        <f t="shared" ref="L4:L67" si="2">IF(N3&gt;0,C4-K4,0)</f>
        <v>178605.63</v>
      </c>
      <c r="M4" s="107">
        <f>IF($P4,$P4,0)</f>
        <v>0</v>
      </c>
      <c r="N4" s="108">
        <f>L4-M4</f>
        <v>178605.63</v>
      </c>
      <c r="O4" s="127">
        <v>0</v>
      </c>
      <c r="P4" s="128">
        <v>0</v>
      </c>
      <c r="Q4" s="66">
        <f>N4-O4</f>
        <v>178605.63</v>
      </c>
      <c r="R4" s="49">
        <f t="shared" ref="R4:R67" si="3">YEAR(B4)</f>
        <v>2023</v>
      </c>
      <c r="S4" s="50" t="s">
        <v>47</v>
      </c>
      <c r="T4" s="49">
        <f>YEAR(Start_Date)-1</f>
        <v>2022</v>
      </c>
      <c r="U4" s="129">
        <f>INDEX($Y$4:$Y$33,MATCH(0,$Y$4:$Y$33,0)-1)+Monthly_Insurance</f>
        <v>312.5</v>
      </c>
      <c r="V4" s="68">
        <f t="shared" ref="V4:V33" si="4">SUMIFS(G:G,R:R,T4)</f>
        <v>0</v>
      </c>
      <c r="X4" s="125">
        <v>1389.19</v>
      </c>
      <c r="Y4" s="69">
        <f>IF(X4&gt;0,X4/12,0)</f>
        <v>115.76583333333333</v>
      </c>
      <c r="Z4" s="69">
        <v>0</v>
      </c>
      <c r="AA4" s="70">
        <v>0</v>
      </c>
    </row>
    <row r="5" spans="1:27" x14ac:dyDescent="0.25">
      <c r="A5" s="71">
        <v>300000</v>
      </c>
      <c r="B5" s="48">
        <f t="shared" ref="B5:B68" si="5">EDATE(B4,1)</f>
        <v>45170</v>
      </c>
      <c r="C5" s="72">
        <f t="shared" ref="C5:C68" si="6">IF(N4&gt;0,N4-F5,IF(AND(N5=0,N4&lt;0),-0.01,0))</f>
        <v>178368.43</v>
      </c>
      <c r="D5" s="125">
        <v>0</v>
      </c>
      <c r="E5" s="125">
        <v>0</v>
      </c>
      <c r="F5" s="73">
        <f t="shared" ref="F5:F68" si="7">IF(N4&gt;0,IF(D5,D5,New_Payment)-G5-H5,0)</f>
        <v>237.19999999999993</v>
      </c>
      <c r="G5" s="77">
        <f t="shared" ref="G5:G68" si="8">IF(N4&gt;0,ROUND(N4*Period_Interest,2),0)</f>
        <v>669.77</v>
      </c>
      <c r="H5" s="74">
        <f>I5+J5</f>
        <v>334.38</v>
      </c>
      <c r="I5" s="112">
        <f t="shared" si="0"/>
        <v>334.38</v>
      </c>
      <c r="J5" s="74">
        <f t="shared" ref="J5:J68" si="9">IF($C4&gt;_80_of_Appraisal,PMI,0)</f>
        <v>0</v>
      </c>
      <c r="K5" s="74">
        <f t="shared" si="1"/>
        <v>158.65000000000009</v>
      </c>
      <c r="L5" s="74">
        <f t="shared" si="2"/>
        <v>178209.78</v>
      </c>
      <c r="M5" s="74">
        <f>IF($P5,$P5,0)</f>
        <v>3412.5</v>
      </c>
      <c r="N5" s="60">
        <f>L5-M5</f>
        <v>174797.28</v>
      </c>
      <c r="O5" s="75">
        <f t="shared" ref="O5:O24" si="10">IF(Q4&gt;0,(IF(AND(MONTH($B5)=MONTH(Renew_3208),MONTH($B5)=MONTH(Renew_2924)),Goal_From_3208*0.5+Goal_From_2924*0.5,IF(MONTH($B5)=MONTH(Renew_3208),Goal_From_3208*0.5+Goal_From_2924*0.9,IF(MONTH($B5)=MONTH(Renew_2924),Goal_From_3208*0.9+Goal_From_2924*0.5,Goal_From_3208*0.9+Goal_From_2924*0.9)))+IF(B5&gt;=Temp_Start,IF(Temp,Temp_Goal,0),0)+IF(Bought_3rd_Rental,IF(MONTH($B5)=MONTH(Renew_NEW),Goal_From_NEW*0.5,Goal_From_NEW))),0)</f>
        <v>3412.5</v>
      </c>
      <c r="P5" s="123">
        <f>IF(O5,O5,0)</f>
        <v>3412.5</v>
      </c>
      <c r="Q5" s="76">
        <f t="shared" ref="Q5:Q68" si="11">IF(OR(Q4&lt;-0.01,Q4=0),0,IF(Q4&gt;0,Q4-F5-K5-IF(P5&lt;&gt;"",P5,O5),Q4-F5-K5))</f>
        <v>174797.28</v>
      </c>
      <c r="R5" s="49">
        <f t="shared" si="3"/>
        <v>2023</v>
      </c>
      <c r="S5" s="50">
        <f>Original_Amount-Down_Payment</f>
        <v>179000</v>
      </c>
      <c r="T5" s="49">
        <f>T4+1</f>
        <v>2023</v>
      </c>
      <c r="U5" s="125">
        <f>U4*1.07</f>
        <v>334.375</v>
      </c>
      <c r="V5" s="68">
        <f t="shared" si="4"/>
        <v>3259.83</v>
      </c>
      <c r="X5" s="125">
        <f>X4*1.02</f>
        <v>1416.9738</v>
      </c>
      <c r="Y5" s="69">
        <f t="shared" ref="Y5:Y33" si="12">IF(X5&gt;0,X5/12,0)</f>
        <v>118.08114999999999</v>
      </c>
      <c r="Z5" s="69">
        <f>IF(X5=0,0,X5-X4)</f>
        <v>27.783799999999928</v>
      </c>
      <c r="AA5" s="70">
        <f t="shared" ref="AA5:AA33" si="13">IF(OR(X4=0,X5=0),0,(X5-X4)/X4)</f>
        <v>1.9999999999999948E-2</v>
      </c>
    </row>
    <row r="6" spans="1:27" x14ac:dyDescent="0.25">
      <c r="B6" s="48">
        <f t="shared" si="5"/>
        <v>45200</v>
      </c>
      <c r="C6" s="72">
        <f t="shared" si="6"/>
        <v>174545.8</v>
      </c>
      <c r="D6" s="125">
        <v>0</v>
      </c>
      <c r="E6" s="125">
        <v>0</v>
      </c>
      <c r="F6" s="73">
        <f t="shared" si="7"/>
        <v>251.4799999999999</v>
      </c>
      <c r="G6" s="77">
        <f t="shared" si="8"/>
        <v>655.49</v>
      </c>
      <c r="H6" s="74">
        <f t="shared" ref="H6:H69" si="14">I6+J6</f>
        <v>334.38</v>
      </c>
      <c r="I6" s="112">
        <f t="shared" si="0"/>
        <v>334.38</v>
      </c>
      <c r="J6" s="74">
        <f t="shared" si="9"/>
        <v>0</v>
      </c>
      <c r="K6" s="74">
        <f t="shared" si="1"/>
        <v>158.65000000000009</v>
      </c>
      <c r="L6" s="74">
        <f t="shared" si="2"/>
        <v>174387.15</v>
      </c>
      <c r="M6" s="74">
        <f t="shared" ref="M6:M69" si="15">IF($P6,$P6,0)</f>
        <v>3822.5</v>
      </c>
      <c r="N6" s="60">
        <f t="shared" ref="N6:N69" si="16">L6-M6</f>
        <v>170564.65</v>
      </c>
      <c r="O6" s="75">
        <f t="shared" si="10"/>
        <v>3822.5</v>
      </c>
      <c r="P6" s="123">
        <f t="shared" ref="P6:P69" si="17">IF(O6,O6,0)</f>
        <v>3822.5</v>
      </c>
      <c r="Q6" s="76">
        <f t="shared" si="11"/>
        <v>170564.65</v>
      </c>
      <c r="R6" s="49">
        <f t="shared" si="3"/>
        <v>2023</v>
      </c>
      <c r="S6" s="50" t="s">
        <v>43</v>
      </c>
      <c r="T6" s="49">
        <f t="shared" ref="T6:T33" si="18">T5+1</f>
        <v>2024</v>
      </c>
      <c r="U6" s="51">
        <f t="shared" ref="U6:U7" ca="1" si="19">U5*(1+Inflation)</f>
        <v>357.78125</v>
      </c>
      <c r="V6" s="68">
        <f t="shared" ca="1" si="4"/>
        <v>5307.6100000000006</v>
      </c>
      <c r="X6" s="125">
        <v>1800</v>
      </c>
      <c r="Y6" s="69">
        <f t="shared" si="12"/>
        <v>150</v>
      </c>
      <c r="Z6" s="69">
        <f t="shared" ref="Z6:Z33" si="20">IF(X6=0,0,X6-X5)</f>
        <v>383.02620000000002</v>
      </c>
      <c r="AA6" s="70">
        <f t="shared" si="13"/>
        <v>0.27031283147225449</v>
      </c>
    </row>
    <row r="7" spans="1:27" x14ac:dyDescent="0.25">
      <c r="A7" s="62" t="s">
        <v>18</v>
      </c>
      <c r="B7" s="48">
        <f t="shared" si="5"/>
        <v>45231</v>
      </c>
      <c r="C7" s="72">
        <f t="shared" si="6"/>
        <v>170297.3</v>
      </c>
      <c r="D7" s="125">
        <v>0</v>
      </c>
      <c r="E7" s="125">
        <v>0</v>
      </c>
      <c r="F7" s="73">
        <f t="shared" si="7"/>
        <v>267.34999999999991</v>
      </c>
      <c r="G7" s="77">
        <f t="shared" si="8"/>
        <v>639.62</v>
      </c>
      <c r="H7" s="74">
        <f t="shared" si="14"/>
        <v>334.38</v>
      </c>
      <c r="I7" s="112">
        <f t="shared" si="0"/>
        <v>334.38</v>
      </c>
      <c r="J7" s="74">
        <f t="shared" si="9"/>
        <v>0</v>
      </c>
      <c r="K7" s="74">
        <f t="shared" si="1"/>
        <v>158.65000000000009</v>
      </c>
      <c r="L7" s="74">
        <f t="shared" si="2"/>
        <v>170138.65</v>
      </c>
      <c r="M7" s="74">
        <f t="shared" si="15"/>
        <v>3822.5</v>
      </c>
      <c r="N7" s="60">
        <f t="shared" si="16"/>
        <v>166316.15</v>
      </c>
      <c r="O7" s="75">
        <f t="shared" si="10"/>
        <v>3822.5</v>
      </c>
      <c r="P7" s="123">
        <f t="shared" si="17"/>
        <v>3822.5</v>
      </c>
      <c r="Q7" s="76">
        <f t="shared" si="11"/>
        <v>166316.15</v>
      </c>
      <c r="R7" s="49">
        <f t="shared" si="3"/>
        <v>2023</v>
      </c>
      <c r="S7" s="50">
        <f>12*30</f>
        <v>360</v>
      </c>
      <c r="T7" s="49">
        <f t="shared" si="18"/>
        <v>2025</v>
      </c>
      <c r="U7" s="51">
        <f t="shared" ca="1" si="19"/>
        <v>382.82593750000001</v>
      </c>
      <c r="V7" s="68">
        <f t="shared" ca="1" si="4"/>
        <v>1079.75</v>
      </c>
      <c r="X7" s="125">
        <v>0</v>
      </c>
      <c r="Y7" s="69">
        <f t="shared" si="12"/>
        <v>0</v>
      </c>
      <c r="Z7" s="69">
        <f t="shared" si="20"/>
        <v>0</v>
      </c>
      <c r="AA7" s="70">
        <f t="shared" si="13"/>
        <v>0</v>
      </c>
    </row>
    <row r="8" spans="1:27" x14ac:dyDescent="0.25">
      <c r="A8" s="71">
        <v>121000</v>
      </c>
      <c r="B8" s="48">
        <f t="shared" si="5"/>
        <v>45261</v>
      </c>
      <c r="C8" s="72">
        <f t="shared" si="6"/>
        <v>166032.87</v>
      </c>
      <c r="D8" s="125">
        <v>0</v>
      </c>
      <c r="E8" s="125">
        <v>0</v>
      </c>
      <c r="F8" s="73">
        <f t="shared" si="7"/>
        <v>283.27999999999986</v>
      </c>
      <c r="G8" s="77">
        <f t="shared" si="8"/>
        <v>623.69000000000005</v>
      </c>
      <c r="H8" s="74">
        <f t="shared" si="14"/>
        <v>334.38</v>
      </c>
      <c r="I8" s="112">
        <f t="shared" si="0"/>
        <v>334.38</v>
      </c>
      <c r="J8" s="74">
        <f t="shared" si="9"/>
        <v>0</v>
      </c>
      <c r="K8" s="74">
        <f t="shared" si="1"/>
        <v>158.65000000000009</v>
      </c>
      <c r="L8" s="74">
        <f t="shared" si="2"/>
        <v>165874.22</v>
      </c>
      <c r="M8" s="74">
        <f t="shared" si="15"/>
        <v>3822.5</v>
      </c>
      <c r="N8" s="60">
        <f t="shared" si="16"/>
        <v>162051.72</v>
      </c>
      <c r="O8" s="75">
        <f t="shared" si="10"/>
        <v>3822.5</v>
      </c>
      <c r="P8" s="123">
        <f t="shared" si="17"/>
        <v>3822.5</v>
      </c>
      <c r="Q8" s="76">
        <f t="shared" si="11"/>
        <v>162051.72</v>
      </c>
      <c r="R8" s="49">
        <f t="shared" si="3"/>
        <v>2023</v>
      </c>
      <c r="S8" s="50" t="s">
        <v>44</v>
      </c>
      <c r="T8" s="49">
        <f t="shared" si="18"/>
        <v>2026</v>
      </c>
      <c r="U8" s="51">
        <f t="shared" ref="U8:U10" ca="1" si="21">U7*(1+Inflation)</f>
        <v>409.62375312500001</v>
      </c>
      <c r="V8" s="68">
        <f t="shared" ca="1" si="4"/>
        <v>0</v>
      </c>
      <c r="X8" s="125">
        <v>0</v>
      </c>
      <c r="Y8" s="69">
        <f t="shared" si="12"/>
        <v>0</v>
      </c>
      <c r="Z8" s="69">
        <f t="shared" si="20"/>
        <v>0</v>
      </c>
      <c r="AA8" s="70">
        <f t="shared" si="13"/>
        <v>0</v>
      </c>
    </row>
    <row r="9" spans="1:27" x14ac:dyDescent="0.25">
      <c r="B9" s="48">
        <f t="shared" si="5"/>
        <v>45292</v>
      </c>
      <c r="C9" s="72">
        <f t="shared" si="6"/>
        <v>161752.44</v>
      </c>
      <c r="D9" s="125">
        <v>0</v>
      </c>
      <c r="E9" s="125">
        <v>0</v>
      </c>
      <c r="F9" s="73">
        <f t="shared" si="7"/>
        <v>299.27999999999986</v>
      </c>
      <c r="G9" s="77">
        <f t="shared" si="8"/>
        <v>607.69000000000005</v>
      </c>
      <c r="H9" s="74">
        <f t="shared" si="14"/>
        <v>334.38</v>
      </c>
      <c r="I9" s="112">
        <f t="shared" si="0"/>
        <v>334.38</v>
      </c>
      <c r="J9" s="74">
        <f t="shared" si="9"/>
        <v>0</v>
      </c>
      <c r="K9" s="74">
        <f t="shared" si="1"/>
        <v>158.65000000000009</v>
      </c>
      <c r="L9" s="74">
        <f t="shared" si="2"/>
        <v>161593.79</v>
      </c>
      <c r="M9" s="74">
        <f t="shared" si="15"/>
        <v>7601.2855099999997</v>
      </c>
      <c r="N9" s="60">
        <f t="shared" si="16"/>
        <v>153992.50449000002</v>
      </c>
      <c r="O9" s="75">
        <f t="shared" si="10"/>
        <v>7601.2855099999997</v>
      </c>
      <c r="P9" s="123">
        <f t="shared" si="17"/>
        <v>7601.2855099999997</v>
      </c>
      <c r="Q9" s="76">
        <f t="shared" si="11"/>
        <v>153992.50449000002</v>
      </c>
      <c r="R9" s="49">
        <f t="shared" si="3"/>
        <v>2024</v>
      </c>
      <c r="S9" s="50">
        <f>Interest_Rate/12</f>
        <v>3.7499999999999999E-3</v>
      </c>
      <c r="T9" s="78">
        <f t="shared" si="18"/>
        <v>2027</v>
      </c>
      <c r="U9" s="51">
        <f t="shared" ca="1" si="21"/>
        <v>438.29741584375006</v>
      </c>
      <c r="V9" s="68">
        <f t="shared" ca="1" si="4"/>
        <v>0</v>
      </c>
      <c r="X9" s="125">
        <v>0</v>
      </c>
      <c r="Y9" s="69">
        <f t="shared" si="12"/>
        <v>0</v>
      </c>
      <c r="Z9" s="69">
        <f t="shared" si="20"/>
        <v>0</v>
      </c>
      <c r="AA9" s="70">
        <f t="shared" si="13"/>
        <v>0</v>
      </c>
    </row>
    <row r="10" spans="1:27" ht="15" customHeight="1" x14ac:dyDescent="0.25">
      <c r="A10" s="62" t="s">
        <v>19</v>
      </c>
      <c r="B10" s="48">
        <f t="shared" si="5"/>
        <v>45323</v>
      </c>
      <c r="C10" s="72">
        <f t="shared" si="6"/>
        <v>153663.00449000002</v>
      </c>
      <c r="D10" s="125">
        <v>0</v>
      </c>
      <c r="E10" s="125">
        <v>0</v>
      </c>
      <c r="F10" s="73">
        <f t="shared" si="7"/>
        <v>329.49999999999989</v>
      </c>
      <c r="G10" s="77">
        <f t="shared" si="8"/>
        <v>577.47</v>
      </c>
      <c r="H10" s="74">
        <f t="shared" si="14"/>
        <v>334.38</v>
      </c>
      <c r="I10" s="112">
        <f t="shared" si="0"/>
        <v>334.38</v>
      </c>
      <c r="J10" s="74">
        <f t="shared" si="9"/>
        <v>0</v>
      </c>
      <c r="K10" s="74">
        <f t="shared" si="1"/>
        <v>158.65000000000009</v>
      </c>
      <c r="L10" s="74">
        <f t="shared" si="2"/>
        <v>153504.35449000003</v>
      </c>
      <c r="M10" s="74">
        <f t="shared" si="15"/>
        <v>7601.2855099999997</v>
      </c>
      <c r="N10" s="60">
        <f t="shared" si="16"/>
        <v>145903.06898000004</v>
      </c>
      <c r="O10" s="75">
        <f t="shared" si="10"/>
        <v>7601.2855099999997</v>
      </c>
      <c r="P10" s="123">
        <f t="shared" si="17"/>
        <v>7601.2855099999997</v>
      </c>
      <c r="Q10" s="76">
        <f t="shared" si="11"/>
        <v>145903.06898000004</v>
      </c>
      <c r="R10" s="49">
        <f t="shared" si="3"/>
        <v>2024</v>
      </c>
      <c r="S10" s="50" t="s">
        <v>45</v>
      </c>
      <c r="T10" s="49">
        <f t="shared" si="18"/>
        <v>2028</v>
      </c>
      <c r="U10" s="51">
        <f t="shared" ca="1" si="21"/>
        <v>468.97823495281261</v>
      </c>
      <c r="V10" s="68">
        <f t="shared" ca="1" si="4"/>
        <v>0</v>
      </c>
      <c r="X10" s="125">
        <v>0</v>
      </c>
      <c r="Y10" s="69">
        <f t="shared" si="12"/>
        <v>0</v>
      </c>
      <c r="Z10" s="69">
        <f t="shared" si="20"/>
        <v>0</v>
      </c>
      <c r="AA10" s="70">
        <f t="shared" si="13"/>
        <v>0</v>
      </c>
    </row>
    <row r="11" spans="1:27" x14ac:dyDescent="0.25">
      <c r="A11" s="79">
        <v>4.4999999999999998E-2</v>
      </c>
      <c r="B11" s="48">
        <f t="shared" si="5"/>
        <v>45352</v>
      </c>
      <c r="C11" s="72">
        <f t="shared" ca="1" si="6"/>
        <v>145566.63898000005</v>
      </c>
      <c r="D11" s="125">
        <v>0</v>
      </c>
      <c r="E11" s="125">
        <v>0</v>
      </c>
      <c r="F11" s="73">
        <f t="shared" ca="1" si="7"/>
        <v>336.42999999999995</v>
      </c>
      <c r="G11" s="77">
        <f t="shared" si="8"/>
        <v>547.14</v>
      </c>
      <c r="H11" s="74">
        <f t="shared" ca="1" si="14"/>
        <v>357.78</v>
      </c>
      <c r="I11" s="112">
        <f t="shared" ca="1" si="0"/>
        <v>357.78</v>
      </c>
      <c r="J11" s="74">
        <f t="shared" si="9"/>
        <v>0</v>
      </c>
      <c r="K11" s="74">
        <f t="shared" ca="1" si="1"/>
        <v>158.65000000000009</v>
      </c>
      <c r="L11" s="74">
        <f t="shared" ca="1" si="2"/>
        <v>145407.98898000005</v>
      </c>
      <c r="M11" s="74">
        <f t="shared" si="15"/>
        <v>7601.2855099999997</v>
      </c>
      <c r="N11" s="60">
        <f t="shared" ca="1" si="16"/>
        <v>137806.70347000007</v>
      </c>
      <c r="O11" s="75">
        <f t="shared" si="10"/>
        <v>7601.2855099999997</v>
      </c>
      <c r="P11" s="123">
        <f t="shared" si="17"/>
        <v>7601.2855099999997</v>
      </c>
      <c r="Q11" s="76">
        <f t="shared" ca="1" si="11"/>
        <v>137806.70347000007</v>
      </c>
      <c r="R11" s="49">
        <f t="shared" si="3"/>
        <v>2024</v>
      </c>
      <c r="S11" s="109">
        <f>ROUND(Loan_Value*(Period_Interest*POWER(1+Period_Interest,Number_of_Payments))/(POWER(1+Period_Interest,Number_of_Payments)-1),2)</f>
        <v>906.97</v>
      </c>
      <c r="T11" s="49">
        <f t="shared" si="18"/>
        <v>2029</v>
      </c>
      <c r="U11" s="51">
        <f t="shared" ref="U11:U33" ca="1" si="22">U10*(1+Inflation)</f>
        <v>501.80671139950954</v>
      </c>
      <c r="V11" s="68">
        <f t="shared" ca="1" si="4"/>
        <v>0</v>
      </c>
      <c r="X11" s="125">
        <v>0</v>
      </c>
      <c r="Y11" s="69">
        <f t="shared" si="12"/>
        <v>0</v>
      </c>
      <c r="Z11" s="69">
        <f t="shared" si="20"/>
        <v>0</v>
      </c>
      <c r="AA11" s="70">
        <f t="shared" si="13"/>
        <v>0</v>
      </c>
    </row>
    <row r="12" spans="1:27" x14ac:dyDescent="0.25">
      <c r="B12" s="48">
        <f t="shared" si="5"/>
        <v>45383</v>
      </c>
      <c r="C12" s="72">
        <f t="shared" ca="1" si="6"/>
        <v>137439.91347000006</v>
      </c>
      <c r="D12" s="125">
        <v>0</v>
      </c>
      <c r="E12" s="125">
        <v>0</v>
      </c>
      <c r="F12" s="73">
        <f t="shared" ca="1" si="7"/>
        <v>366.78999999999996</v>
      </c>
      <c r="G12" s="77">
        <f t="shared" ca="1" si="8"/>
        <v>516.78</v>
      </c>
      <c r="H12" s="74">
        <f t="shared" ca="1" si="14"/>
        <v>357.78</v>
      </c>
      <c r="I12" s="112">
        <f t="shared" ca="1" si="0"/>
        <v>357.78</v>
      </c>
      <c r="J12" s="74">
        <f t="shared" ca="1" si="9"/>
        <v>0</v>
      </c>
      <c r="K12" s="74">
        <f t="shared" ca="1" si="1"/>
        <v>158.65000000000009</v>
      </c>
      <c r="L12" s="74">
        <f t="shared" ca="1" si="2"/>
        <v>137281.26347000006</v>
      </c>
      <c r="M12" s="74">
        <f t="shared" ca="1" si="15"/>
        <v>7601.2855099999997</v>
      </c>
      <c r="N12" s="60">
        <f t="shared" ca="1" si="16"/>
        <v>129679.97796000006</v>
      </c>
      <c r="O12" s="75">
        <f t="shared" ca="1" si="10"/>
        <v>7601.2855099999997</v>
      </c>
      <c r="P12" s="123">
        <f t="shared" ca="1" si="17"/>
        <v>7601.2855099999997</v>
      </c>
      <c r="Q12" s="76">
        <f t="shared" ca="1" si="11"/>
        <v>129679.97796000006</v>
      </c>
      <c r="R12" s="49">
        <f t="shared" si="3"/>
        <v>2024</v>
      </c>
      <c r="S12" s="50" t="s">
        <v>46</v>
      </c>
      <c r="T12" s="49">
        <f t="shared" si="18"/>
        <v>2030</v>
      </c>
      <c r="U12" s="51">
        <f t="shared" ca="1" si="22"/>
        <v>536.93318119747528</v>
      </c>
      <c r="V12" s="68">
        <f t="shared" ca="1" si="4"/>
        <v>0</v>
      </c>
      <c r="X12" s="125">
        <v>0</v>
      </c>
      <c r="Y12" s="69">
        <f t="shared" si="12"/>
        <v>0</v>
      </c>
      <c r="Z12" s="69">
        <f t="shared" si="20"/>
        <v>0</v>
      </c>
      <c r="AA12" s="70">
        <f t="shared" si="13"/>
        <v>0</v>
      </c>
    </row>
    <row r="13" spans="1:27" x14ac:dyDescent="0.25">
      <c r="A13" s="62" t="s">
        <v>20</v>
      </c>
      <c r="B13" s="48">
        <f t="shared" si="5"/>
        <v>45413</v>
      </c>
      <c r="C13" s="72">
        <f t="shared" ca="1" si="6"/>
        <v>129282.70796000006</v>
      </c>
      <c r="D13" s="125">
        <v>0</v>
      </c>
      <c r="E13" s="125">
        <v>0</v>
      </c>
      <c r="F13" s="73">
        <f t="shared" ca="1" si="7"/>
        <v>397.27</v>
      </c>
      <c r="G13" s="77">
        <f t="shared" ca="1" si="8"/>
        <v>486.3</v>
      </c>
      <c r="H13" s="74">
        <f t="shared" ca="1" si="14"/>
        <v>357.78</v>
      </c>
      <c r="I13" s="112">
        <f t="shared" ca="1" si="0"/>
        <v>357.78</v>
      </c>
      <c r="J13" s="74">
        <f t="shared" ca="1" si="9"/>
        <v>0</v>
      </c>
      <c r="K13" s="74">
        <f t="shared" ca="1" si="1"/>
        <v>158.65000000000009</v>
      </c>
      <c r="L13" s="74">
        <f t="shared" ca="1" si="2"/>
        <v>129124.05796000006</v>
      </c>
      <c r="M13" s="74">
        <f t="shared" ca="1" si="15"/>
        <v>7601.2855099999997</v>
      </c>
      <c r="N13" s="60">
        <f t="shared" ca="1" si="16"/>
        <v>121522.77245000006</v>
      </c>
      <c r="O13" s="75">
        <f t="shared" ca="1" si="10"/>
        <v>7601.2855099999997</v>
      </c>
      <c r="P13" s="123">
        <f t="shared" ca="1" si="17"/>
        <v>7601.2855099999997</v>
      </c>
      <c r="Q13" s="76">
        <f t="shared" ca="1" si="11"/>
        <v>121522.77245000006</v>
      </c>
      <c r="R13" s="49">
        <f t="shared" si="3"/>
        <v>2024</v>
      </c>
      <c r="S13" s="109">
        <f>Calculated_Payment-First_Months_Interest</f>
        <v>235.71000000000004</v>
      </c>
      <c r="T13" s="49">
        <f t="shared" si="18"/>
        <v>2031</v>
      </c>
      <c r="U13" s="51">
        <f t="shared" ca="1" si="22"/>
        <v>574.51850388129856</v>
      </c>
      <c r="V13" s="68">
        <f t="shared" ca="1" si="4"/>
        <v>0</v>
      </c>
      <c r="X13" s="125">
        <v>0</v>
      </c>
      <c r="Y13" s="69">
        <f t="shared" si="12"/>
        <v>0</v>
      </c>
      <c r="Z13" s="69">
        <f t="shared" si="20"/>
        <v>0</v>
      </c>
      <c r="AA13" s="70">
        <f t="shared" si="13"/>
        <v>0</v>
      </c>
    </row>
    <row r="14" spans="1:27" x14ac:dyDescent="0.25">
      <c r="A14" s="80">
        <v>45108</v>
      </c>
      <c r="B14" s="48">
        <f t="shared" si="5"/>
        <v>45444</v>
      </c>
      <c r="C14" s="72">
        <f t="shared" ca="1" si="6"/>
        <v>121094.91245000006</v>
      </c>
      <c r="D14" s="125">
        <v>0</v>
      </c>
      <c r="E14" s="125">
        <v>0</v>
      </c>
      <c r="F14" s="73">
        <f t="shared" ca="1" si="7"/>
        <v>427.8599999999999</v>
      </c>
      <c r="G14" s="77">
        <f t="shared" ca="1" si="8"/>
        <v>455.71</v>
      </c>
      <c r="H14" s="74">
        <f t="shared" ca="1" si="14"/>
        <v>357.78</v>
      </c>
      <c r="I14" s="112">
        <f t="shared" ca="1" si="0"/>
        <v>357.78</v>
      </c>
      <c r="J14" s="74">
        <f t="shared" ca="1" si="9"/>
        <v>0</v>
      </c>
      <c r="K14" s="74">
        <f t="shared" ca="1" si="1"/>
        <v>158.65000000000009</v>
      </c>
      <c r="L14" s="74">
        <f t="shared" ca="1" si="2"/>
        <v>120936.26245000007</v>
      </c>
      <c r="M14" s="74">
        <f t="shared" ca="1" si="15"/>
        <v>7601.2855099999997</v>
      </c>
      <c r="N14" s="60">
        <f t="shared" ca="1" si="16"/>
        <v>113334.97694000007</v>
      </c>
      <c r="O14" s="75">
        <f t="shared" ca="1" si="10"/>
        <v>7601.2855099999997</v>
      </c>
      <c r="P14" s="123">
        <f t="shared" ca="1" si="17"/>
        <v>7601.2855099999997</v>
      </c>
      <c r="Q14" s="76">
        <f t="shared" ca="1" si="11"/>
        <v>113334.97694000007</v>
      </c>
      <c r="R14" s="49">
        <f t="shared" si="3"/>
        <v>2024</v>
      </c>
      <c r="S14" s="106" t="s">
        <v>64</v>
      </c>
      <c r="T14" s="49">
        <f t="shared" si="18"/>
        <v>2032</v>
      </c>
      <c r="U14" s="51">
        <f t="shared" ca="1" si="22"/>
        <v>614.73479915298947</v>
      </c>
      <c r="V14" s="68">
        <f t="shared" ca="1" si="4"/>
        <v>0</v>
      </c>
      <c r="X14" s="125">
        <v>0</v>
      </c>
      <c r="Y14" s="69">
        <f t="shared" si="12"/>
        <v>0</v>
      </c>
      <c r="Z14" s="69">
        <f t="shared" si="20"/>
        <v>0</v>
      </c>
      <c r="AA14" s="70">
        <f t="shared" si="13"/>
        <v>0</v>
      </c>
    </row>
    <row r="15" spans="1:27" x14ac:dyDescent="0.25">
      <c r="B15" s="48">
        <f t="shared" si="5"/>
        <v>45474</v>
      </c>
      <c r="C15" s="72">
        <f t="shared" ca="1" si="6"/>
        <v>112876.41694000007</v>
      </c>
      <c r="D15" s="125">
        <v>0</v>
      </c>
      <c r="E15" s="125">
        <v>0</v>
      </c>
      <c r="F15" s="73">
        <f t="shared" ca="1" si="7"/>
        <v>458.55999999999995</v>
      </c>
      <c r="G15" s="77">
        <f t="shared" ca="1" si="8"/>
        <v>425.01</v>
      </c>
      <c r="H15" s="74">
        <f t="shared" ca="1" si="14"/>
        <v>357.78</v>
      </c>
      <c r="I15" s="112">
        <f t="shared" ca="1" si="0"/>
        <v>357.78</v>
      </c>
      <c r="J15" s="74">
        <f t="shared" ca="1" si="9"/>
        <v>0</v>
      </c>
      <c r="K15" s="74">
        <f t="shared" ca="1" si="1"/>
        <v>158.65000000000009</v>
      </c>
      <c r="L15" s="74">
        <f t="shared" ca="1" si="2"/>
        <v>112717.76694000007</v>
      </c>
      <c r="M15" s="74">
        <f t="shared" ca="1" si="15"/>
        <v>6201.2855099999997</v>
      </c>
      <c r="N15" s="60">
        <f t="shared" ca="1" si="16"/>
        <v>106516.48143000007</v>
      </c>
      <c r="O15" s="75">
        <f t="shared" ca="1" si="10"/>
        <v>6201.2855099999997</v>
      </c>
      <c r="P15" s="123">
        <f t="shared" ca="1" si="17"/>
        <v>6201.2855099999997</v>
      </c>
      <c r="Q15" s="76">
        <f t="shared" ca="1" si="11"/>
        <v>106516.48143000007</v>
      </c>
      <c r="R15" s="49">
        <f t="shared" si="3"/>
        <v>2024</v>
      </c>
      <c r="S15" s="109">
        <f>ROUND(Loan_Value*Period_Interest,2)+0.01</f>
        <v>671.26</v>
      </c>
      <c r="T15" s="49">
        <f t="shared" si="18"/>
        <v>2033</v>
      </c>
      <c r="U15" s="51">
        <f t="shared" ca="1" si="22"/>
        <v>657.76623509369881</v>
      </c>
      <c r="V15" s="68">
        <f t="shared" ca="1" si="4"/>
        <v>0</v>
      </c>
      <c r="X15" s="125">
        <v>0</v>
      </c>
      <c r="Y15" s="69">
        <f t="shared" si="12"/>
        <v>0</v>
      </c>
      <c r="Z15" s="69">
        <f t="shared" si="20"/>
        <v>0</v>
      </c>
      <c r="AA15" s="70">
        <f t="shared" si="13"/>
        <v>0</v>
      </c>
    </row>
    <row r="16" spans="1:27" x14ac:dyDescent="0.25">
      <c r="A16" s="62" t="s">
        <v>56</v>
      </c>
      <c r="B16" s="48">
        <f t="shared" si="5"/>
        <v>45505</v>
      </c>
      <c r="C16" s="72">
        <f t="shared" ca="1" si="6"/>
        <v>106032.35143000007</v>
      </c>
      <c r="D16" s="125">
        <v>0</v>
      </c>
      <c r="E16" s="125">
        <v>0</v>
      </c>
      <c r="F16" s="73">
        <f t="shared" ca="1" si="7"/>
        <v>484.12999999999988</v>
      </c>
      <c r="G16" s="77">
        <f t="shared" ca="1" si="8"/>
        <v>399.44</v>
      </c>
      <c r="H16" s="74">
        <f t="shared" ca="1" si="14"/>
        <v>357.78</v>
      </c>
      <c r="I16" s="112">
        <f t="shared" ca="1" si="0"/>
        <v>357.78</v>
      </c>
      <c r="J16" s="74">
        <f t="shared" ca="1" si="9"/>
        <v>0</v>
      </c>
      <c r="K16" s="74">
        <f t="shared" ca="1" si="1"/>
        <v>158.65000000000009</v>
      </c>
      <c r="L16" s="74">
        <f t="shared" ca="1" si="2"/>
        <v>105873.70143000007</v>
      </c>
      <c r="M16" s="74">
        <f t="shared" ca="1" si="15"/>
        <v>7601.2855099999997</v>
      </c>
      <c r="N16" s="60">
        <f t="shared" ca="1" si="16"/>
        <v>98272.415920000072</v>
      </c>
      <c r="O16" s="75">
        <f t="shared" ca="1" si="10"/>
        <v>7601.2855099999997</v>
      </c>
      <c r="P16" s="123">
        <f t="shared" ca="1" si="17"/>
        <v>7601.2855099999997</v>
      </c>
      <c r="Q16" s="76">
        <f t="shared" ca="1" si="11"/>
        <v>98272.415920000072</v>
      </c>
      <c r="R16" s="49">
        <f t="shared" si="3"/>
        <v>2024</v>
      </c>
      <c r="S16" s="106" t="s">
        <v>0</v>
      </c>
      <c r="T16" s="49">
        <f t="shared" si="18"/>
        <v>2034</v>
      </c>
      <c r="U16" s="51">
        <f t="shared" ca="1" si="22"/>
        <v>703.80987155025775</v>
      </c>
      <c r="V16" s="68">
        <f t="shared" ca="1" si="4"/>
        <v>0</v>
      </c>
      <c r="X16" s="125">
        <v>0</v>
      </c>
      <c r="Y16" s="69">
        <f t="shared" si="12"/>
        <v>0</v>
      </c>
      <c r="Z16" s="69">
        <f t="shared" si="20"/>
        <v>0</v>
      </c>
      <c r="AA16" s="70">
        <f t="shared" si="13"/>
        <v>0</v>
      </c>
    </row>
    <row r="17" spans="1:27" x14ac:dyDescent="0.25">
      <c r="A17" s="71">
        <f>Payment</f>
        <v>1241.3499999999999</v>
      </c>
      <c r="B17" s="48">
        <f t="shared" si="5"/>
        <v>45536</v>
      </c>
      <c r="C17" s="72">
        <f t="shared" ca="1" si="6"/>
        <v>97757.365920000069</v>
      </c>
      <c r="D17" s="125">
        <v>0</v>
      </c>
      <c r="E17" s="125">
        <v>0</v>
      </c>
      <c r="F17" s="73">
        <f t="shared" ca="1" si="7"/>
        <v>515.04999999999995</v>
      </c>
      <c r="G17" s="77">
        <f t="shared" ca="1" si="8"/>
        <v>368.52</v>
      </c>
      <c r="H17" s="74">
        <f t="shared" ca="1" si="14"/>
        <v>357.78</v>
      </c>
      <c r="I17" s="112">
        <f t="shared" ca="1" si="0"/>
        <v>357.78</v>
      </c>
      <c r="J17" s="74">
        <f t="shared" ca="1" si="9"/>
        <v>0</v>
      </c>
      <c r="K17" s="74">
        <f t="shared" ca="1" si="1"/>
        <v>158.65000000000009</v>
      </c>
      <c r="L17" s="74">
        <f t="shared" ca="1" si="2"/>
        <v>97598.715920000075</v>
      </c>
      <c r="M17" s="74">
        <f t="shared" ca="1" si="15"/>
        <v>7191.2855099999997</v>
      </c>
      <c r="N17" s="60">
        <f t="shared" ca="1" si="16"/>
        <v>90407.430410000074</v>
      </c>
      <c r="O17" s="75">
        <f t="shared" ca="1" si="10"/>
        <v>7191.2855099999997</v>
      </c>
      <c r="P17" s="123">
        <f t="shared" ca="1" si="17"/>
        <v>7191.2855099999997</v>
      </c>
      <c r="Q17" s="76">
        <f t="shared" ca="1" si="11"/>
        <v>90407.430410000074</v>
      </c>
      <c r="R17" s="49">
        <f t="shared" si="3"/>
        <v>2024</v>
      </c>
      <c r="S17" s="109">
        <f>ROUND(Calculated_Payment+H4,2)</f>
        <v>1241.3499999999999</v>
      </c>
      <c r="T17" s="49">
        <f t="shared" si="18"/>
        <v>2035</v>
      </c>
      <c r="U17" s="51">
        <f t="shared" ca="1" si="22"/>
        <v>753.07656255877589</v>
      </c>
      <c r="V17" s="68">
        <f t="shared" ca="1" si="4"/>
        <v>0</v>
      </c>
      <c r="X17" s="125">
        <v>0</v>
      </c>
      <c r="Y17" s="69">
        <f t="shared" si="12"/>
        <v>0</v>
      </c>
      <c r="Z17" s="69">
        <f t="shared" si="20"/>
        <v>0</v>
      </c>
      <c r="AA17" s="70">
        <f t="shared" si="13"/>
        <v>0</v>
      </c>
    </row>
    <row r="18" spans="1:27" x14ac:dyDescent="0.25">
      <c r="A18" s="99"/>
      <c r="B18" s="48">
        <f t="shared" si="5"/>
        <v>45566</v>
      </c>
      <c r="C18" s="72">
        <f t="shared" ca="1" si="6"/>
        <v>89862.89041000008</v>
      </c>
      <c r="D18" s="125">
        <v>0</v>
      </c>
      <c r="E18" s="125">
        <v>0</v>
      </c>
      <c r="F18" s="73">
        <f t="shared" ca="1" si="7"/>
        <v>544.54</v>
      </c>
      <c r="G18" s="77">
        <f t="shared" ca="1" si="8"/>
        <v>339.03</v>
      </c>
      <c r="H18" s="74">
        <f t="shared" ca="1" si="14"/>
        <v>357.78</v>
      </c>
      <c r="I18" s="112">
        <f t="shared" ca="1" si="0"/>
        <v>357.78</v>
      </c>
      <c r="J18" s="74">
        <f t="shared" ca="1" si="9"/>
        <v>0</v>
      </c>
      <c r="K18" s="74">
        <f t="shared" ca="1" si="1"/>
        <v>158.65000000000009</v>
      </c>
      <c r="L18" s="74">
        <f t="shared" ca="1" si="2"/>
        <v>89704.240410000086</v>
      </c>
      <c r="M18" s="74">
        <f t="shared" ca="1" si="15"/>
        <v>7601.2855099999997</v>
      </c>
      <c r="N18" s="60">
        <f t="shared" ca="1" si="16"/>
        <v>82102.954900000084</v>
      </c>
      <c r="O18" s="75">
        <f t="shared" ca="1" si="10"/>
        <v>7601.2855099999997</v>
      </c>
      <c r="P18" s="123">
        <f t="shared" ca="1" si="17"/>
        <v>7601.2855099999997</v>
      </c>
      <c r="Q18" s="76">
        <f t="shared" ca="1" si="11"/>
        <v>82102.954900000084</v>
      </c>
      <c r="R18" s="49">
        <f t="shared" si="3"/>
        <v>2024</v>
      </c>
      <c r="T18" s="49">
        <f t="shared" si="18"/>
        <v>2036</v>
      </c>
      <c r="U18" s="51">
        <f t="shared" ca="1" si="22"/>
        <v>805.79192193789027</v>
      </c>
      <c r="V18" s="68">
        <f t="shared" ca="1" si="4"/>
        <v>0</v>
      </c>
      <c r="X18" s="125">
        <v>0</v>
      </c>
      <c r="Y18" s="69">
        <f t="shared" si="12"/>
        <v>0</v>
      </c>
      <c r="Z18" s="69">
        <f t="shared" si="20"/>
        <v>0</v>
      </c>
      <c r="AA18" s="70">
        <f t="shared" si="13"/>
        <v>0</v>
      </c>
    </row>
    <row r="19" spans="1:27" x14ac:dyDescent="0.25">
      <c r="A19" s="62" t="s">
        <v>48</v>
      </c>
      <c r="B19" s="48">
        <f t="shared" si="5"/>
        <v>45597</v>
      </c>
      <c r="C19" s="72">
        <f t="shared" ca="1" si="6"/>
        <v>81527.274900000091</v>
      </c>
      <c r="D19" s="125">
        <v>0</v>
      </c>
      <c r="E19" s="125">
        <v>0</v>
      </c>
      <c r="F19" s="73">
        <f t="shared" ca="1" si="7"/>
        <v>575.67999999999995</v>
      </c>
      <c r="G19" s="77">
        <f t="shared" ca="1" si="8"/>
        <v>307.89</v>
      </c>
      <c r="H19" s="74">
        <f t="shared" ca="1" si="14"/>
        <v>357.78</v>
      </c>
      <c r="I19" s="112">
        <f t="shared" ca="1" si="0"/>
        <v>357.78</v>
      </c>
      <c r="J19" s="74">
        <f t="shared" ca="1" si="9"/>
        <v>0</v>
      </c>
      <c r="K19" s="74">
        <f t="shared" ca="1" si="1"/>
        <v>158.65000000000009</v>
      </c>
      <c r="L19" s="74">
        <f t="shared" ca="1" si="2"/>
        <v>81368.624900000097</v>
      </c>
      <c r="M19" s="74">
        <f t="shared" ca="1" si="15"/>
        <v>7601.2855099999997</v>
      </c>
      <c r="N19" s="60">
        <f t="shared" ca="1" si="16"/>
        <v>73767.339390000096</v>
      </c>
      <c r="O19" s="75">
        <f t="shared" ca="1" si="10"/>
        <v>7601.2855099999997</v>
      </c>
      <c r="P19" s="123">
        <f t="shared" ca="1" si="17"/>
        <v>7601.2855099999997</v>
      </c>
      <c r="Q19" s="76">
        <f t="shared" ca="1" si="11"/>
        <v>73767.339390000096</v>
      </c>
      <c r="R19" s="49">
        <f t="shared" si="3"/>
        <v>2024</v>
      </c>
      <c r="T19" s="49">
        <f>T18+1</f>
        <v>2037</v>
      </c>
      <c r="U19" s="51">
        <f t="shared" ref="U19:U22" ca="1" si="23">U18*(1+Inflation)</f>
        <v>862.19735647354264</v>
      </c>
      <c r="V19" s="68">
        <f t="shared" ca="1" si="4"/>
        <v>0</v>
      </c>
      <c r="X19" s="125">
        <v>0</v>
      </c>
      <c r="Y19" s="69">
        <f t="shared" si="12"/>
        <v>0</v>
      </c>
      <c r="Z19" s="69">
        <f t="shared" si="20"/>
        <v>0</v>
      </c>
      <c r="AA19" s="70">
        <f t="shared" si="13"/>
        <v>0</v>
      </c>
    </row>
    <row r="20" spans="1:27" x14ac:dyDescent="0.25">
      <c r="A20" s="71">
        <v>1400</v>
      </c>
      <c r="B20" s="48">
        <f t="shared" si="5"/>
        <v>45627</v>
      </c>
      <c r="C20" s="72">
        <f t="shared" ca="1" si="6"/>
        <v>73160.399390000093</v>
      </c>
      <c r="D20" s="125">
        <v>0</v>
      </c>
      <c r="E20" s="125">
        <v>0</v>
      </c>
      <c r="F20" s="73">
        <f t="shared" ca="1" si="7"/>
        <v>606.93999999999994</v>
      </c>
      <c r="G20" s="77">
        <f t="shared" ca="1" si="8"/>
        <v>276.63</v>
      </c>
      <c r="H20" s="74">
        <f t="shared" ca="1" si="14"/>
        <v>357.78</v>
      </c>
      <c r="I20" s="112">
        <f t="shared" ca="1" si="0"/>
        <v>357.78</v>
      </c>
      <c r="J20" s="74">
        <f t="shared" ca="1" si="9"/>
        <v>0</v>
      </c>
      <c r="K20" s="74">
        <f t="shared" ca="1" si="1"/>
        <v>158.65000000000009</v>
      </c>
      <c r="L20" s="74">
        <f t="shared" ca="1" si="2"/>
        <v>73001.749390000099</v>
      </c>
      <c r="M20" s="74">
        <f t="shared" ca="1" si="15"/>
        <v>7601.2855099999997</v>
      </c>
      <c r="N20" s="60">
        <f t="shared" ca="1" si="16"/>
        <v>65400.463880000098</v>
      </c>
      <c r="O20" s="75">
        <f t="shared" ca="1" si="10"/>
        <v>7601.2855099999997</v>
      </c>
      <c r="P20" s="123">
        <f t="shared" ca="1" si="17"/>
        <v>7601.2855099999997</v>
      </c>
      <c r="Q20" s="76">
        <f t="shared" ca="1" si="11"/>
        <v>65400.463880000098</v>
      </c>
      <c r="R20" s="49">
        <f t="shared" si="3"/>
        <v>2024</v>
      </c>
      <c r="T20" s="49">
        <f>T19+1</f>
        <v>2038</v>
      </c>
      <c r="U20" s="51">
        <f t="shared" ca="1" si="23"/>
        <v>922.55117142669064</v>
      </c>
      <c r="V20" s="68">
        <f t="shared" ca="1" si="4"/>
        <v>0</v>
      </c>
      <c r="X20" s="125">
        <v>0</v>
      </c>
      <c r="Y20" s="69">
        <f t="shared" si="12"/>
        <v>0</v>
      </c>
      <c r="Z20" s="69">
        <f t="shared" si="20"/>
        <v>0</v>
      </c>
      <c r="AA20" s="70">
        <f t="shared" si="13"/>
        <v>0</v>
      </c>
    </row>
    <row r="21" spans="1:27" ht="15" customHeight="1" x14ac:dyDescent="0.25">
      <c r="B21" s="48">
        <f t="shared" si="5"/>
        <v>45658</v>
      </c>
      <c r="C21" s="72">
        <f t="shared" ca="1" si="6"/>
        <v>64762.143880000098</v>
      </c>
      <c r="D21" s="125">
        <v>0</v>
      </c>
      <c r="E21" s="125">
        <v>0</v>
      </c>
      <c r="F21" s="73">
        <f t="shared" ca="1" si="7"/>
        <v>638.31999999999994</v>
      </c>
      <c r="G21" s="77">
        <f t="shared" ca="1" si="8"/>
        <v>245.25</v>
      </c>
      <c r="H21" s="74">
        <f t="shared" ca="1" si="14"/>
        <v>357.78</v>
      </c>
      <c r="I21" s="112">
        <f t="shared" ca="1" si="0"/>
        <v>357.78</v>
      </c>
      <c r="J21" s="74">
        <f t="shared" ca="1" si="9"/>
        <v>0</v>
      </c>
      <c r="K21" s="74">
        <f t="shared" ca="1" si="1"/>
        <v>158.65000000000009</v>
      </c>
      <c r="L21" s="74">
        <f t="shared" ca="1" si="2"/>
        <v>64603.493880000096</v>
      </c>
      <c r="M21" s="74">
        <f t="shared" ca="1" si="15"/>
        <v>7601.2855099999997</v>
      </c>
      <c r="N21" s="60">
        <f t="shared" ca="1" si="16"/>
        <v>57002.208370000095</v>
      </c>
      <c r="O21" s="75">
        <f t="shared" ca="1" si="10"/>
        <v>7601.2855099999997</v>
      </c>
      <c r="P21" s="123">
        <f t="shared" ca="1" si="17"/>
        <v>7601.2855099999997</v>
      </c>
      <c r="Q21" s="76">
        <f t="shared" ca="1" si="11"/>
        <v>57002.208370000095</v>
      </c>
      <c r="R21" s="49">
        <f t="shared" si="3"/>
        <v>2025</v>
      </c>
      <c r="T21" s="49">
        <f>T20+1</f>
        <v>2039</v>
      </c>
      <c r="U21" s="51">
        <f t="shared" ca="1" si="23"/>
        <v>987.12975342655909</v>
      </c>
      <c r="V21" s="68">
        <f t="shared" ca="1" si="4"/>
        <v>0</v>
      </c>
      <c r="X21" s="125">
        <v>0</v>
      </c>
      <c r="Y21" s="69">
        <f t="shared" si="12"/>
        <v>0</v>
      </c>
      <c r="Z21" s="69">
        <f t="shared" si="20"/>
        <v>0</v>
      </c>
      <c r="AA21" s="70">
        <f t="shared" si="13"/>
        <v>0</v>
      </c>
    </row>
    <row r="22" spans="1:27" x14ac:dyDescent="0.25">
      <c r="A22" s="21" t="s">
        <v>59</v>
      </c>
      <c r="B22" s="48">
        <f t="shared" si="5"/>
        <v>45689</v>
      </c>
      <c r="C22" s="72">
        <f t="shared" ca="1" si="6"/>
        <v>56332.398370000097</v>
      </c>
      <c r="D22" s="125">
        <v>0</v>
      </c>
      <c r="E22" s="125">
        <v>0</v>
      </c>
      <c r="F22" s="73">
        <f t="shared" ca="1" si="7"/>
        <v>669.81</v>
      </c>
      <c r="G22" s="77">
        <f t="shared" ca="1" si="8"/>
        <v>213.76</v>
      </c>
      <c r="H22" s="74">
        <f t="shared" ca="1" si="14"/>
        <v>357.78</v>
      </c>
      <c r="I22" s="112">
        <f t="shared" ca="1" si="0"/>
        <v>357.78</v>
      </c>
      <c r="J22" s="74">
        <f t="shared" ca="1" si="9"/>
        <v>0</v>
      </c>
      <c r="K22" s="74">
        <f t="shared" ca="1" si="1"/>
        <v>158.65000000000009</v>
      </c>
      <c r="L22" s="74">
        <f t="shared" ca="1" si="2"/>
        <v>56173.748370000096</v>
      </c>
      <c r="M22" s="74">
        <f t="shared" ca="1" si="15"/>
        <v>7601.2855099999997</v>
      </c>
      <c r="N22" s="60">
        <f t="shared" ca="1" si="16"/>
        <v>48572.462860000094</v>
      </c>
      <c r="O22" s="75">
        <f t="shared" ca="1" si="10"/>
        <v>7601.2855099999997</v>
      </c>
      <c r="P22" s="123">
        <f t="shared" ca="1" si="17"/>
        <v>7601.2855099999997</v>
      </c>
      <c r="Q22" s="76">
        <f t="shared" ca="1" si="11"/>
        <v>48572.462860000094</v>
      </c>
      <c r="R22" s="49">
        <f t="shared" si="3"/>
        <v>2025</v>
      </c>
      <c r="T22" s="49">
        <f>T21+1</f>
        <v>2040</v>
      </c>
      <c r="U22" s="51">
        <f t="shared" ca="1" si="23"/>
        <v>1056.2288361664182</v>
      </c>
      <c r="V22" s="68">
        <f t="shared" ca="1" si="4"/>
        <v>0</v>
      </c>
      <c r="X22" s="125">
        <v>0</v>
      </c>
      <c r="Y22" s="69">
        <f t="shared" si="12"/>
        <v>0</v>
      </c>
      <c r="Z22" s="69">
        <f t="shared" si="20"/>
        <v>0</v>
      </c>
      <c r="AA22" s="70">
        <f t="shared" si="13"/>
        <v>0</v>
      </c>
    </row>
    <row r="23" spans="1:27" x14ac:dyDescent="0.25">
      <c r="A23" s="82">
        <v>1950</v>
      </c>
      <c r="B23" s="48">
        <f t="shared" si="5"/>
        <v>45717</v>
      </c>
      <c r="C23" s="72">
        <f t="shared" ca="1" si="6"/>
        <v>47871.042860000096</v>
      </c>
      <c r="D23" s="125">
        <v>0</v>
      </c>
      <c r="E23" s="125">
        <v>0</v>
      </c>
      <c r="F23" s="73">
        <f t="shared" ca="1" si="7"/>
        <v>701.41999999999985</v>
      </c>
      <c r="G23" s="77">
        <f t="shared" ca="1" si="8"/>
        <v>182.15</v>
      </c>
      <c r="H23" s="74">
        <f t="shared" ca="1" si="14"/>
        <v>357.78</v>
      </c>
      <c r="I23" s="112">
        <f t="shared" ca="1" si="0"/>
        <v>357.78</v>
      </c>
      <c r="J23" s="74">
        <f t="shared" ca="1" si="9"/>
        <v>0</v>
      </c>
      <c r="K23" s="74">
        <f t="shared" ca="1" si="1"/>
        <v>158.65000000000009</v>
      </c>
      <c r="L23" s="74">
        <f t="shared" ca="1" si="2"/>
        <v>47712.392860000095</v>
      </c>
      <c r="M23" s="74">
        <f t="shared" ca="1" si="15"/>
        <v>7601.2855099999997</v>
      </c>
      <c r="N23" s="60">
        <f t="shared" ca="1" si="16"/>
        <v>40111.107350000093</v>
      </c>
      <c r="O23" s="75">
        <f t="shared" ca="1" si="10"/>
        <v>7601.2855099999997</v>
      </c>
      <c r="P23" s="123">
        <f t="shared" ca="1" si="17"/>
        <v>7601.2855099999997</v>
      </c>
      <c r="Q23" s="76">
        <f t="shared" ca="1" si="11"/>
        <v>40111.107350000093</v>
      </c>
      <c r="R23" s="49">
        <f t="shared" si="3"/>
        <v>2025</v>
      </c>
      <c r="T23" s="49">
        <f t="shared" si="18"/>
        <v>2041</v>
      </c>
      <c r="U23" s="51">
        <f t="shared" ca="1" si="22"/>
        <v>1130.1648546980675</v>
      </c>
      <c r="V23" s="68">
        <f t="shared" ca="1" si="4"/>
        <v>0</v>
      </c>
      <c r="X23" s="125">
        <v>0</v>
      </c>
      <c r="Y23" s="69">
        <f t="shared" si="12"/>
        <v>0</v>
      </c>
      <c r="Z23" s="69">
        <f t="shared" si="20"/>
        <v>0</v>
      </c>
      <c r="AA23" s="70">
        <f t="shared" si="13"/>
        <v>0</v>
      </c>
    </row>
    <row r="24" spans="1:27" x14ac:dyDescent="0.25">
      <c r="B24" s="48">
        <f t="shared" si="5"/>
        <v>45748</v>
      </c>
      <c r="C24" s="72">
        <f t="shared" ca="1" si="6"/>
        <v>39403.007350000094</v>
      </c>
      <c r="D24" s="125">
        <v>0</v>
      </c>
      <c r="E24" s="125">
        <v>0</v>
      </c>
      <c r="F24" s="73">
        <f t="shared" ca="1" si="7"/>
        <v>708.09999999999991</v>
      </c>
      <c r="G24" s="77">
        <f t="shared" ca="1" si="8"/>
        <v>150.41999999999999</v>
      </c>
      <c r="H24" s="74">
        <f t="shared" ca="1" si="14"/>
        <v>382.83</v>
      </c>
      <c r="I24" s="112">
        <f t="shared" ca="1" si="0"/>
        <v>382.83</v>
      </c>
      <c r="J24" s="74">
        <f t="shared" ca="1" si="9"/>
        <v>0</v>
      </c>
      <c r="K24" s="74">
        <f t="shared" ca="1" si="1"/>
        <v>158.65000000000009</v>
      </c>
      <c r="L24" s="74">
        <f t="shared" ca="1" si="2"/>
        <v>39244.357350000093</v>
      </c>
      <c r="M24" s="74">
        <f t="shared" ca="1" si="15"/>
        <v>7601.2855099999997</v>
      </c>
      <c r="N24" s="60">
        <f t="shared" ca="1" si="16"/>
        <v>31643.071840000091</v>
      </c>
      <c r="O24" s="75">
        <f t="shared" ca="1" si="10"/>
        <v>7601.2855099999997</v>
      </c>
      <c r="P24" s="123">
        <f t="shared" ca="1" si="17"/>
        <v>7601.2855099999997</v>
      </c>
      <c r="Q24" s="76">
        <f t="shared" ca="1" si="11"/>
        <v>31643.071840000091</v>
      </c>
      <c r="R24" s="49">
        <f t="shared" si="3"/>
        <v>2025</v>
      </c>
      <c r="T24" s="49">
        <f t="shared" si="18"/>
        <v>2042</v>
      </c>
      <c r="U24" s="51">
        <f t="shared" ca="1" si="22"/>
        <v>1209.2763945269323</v>
      </c>
      <c r="V24" s="68">
        <f t="shared" ca="1" si="4"/>
        <v>0</v>
      </c>
      <c r="X24" s="125">
        <v>0</v>
      </c>
      <c r="Y24" s="69">
        <f t="shared" si="12"/>
        <v>0</v>
      </c>
      <c r="Z24" s="69">
        <f t="shared" si="20"/>
        <v>0</v>
      </c>
      <c r="AA24" s="70">
        <f t="shared" si="13"/>
        <v>0</v>
      </c>
    </row>
    <row r="25" spans="1:27" x14ac:dyDescent="0.25">
      <c r="A25" s="21" t="s">
        <v>60</v>
      </c>
      <c r="B25" s="48">
        <f t="shared" si="5"/>
        <v>45778</v>
      </c>
      <c r="C25" s="72">
        <f t="shared" ca="1" si="6"/>
        <v>30903.211840000091</v>
      </c>
      <c r="D25" s="125">
        <v>0</v>
      </c>
      <c r="E25" s="125">
        <v>0</v>
      </c>
      <c r="F25" s="73">
        <f t="shared" ca="1" si="7"/>
        <v>739.8599999999999</v>
      </c>
      <c r="G25" s="77">
        <f t="shared" ca="1" si="8"/>
        <v>118.66</v>
      </c>
      <c r="H25" s="74">
        <f t="shared" ca="1" si="14"/>
        <v>382.83</v>
      </c>
      <c r="I25" s="112">
        <f t="shared" ca="1" si="0"/>
        <v>382.83</v>
      </c>
      <c r="J25" s="74">
        <f t="shared" ca="1" si="9"/>
        <v>0</v>
      </c>
      <c r="K25" s="74">
        <f t="shared" ca="1" si="1"/>
        <v>158.65000000000009</v>
      </c>
      <c r="L25" s="74">
        <f t="shared" ca="1" si="2"/>
        <v>30744.561840000089</v>
      </c>
      <c r="M25" s="74">
        <f t="shared" ca="1" si="15"/>
        <v>7601.2855099999997</v>
      </c>
      <c r="N25" s="60">
        <f t="shared" ca="1" si="16"/>
        <v>23143.276330000088</v>
      </c>
      <c r="O25" s="75">
        <f t="shared" ref="O25:O88" ca="1" si="24">IF(Q24&gt;0,(IF(AND(MONTH($B25)=MONTH(Renew_3208),MONTH($B25)=MONTH(Renew_2924)),Goal_From_3208*0.5+Goal_From_2924*0.5,IF(MONTH($B25)=MONTH(Renew_3208),Goal_From_3208*0.5+Goal_From_2924*0.9,IF(MONTH($B25)=MONTH(Renew_2924),Goal_From_3208*0.9+Goal_From_2924*0.5,Goal_From_3208*0.9+Goal_From_2924*0.9)))+IF(B25&gt;=Temp_Start,IF(Temp,Temp_Goal,0),0)+IF(Bought_3rd_Rental,IF(MONTH($B25)=MONTH(Renew_NEW),Goal_From_NEW*0.5,Goal_From_NEW))),0)</f>
        <v>7601.2855099999997</v>
      </c>
      <c r="P25" s="123">
        <f t="shared" ca="1" si="17"/>
        <v>7601.2855099999997</v>
      </c>
      <c r="Q25" s="76">
        <f t="shared" ca="1" si="11"/>
        <v>23143.276330000088</v>
      </c>
      <c r="R25" s="49">
        <f t="shared" si="3"/>
        <v>2025</v>
      </c>
      <c r="T25" s="49">
        <f>T24+1</f>
        <v>2043</v>
      </c>
      <c r="U25" s="51">
        <f ca="1">U24*(1+Inflation)</f>
        <v>1293.9257421438176</v>
      </c>
      <c r="V25" s="68">
        <f t="shared" ca="1" si="4"/>
        <v>0</v>
      </c>
      <c r="X25" s="125">
        <v>0</v>
      </c>
      <c r="Y25" s="69">
        <f t="shared" si="12"/>
        <v>0</v>
      </c>
      <c r="Z25" s="69">
        <f t="shared" si="20"/>
        <v>0</v>
      </c>
      <c r="AA25" s="70">
        <f t="shared" si="13"/>
        <v>0</v>
      </c>
    </row>
    <row r="26" spans="1:27" x14ac:dyDescent="0.25">
      <c r="A26" s="83">
        <f>A23/12</f>
        <v>162.5</v>
      </c>
      <c r="B26" s="48">
        <f t="shared" si="5"/>
        <v>45809</v>
      </c>
      <c r="C26" s="72">
        <f t="shared" ca="1" si="6"/>
        <v>22371.546330000088</v>
      </c>
      <c r="D26" s="125">
        <v>0</v>
      </c>
      <c r="E26" s="125">
        <v>0</v>
      </c>
      <c r="F26" s="73">
        <f t="shared" ca="1" si="7"/>
        <v>771.73</v>
      </c>
      <c r="G26" s="77">
        <f t="shared" ca="1" si="8"/>
        <v>86.79</v>
      </c>
      <c r="H26" s="74">
        <f t="shared" ca="1" si="14"/>
        <v>382.83</v>
      </c>
      <c r="I26" s="112">
        <f t="shared" ca="1" si="0"/>
        <v>382.83</v>
      </c>
      <c r="J26" s="74">
        <f t="shared" ca="1" si="9"/>
        <v>0</v>
      </c>
      <c r="K26" s="74">
        <f t="shared" ca="1" si="1"/>
        <v>158.65000000000009</v>
      </c>
      <c r="L26" s="74">
        <f t="shared" ca="1" si="2"/>
        <v>22212.896330000087</v>
      </c>
      <c r="M26" s="74">
        <f t="shared" ca="1" si="15"/>
        <v>7601.2855099999997</v>
      </c>
      <c r="N26" s="60">
        <f t="shared" ca="1" si="16"/>
        <v>14611.610820000087</v>
      </c>
      <c r="O26" s="75">
        <f t="shared" ca="1" si="24"/>
        <v>7601.2855099999997</v>
      </c>
      <c r="P26" s="123">
        <f t="shared" ca="1" si="17"/>
        <v>7601.2855099999997</v>
      </c>
      <c r="Q26" s="76">
        <f t="shared" ca="1" si="11"/>
        <v>14611.610820000087</v>
      </c>
      <c r="R26" s="49">
        <f t="shared" si="3"/>
        <v>2025</v>
      </c>
      <c r="T26" s="49">
        <f t="shared" si="18"/>
        <v>2044</v>
      </c>
      <c r="U26" s="51">
        <f t="shared" ca="1" si="22"/>
        <v>1384.5005440938849</v>
      </c>
      <c r="V26" s="68">
        <f t="shared" ca="1" si="4"/>
        <v>0</v>
      </c>
      <c r="X26" s="125">
        <v>0</v>
      </c>
      <c r="Y26" s="69">
        <f t="shared" si="12"/>
        <v>0</v>
      </c>
      <c r="Z26" s="69">
        <f t="shared" si="20"/>
        <v>0</v>
      </c>
      <c r="AA26" s="70">
        <f t="shared" si="13"/>
        <v>0</v>
      </c>
    </row>
    <row r="27" spans="1:27" x14ac:dyDescent="0.25">
      <c r="B27" s="48">
        <f t="shared" si="5"/>
        <v>45839</v>
      </c>
      <c r="C27" s="72">
        <f t="shared" ca="1" si="6"/>
        <v>13807.880820000088</v>
      </c>
      <c r="D27" s="125">
        <v>0</v>
      </c>
      <c r="E27" s="125">
        <v>0</v>
      </c>
      <c r="F27" s="73">
        <f t="shared" ca="1" si="7"/>
        <v>803.73</v>
      </c>
      <c r="G27" s="77">
        <f t="shared" ca="1" si="8"/>
        <v>54.79</v>
      </c>
      <c r="H27" s="74">
        <f t="shared" ca="1" si="14"/>
        <v>382.83</v>
      </c>
      <c r="I27" s="112">
        <f t="shared" ca="1" si="0"/>
        <v>382.83</v>
      </c>
      <c r="J27" s="74">
        <f t="shared" ca="1" si="9"/>
        <v>0</v>
      </c>
      <c r="K27" s="74">
        <f t="shared" ca="1" si="1"/>
        <v>158.65000000000009</v>
      </c>
      <c r="L27" s="74">
        <f t="shared" ca="1" si="2"/>
        <v>13649.230820000088</v>
      </c>
      <c r="M27" s="74">
        <f t="shared" ca="1" si="15"/>
        <v>6201.2855099999997</v>
      </c>
      <c r="N27" s="60">
        <f t="shared" ca="1" si="16"/>
        <v>7447.9453100000883</v>
      </c>
      <c r="O27" s="75">
        <f t="shared" ca="1" si="24"/>
        <v>6201.2855099999997</v>
      </c>
      <c r="P27" s="123">
        <f t="shared" ca="1" si="17"/>
        <v>6201.2855099999997</v>
      </c>
      <c r="Q27" s="76">
        <f t="shared" ca="1" si="11"/>
        <v>7447.9453100000883</v>
      </c>
      <c r="R27" s="49">
        <f t="shared" si="3"/>
        <v>2025</v>
      </c>
      <c r="T27" s="49">
        <f t="shared" si="18"/>
        <v>2045</v>
      </c>
      <c r="U27" s="51">
        <f t="shared" ca="1" si="22"/>
        <v>1481.4155821804568</v>
      </c>
      <c r="V27" s="68">
        <f t="shared" ca="1" si="4"/>
        <v>0</v>
      </c>
      <c r="X27" s="125">
        <v>0</v>
      </c>
      <c r="Y27" s="69">
        <f t="shared" si="12"/>
        <v>0</v>
      </c>
      <c r="Z27" s="69">
        <f t="shared" si="20"/>
        <v>0</v>
      </c>
      <c r="AA27" s="70">
        <f t="shared" si="13"/>
        <v>0</v>
      </c>
    </row>
    <row r="28" spans="1:27" x14ac:dyDescent="0.25">
      <c r="A28" s="62" t="s">
        <v>22</v>
      </c>
      <c r="B28" s="48">
        <f t="shared" si="5"/>
        <v>45870</v>
      </c>
      <c r="C28" s="72">
        <f t="shared" ca="1" si="6"/>
        <v>6617.3553100000881</v>
      </c>
      <c r="D28" s="125">
        <v>0</v>
      </c>
      <c r="E28" s="125">
        <v>0</v>
      </c>
      <c r="F28" s="73">
        <f t="shared" ca="1" si="7"/>
        <v>830.58999999999992</v>
      </c>
      <c r="G28" s="77">
        <f t="shared" ca="1" si="8"/>
        <v>27.93</v>
      </c>
      <c r="H28" s="74">
        <f t="shared" ca="1" si="14"/>
        <v>382.83</v>
      </c>
      <c r="I28" s="112">
        <f t="shared" ca="1" si="0"/>
        <v>382.83</v>
      </c>
      <c r="J28" s="74">
        <f t="shared" ca="1" si="9"/>
        <v>0</v>
      </c>
      <c r="K28" s="74">
        <f t="shared" ca="1" si="1"/>
        <v>158.65000000000009</v>
      </c>
      <c r="L28" s="74">
        <f t="shared" ca="1" si="2"/>
        <v>6458.7053100000885</v>
      </c>
      <c r="M28" s="74">
        <f t="shared" ca="1" si="15"/>
        <v>7601.2855099999997</v>
      </c>
      <c r="N28" s="60">
        <f t="shared" ca="1" si="16"/>
        <v>-1142.5801999999112</v>
      </c>
      <c r="O28" s="75">
        <f t="shared" ca="1" si="24"/>
        <v>7601.2855099999997</v>
      </c>
      <c r="P28" s="123">
        <f t="shared" ca="1" si="17"/>
        <v>7601.2855099999997</v>
      </c>
      <c r="Q28" s="76">
        <f t="shared" ca="1" si="11"/>
        <v>-1142.5801999999112</v>
      </c>
      <c r="R28" s="49">
        <f t="shared" si="3"/>
        <v>2025</v>
      </c>
      <c r="T28" s="49">
        <f t="shared" si="18"/>
        <v>2046</v>
      </c>
      <c r="U28" s="51">
        <f t="shared" ca="1" si="22"/>
        <v>1585.114672933089</v>
      </c>
      <c r="V28" s="68">
        <f t="shared" ca="1" si="4"/>
        <v>0</v>
      </c>
      <c r="X28" s="125">
        <v>0</v>
      </c>
      <c r="Y28" s="69">
        <f t="shared" si="12"/>
        <v>0</v>
      </c>
      <c r="Z28" s="69">
        <f t="shared" si="20"/>
        <v>0</v>
      </c>
      <c r="AA28" s="70">
        <f t="shared" si="13"/>
        <v>0</v>
      </c>
    </row>
    <row r="29" spans="1:27" x14ac:dyDescent="0.25">
      <c r="A29" s="130">
        <f ca="1">IF(YEAR(NOW())&lt;YEAR(Start_Date),LOOKUP(YEAR(Start_Date),T:T,U:U)/LOOKUP(YEAR(Start_Date)-1,T:T,U:U)-1,LOOKUP(YEAR(NOW()),T:T,U:U)/LOOKUP(YEAR(NOW())-1,T:T,U:U)-1)</f>
        <v>7.0000000000000062E-2</v>
      </c>
      <c r="B29" s="48">
        <f t="shared" si="5"/>
        <v>45901</v>
      </c>
      <c r="C29" s="72">
        <f t="shared" ca="1" si="6"/>
        <v>-0.01</v>
      </c>
      <c r="D29" s="125">
        <v>0</v>
      </c>
      <c r="E29" s="125">
        <v>0</v>
      </c>
      <c r="F29" s="73">
        <f t="shared" ca="1" si="7"/>
        <v>0</v>
      </c>
      <c r="G29" s="77">
        <f t="shared" ca="1" si="8"/>
        <v>0</v>
      </c>
      <c r="H29" s="74">
        <f t="shared" ca="1" si="14"/>
        <v>0</v>
      </c>
      <c r="I29" s="112">
        <f t="shared" ca="1" si="0"/>
        <v>0</v>
      </c>
      <c r="J29" s="74">
        <f t="shared" ca="1" si="9"/>
        <v>0</v>
      </c>
      <c r="K29" s="74">
        <f t="shared" ca="1" si="1"/>
        <v>0</v>
      </c>
      <c r="L29" s="74">
        <f t="shared" ca="1" si="2"/>
        <v>0</v>
      </c>
      <c r="M29" s="74">
        <f t="shared" ca="1" si="15"/>
        <v>0</v>
      </c>
      <c r="N29" s="60">
        <f t="shared" ca="1" si="16"/>
        <v>0</v>
      </c>
      <c r="O29" s="75">
        <f t="shared" ca="1" si="24"/>
        <v>0</v>
      </c>
      <c r="P29" s="123">
        <f t="shared" ca="1" si="17"/>
        <v>0</v>
      </c>
      <c r="Q29" s="76">
        <f t="shared" ca="1" si="11"/>
        <v>0</v>
      </c>
      <c r="R29" s="49">
        <f t="shared" si="3"/>
        <v>2025</v>
      </c>
      <c r="T29" s="49">
        <f t="shared" si="18"/>
        <v>2047</v>
      </c>
      <c r="U29" s="51">
        <f t="shared" ca="1" si="22"/>
        <v>1696.0727000384054</v>
      </c>
      <c r="V29" s="68">
        <f t="shared" ca="1" si="4"/>
        <v>0</v>
      </c>
      <c r="X29" s="125">
        <v>0</v>
      </c>
      <c r="Y29" s="69">
        <f t="shared" si="12"/>
        <v>0</v>
      </c>
      <c r="Z29" s="69">
        <f t="shared" si="20"/>
        <v>0</v>
      </c>
      <c r="AA29" s="70">
        <f t="shared" si="13"/>
        <v>0</v>
      </c>
    </row>
    <row r="30" spans="1:27" x14ac:dyDescent="0.25">
      <c r="B30" s="48">
        <f t="shared" si="5"/>
        <v>45931</v>
      </c>
      <c r="C30" s="72">
        <f t="shared" ca="1" si="6"/>
        <v>0</v>
      </c>
      <c r="D30" s="125">
        <v>0</v>
      </c>
      <c r="E30" s="125">
        <v>0</v>
      </c>
      <c r="F30" s="73">
        <f t="shared" ca="1" si="7"/>
        <v>0</v>
      </c>
      <c r="G30" s="77">
        <f t="shared" ca="1" si="8"/>
        <v>0</v>
      </c>
      <c r="H30" s="74">
        <f t="shared" ca="1" si="14"/>
        <v>0</v>
      </c>
      <c r="I30" s="112">
        <f t="shared" ca="1" si="0"/>
        <v>0</v>
      </c>
      <c r="J30" s="74">
        <f t="shared" ca="1" si="9"/>
        <v>0</v>
      </c>
      <c r="K30" s="74">
        <f t="shared" ca="1" si="1"/>
        <v>0</v>
      </c>
      <c r="L30" s="74">
        <f t="shared" ca="1" si="2"/>
        <v>0</v>
      </c>
      <c r="M30" s="74">
        <f t="shared" ca="1" si="15"/>
        <v>0</v>
      </c>
      <c r="N30" s="60">
        <f t="shared" ca="1" si="16"/>
        <v>0</v>
      </c>
      <c r="O30" s="75">
        <f t="shared" ca="1" si="24"/>
        <v>0</v>
      </c>
      <c r="P30" s="123">
        <f t="shared" ca="1" si="17"/>
        <v>0</v>
      </c>
      <c r="Q30" s="76">
        <f t="shared" ca="1" si="11"/>
        <v>0</v>
      </c>
      <c r="R30" s="49">
        <f t="shared" si="3"/>
        <v>2025</v>
      </c>
      <c r="T30" s="49">
        <f t="shared" si="18"/>
        <v>2048</v>
      </c>
      <c r="U30" s="51">
        <f t="shared" ca="1" si="22"/>
        <v>1814.7977890410939</v>
      </c>
      <c r="V30" s="68">
        <f t="shared" ca="1" si="4"/>
        <v>0</v>
      </c>
      <c r="X30" s="125">
        <v>0</v>
      </c>
      <c r="Y30" s="69">
        <f t="shared" si="12"/>
        <v>0</v>
      </c>
      <c r="Z30" s="69">
        <f t="shared" si="20"/>
        <v>0</v>
      </c>
      <c r="AA30" s="70">
        <f t="shared" si="13"/>
        <v>0</v>
      </c>
    </row>
    <row r="31" spans="1:27" x14ac:dyDescent="0.25">
      <c r="A31" s="62" t="s">
        <v>23</v>
      </c>
      <c r="B31" s="48">
        <f t="shared" si="5"/>
        <v>45962</v>
      </c>
      <c r="C31" s="72">
        <f t="shared" ca="1" si="6"/>
        <v>0</v>
      </c>
      <c r="D31" s="125">
        <v>0</v>
      </c>
      <c r="E31" s="125">
        <v>0</v>
      </c>
      <c r="F31" s="73">
        <f t="shared" ca="1" si="7"/>
        <v>0</v>
      </c>
      <c r="G31" s="77">
        <f t="shared" ca="1" si="8"/>
        <v>0</v>
      </c>
      <c r="H31" s="74">
        <f t="shared" ca="1" si="14"/>
        <v>0</v>
      </c>
      <c r="I31" s="112">
        <f t="shared" ca="1" si="0"/>
        <v>0</v>
      </c>
      <c r="J31" s="74">
        <f t="shared" ca="1" si="9"/>
        <v>0</v>
      </c>
      <c r="K31" s="74">
        <f t="shared" ca="1" si="1"/>
        <v>0</v>
      </c>
      <c r="L31" s="74">
        <f t="shared" ca="1" si="2"/>
        <v>0</v>
      </c>
      <c r="M31" s="74">
        <f t="shared" ca="1" si="15"/>
        <v>0</v>
      </c>
      <c r="N31" s="60">
        <f t="shared" ca="1" si="16"/>
        <v>0</v>
      </c>
      <c r="O31" s="75">
        <f t="shared" ca="1" si="24"/>
        <v>0</v>
      </c>
      <c r="P31" s="123">
        <f t="shared" ca="1" si="17"/>
        <v>0</v>
      </c>
      <c r="Q31" s="76">
        <f t="shared" ca="1" si="11"/>
        <v>0</v>
      </c>
      <c r="R31" s="49">
        <f t="shared" si="3"/>
        <v>2025</v>
      </c>
      <c r="T31" s="49">
        <f t="shared" si="18"/>
        <v>2049</v>
      </c>
      <c r="U31" s="51">
        <f t="shared" ca="1" si="22"/>
        <v>1941.8336342739706</v>
      </c>
      <c r="V31" s="68">
        <f t="shared" ca="1" si="4"/>
        <v>0</v>
      </c>
      <c r="X31" s="125">
        <v>0</v>
      </c>
      <c r="Y31" s="69">
        <f t="shared" si="12"/>
        <v>0</v>
      </c>
      <c r="Z31" s="69">
        <f t="shared" si="20"/>
        <v>0</v>
      </c>
      <c r="AA31" s="70">
        <f t="shared" si="13"/>
        <v>0</v>
      </c>
    </row>
    <row r="32" spans="1:27" x14ac:dyDescent="0.25">
      <c r="A32" s="85">
        <f ca="1">SUM(V4:V33)</f>
        <v>9647.19</v>
      </c>
      <c r="B32" s="48">
        <f t="shared" si="5"/>
        <v>45992</v>
      </c>
      <c r="C32" s="72">
        <f t="shared" ca="1" si="6"/>
        <v>0</v>
      </c>
      <c r="D32" s="125">
        <v>0</v>
      </c>
      <c r="E32" s="125">
        <v>0</v>
      </c>
      <c r="F32" s="73">
        <f t="shared" ca="1" si="7"/>
        <v>0</v>
      </c>
      <c r="G32" s="77">
        <f t="shared" ca="1" si="8"/>
        <v>0</v>
      </c>
      <c r="H32" s="74">
        <f t="shared" ca="1" si="14"/>
        <v>0</v>
      </c>
      <c r="I32" s="112">
        <f t="shared" ca="1" si="0"/>
        <v>0</v>
      </c>
      <c r="J32" s="74">
        <f t="shared" ca="1" si="9"/>
        <v>0</v>
      </c>
      <c r="K32" s="74">
        <f t="shared" ca="1" si="1"/>
        <v>0</v>
      </c>
      <c r="L32" s="74">
        <f t="shared" ca="1" si="2"/>
        <v>0</v>
      </c>
      <c r="M32" s="74">
        <f t="shared" ca="1" si="15"/>
        <v>0</v>
      </c>
      <c r="N32" s="60">
        <f t="shared" ca="1" si="16"/>
        <v>0</v>
      </c>
      <c r="O32" s="75">
        <f t="shared" ca="1" si="24"/>
        <v>0</v>
      </c>
      <c r="P32" s="123">
        <f t="shared" ca="1" si="17"/>
        <v>0</v>
      </c>
      <c r="Q32" s="76">
        <f t="shared" ca="1" si="11"/>
        <v>0</v>
      </c>
      <c r="R32" s="49">
        <f t="shared" si="3"/>
        <v>2025</v>
      </c>
      <c r="T32" s="49">
        <f t="shared" si="18"/>
        <v>2050</v>
      </c>
      <c r="U32" s="51">
        <f t="shared" ca="1" si="22"/>
        <v>2077.7619886731486</v>
      </c>
      <c r="V32" s="68">
        <f t="shared" ca="1" si="4"/>
        <v>0</v>
      </c>
      <c r="X32" s="125">
        <v>0</v>
      </c>
      <c r="Y32" s="69">
        <f t="shared" si="12"/>
        <v>0</v>
      </c>
      <c r="Z32" s="69">
        <f t="shared" si="20"/>
        <v>0</v>
      </c>
      <c r="AA32" s="70">
        <f t="shared" si="13"/>
        <v>0</v>
      </c>
    </row>
    <row r="33" spans="1:27" ht="15" customHeight="1" x14ac:dyDescent="0.25">
      <c r="B33" s="48">
        <f t="shared" si="5"/>
        <v>46023</v>
      </c>
      <c r="C33" s="72">
        <f t="shared" ca="1" si="6"/>
        <v>0</v>
      </c>
      <c r="D33" s="125">
        <v>0</v>
      </c>
      <c r="E33" s="125">
        <v>0</v>
      </c>
      <c r="F33" s="73">
        <f t="shared" ca="1" si="7"/>
        <v>0</v>
      </c>
      <c r="G33" s="77">
        <f t="shared" ca="1" si="8"/>
        <v>0</v>
      </c>
      <c r="H33" s="74">
        <f t="shared" ca="1" si="14"/>
        <v>0</v>
      </c>
      <c r="I33" s="112">
        <f t="shared" ca="1" si="0"/>
        <v>0</v>
      </c>
      <c r="J33" s="74">
        <f t="shared" ca="1" si="9"/>
        <v>0</v>
      </c>
      <c r="K33" s="74">
        <f t="shared" ca="1" si="1"/>
        <v>0</v>
      </c>
      <c r="L33" s="74">
        <f t="shared" ca="1" si="2"/>
        <v>0</v>
      </c>
      <c r="M33" s="74">
        <f t="shared" ca="1" si="15"/>
        <v>0</v>
      </c>
      <c r="N33" s="60">
        <f t="shared" ca="1" si="16"/>
        <v>0</v>
      </c>
      <c r="O33" s="75">
        <f t="shared" ca="1" si="24"/>
        <v>0</v>
      </c>
      <c r="P33" s="123">
        <f t="shared" ca="1" si="17"/>
        <v>0</v>
      </c>
      <c r="Q33" s="76">
        <f t="shared" ca="1" si="11"/>
        <v>0</v>
      </c>
      <c r="R33" s="49">
        <f t="shared" si="3"/>
        <v>2026</v>
      </c>
      <c r="T33" s="55">
        <f t="shared" si="18"/>
        <v>2051</v>
      </c>
      <c r="U33" s="54">
        <f t="shared" ca="1" si="22"/>
        <v>2223.2053278802691</v>
      </c>
      <c r="V33" s="87">
        <f t="shared" ca="1" si="4"/>
        <v>0</v>
      </c>
      <c r="X33" s="131">
        <v>0</v>
      </c>
      <c r="Y33" s="88">
        <f t="shared" si="12"/>
        <v>0</v>
      </c>
      <c r="Z33" s="88">
        <f t="shared" si="20"/>
        <v>0</v>
      </c>
      <c r="AA33" s="89">
        <f t="shared" si="13"/>
        <v>0</v>
      </c>
    </row>
    <row r="34" spans="1:27" x14ac:dyDescent="0.25">
      <c r="A34" s="62" t="s">
        <v>53</v>
      </c>
      <c r="B34" s="48">
        <f t="shared" si="5"/>
        <v>46054</v>
      </c>
      <c r="C34" s="72">
        <f t="shared" ca="1" si="6"/>
        <v>0</v>
      </c>
      <c r="D34" s="125">
        <v>0</v>
      </c>
      <c r="E34" s="125">
        <v>0</v>
      </c>
      <c r="F34" s="73">
        <f t="shared" ca="1" si="7"/>
        <v>0</v>
      </c>
      <c r="G34" s="77">
        <f t="shared" ca="1" si="8"/>
        <v>0</v>
      </c>
      <c r="H34" s="74">
        <f t="shared" ca="1" si="14"/>
        <v>0</v>
      </c>
      <c r="I34" s="112">
        <f t="shared" ca="1" si="0"/>
        <v>0</v>
      </c>
      <c r="J34" s="74">
        <f t="shared" ca="1" si="9"/>
        <v>0</v>
      </c>
      <c r="K34" s="74">
        <f t="shared" ca="1" si="1"/>
        <v>0</v>
      </c>
      <c r="L34" s="74">
        <f t="shared" ca="1" si="2"/>
        <v>0</v>
      </c>
      <c r="M34" s="74">
        <f t="shared" ca="1" si="15"/>
        <v>0</v>
      </c>
      <c r="N34" s="60">
        <f t="shared" ca="1" si="16"/>
        <v>0</v>
      </c>
      <c r="O34" s="75">
        <f t="shared" ca="1" si="24"/>
        <v>0</v>
      </c>
      <c r="P34" s="123">
        <f t="shared" ca="1" si="17"/>
        <v>0</v>
      </c>
      <c r="Q34" s="76">
        <f t="shared" ca="1" si="11"/>
        <v>0</v>
      </c>
      <c r="R34" s="49">
        <f t="shared" si="3"/>
        <v>2026</v>
      </c>
    </row>
    <row r="35" spans="1:27" x14ac:dyDescent="0.25">
      <c r="A35" s="86">
        <f ca="1">DGET($B$3:$Q363,$B$3,S2:S3)</f>
        <v>45870</v>
      </c>
      <c r="B35" s="48">
        <f t="shared" si="5"/>
        <v>46082</v>
      </c>
      <c r="C35" s="72">
        <f t="shared" ca="1" si="6"/>
        <v>0</v>
      </c>
      <c r="D35" s="125">
        <v>0</v>
      </c>
      <c r="E35" s="125">
        <v>0</v>
      </c>
      <c r="F35" s="73">
        <f t="shared" ca="1" si="7"/>
        <v>0</v>
      </c>
      <c r="G35" s="77">
        <f t="shared" ca="1" si="8"/>
        <v>0</v>
      </c>
      <c r="H35" s="74">
        <f t="shared" ca="1" si="14"/>
        <v>0</v>
      </c>
      <c r="I35" s="112">
        <f t="shared" ca="1" si="0"/>
        <v>0</v>
      </c>
      <c r="J35" s="74">
        <f t="shared" ca="1" si="9"/>
        <v>0</v>
      </c>
      <c r="K35" s="74">
        <f t="shared" ca="1" si="1"/>
        <v>0</v>
      </c>
      <c r="L35" s="74">
        <f t="shared" ca="1" si="2"/>
        <v>0</v>
      </c>
      <c r="M35" s="74">
        <f t="shared" ca="1" si="15"/>
        <v>0</v>
      </c>
      <c r="N35" s="60">
        <f t="shared" ca="1" si="16"/>
        <v>0</v>
      </c>
      <c r="O35" s="75">
        <f t="shared" ca="1" si="24"/>
        <v>0</v>
      </c>
      <c r="P35" s="123">
        <f t="shared" ca="1" si="17"/>
        <v>0</v>
      </c>
      <c r="Q35" s="76">
        <f t="shared" ca="1" si="11"/>
        <v>0</v>
      </c>
      <c r="R35" s="49">
        <f t="shared" si="3"/>
        <v>2026</v>
      </c>
      <c r="U35" s="91" t="s">
        <v>51</v>
      </c>
      <c r="V35" s="91" t="s">
        <v>50</v>
      </c>
    </row>
    <row r="36" spans="1:27" x14ac:dyDescent="0.25">
      <c r="B36" s="48">
        <f t="shared" si="5"/>
        <v>46113</v>
      </c>
      <c r="C36" s="72">
        <f t="shared" ca="1" si="6"/>
        <v>0</v>
      </c>
      <c r="D36" s="125">
        <v>0</v>
      </c>
      <c r="E36" s="125">
        <v>0</v>
      </c>
      <c r="F36" s="73">
        <f t="shared" ca="1" si="7"/>
        <v>0</v>
      </c>
      <c r="G36" s="77">
        <f t="shared" ca="1" si="8"/>
        <v>0</v>
      </c>
      <c r="H36" s="74">
        <f t="shared" ca="1" si="14"/>
        <v>0</v>
      </c>
      <c r="I36" s="112">
        <f t="shared" ca="1" si="0"/>
        <v>0</v>
      </c>
      <c r="J36" s="74">
        <f t="shared" ca="1" si="9"/>
        <v>0</v>
      </c>
      <c r="K36" s="74">
        <f t="shared" ca="1" si="1"/>
        <v>0</v>
      </c>
      <c r="L36" s="74">
        <f t="shared" ca="1" si="2"/>
        <v>0</v>
      </c>
      <c r="M36" s="74">
        <f t="shared" ca="1" si="15"/>
        <v>0</v>
      </c>
      <c r="N36" s="60">
        <f t="shared" ca="1" si="16"/>
        <v>0</v>
      </c>
      <c r="O36" s="75">
        <f t="shared" ca="1" si="24"/>
        <v>0</v>
      </c>
      <c r="P36" s="123">
        <f t="shared" ca="1" si="17"/>
        <v>0</v>
      </c>
      <c r="Q36" s="76">
        <f t="shared" ca="1" si="11"/>
        <v>0</v>
      </c>
      <c r="R36" s="49">
        <f t="shared" si="3"/>
        <v>2026</v>
      </c>
      <c r="U36" s="92">
        <v>1025</v>
      </c>
      <c r="V36" s="93">
        <v>42979</v>
      </c>
    </row>
    <row r="37" spans="1:27" x14ac:dyDescent="0.25">
      <c r="A37" s="62" t="s">
        <v>36</v>
      </c>
      <c r="B37" s="48">
        <f t="shared" si="5"/>
        <v>46143</v>
      </c>
      <c r="C37" s="72">
        <f t="shared" ca="1" si="6"/>
        <v>0</v>
      </c>
      <c r="D37" s="125">
        <v>0</v>
      </c>
      <c r="E37" s="125">
        <v>0</v>
      </c>
      <c r="F37" s="73">
        <f t="shared" ca="1" si="7"/>
        <v>0</v>
      </c>
      <c r="G37" s="77">
        <f t="shared" ca="1" si="8"/>
        <v>0</v>
      </c>
      <c r="H37" s="74">
        <f t="shared" ca="1" si="14"/>
        <v>0</v>
      </c>
      <c r="I37" s="112">
        <f t="shared" ca="1" si="0"/>
        <v>0</v>
      </c>
      <c r="J37" s="74">
        <f t="shared" ca="1" si="9"/>
        <v>0</v>
      </c>
      <c r="K37" s="74">
        <f t="shared" ca="1" si="1"/>
        <v>0</v>
      </c>
      <c r="L37" s="74">
        <f t="shared" ca="1" si="2"/>
        <v>0</v>
      </c>
      <c r="M37" s="74">
        <f t="shared" ca="1" si="15"/>
        <v>0</v>
      </c>
      <c r="N37" s="60">
        <f t="shared" ca="1" si="16"/>
        <v>0</v>
      </c>
      <c r="O37" s="75">
        <f t="shared" ca="1" si="24"/>
        <v>0</v>
      </c>
      <c r="P37" s="123">
        <f t="shared" ca="1" si="17"/>
        <v>0</v>
      </c>
      <c r="Q37" s="76">
        <f t="shared" ca="1" si="11"/>
        <v>0</v>
      </c>
      <c r="R37" s="49">
        <f t="shared" si="3"/>
        <v>2026</v>
      </c>
      <c r="U37" s="95" t="s">
        <v>52</v>
      </c>
      <c r="V37" s="95" t="s">
        <v>50</v>
      </c>
    </row>
    <row r="38" spans="1:27" x14ac:dyDescent="0.25">
      <c r="A38" s="90" t="s">
        <v>42</v>
      </c>
      <c r="B38" s="48">
        <f t="shared" si="5"/>
        <v>46174</v>
      </c>
      <c r="C38" s="72">
        <f t="shared" ca="1" si="6"/>
        <v>0</v>
      </c>
      <c r="D38" s="125">
        <v>0</v>
      </c>
      <c r="E38" s="125">
        <v>0</v>
      </c>
      <c r="F38" s="73">
        <f t="shared" ca="1" si="7"/>
        <v>0</v>
      </c>
      <c r="G38" s="77">
        <f t="shared" ca="1" si="8"/>
        <v>0</v>
      </c>
      <c r="H38" s="74">
        <f t="shared" ca="1" si="14"/>
        <v>0</v>
      </c>
      <c r="I38" s="112">
        <f t="shared" ca="1" si="0"/>
        <v>0</v>
      </c>
      <c r="J38" s="74">
        <f t="shared" ca="1" si="9"/>
        <v>0</v>
      </c>
      <c r="K38" s="74">
        <f t="shared" ca="1" si="1"/>
        <v>0</v>
      </c>
      <c r="L38" s="74">
        <f t="shared" ca="1" si="2"/>
        <v>0</v>
      </c>
      <c r="M38" s="74">
        <f t="shared" ca="1" si="15"/>
        <v>0</v>
      </c>
      <c r="N38" s="60">
        <f t="shared" ca="1" si="16"/>
        <v>0</v>
      </c>
      <c r="O38" s="75">
        <f t="shared" ca="1" si="24"/>
        <v>0</v>
      </c>
      <c r="P38" s="123">
        <f t="shared" ca="1" si="17"/>
        <v>0</v>
      </c>
      <c r="Q38" s="76">
        <f t="shared" ca="1" si="11"/>
        <v>0</v>
      </c>
      <c r="R38" s="49">
        <f t="shared" si="3"/>
        <v>2026</v>
      </c>
      <c r="U38" s="92">
        <v>1000</v>
      </c>
      <c r="V38" s="93">
        <v>42917</v>
      </c>
    </row>
    <row r="39" spans="1:27" x14ac:dyDescent="0.25">
      <c r="B39" s="48">
        <f t="shared" si="5"/>
        <v>46204</v>
      </c>
      <c r="C39" s="72">
        <f t="shared" ca="1" si="6"/>
        <v>0</v>
      </c>
      <c r="D39" s="125">
        <v>0</v>
      </c>
      <c r="E39" s="125">
        <v>0</v>
      </c>
      <c r="F39" s="73">
        <f t="shared" ca="1" si="7"/>
        <v>0</v>
      </c>
      <c r="G39" s="77">
        <f t="shared" ca="1" si="8"/>
        <v>0</v>
      </c>
      <c r="H39" s="74">
        <f t="shared" ca="1" si="14"/>
        <v>0</v>
      </c>
      <c r="I39" s="112">
        <f t="shared" ca="1" si="0"/>
        <v>0</v>
      </c>
      <c r="J39" s="74">
        <f t="shared" ca="1" si="9"/>
        <v>0</v>
      </c>
      <c r="K39" s="74">
        <f t="shared" ca="1" si="1"/>
        <v>0</v>
      </c>
      <c r="L39" s="74">
        <f t="shared" ca="1" si="2"/>
        <v>0</v>
      </c>
      <c r="M39" s="74">
        <f t="shared" ca="1" si="15"/>
        <v>0</v>
      </c>
      <c r="N39" s="60">
        <f t="shared" ca="1" si="16"/>
        <v>0</v>
      </c>
      <c r="O39" s="75">
        <f t="shared" ca="1" si="24"/>
        <v>0</v>
      </c>
      <c r="P39" s="123">
        <f t="shared" ca="1" si="17"/>
        <v>0</v>
      </c>
      <c r="Q39" s="76">
        <f t="shared" ca="1" si="11"/>
        <v>0</v>
      </c>
      <c r="R39" s="49">
        <f t="shared" si="3"/>
        <v>2026</v>
      </c>
      <c r="S39" s="50" t="b">
        <v>1</v>
      </c>
      <c r="U39" s="95" t="s">
        <v>57</v>
      </c>
      <c r="V39" s="95" t="s">
        <v>50</v>
      </c>
    </row>
    <row r="40" spans="1:27" x14ac:dyDescent="0.25">
      <c r="A40" s="94" t="s">
        <v>54</v>
      </c>
      <c r="B40" s="48">
        <f t="shared" si="5"/>
        <v>46235</v>
      </c>
      <c r="C40" s="72">
        <f t="shared" ca="1" si="6"/>
        <v>0</v>
      </c>
      <c r="D40" s="125">
        <v>0</v>
      </c>
      <c r="E40" s="125">
        <v>0</v>
      </c>
      <c r="F40" s="73">
        <f t="shared" ca="1" si="7"/>
        <v>0</v>
      </c>
      <c r="G40" s="77">
        <f t="shared" ca="1" si="8"/>
        <v>0</v>
      </c>
      <c r="H40" s="74">
        <f t="shared" ca="1" si="14"/>
        <v>0</v>
      </c>
      <c r="I40" s="112">
        <f t="shared" ca="1" si="0"/>
        <v>0</v>
      </c>
      <c r="J40" s="74">
        <f t="shared" ca="1" si="9"/>
        <v>0</v>
      </c>
      <c r="K40" s="74">
        <f t="shared" ca="1" si="1"/>
        <v>0</v>
      </c>
      <c r="L40" s="74">
        <f t="shared" ca="1" si="2"/>
        <v>0</v>
      </c>
      <c r="M40" s="74">
        <f t="shared" ca="1" si="15"/>
        <v>0</v>
      </c>
      <c r="N40" s="60">
        <f t="shared" ca="1" si="16"/>
        <v>0</v>
      </c>
      <c r="O40" s="75">
        <f t="shared" ca="1" si="24"/>
        <v>0</v>
      </c>
      <c r="P40" s="123">
        <f t="shared" ca="1" si="17"/>
        <v>0</v>
      </c>
      <c r="Q40" s="76">
        <f t="shared" ca="1" si="11"/>
        <v>0</v>
      </c>
      <c r="R40" s="49">
        <f t="shared" si="3"/>
        <v>2026</v>
      </c>
      <c r="U40" s="97">
        <v>2000</v>
      </c>
      <c r="V40" s="98">
        <v>42917</v>
      </c>
    </row>
    <row r="41" spans="1:27" x14ac:dyDescent="0.25">
      <c r="A41" s="92">
        <f>Original_Amount</f>
        <v>300000</v>
      </c>
      <c r="B41" s="48">
        <f t="shared" si="5"/>
        <v>46266</v>
      </c>
      <c r="C41" s="72">
        <f t="shared" ca="1" si="6"/>
        <v>0</v>
      </c>
      <c r="D41" s="125">
        <v>0</v>
      </c>
      <c r="E41" s="125">
        <v>0</v>
      </c>
      <c r="F41" s="73">
        <f t="shared" ca="1" si="7"/>
        <v>0</v>
      </c>
      <c r="G41" s="77">
        <f t="shared" ca="1" si="8"/>
        <v>0</v>
      </c>
      <c r="H41" s="74">
        <f t="shared" ca="1" si="14"/>
        <v>0</v>
      </c>
      <c r="I41" s="112">
        <f t="shared" ca="1" si="0"/>
        <v>0</v>
      </c>
      <c r="J41" s="74">
        <f t="shared" ca="1" si="9"/>
        <v>0</v>
      </c>
      <c r="K41" s="74">
        <f t="shared" ca="1" si="1"/>
        <v>0</v>
      </c>
      <c r="L41" s="74">
        <f t="shared" ca="1" si="2"/>
        <v>0</v>
      </c>
      <c r="M41" s="74">
        <f t="shared" ca="1" si="15"/>
        <v>0</v>
      </c>
      <c r="N41" s="60">
        <f t="shared" ca="1" si="16"/>
        <v>0</v>
      </c>
      <c r="O41" s="75">
        <f t="shared" ca="1" si="24"/>
        <v>0</v>
      </c>
      <c r="P41" s="123">
        <f t="shared" ca="1" si="17"/>
        <v>0</v>
      </c>
      <c r="Q41" s="76">
        <f t="shared" ca="1" si="11"/>
        <v>0</v>
      </c>
      <c r="R41" s="49">
        <f t="shared" si="3"/>
        <v>2026</v>
      </c>
      <c r="S41" s="50" t="b">
        <v>1</v>
      </c>
      <c r="V41" s="50"/>
    </row>
    <row r="42" spans="1:27" x14ac:dyDescent="0.25">
      <c r="A42" s="96" t="s">
        <v>49</v>
      </c>
      <c r="B42" s="48">
        <f t="shared" si="5"/>
        <v>46296</v>
      </c>
      <c r="C42" s="72">
        <f t="shared" ca="1" si="6"/>
        <v>0</v>
      </c>
      <c r="D42" s="125">
        <v>0</v>
      </c>
      <c r="E42" s="125">
        <v>0</v>
      </c>
      <c r="F42" s="73">
        <f t="shared" ca="1" si="7"/>
        <v>0</v>
      </c>
      <c r="G42" s="77">
        <f t="shared" ca="1" si="8"/>
        <v>0</v>
      </c>
      <c r="H42" s="74">
        <f t="shared" ca="1" si="14"/>
        <v>0</v>
      </c>
      <c r="I42" s="112">
        <f t="shared" ca="1" si="0"/>
        <v>0</v>
      </c>
      <c r="J42" s="74">
        <f t="shared" ca="1" si="9"/>
        <v>0</v>
      </c>
      <c r="K42" s="74">
        <f t="shared" ca="1" si="1"/>
        <v>0</v>
      </c>
      <c r="L42" s="74">
        <f t="shared" ca="1" si="2"/>
        <v>0</v>
      </c>
      <c r="M42" s="74">
        <f t="shared" ca="1" si="15"/>
        <v>0</v>
      </c>
      <c r="N42" s="60">
        <f t="shared" ca="1" si="16"/>
        <v>0</v>
      </c>
      <c r="O42" s="75">
        <f t="shared" ca="1" si="24"/>
        <v>0</v>
      </c>
      <c r="P42" s="123">
        <f t="shared" ca="1" si="17"/>
        <v>0</v>
      </c>
      <c r="Q42" s="76">
        <f t="shared" ca="1" si="11"/>
        <v>0</v>
      </c>
      <c r="R42" s="49">
        <f t="shared" si="3"/>
        <v>2026</v>
      </c>
      <c r="V42" s="50"/>
    </row>
    <row r="43" spans="1:27" x14ac:dyDescent="0.25">
      <c r="A43" s="72">
        <f>ROUND((Original_Amount-Down_Payment)*0.009/12,2)</f>
        <v>134.25</v>
      </c>
      <c r="B43" s="48">
        <f t="shared" si="5"/>
        <v>46327</v>
      </c>
      <c r="C43" s="72">
        <f t="shared" ca="1" si="6"/>
        <v>0</v>
      </c>
      <c r="D43" s="125">
        <v>0</v>
      </c>
      <c r="E43" s="125">
        <v>0</v>
      </c>
      <c r="F43" s="73">
        <f t="shared" ca="1" si="7"/>
        <v>0</v>
      </c>
      <c r="G43" s="77">
        <f t="shared" ca="1" si="8"/>
        <v>0</v>
      </c>
      <c r="H43" s="74">
        <f t="shared" ca="1" si="14"/>
        <v>0</v>
      </c>
      <c r="I43" s="112">
        <f t="shared" ca="1" si="0"/>
        <v>0</v>
      </c>
      <c r="J43" s="74">
        <f t="shared" ca="1" si="9"/>
        <v>0</v>
      </c>
      <c r="K43" s="74">
        <f t="shared" ca="1" si="1"/>
        <v>0</v>
      </c>
      <c r="L43" s="74">
        <f t="shared" ca="1" si="2"/>
        <v>0</v>
      </c>
      <c r="M43" s="74">
        <f t="shared" ca="1" si="15"/>
        <v>0</v>
      </c>
      <c r="N43" s="60">
        <f t="shared" ca="1" si="16"/>
        <v>0</v>
      </c>
      <c r="O43" s="75">
        <f t="shared" ca="1" si="24"/>
        <v>0</v>
      </c>
      <c r="P43" s="123">
        <f t="shared" ca="1" si="17"/>
        <v>0</v>
      </c>
      <c r="Q43" s="76">
        <f t="shared" ca="1" si="11"/>
        <v>0</v>
      </c>
      <c r="R43" s="49">
        <f t="shared" si="3"/>
        <v>2026</v>
      </c>
    </row>
    <row r="44" spans="1:27" x14ac:dyDescent="0.25">
      <c r="A44" s="47" t="s">
        <v>58</v>
      </c>
      <c r="B44" s="48">
        <f t="shared" si="5"/>
        <v>46357</v>
      </c>
      <c r="C44" s="72">
        <f t="shared" ca="1" si="6"/>
        <v>0</v>
      </c>
      <c r="D44" s="125">
        <v>0</v>
      </c>
      <c r="E44" s="125">
        <v>0</v>
      </c>
      <c r="F44" s="73">
        <f t="shared" ca="1" si="7"/>
        <v>0</v>
      </c>
      <c r="G44" s="77">
        <f t="shared" ca="1" si="8"/>
        <v>0</v>
      </c>
      <c r="H44" s="74">
        <f t="shared" ca="1" si="14"/>
        <v>0</v>
      </c>
      <c r="I44" s="112">
        <f t="shared" ca="1" si="0"/>
        <v>0</v>
      </c>
      <c r="J44" s="74">
        <f t="shared" ca="1" si="9"/>
        <v>0</v>
      </c>
      <c r="K44" s="74">
        <f t="shared" ca="1" si="1"/>
        <v>0</v>
      </c>
      <c r="L44" s="74">
        <f t="shared" ca="1" si="2"/>
        <v>0</v>
      </c>
      <c r="M44" s="74">
        <f t="shared" ca="1" si="15"/>
        <v>0</v>
      </c>
      <c r="N44" s="60">
        <f t="shared" ca="1" si="16"/>
        <v>0</v>
      </c>
      <c r="O44" s="75">
        <f t="shared" ca="1" si="24"/>
        <v>0</v>
      </c>
      <c r="P44" s="123">
        <f t="shared" ca="1" si="17"/>
        <v>0</v>
      </c>
      <c r="Q44" s="76">
        <f t="shared" ca="1" si="11"/>
        <v>0</v>
      </c>
      <c r="R44" s="49">
        <f t="shared" si="3"/>
        <v>2026</v>
      </c>
    </row>
    <row r="45" spans="1:27" x14ac:dyDescent="0.25">
      <c r="A45" s="68" t="e">
        <f ca="1">IFERROR(LOOKUP(TODAY(),B:B,N:N)-(0.78*Original_Amount),LOOKUP(TODAY()+30,B:B,N:N)-(0.78*Original_Amount))</f>
        <v>#N/A</v>
      </c>
      <c r="B45" s="48">
        <f t="shared" si="5"/>
        <v>46388</v>
      </c>
      <c r="C45" s="72">
        <f t="shared" ca="1" si="6"/>
        <v>0</v>
      </c>
      <c r="D45" s="125">
        <v>0</v>
      </c>
      <c r="E45" s="125">
        <v>0</v>
      </c>
      <c r="F45" s="73">
        <f t="shared" ca="1" si="7"/>
        <v>0</v>
      </c>
      <c r="G45" s="77">
        <f t="shared" ca="1" si="8"/>
        <v>0</v>
      </c>
      <c r="H45" s="74">
        <f t="shared" ca="1" si="14"/>
        <v>0</v>
      </c>
      <c r="I45" s="112">
        <f t="shared" ca="1" si="0"/>
        <v>0</v>
      </c>
      <c r="J45" s="74">
        <f t="shared" ca="1" si="9"/>
        <v>0</v>
      </c>
      <c r="K45" s="74">
        <f t="shared" ca="1" si="1"/>
        <v>0</v>
      </c>
      <c r="L45" s="74">
        <f t="shared" ca="1" si="2"/>
        <v>0</v>
      </c>
      <c r="M45" s="74">
        <f t="shared" ca="1" si="15"/>
        <v>0</v>
      </c>
      <c r="N45" s="60">
        <f t="shared" ca="1" si="16"/>
        <v>0</v>
      </c>
      <c r="O45" s="75">
        <f t="shared" ca="1" si="24"/>
        <v>0</v>
      </c>
      <c r="P45" s="123">
        <f t="shared" ca="1" si="17"/>
        <v>0</v>
      </c>
      <c r="Q45" s="76">
        <f t="shared" ca="1" si="11"/>
        <v>0</v>
      </c>
      <c r="R45" s="49">
        <f t="shared" si="3"/>
        <v>2027</v>
      </c>
      <c r="U45" s="69"/>
    </row>
    <row r="46" spans="1:27" x14ac:dyDescent="0.25">
      <c r="A46" s="96" t="s">
        <v>55</v>
      </c>
      <c r="B46" s="48">
        <f t="shared" si="5"/>
        <v>46419</v>
      </c>
      <c r="C46" s="72">
        <f t="shared" ca="1" si="6"/>
        <v>0</v>
      </c>
      <c r="D46" s="125">
        <v>0</v>
      </c>
      <c r="E46" s="125">
        <v>0</v>
      </c>
      <c r="F46" s="73">
        <f t="shared" ca="1" si="7"/>
        <v>0</v>
      </c>
      <c r="G46" s="77">
        <f t="shared" ca="1" si="8"/>
        <v>0</v>
      </c>
      <c r="H46" s="74">
        <f t="shared" ca="1" si="14"/>
        <v>0</v>
      </c>
      <c r="I46" s="112">
        <f t="shared" ca="1" si="0"/>
        <v>0</v>
      </c>
      <c r="J46" s="74">
        <f t="shared" ca="1" si="9"/>
        <v>0</v>
      </c>
      <c r="K46" s="74">
        <f t="shared" ca="1" si="1"/>
        <v>0</v>
      </c>
      <c r="L46" s="74">
        <f t="shared" ca="1" si="2"/>
        <v>0</v>
      </c>
      <c r="M46" s="74">
        <f t="shared" ca="1" si="15"/>
        <v>0</v>
      </c>
      <c r="N46" s="60">
        <f t="shared" ca="1" si="16"/>
        <v>0</v>
      </c>
      <c r="O46" s="75">
        <f t="shared" ca="1" si="24"/>
        <v>0</v>
      </c>
      <c r="P46" s="123">
        <f t="shared" ca="1" si="17"/>
        <v>0</v>
      </c>
      <c r="Q46" s="76">
        <f t="shared" ca="1" si="11"/>
        <v>0</v>
      </c>
      <c r="R46" s="49">
        <f t="shared" si="3"/>
        <v>2027</v>
      </c>
    </row>
    <row r="47" spans="1:27" x14ac:dyDescent="0.25">
      <c r="A47" s="87">
        <f>Appraisal*0.8</f>
        <v>240000</v>
      </c>
      <c r="B47" s="48">
        <f t="shared" si="5"/>
        <v>46447</v>
      </c>
      <c r="C47" s="72">
        <f t="shared" ca="1" si="6"/>
        <v>0</v>
      </c>
      <c r="D47" s="125">
        <v>0</v>
      </c>
      <c r="E47" s="125">
        <v>0</v>
      </c>
      <c r="F47" s="73">
        <f t="shared" ca="1" si="7"/>
        <v>0</v>
      </c>
      <c r="G47" s="77">
        <f t="shared" ca="1" si="8"/>
        <v>0</v>
      </c>
      <c r="H47" s="74">
        <f t="shared" ca="1" si="14"/>
        <v>0</v>
      </c>
      <c r="I47" s="112">
        <f t="shared" ca="1" si="0"/>
        <v>0</v>
      </c>
      <c r="J47" s="74">
        <f t="shared" ca="1" si="9"/>
        <v>0</v>
      </c>
      <c r="K47" s="74">
        <f t="shared" ca="1" si="1"/>
        <v>0</v>
      </c>
      <c r="L47" s="74">
        <f t="shared" ca="1" si="2"/>
        <v>0</v>
      </c>
      <c r="M47" s="74">
        <f t="shared" ca="1" si="15"/>
        <v>0</v>
      </c>
      <c r="N47" s="60">
        <f t="shared" ca="1" si="16"/>
        <v>0</v>
      </c>
      <c r="O47" s="75">
        <f t="shared" ca="1" si="24"/>
        <v>0</v>
      </c>
      <c r="P47" s="123">
        <f t="shared" ca="1" si="17"/>
        <v>0</v>
      </c>
      <c r="Q47" s="76">
        <f t="shared" ca="1" si="11"/>
        <v>0</v>
      </c>
      <c r="R47" s="49">
        <f t="shared" si="3"/>
        <v>2027</v>
      </c>
    </row>
    <row r="48" spans="1:27" x14ac:dyDescent="0.25">
      <c r="B48" s="48">
        <f t="shared" si="5"/>
        <v>46478</v>
      </c>
      <c r="C48" s="72">
        <f t="shared" ca="1" si="6"/>
        <v>0</v>
      </c>
      <c r="D48" s="125">
        <v>0</v>
      </c>
      <c r="E48" s="125">
        <v>0</v>
      </c>
      <c r="F48" s="73">
        <f t="shared" ca="1" si="7"/>
        <v>0</v>
      </c>
      <c r="G48" s="77">
        <f t="shared" ca="1" si="8"/>
        <v>0</v>
      </c>
      <c r="H48" s="74">
        <f t="shared" ca="1" si="14"/>
        <v>0</v>
      </c>
      <c r="I48" s="112">
        <f t="shared" ca="1" si="0"/>
        <v>0</v>
      </c>
      <c r="J48" s="74">
        <f t="shared" ca="1" si="9"/>
        <v>0</v>
      </c>
      <c r="K48" s="74">
        <f t="shared" ca="1" si="1"/>
        <v>0</v>
      </c>
      <c r="L48" s="74">
        <f t="shared" ca="1" si="2"/>
        <v>0</v>
      </c>
      <c r="M48" s="74">
        <f t="shared" ca="1" si="15"/>
        <v>0</v>
      </c>
      <c r="N48" s="60">
        <f t="shared" ca="1" si="16"/>
        <v>0</v>
      </c>
      <c r="O48" s="75">
        <f t="shared" ca="1" si="24"/>
        <v>0</v>
      </c>
      <c r="P48" s="123">
        <f t="shared" ca="1" si="17"/>
        <v>0</v>
      </c>
      <c r="Q48" s="76">
        <f t="shared" ca="1" si="11"/>
        <v>0</v>
      </c>
      <c r="R48" s="49">
        <f t="shared" si="3"/>
        <v>2027</v>
      </c>
    </row>
    <row r="49" spans="1:21" x14ac:dyDescent="0.25">
      <c r="A49" s="21" t="s">
        <v>71</v>
      </c>
      <c r="B49" s="48">
        <f t="shared" si="5"/>
        <v>46508</v>
      </c>
      <c r="C49" s="72">
        <f t="shared" ca="1" si="6"/>
        <v>0</v>
      </c>
      <c r="D49" s="125">
        <v>0</v>
      </c>
      <c r="E49" s="125">
        <v>0</v>
      </c>
      <c r="F49" s="73">
        <f t="shared" ca="1" si="7"/>
        <v>0</v>
      </c>
      <c r="G49" s="77">
        <f t="shared" ca="1" si="8"/>
        <v>0</v>
      </c>
      <c r="H49" s="74">
        <f t="shared" ca="1" si="14"/>
        <v>0</v>
      </c>
      <c r="I49" s="112">
        <f t="shared" ca="1" si="0"/>
        <v>0</v>
      </c>
      <c r="J49" s="74">
        <f t="shared" ca="1" si="9"/>
        <v>0</v>
      </c>
      <c r="K49" s="74">
        <f t="shared" ca="1" si="1"/>
        <v>0</v>
      </c>
      <c r="L49" s="74">
        <f t="shared" ca="1" si="2"/>
        <v>0</v>
      </c>
      <c r="M49" s="74">
        <f t="shared" ca="1" si="15"/>
        <v>0</v>
      </c>
      <c r="N49" s="60">
        <f t="shared" ca="1" si="16"/>
        <v>0</v>
      </c>
      <c r="O49" s="75">
        <f t="shared" ca="1" si="24"/>
        <v>0</v>
      </c>
      <c r="P49" s="123">
        <f t="shared" ca="1" si="17"/>
        <v>0</v>
      </c>
      <c r="Q49" s="76">
        <f t="shared" ca="1" si="11"/>
        <v>0</v>
      </c>
      <c r="R49" s="49">
        <f t="shared" si="3"/>
        <v>2027</v>
      </c>
    </row>
    <row r="50" spans="1:21" x14ac:dyDescent="0.25">
      <c r="A50" s="69">
        <f ca="1">Original_Amount+Total_Interest+Total_Escrow</f>
        <v>318553.14</v>
      </c>
      <c r="B50" s="48">
        <f t="shared" si="5"/>
        <v>46539</v>
      </c>
      <c r="C50" s="72">
        <f t="shared" ca="1" si="6"/>
        <v>0</v>
      </c>
      <c r="D50" s="125">
        <v>0</v>
      </c>
      <c r="E50" s="125">
        <v>0</v>
      </c>
      <c r="F50" s="73">
        <f t="shared" ca="1" si="7"/>
        <v>0</v>
      </c>
      <c r="G50" s="77">
        <f t="shared" ca="1" si="8"/>
        <v>0</v>
      </c>
      <c r="H50" s="74">
        <f t="shared" ca="1" si="14"/>
        <v>0</v>
      </c>
      <c r="I50" s="112">
        <f t="shared" ca="1" si="0"/>
        <v>0</v>
      </c>
      <c r="J50" s="74">
        <f t="shared" ca="1" si="9"/>
        <v>0</v>
      </c>
      <c r="K50" s="74">
        <f t="shared" ca="1" si="1"/>
        <v>0</v>
      </c>
      <c r="L50" s="74">
        <f t="shared" ca="1" si="2"/>
        <v>0</v>
      </c>
      <c r="M50" s="74">
        <f t="shared" ca="1" si="15"/>
        <v>0</v>
      </c>
      <c r="N50" s="60">
        <f t="shared" ca="1" si="16"/>
        <v>0</v>
      </c>
      <c r="O50" s="75">
        <f t="shared" ca="1" si="24"/>
        <v>0</v>
      </c>
      <c r="P50" s="123">
        <f t="shared" ca="1" si="17"/>
        <v>0</v>
      </c>
      <c r="Q50" s="76">
        <f t="shared" ca="1" si="11"/>
        <v>0</v>
      </c>
      <c r="R50" s="49">
        <f t="shared" si="3"/>
        <v>2027</v>
      </c>
    </row>
    <row r="51" spans="1:21" x14ac:dyDescent="0.25">
      <c r="B51" s="48">
        <f t="shared" si="5"/>
        <v>46569</v>
      </c>
      <c r="C51" s="72">
        <f t="shared" ca="1" si="6"/>
        <v>0</v>
      </c>
      <c r="D51" s="125">
        <v>0</v>
      </c>
      <c r="E51" s="125">
        <v>0</v>
      </c>
      <c r="F51" s="73">
        <f t="shared" ca="1" si="7"/>
        <v>0</v>
      </c>
      <c r="G51" s="77">
        <f t="shared" ca="1" si="8"/>
        <v>0</v>
      </c>
      <c r="H51" s="74">
        <f t="shared" ca="1" si="14"/>
        <v>0</v>
      </c>
      <c r="I51" s="112">
        <f t="shared" ca="1" si="0"/>
        <v>0</v>
      </c>
      <c r="J51" s="74">
        <f t="shared" ca="1" si="9"/>
        <v>0</v>
      </c>
      <c r="K51" s="74">
        <f t="shared" ca="1" si="1"/>
        <v>0</v>
      </c>
      <c r="L51" s="74">
        <f t="shared" ca="1" si="2"/>
        <v>0</v>
      </c>
      <c r="M51" s="74">
        <f t="shared" ca="1" si="15"/>
        <v>0</v>
      </c>
      <c r="N51" s="60">
        <f t="shared" ca="1" si="16"/>
        <v>0</v>
      </c>
      <c r="O51" s="75">
        <f t="shared" ca="1" si="24"/>
        <v>0</v>
      </c>
      <c r="P51" s="123">
        <f t="shared" ca="1" si="17"/>
        <v>0</v>
      </c>
      <c r="Q51" s="76">
        <f t="shared" ca="1" si="11"/>
        <v>0</v>
      </c>
      <c r="R51" s="49">
        <f t="shared" si="3"/>
        <v>2027</v>
      </c>
    </row>
    <row r="52" spans="1:21" x14ac:dyDescent="0.25">
      <c r="A52" s="21" t="s">
        <v>72</v>
      </c>
      <c r="B52" s="48">
        <f t="shared" si="5"/>
        <v>46600</v>
      </c>
      <c r="C52" s="72">
        <f t="shared" ca="1" si="6"/>
        <v>0</v>
      </c>
      <c r="D52" s="125">
        <v>0</v>
      </c>
      <c r="E52" s="125">
        <v>0</v>
      </c>
      <c r="F52" s="73">
        <f t="shared" ca="1" si="7"/>
        <v>0</v>
      </c>
      <c r="G52" s="77">
        <f t="shared" ca="1" si="8"/>
        <v>0</v>
      </c>
      <c r="H52" s="74">
        <f t="shared" ca="1" si="14"/>
        <v>0</v>
      </c>
      <c r="I52" s="112">
        <f t="shared" ca="1" si="0"/>
        <v>0</v>
      </c>
      <c r="J52" s="74">
        <f t="shared" ca="1" si="9"/>
        <v>0</v>
      </c>
      <c r="K52" s="74">
        <f t="shared" ca="1" si="1"/>
        <v>0</v>
      </c>
      <c r="L52" s="74">
        <f t="shared" ca="1" si="2"/>
        <v>0</v>
      </c>
      <c r="M52" s="74">
        <f t="shared" ca="1" si="15"/>
        <v>0</v>
      </c>
      <c r="N52" s="60">
        <f t="shared" ca="1" si="16"/>
        <v>0</v>
      </c>
      <c r="O52" s="75">
        <f t="shared" ca="1" si="24"/>
        <v>0</v>
      </c>
      <c r="P52" s="123">
        <f t="shared" ca="1" si="17"/>
        <v>0</v>
      </c>
      <c r="Q52" s="76">
        <f t="shared" ca="1" si="11"/>
        <v>0</v>
      </c>
      <c r="R52" s="49">
        <f t="shared" si="3"/>
        <v>2027</v>
      </c>
    </row>
    <row r="53" spans="1:21" x14ac:dyDescent="0.25">
      <c r="A53" s="50">
        <f ca="1">ROUND(Total_Investment/(900*12-500),1)</f>
        <v>30.9</v>
      </c>
      <c r="B53" s="48">
        <f t="shared" si="5"/>
        <v>46631</v>
      </c>
      <c r="C53" s="72">
        <f t="shared" ca="1" si="6"/>
        <v>0</v>
      </c>
      <c r="D53" s="125">
        <v>0</v>
      </c>
      <c r="E53" s="125">
        <v>0</v>
      </c>
      <c r="F53" s="73">
        <f t="shared" ca="1" si="7"/>
        <v>0</v>
      </c>
      <c r="G53" s="77">
        <f t="shared" ca="1" si="8"/>
        <v>0</v>
      </c>
      <c r="H53" s="74">
        <f t="shared" ca="1" si="14"/>
        <v>0</v>
      </c>
      <c r="I53" s="112">
        <f t="shared" ca="1" si="0"/>
        <v>0</v>
      </c>
      <c r="J53" s="74">
        <f t="shared" ca="1" si="9"/>
        <v>0</v>
      </c>
      <c r="K53" s="74">
        <f t="shared" ca="1" si="1"/>
        <v>0</v>
      </c>
      <c r="L53" s="74">
        <f t="shared" ca="1" si="2"/>
        <v>0</v>
      </c>
      <c r="M53" s="74">
        <f t="shared" ca="1" si="15"/>
        <v>0</v>
      </c>
      <c r="N53" s="60">
        <f t="shared" ca="1" si="16"/>
        <v>0</v>
      </c>
      <c r="O53" s="75">
        <f t="shared" ca="1" si="24"/>
        <v>0</v>
      </c>
      <c r="P53" s="123">
        <f t="shared" ca="1" si="17"/>
        <v>0</v>
      </c>
      <c r="Q53" s="76">
        <f t="shared" ca="1" si="11"/>
        <v>0</v>
      </c>
      <c r="R53" s="49">
        <f t="shared" si="3"/>
        <v>2027</v>
      </c>
    </row>
    <row r="54" spans="1:21" x14ac:dyDescent="0.25">
      <c r="B54" s="48">
        <f t="shared" si="5"/>
        <v>46661</v>
      </c>
      <c r="C54" s="72">
        <f t="shared" ca="1" si="6"/>
        <v>0</v>
      </c>
      <c r="D54" s="125">
        <v>0</v>
      </c>
      <c r="E54" s="125">
        <v>0</v>
      </c>
      <c r="F54" s="73">
        <f t="shared" ca="1" si="7"/>
        <v>0</v>
      </c>
      <c r="G54" s="77">
        <f t="shared" ca="1" si="8"/>
        <v>0</v>
      </c>
      <c r="H54" s="74">
        <f t="shared" ca="1" si="14"/>
        <v>0</v>
      </c>
      <c r="I54" s="112">
        <f t="shared" ca="1" si="0"/>
        <v>0</v>
      </c>
      <c r="J54" s="74">
        <f t="shared" ca="1" si="9"/>
        <v>0</v>
      </c>
      <c r="K54" s="74">
        <f t="shared" ca="1" si="1"/>
        <v>0</v>
      </c>
      <c r="L54" s="74">
        <f t="shared" ca="1" si="2"/>
        <v>0</v>
      </c>
      <c r="M54" s="74">
        <f t="shared" ca="1" si="15"/>
        <v>0</v>
      </c>
      <c r="N54" s="60">
        <f t="shared" ca="1" si="16"/>
        <v>0</v>
      </c>
      <c r="O54" s="75">
        <f t="shared" ca="1" si="24"/>
        <v>0</v>
      </c>
      <c r="P54" s="123">
        <f t="shared" ca="1" si="17"/>
        <v>0</v>
      </c>
      <c r="Q54" s="76">
        <f t="shared" ca="1" si="11"/>
        <v>0</v>
      </c>
      <c r="R54" s="49">
        <f t="shared" si="3"/>
        <v>2027</v>
      </c>
    </row>
    <row r="55" spans="1:21" x14ac:dyDescent="0.25">
      <c r="A55" s="21" t="s">
        <v>73</v>
      </c>
      <c r="B55" s="48">
        <f t="shared" si="5"/>
        <v>46692</v>
      </c>
      <c r="C55" s="72">
        <f t="shared" ca="1" si="6"/>
        <v>0</v>
      </c>
      <c r="D55" s="125">
        <v>0</v>
      </c>
      <c r="E55" s="125">
        <v>0</v>
      </c>
      <c r="F55" s="73">
        <f t="shared" ca="1" si="7"/>
        <v>0</v>
      </c>
      <c r="G55" s="77">
        <f t="shared" ca="1" si="8"/>
        <v>0</v>
      </c>
      <c r="H55" s="74">
        <f t="shared" ca="1" si="14"/>
        <v>0</v>
      </c>
      <c r="I55" s="112">
        <f t="shared" ca="1" si="0"/>
        <v>0</v>
      </c>
      <c r="J55" s="74">
        <f t="shared" ca="1" si="9"/>
        <v>0</v>
      </c>
      <c r="K55" s="74">
        <f t="shared" ca="1" si="1"/>
        <v>0</v>
      </c>
      <c r="L55" s="74">
        <f t="shared" ca="1" si="2"/>
        <v>0</v>
      </c>
      <c r="M55" s="74">
        <f t="shared" ca="1" si="15"/>
        <v>0</v>
      </c>
      <c r="N55" s="60">
        <f t="shared" ca="1" si="16"/>
        <v>0</v>
      </c>
      <c r="O55" s="75">
        <f t="shared" ca="1" si="24"/>
        <v>0</v>
      </c>
      <c r="P55" s="123">
        <f t="shared" ca="1" si="17"/>
        <v>0</v>
      </c>
      <c r="Q55" s="76">
        <f t="shared" ca="1" si="11"/>
        <v>0</v>
      </c>
      <c r="R55" s="49">
        <f t="shared" si="3"/>
        <v>2027</v>
      </c>
      <c r="U55" s="69"/>
    </row>
    <row r="56" spans="1:21" x14ac:dyDescent="0.25">
      <c r="A56" s="145">
        <f ca="1">EDATE(B4,ROUND(Years_Until_Profit*12,0))</f>
        <v>56431</v>
      </c>
      <c r="B56" s="48">
        <f t="shared" si="5"/>
        <v>46722</v>
      </c>
      <c r="C56" s="72">
        <f t="shared" ca="1" si="6"/>
        <v>0</v>
      </c>
      <c r="D56" s="125">
        <v>0</v>
      </c>
      <c r="E56" s="125">
        <v>0</v>
      </c>
      <c r="F56" s="73">
        <f t="shared" ca="1" si="7"/>
        <v>0</v>
      </c>
      <c r="G56" s="77">
        <f t="shared" ca="1" si="8"/>
        <v>0</v>
      </c>
      <c r="H56" s="74">
        <f t="shared" ca="1" si="14"/>
        <v>0</v>
      </c>
      <c r="I56" s="112">
        <f t="shared" ca="1" si="0"/>
        <v>0</v>
      </c>
      <c r="J56" s="74">
        <f t="shared" ca="1" si="9"/>
        <v>0</v>
      </c>
      <c r="K56" s="74">
        <f t="shared" ca="1" si="1"/>
        <v>0</v>
      </c>
      <c r="L56" s="74">
        <f t="shared" ca="1" si="2"/>
        <v>0</v>
      </c>
      <c r="M56" s="74">
        <f t="shared" ca="1" si="15"/>
        <v>0</v>
      </c>
      <c r="N56" s="60">
        <f t="shared" ca="1" si="16"/>
        <v>0</v>
      </c>
      <c r="O56" s="75">
        <f t="shared" ca="1" si="24"/>
        <v>0</v>
      </c>
      <c r="P56" s="123">
        <f t="shared" ca="1" si="17"/>
        <v>0</v>
      </c>
      <c r="Q56" s="76">
        <f t="shared" ca="1" si="11"/>
        <v>0</v>
      </c>
      <c r="R56" s="49">
        <f t="shared" si="3"/>
        <v>2027</v>
      </c>
    </row>
    <row r="57" spans="1:21" x14ac:dyDescent="0.25">
      <c r="B57" s="48">
        <f t="shared" si="5"/>
        <v>46753</v>
      </c>
      <c r="C57" s="72">
        <f t="shared" ca="1" si="6"/>
        <v>0</v>
      </c>
      <c r="D57" s="125">
        <v>0</v>
      </c>
      <c r="E57" s="125">
        <v>0</v>
      </c>
      <c r="F57" s="73">
        <f t="shared" ca="1" si="7"/>
        <v>0</v>
      </c>
      <c r="G57" s="77">
        <f t="shared" ca="1" si="8"/>
        <v>0</v>
      </c>
      <c r="H57" s="74">
        <f t="shared" ca="1" si="14"/>
        <v>0</v>
      </c>
      <c r="I57" s="112">
        <f t="shared" ca="1" si="0"/>
        <v>0</v>
      </c>
      <c r="J57" s="74">
        <f t="shared" ca="1" si="9"/>
        <v>0</v>
      </c>
      <c r="K57" s="74">
        <f t="shared" ca="1" si="1"/>
        <v>0</v>
      </c>
      <c r="L57" s="74">
        <f t="shared" ca="1" si="2"/>
        <v>0</v>
      </c>
      <c r="M57" s="74">
        <f t="shared" ca="1" si="15"/>
        <v>0</v>
      </c>
      <c r="N57" s="60">
        <f t="shared" ca="1" si="16"/>
        <v>0</v>
      </c>
      <c r="O57" s="75">
        <f t="shared" ca="1" si="24"/>
        <v>0</v>
      </c>
      <c r="P57" s="123">
        <f t="shared" ca="1" si="17"/>
        <v>0</v>
      </c>
      <c r="Q57" s="76">
        <f t="shared" ca="1" si="11"/>
        <v>0</v>
      </c>
      <c r="R57" s="49">
        <f t="shared" si="3"/>
        <v>2028</v>
      </c>
    </row>
    <row r="58" spans="1:21" x14ac:dyDescent="0.25">
      <c r="B58" s="48">
        <f t="shared" si="5"/>
        <v>46784</v>
      </c>
      <c r="C58" s="72">
        <f t="shared" ca="1" si="6"/>
        <v>0</v>
      </c>
      <c r="D58" s="125">
        <v>0</v>
      </c>
      <c r="E58" s="125">
        <v>0</v>
      </c>
      <c r="F58" s="73">
        <f t="shared" ca="1" si="7"/>
        <v>0</v>
      </c>
      <c r="G58" s="77">
        <f t="shared" ca="1" si="8"/>
        <v>0</v>
      </c>
      <c r="H58" s="74">
        <f t="shared" ca="1" si="14"/>
        <v>0</v>
      </c>
      <c r="I58" s="112">
        <f t="shared" ca="1" si="0"/>
        <v>0</v>
      </c>
      <c r="J58" s="74">
        <f t="shared" ca="1" si="9"/>
        <v>0</v>
      </c>
      <c r="K58" s="74">
        <f t="shared" ca="1" si="1"/>
        <v>0</v>
      </c>
      <c r="L58" s="74">
        <f t="shared" ca="1" si="2"/>
        <v>0</v>
      </c>
      <c r="M58" s="74">
        <f t="shared" ca="1" si="15"/>
        <v>0</v>
      </c>
      <c r="N58" s="60">
        <f t="shared" ca="1" si="16"/>
        <v>0</v>
      </c>
      <c r="O58" s="75">
        <f t="shared" ca="1" si="24"/>
        <v>0</v>
      </c>
      <c r="P58" s="123">
        <f t="shared" ca="1" si="17"/>
        <v>0</v>
      </c>
      <c r="Q58" s="76">
        <f t="shared" ca="1" si="11"/>
        <v>0</v>
      </c>
      <c r="R58" s="49">
        <f t="shared" si="3"/>
        <v>2028</v>
      </c>
    </row>
    <row r="59" spans="1:21" x14ac:dyDescent="0.25">
      <c r="B59" s="48">
        <f t="shared" si="5"/>
        <v>46813</v>
      </c>
      <c r="C59" s="72">
        <f t="shared" ca="1" si="6"/>
        <v>0</v>
      </c>
      <c r="D59" s="125">
        <v>0</v>
      </c>
      <c r="E59" s="125">
        <v>0</v>
      </c>
      <c r="F59" s="73">
        <f t="shared" ca="1" si="7"/>
        <v>0</v>
      </c>
      <c r="G59" s="77">
        <f t="shared" ca="1" si="8"/>
        <v>0</v>
      </c>
      <c r="H59" s="74">
        <f t="shared" ca="1" si="14"/>
        <v>0</v>
      </c>
      <c r="I59" s="112">
        <f t="shared" ca="1" si="0"/>
        <v>0</v>
      </c>
      <c r="J59" s="74">
        <f t="shared" ca="1" si="9"/>
        <v>0</v>
      </c>
      <c r="K59" s="74">
        <f t="shared" ca="1" si="1"/>
        <v>0</v>
      </c>
      <c r="L59" s="74">
        <f t="shared" ca="1" si="2"/>
        <v>0</v>
      </c>
      <c r="M59" s="74">
        <f t="shared" ca="1" si="15"/>
        <v>0</v>
      </c>
      <c r="N59" s="60">
        <f t="shared" ca="1" si="16"/>
        <v>0</v>
      </c>
      <c r="O59" s="75">
        <f t="shared" ca="1" si="24"/>
        <v>0</v>
      </c>
      <c r="P59" s="123">
        <f t="shared" ca="1" si="17"/>
        <v>0</v>
      </c>
      <c r="Q59" s="76">
        <f t="shared" ca="1" si="11"/>
        <v>0</v>
      </c>
      <c r="R59" s="49">
        <f t="shared" si="3"/>
        <v>2028</v>
      </c>
    </row>
    <row r="60" spans="1:21" x14ac:dyDescent="0.25">
      <c r="B60" s="48">
        <f t="shared" si="5"/>
        <v>46844</v>
      </c>
      <c r="C60" s="72">
        <f t="shared" ca="1" si="6"/>
        <v>0</v>
      </c>
      <c r="D60" s="125">
        <v>0</v>
      </c>
      <c r="E60" s="125">
        <v>0</v>
      </c>
      <c r="F60" s="73">
        <f t="shared" ca="1" si="7"/>
        <v>0</v>
      </c>
      <c r="G60" s="77">
        <f t="shared" ca="1" si="8"/>
        <v>0</v>
      </c>
      <c r="H60" s="74">
        <f t="shared" ca="1" si="14"/>
        <v>0</v>
      </c>
      <c r="I60" s="112">
        <f t="shared" ca="1" si="0"/>
        <v>0</v>
      </c>
      <c r="J60" s="74">
        <f t="shared" ca="1" si="9"/>
        <v>0</v>
      </c>
      <c r="K60" s="74">
        <f t="shared" ca="1" si="1"/>
        <v>0</v>
      </c>
      <c r="L60" s="74">
        <f t="shared" ca="1" si="2"/>
        <v>0</v>
      </c>
      <c r="M60" s="74">
        <f t="shared" ca="1" si="15"/>
        <v>0</v>
      </c>
      <c r="N60" s="60">
        <f t="shared" ca="1" si="16"/>
        <v>0</v>
      </c>
      <c r="O60" s="75">
        <f t="shared" ca="1" si="24"/>
        <v>0</v>
      </c>
      <c r="P60" s="123">
        <f t="shared" ca="1" si="17"/>
        <v>0</v>
      </c>
      <c r="Q60" s="76">
        <f t="shared" ca="1" si="11"/>
        <v>0</v>
      </c>
      <c r="R60" s="49">
        <f t="shared" si="3"/>
        <v>2028</v>
      </c>
    </row>
    <row r="61" spans="1:21" x14ac:dyDescent="0.25">
      <c r="B61" s="48">
        <f t="shared" si="5"/>
        <v>46874</v>
      </c>
      <c r="C61" s="72">
        <f t="shared" ca="1" si="6"/>
        <v>0</v>
      </c>
      <c r="D61" s="125">
        <v>0</v>
      </c>
      <c r="E61" s="125">
        <v>0</v>
      </c>
      <c r="F61" s="73">
        <f t="shared" ca="1" si="7"/>
        <v>0</v>
      </c>
      <c r="G61" s="77">
        <f t="shared" ca="1" si="8"/>
        <v>0</v>
      </c>
      <c r="H61" s="74">
        <f t="shared" ca="1" si="14"/>
        <v>0</v>
      </c>
      <c r="I61" s="112">
        <f t="shared" ca="1" si="0"/>
        <v>0</v>
      </c>
      <c r="J61" s="74">
        <f t="shared" ca="1" si="9"/>
        <v>0</v>
      </c>
      <c r="K61" s="74">
        <f t="shared" ca="1" si="1"/>
        <v>0</v>
      </c>
      <c r="L61" s="74">
        <f t="shared" ca="1" si="2"/>
        <v>0</v>
      </c>
      <c r="M61" s="74">
        <f t="shared" ca="1" si="15"/>
        <v>0</v>
      </c>
      <c r="N61" s="60">
        <f t="shared" ca="1" si="16"/>
        <v>0</v>
      </c>
      <c r="O61" s="75">
        <f t="shared" ca="1" si="24"/>
        <v>0</v>
      </c>
      <c r="P61" s="123">
        <f t="shared" ca="1" si="17"/>
        <v>0</v>
      </c>
      <c r="Q61" s="76">
        <f t="shared" ca="1" si="11"/>
        <v>0</v>
      </c>
      <c r="R61" s="49">
        <f t="shared" si="3"/>
        <v>2028</v>
      </c>
    </row>
    <row r="62" spans="1:21" x14ac:dyDescent="0.25">
      <c r="B62" s="48">
        <f t="shared" si="5"/>
        <v>46905</v>
      </c>
      <c r="C62" s="72">
        <f t="shared" ca="1" si="6"/>
        <v>0</v>
      </c>
      <c r="D62" s="125">
        <v>0</v>
      </c>
      <c r="E62" s="125">
        <v>0</v>
      </c>
      <c r="F62" s="73">
        <f t="shared" ca="1" si="7"/>
        <v>0</v>
      </c>
      <c r="G62" s="77">
        <f t="shared" ca="1" si="8"/>
        <v>0</v>
      </c>
      <c r="H62" s="74">
        <f t="shared" ca="1" si="14"/>
        <v>0</v>
      </c>
      <c r="I62" s="112">
        <f t="shared" ca="1" si="0"/>
        <v>0</v>
      </c>
      <c r="J62" s="74">
        <f t="shared" ca="1" si="9"/>
        <v>0</v>
      </c>
      <c r="K62" s="74">
        <f t="shared" ca="1" si="1"/>
        <v>0</v>
      </c>
      <c r="L62" s="74">
        <f t="shared" ca="1" si="2"/>
        <v>0</v>
      </c>
      <c r="M62" s="74">
        <f t="shared" ca="1" si="15"/>
        <v>0</v>
      </c>
      <c r="N62" s="60">
        <f t="shared" ca="1" si="16"/>
        <v>0</v>
      </c>
      <c r="O62" s="75">
        <f t="shared" ca="1" si="24"/>
        <v>0</v>
      </c>
      <c r="P62" s="123">
        <f t="shared" ca="1" si="17"/>
        <v>0</v>
      </c>
      <c r="Q62" s="76">
        <f t="shared" ca="1" si="11"/>
        <v>0</v>
      </c>
      <c r="R62" s="49">
        <f t="shared" si="3"/>
        <v>2028</v>
      </c>
    </row>
    <row r="63" spans="1:21" x14ac:dyDescent="0.25">
      <c r="B63" s="48">
        <f t="shared" si="5"/>
        <v>46935</v>
      </c>
      <c r="C63" s="72">
        <f t="shared" ca="1" si="6"/>
        <v>0</v>
      </c>
      <c r="D63" s="125">
        <v>0</v>
      </c>
      <c r="E63" s="125">
        <v>0</v>
      </c>
      <c r="F63" s="73">
        <f t="shared" ca="1" si="7"/>
        <v>0</v>
      </c>
      <c r="G63" s="77">
        <f t="shared" ca="1" si="8"/>
        <v>0</v>
      </c>
      <c r="H63" s="74">
        <f t="shared" ca="1" si="14"/>
        <v>0</v>
      </c>
      <c r="I63" s="112">
        <f t="shared" ca="1" si="0"/>
        <v>0</v>
      </c>
      <c r="J63" s="74">
        <f t="shared" ca="1" si="9"/>
        <v>0</v>
      </c>
      <c r="K63" s="74">
        <f t="shared" ca="1" si="1"/>
        <v>0</v>
      </c>
      <c r="L63" s="74">
        <f t="shared" ca="1" si="2"/>
        <v>0</v>
      </c>
      <c r="M63" s="74">
        <f t="shared" ca="1" si="15"/>
        <v>0</v>
      </c>
      <c r="N63" s="60">
        <f t="shared" ca="1" si="16"/>
        <v>0</v>
      </c>
      <c r="O63" s="75">
        <f t="shared" ca="1" si="24"/>
        <v>0</v>
      </c>
      <c r="P63" s="123">
        <f t="shared" ca="1" si="17"/>
        <v>0</v>
      </c>
      <c r="Q63" s="76">
        <f t="shared" ca="1" si="11"/>
        <v>0</v>
      </c>
      <c r="R63" s="49">
        <f t="shared" si="3"/>
        <v>2028</v>
      </c>
    </row>
    <row r="64" spans="1:21" x14ac:dyDescent="0.25">
      <c r="B64" s="48">
        <f t="shared" si="5"/>
        <v>46966</v>
      </c>
      <c r="C64" s="72">
        <f t="shared" ca="1" si="6"/>
        <v>0</v>
      </c>
      <c r="D64" s="125">
        <v>0</v>
      </c>
      <c r="E64" s="125">
        <v>0</v>
      </c>
      <c r="F64" s="73">
        <f t="shared" ca="1" si="7"/>
        <v>0</v>
      </c>
      <c r="G64" s="77">
        <f t="shared" ca="1" si="8"/>
        <v>0</v>
      </c>
      <c r="H64" s="74">
        <f t="shared" ca="1" si="14"/>
        <v>0</v>
      </c>
      <c r="I64" s="112">
        <f t="shared" ca="1" si="0"/>
        <v>0</v>
      </c>
      <c r="J64" s="74">
        <f t="shared" ca="1" si="9"/>
        <v>0</v>
      </c>
      <c r="K64" s="74">
        <f t="shared" ca="1" si="1"/>
        <v>0</v>
      </c>
      <c r="L64" s="74">
        <f t="shared" ca="1" si="2"/>
        <v>0</v>
      </c>
      <c r="M64" s="74">
        <f t="shared" ca="1" si="15"/>
        <v>0</v>
      </c>
      <c r="N64" s="60">
        <f t="shared" ca="1" si="16"/>
        <v>0</v>
      </c>
      <c r="O64" s="75">
        <f t="shared" ca="1" si="24"/>
        <v>0</v>
      </c>
      <c r="P64" s="123">
        <f t="shared" ca="1" si="17"/>
        <v>0</v>
      </c>
      <c r="Q64" s="76">
        <f t="shared" ca="1" si="11"/>
        <v>0</v>
      </c>
      <c r="R64" s="49">
        <f t="shared" si="3"/>
        <v>2028</v>
      </c>
    </row>
    <row r="65" spans="2:18" x14ac:dyDescent="0.25">
      <c r="B65" s="48">
        <f t="shared" si="5"/>
        <v>46997</v>
      </c>
      <c r="C65" s="72">
        <f t="shared" ca="1" si="6"/>
        <v>0</v>
      </c>
      <c r="D65" s="125">
        <v>0</v>
      </c>
      <c r="E65" s="125">
        <v>0</v>
      </c>
      <c r="F65" s="73">
        <f t="shared" ca="1" si="7"/>
        <v>0</v>
      </c>
      <c r="G65" s="77">
        <f t="shared" ca="1" si="8"/>
        <v>0</v>
      </c>
      <c r="H65" s="74">
        <f t="shared" ca="1" si="14"/>
        <v>0</v>
      </c>
      <c r="I65" s="112">
        <f t="shared" ca="1" si="0"/>
        <v>0</v>
      </c>
      <c r="J65" s="74">
        <f t="shared" ca="1" si="9"/>
        <v>0</v>
      </c>
      <c r="K65" s="74">
        <f t="shared" ca="1" si="1"/>
        <v>0</v>
      </c>
      <c r="L65" s="74">
        <f t="shared" ca="1" si="2"/>
        <v>0</v>
      </c>
      <c r="M65" s="74">
        <f t="shared" ca="1" si="15"/>
        <v>0</v>
      </c>
      <c r="N65" s="60">
        <f t="shared" ca="1" si="16"/>
        <v>0</v>
      </c>
      <c r="O65" s="75">
        <f t="shared" ca="1" si="24"/>
        <v>0</v>
      </c>
      <c r="P65" s="123">
        <f t="shared" ca="1" si="17"/>
        <v>0</v>
      </c>
      <c r="Q65" s="76">
        <f t="shared" ca="1" si="11"/>
        <v>0</v>
      </c>
      <c r="R65" s="49">
        <f t="shared" si="3"/>
        <v>2028</v>
      </c>
    </row>
    <row r="66" spans="2:18" x14ac:dyDescent="0.25">
      <c r="B66" s="48">
        <f t="shared" si="5"/>
        <v>47027</v>
      </c>
      <c r="C66" s="72">
        <f t="shared" ca="1" si="6"/>
        <v>0</v>
      </c>
      <c r="D66" s="125">
        <v>0</v>
      </c>
      <c r="E66" s="125">
        <v>0</v>
      </c>
      <c r="F66" s="73">
        <f t="shared" ca="1" si="7"/>
        <v>0</v>
      </c>
      <c r="G66" s="77">
        <f t="shared" ca="1" si="8"/>
        <v>0</v>
      </c>
      <c r="H66" s="74">
        <f t="shared" ca="1" si="14"/>
        <v>0</v>
      </c>
      <c r="I66" s="112">
        <f t="shared" ca="1" si="0"/>
        <v>0</v>
      </c>
      <c r="J66" s="74">
        <f t="shared" ca="1" si="9"/>
        <v>0</v>
      </c>
      <c r="K66" s="74">
        <f t="shared" ca="1" si="1"/>
        <v>0</v>
      </c>
      <c r="L66" s="74">
        <f t="shared" ca="1" si="2"/>
        <v>0</v>
      </c>
      <c r="M66" s="74">
        <f t="shared" ca="1" si="15"/>
        <v>0</v>
      </c>
      <c r="N66" s="60">
        <f t="shared" ca="1" si="16"/>
        <v>0</v>
      </c>
      <c r="O66" s="75">
        <f t="shared" ca="1" si="24"/>
        <v>0</v>
      </c>
      <c r="P66" s="123">
        <f t="shared" ca="1" si="17"/>
        <v>0</v>
      </c>
      <c r="Q66" s="76">
        <f t="shared" ca="1" si="11"/>
        <v>0</v>
      </c>
      <c r="R66" s="49">
        <f t="shared" si="3"/>
        <v>2028</v>
      </c>
    </row>
    <row r="67" spans="2:18" x14ac:dyDescent="0.25">
      <c r="B67" s="48">
        <f t="shared" si="5"/>
        <v>47058</v>
      </c>
      <c r="C67" s="72">
        <f t="shared" ca="1" si="6"/>
        <v>0</v>
      </c>
      <c r="D67" s="125">
        <v>0</v>
      </c>
      <c r="E67" s="125">
        <v>0</v>
      </c>
      <c r="F67" s="73">
        <f t="shared" ca="1" si="7"/>
        <v>0</v>
      </c>
      <c r="G67" s="77">
        <f t="shared" ca="1" si="8"/>
        <v>0</v>
      </c>
      <c r="H67" s="74">
        <f t="shared" ca="1" si="14"/>
        <v>0</v>
      </c>
      <c r="I67" s="112">
        <f t="shared" ca="1" si="0"/>
        <v>0</v>
      </c>
      <c r="J67" s="74">
        <f t="shared" ca="1" si="9"/>
        <v>0</v>
      </c>
      <c r="K67" s="74">
        <f t="shared" ca="1" si="1"/>
        <v>0</v>
      </c>
      <c r="L67" s="74">
        <f t="shared" ca="1" si="2"/>
        <v>0</v>
      </c>
      <c r="M67" s="74">
        <f t="shared" ca="1" si="15"/>
        <v>0</v>
      </c>
      <c r="N67" s="60">
        <f t="shared" ca="1" si="16"/>
        <v>0</v>
      </c>
      <c r="O67" s="75">
        <f t="shared" ca="1" si="24"/>
        <v>0</v>
      </c>
      <c r="P67" s="123">
        <f t="shared" ca="1" si="17"/>
        <v>0</v>
      </c>
      <c r="Q67" s="76">
        <f t="shared" ca="1" si="11"/>
        <v>0</v>
      </c>
      <c r="R67" s="49">
        <f t="shared" si="3"/>
        <v>2028</v>
      </c>
    </row>
    <row r="68" spans="2:18" x14ac:dyDescent="0.25">
      <c r="B68" s="48">
        <f t="shared" si="5"/>
        <v>47088</v>
      </c>
      <c r="C68" s="72">
        <f t="shared" ca="1" si="6"/>
        <v>0</v>
      </c>
      <c r="D68" s="125">
        <v>0</v>
      </c>
      <c r="E68" s="125">
        <v>0</v>
      </c>
      <c r="F68" s="73">
        <f t="shared" ca="1" si="7"/>
        <v>0</v>
      </c>
      <c r="G68" s="77">
        <f t="shared" ca="1" si="8"/>
        <v>0</v>
      </c>
      <c r="H68" s="74">
        <f t="shared" ca="1" si="14"/>
        <v>0</v>
      </c>
      <c r="I68" s="112">
        <f t="shared" ref="I68:I131" ca="1" si="25">IF(N67&gt;0,ROUND(LOOKUP(YEAR($B68-60),T:T,U:U),2),0)</f>
        <v>0</v>
      </c>
      <c r="J68" s="74">
        <f t="shared" ca="1" si="9"/>
        <v>0</v>
      </c>
      <c r="K68" s="74">
        <f t="shared" ref="K68:K131" ca="1" si="26">IF(N67&gt;0,-F68-G68-H68+IF(E68&gt;0,E68,Allotment),0)</f>
        <v>0</v>
      </c>
      <c r="L68" s="74">
        <f t="shared" ref="L68:L131" ca="1" si="27">IF(N67&gt;0,C68-K68,0)</f>
        <v>0</v>
      </c>
      <c r="M68" s="74">
        <f t="shared" ca="1" si="15"/>
        <v>0</v>
      </c>
      <c r="N68" s="60">
        <f t="shared" ca="1" si="16"/>
        <v>0</v>
      </c>
      <c r="O68" s="75">
        <f t="shared" ca="1" si="24"/>
        <v>0</v>
      </c>
      <c r="P68" s="123">
        <f t="shared" ca="1" si="17"/>
        <v>0</v>
      </c>
      <c r="Q68" s="76">
        <f t="shared" ca="1" si="11"/>
        <v>0</v>
      </c>
      <c r="R68" s="49">
        <f t="shared" ref="R68:R131" si="28">YEAR(B68)</f>
        <v>2028</v>
      </c>
    </row>
    <row r="69" spans="2:18" x14ac:dyDescent="0.25">
      <c r="B69" s="48">
        <f t="shared" ref="B69:B132" si="29">EDATE(B68,1)</f>
        <v>47119</v>
      </c>
      <c r="C69" s="72">
        <f t="shared" ref="C69:C132" ca="1" si="30">IF(N68&gt;0,N68-F69,IF(AND(N69=0,N68&lt;0),-0.01,0))</f>
        <v>0</v>
      </c>
      <c r="D69" s="125">
        <v>0</v>
      </c>
      <c r="E69" s="125">
        <v>0</v>
      </c>
      <c r="F69" s="73">
        <f t="shared" ref="F69:F132" ca="1" si="31">IF(N68&gt;0,IF(D69,D69,New_Payment)-G69-H69,0)</f>
        <v>0</v>
      </c>
      <c r="G69" s="77">
        <f t="shared" ref="G69:G132" ca="1" si="32">IF(N68&gt;0,ROUND(N68*Period_Interest,2),0)</f>
        <v>0</v>
      </c>
      <c r="H69" s="74">
        <f t="shared" ca="1" si="14"/>
        <v>0</v>
      </c>
      <c r="I69" s="112">
        <f t="shared" ca="1" si="25"/>
        <v>0</v>
      </c>
      <c r="J69" s="74">
        <f t="shared" ref="J69:J132" ca="1" si="33">IF($C68&gt;_80_of_Appraisal,PMI,0)</f>
        <v>0</v>
      </c>
      <c r="K69" s="74">
        <f t="shared" ca="1" si="26"/>
        <v>0</v>
      </c>
      <c r="L69" s="74">
        <f t="shared" ca="1" si="27"/>
        <v>0</v>
      </c>
      <c r="M69" s="74">
        <f t="shared" ca="1" si="15"/>
        <v>0</v>
      </c>
      <c r="N69" s="60">
        <f t="shared" ca="1" si="16"/>
        <v>0</v>
      </c>
      <c r="O69" s="75">
        <f t="shared" ca="1" si="24"/>
        <v>0</v>
      </c>
      <c r="P69" s="123">
        <f t="shared" ca="1" si="17"/>
        <v>0</v>
      </c>
      <c r="Q69" s="76">
        <f t="shared" ref="Q69:Q132" ca="1" si="34">IF(OR(Q68&lt;-0.01,Q68=0),0,IF(Q68&gt;0,Q68-F69-K69-IF(P69&lt;&gt;"",P69,O69),Q68-F69-K69))</f>
        <v>0</v>
      </c>
      <c r="R69" s="49">
        <f t="shared" si="28"/>
        <v>2029</v>
      </c>
    </row>
    <row r="70" spans="2:18" x14ac:dyDescent="0.25">
      <c r="B70" s="48">
        <f t="shared" si="29"/>
        <v>47150</v>
      </c>
      <c r="C70" s="72">
        <f t="shared" ca="1" si="30"/>
        <v>0</v>
      </c>
      <c r="D70" s="125">
        <v>0</v>
      </c>
      <c r="E70" s="125">
        <v>0</v>
      </c>
      <c r="F70" s="73">
        <f t="shared" ca="1" si="31"/>
        <v>0</v>
      </c>
      <c r="G70" s="77">
        <f t="shared" ca="1" si="32"/>
        <v>0</v>
      </c>
      <c r="H70" s="74">
        <f t="shared" ref="H70:H133" ca="1" si="35">I70+J70</f>
        <v>0</v>
      </c>
      <c r="I70" s="112">
        <f t="shared" ca="1" si="25"/>
        <v>0</v>
      </c>
      <c r="J70" s="74">
        <f t="shared" ca="1" si="33"/>
        <v>0</v>
      </c>
      <c r="K70" s="74">
        <f t="shared" ca="1" si="26"/>
        <v>0</v>
      </c>
      <c r="L70" s="74">
        <f t="shared" ca="1" si="27"/>
        <v>0</v>
      </c>
      <c r="M70" s="74">
        <f t="shared" ref="M70:M133" ca="1" si="36">IF($P70,$P70,0)</f>
        <v>0</v>
      </c>
      <c r="N70" s="60">
        <f t="shared" ref="N70:N133" ca="1" si="37">L70-M70</f>
        <v>0</v>
      </c>
      <c r="O70" s="75">
        <f t="shared" ca="1" si="24"/>
        <v>0</v>
      </c>
      <c r="P70" s="123">
        <f t="shared" ref="P70:P133" ca="1" si="38">IF(O70,O70,0)</f>
        <v>0</v>
      </c>
      <c r="Q70" s="76">
        <f t="shared" ca="1" si="34"/>
        <v>0</v>
      </c>
      <c r="R70" s="49">
        <f t="shared" si="28"/>
        <v>2029</v>
      </c>
    </row>
    <row r="71" spans="2:18" x14ac:dyDescent="0.25">
      <c r="B71" s="48">
        <f t="shared" si="29"/>
        <v>47178</v>
      </c>
      <c r="C71" s="72">
        <f t="shared" ca="1" si="30"/>
        <v>0</v>
      </c>
      <c r="D71" s="125">
        <v>0</v>
      </c>
      <c r="E71" s="125">
        <v>0</v>
      </c>
      <c r="F71" s="73">
        <f t="shared" ca="1" si="31"/>
        <v>0</v>
      </c>
      <c r="G71" s="77">
        <f t="shared" ca="1" si="32"/>
        <v>0</v>
      </c>
      <c r="H71" s="74">
        <f t="shared" ca="1" si="35"/>
        <v>0</v>
      </c>
      <c r="I71" s="112">
        <f t="shared" ca="1" si="25"/>
        <v>0</v>
      </c>
      <c r="J71" s="74">
        <f t="shared" ca="1" si="33"/>
        <v>0</v>
      </c>
      <c r="K71" s="74">
        <f t="shared" ca="1" si="26"/>
        <v>0</v>
      </c>
      <c r="L71" s="74">
        <f t="shared" ca="1" si="27"/>
        <v>0</v>
      </c>
      <c r="M71" s="74">
        <f t="shared" ca="1" si="36"/>
        <v>0</v>
      </c>
      <c r="N71" s="60">
        <f t="shared" ca="1" si="37"/>
        <v>0</v>
      </c>
      <c r="O71" s="75">
        <f t="shared" ca="1" si="24"/>
        <v>0</v>
      </c>
      <c r="P71" s="123">
        <f t="shared" ca="1" si="38"/>
        <v>0</v>
      </c>
      <c r="Q71" s="76">
        <f t="shared" ca="1" si="34"/>
        <v>0</v>
      </c>
      <c r="R71" s="49">
        <f t="shared" si="28"/>
        <v>2029</v>
      </c>
    </row>
    <row r="72" spans="2:18" x14ac:dyDescent="0.25">
      <c r="B72" s="48">
        <f t="shared" si="29"/>
        <v>47209</v>
      </c>
      <c r="C72" s="72">
        <f t="shared" ca="1" si="30"/>
        <v>0</v>
      </c>
      <c r="D72" s="125">
        <v>0</v>
      </c>
      <c r="E72" s="125">
        <v>0</v>
      </c>
      <c r="F72" s="73">
        <f t="shared" ca="1" si="31"/>
        <v>0</v>
      </c>
      <c r="G72" s="77">
        <f t="shared" ca="1" si="32"/>
        <v>0</v>
      </c>
      <c r="H72" s="74">
        <f t="shared" ca="1" si="35"/>
        <v>0</v>
      </c>
      <c r="I72" s="112">
        <f t="shared" ca="1" si="25"/>
        <v>0</v>
      </c>
      <c r="J72" s="74">
        <f t="shared" ca="1" si="33"/>
        <v>0</v>
      </c>
      <c r="K72" s="74">
        <f t="shared" ca="1" si="26"/>
        <v>0</v>
      </c>
      <c r="L72" s="74">
        <f t="shared" ca="1" si="27"/>
        <v>0</v>
      </c>
      <c r="M72" s="74">
        <f t="shared" ca="1" si="36"/>
        <v>0</v>
      </c>
      <c r="N72" s="60">
        <f t="shared" ca="1" si="37"/>
        <v>0</v>
      </c>
      <c r="O72" s="75">
        <f t="shared" ca="1" si="24"/>
        <v>0</v>
      </c>
      <c r="P72" s="123">
        <f t="shared" ca="1" si="38"/>
        <v>0</v>
      </c>
      <c r="Q72" s="76">
        <f t="shared" ca="1" si="34"/>
        <v>0</v>
      </c>
      <c r="R72" s="49">
        <f t="shared" si="28"/>
        <v>2029</v>
      </c>
    </row>
    <row r="73" spans="2:18" x14ac:dyDescent="0.25">
      <c r="B73" s="48">
        <f t="shared" si="29"/>
        <v>47239</v>
      </c>
      <c r="C73" s="72">
        <f t="shared" ca="1" si="30"/>
        <v>0</v>
      </c>
      <c r="D73" s="125">
        <v>0</v>
      </c>
      <c r="E73" s="125">
        <v>0</v>
      </c>
      <c r="F73" s="73">
        <f t="shared" ca="1" si="31"/>
        <v>0</v>
      </c>
      <c r="G73" s="77">
        <f t="shared" ca="1" si="32"/>
        <v>0</v>
      </c>
      <c r="H73" s="74">
        <f t="shared" ca="1" si="35"/>
        <v>0</v>
      </c>
      <c r="I73" s="112">
        <f t="shared" ca="1" si="25"/>
        <v>0</v>
      </c>
      <c r="J73" s="74">
        <f t="shared" ca="1" si="33"/>
        <v>0</v>
      </c>
      <c r="K73" s="74">
        <f t="shared" ca="1" si="26"/>
        <v>0</v>
      </c>
      <c r="L73" s="74">
        <f t="shared" ca="1" si="27"/>
        <v>0</v>
      </c>
      <c r="M73" s="74">
        <f t="shared" ca="1" si="36"/>
        <v>0</v>
      </c>
      <c r="N73" s="60">
        <f t="shared" ca="1" si="37"/>
        <v>0</v>
      </c>
      <c r="O73" s="75">
        <f t="shared" ca="1" si="24"/>
        <v>0</v>
      </c>
      <c r="P73" s="123">
        <f t="shared" ca="1" si="38"/>
        <v>0</v>
      </c>
      <c r="Q73" s="76">
        <f t="shared" ca="1" si="34"/>
        <v>0</v>
      </c>
      <c r="R73" s="49">
        <f t="shared" si="28"/>
        <v>2029</v>
      </c>
    </row>
    <row r="74" spans="2:18" x14ac:dyDescent="0.25">
      <c r="B74" s="48">
        <f t="shared" si="29"/>
        <v>47270</v>
      </c>
      <c r="C74" s="72">
        <f t="shared" ca="1" si="30"/>
        <v>0</v>
      </c>
      <c r="D74" s="125">
        <v>0</v>
      </c>
      <c r="E74" s="125">
        <v>0</v>
      </c>
      <c r="F74" s="73">
        <f t="shared" ca="1" si="31"/>
        <v>0</v>
      </c>
      <c r="G74" s="77">
        <f t="shared" ca="1" si="32"/>
        <v>0</v>
      </c>
      <c r="H74" s="74">
        <f t="shared" ca="1" si="35"/>
        <v>0</v>
      </c>
      <c r="I74" s="112">
        <f t="shared" ca="1" si="25"/>
        <v>0</v>
      </c>
      <c r="J74" s="74">
        <f t="shared" ca="1" si="33"/>
        <v>0</v>
      </c>
      <c r="K74" s="74">
        <f t="shared" ca="1" si="26"/>
        <v>0</v>
      </c>
      <c r="L74" s="74">
        <f t="shared" ca="1" si="27"/>
        <v>0</v>
      </c>
      <c r="M74" s="74">
        <f t="shared" ca="1" si="36"/>
        <v>0</v>
      </c>
      <c r="N74" s="60">
        <f t="shared" ca="1" si="37"/>
        <v>0</v>
      </c>
      <c r="O74" s="75">
        <f t="shared" ca="1" si="24"/>
        <v>0</v>
      </c>
      <c r="P74" s="123">
        <f t="shared" ca="1" si="38"/>
        <v>0</v>
      </c>
      <c r="Q74" s="76">
        <f t="shared" ca="1" si="34"/>
        <v>0</v>
      </c>
      <c r="R74" s="49">
        <f t="shared" si="28"/>
        <v>2029</v>
      </c>
    </row>
    <row r="75" spans="2:18" x14ac:dyDescent="0.25">
      <c r="B75" s="48">
        <f t="shared" si="29"/>
        <v>47300</v>
      </c>
      <c r="C75" s="72">
        <f t="shared" ca="1" si="30"/>
        <v>0</v>
      </c>
      <c r="D75" s="125">
        <v>0</v>
      </c>
      <c r="E75" s="125">
        <v>0</v>
      </c>
      <c r="F75" s="73">
        <f t="shared" ca="1" si="31"/>
        <v>0</v>
      </c>
      <c r="G75" s="77">
        <f t="shared" ca="1" si="32"/>
        <v>0</v>
      </c>
      <c r="H75" s="74">
        <f t="shared" ca="1" si="35"/>
        <v>0</v>
      </c>
      <c r="I75" s="112">
        <f t="shared" ca="1" si="25"/>
        <v>0</v>
      </c>
      <c r="J75" s="74">
        <f t="shared" ca="1" si="33"/>
        <v>0</v>
      </c>
      <c r="K75" s="74">
        <f t="shared" ca="1" si="26"/>
        <v>0</v>
      </c>
      <c r="L75" s="74">
        <f t="shared" ca="1" si="27"/>
        <v>0</v>
      </c>
      <c r="M75" s="74">
        <f t="shared" ca="1" si="36"/>
        <v>0</v>
      </c>
      <c r="N75" s="60">
        <f t="shared" ca="1" si="37"/>
        <v>0</v>
      </c>
      <c r="O75" s="75">
        <f t="shared" ca="1" si="24"/>
        <v>0</v>
      </c>
      <c r="P75" s="123">
        <f t="shared" ca="1" si="38"/>
        <v>0</v>
      </c>
      <c r="Q75" s="76">
        <f t="shared" ca="1" si="34"/>
        <v>0</v>
      </c>
      <c r="R75" s="49">
        <f t="shared" si="28"/>
        <v>2029</v>
      </c>
    </row>
    <row r="76" spans="2:18" x14ac:dyDescent="0.25">
      <c r="B76" s="48">
        <f t="shared" si="29"/>
        <v>47331</v>
      </c>
      <c r="C76" s="72">
        <f t="shared" ca="1" si="30"/>
        <v>0</v>
      </c>
      <c r="D76" s="125">
        <v>0</v>
      </c>
      <c r="E76" s="125">
        <v>0</v>
      </c>
      <c r="F76" s="73">
        <f t="shared" ca="1" si="31"/>
        <v>0</v>
      </c>
      <c r="G76" s="77">
        <f t="shared" ca="1" si="32"/>
        <v>0</v>
      </c>
      <c r="H76" s="74">
        <f t="shared" ca="1" si="35"/>
        <v>0</v>
      </c>
      <c r="I76" s="112">
        <f t="shared" ca="1" si="25"/>
        <v>0</v>
      </c>
      <c r="J76" s="74">
        <f t="shared" ca="1" si="33"/>
        <v>0</v>
      </c>
      <c r="K76" s="74">
        <f t="shared" ca="1" si="26"/>
        <v>0</v>
      </c>
      <c r="L76" s="74">
        <f t="shared" ca="1" si="27"/>
        <v>0</v>
      </c>
      <c r="M76" s="74">
        <f t="shared" ca="1" si="36"/>
        <v>0</v>
      </c>
      <c r="N76" s="60">
        <f t="shared" ca="1" si="37"/>
        <v>0</v>
      </c>
      <c r="O76" s="75">
        <f t="shared" ca="1" si="24"/>
        <v>0</v>
      </c>
      <c r="P76" s="123">
        <f t="shared" ca="1" si="38"/>
        <v>0</v>
      </c>
      <c r="Q76" s="76">
        <f t="shared" ca="1" si="34"/>
        <v>0</v>
      </c>
      <c r="R76" s="49">
        <f t="shared" si="28"/>
        <v>2029</v>
      </c>
    </row>
    <row r="77" spans="2:18" x14ac:dyDescent="0.25">
      <c r="B77" s="48">
        <f t="shared" si="29"/>
        <v>47362</v>
      </c>
      <c r="C77" s="72">
        <f t="shared" ca="1" si="30"/>
        <v>0</v>
      </c>
      <c r="D77" s="125">
        <v>0</v>
      </c>
      <c r="E77" s="125">
        <v>0</v>
      </c>
      <c r="F77" s="73">
        <f t="shared" ca="1" si="31"/>
        <v>0</v>
      </c>
      <c r="G77" s="77">
        <f t="shared" ca="1" si="32"/>
        <v>0</v>
      </c>
      <c r="H77" s="74">
        <f t="shared" ca="1" si="35"/>
        <v>0</v>
      </c>
      <c r="I77" s="112">
        <f t="shared" ca="1" si="25"/>
        <v>0</v>
      </c>
      <c r="J77" s="74">
        <f t="shared" ca="1" si="33"/>
        <v>0</v>
      </c>
      <c r="K77" s="74">
        <f t="shared" ca="1" si="26"/>
        <v>0</v>
      </c>
      <c r="L77" s="74">
        <f t="shared" ca="1" si="27"/>
        <v>0</v>
      </c>
      <c r="M77" s="74">
        <f t="shared" ca="1" si="36"/>
        <v>0</v>
      </c>
      <c r="N77" s="60">
        <f t="shared" ca="1" si="37"/>
        <v>0</v>
      </c>
      <c r="O77" s="75">
        <f t="shared" ca="1" si="24"/>
        <v>0</v>
      </c>
      <c r="P77" s="123">
        <f t="shared" ca="1" si="38"/>
        <v>0</v>
      </c>
      <c r="Q77" s="76">
        <f t="shared" ca="1" si="34"/>
        <v>0</v>
      </c>
      <c r="R77" s="49">
        <f t="shared" si="28"/>
        <v>2029</v>
      </c>
    </row>
    <row r="78" spans="2:18" x14ac:dyDescent="0.25">
      <c r="B78" s="48">
        <f t="shared" si="29"/>
        <v>47392</v>
      </c>
      <c r="C78" s="72">
        <f t="shared" ca="1" si="30"/>
        <v>0</v>
      </c>
      <c r="D78" s="125">
        <v>0</v>
      </c>
      <c r="E78" s="125">
        <v>0</v>
      </c>
      <c r="F78" s="73">
        <f t="shared" ca="1" si="31"/>
        <v>0</v>
      </c>
      <c r="G78" s="77">
        <f t="shared" ca="1" si="32"/>
        <v>0</v>
      </c>
      <c r="H78" s="74">
        <f t="shared" ca="1" si="35"/>
        <v>0</v>
      </c>
      <c r="I78" s="112">
        <f t="shared" ca="1" si="25"/>
        <v>0</v>
      </c>
      <c r="J78" s="74">
        <f t="shared" ca="1" si="33"/>
        <v>0</v>
      </c>
      <c r="K78" s="74">
        <f t="shared" ca="1" si="26"/>
        <v>0</v>
      </c>
      <c r="L78" s="74">
        <f t="shared" ca="1" si="27"/>
        <v>0</v>
      </c>
      <c r="M78" s="74">
        <f t="shared" ca="1" si="36"/>
        <v>0</v>
      </c>
      <c r="N78" s="60">
        <f t="shared" ca="1" si="37"/>
        <v>0</v>
      </c>
      <c r="O78" s="75">
        <f t="shared" ca="1" si="24"/>
        <v>0</v>
      </c>
      <c r="P78" s="123">
        <f t="shared" ca="1" si="38"/>
        <v>0</v>
      </c>
      <c r="Q78" s="76">
        <f t="shared" ca="1" si="34"/>
        <v>0</v>
      </c>
      <c r="R78" s="49">
        <f t="shared" si="28"/>
        <v>2029</v>
      </c>
    </row>
    <row r="79" spans="2:18" x14ac:dyDescent="0.25">
      <c r="B79" s="48">
        <f t="shared" si="29"/>
        <v>47423</v>
      </c>
      <c r="C79" s="72">
        <f t="shared" ca="1" si="30"/>
        <v>0</v>
      </c>
      <c r="D79" s="125">
        <v>0</v>
      </c>
      <c r="E79" s="125">
        <v>0</v>
      </c>
      <c r="F79" s="73">
        <f t="shared" ca="1" si="31"/>
        <v>0</v>
      </c>
      <c r="G79" s="77">
        <f t="shared" ca="1" si="32"/>
        <v>0</v>
      </c>
      <c r="H79" s="74">
        <f t="shared" ca="1" si="35"/>
        <v>0</v>
      </c>
      <c r="I79" s="112">
        <f t="shared" ca="1" si="25"/>
        <v>0</v>
      </c>
      <c r="J79" s="74">
        <f t="shared" ca="1" si="33"/>
        <v>0</v>
      </c>
      <c r="K79" s="74">
        <f t="shared" ca="1" si="26"/>
        <v>0</v>
      </c>
      <c r="L79" s="74">
        <f t="shared" ca="1" si="27"/>
        <v>0</v>
      </c>
      <c r="M79" s="74">
        <f t="shared" ca="1" si="36"/>
        <v>0</v>
      </c>
      <c r="N79" s="60">
        <f t="shared" ca="1" si="37"/>
        <v>0</v>
      </c>
      <c r="O79" s="75">
        <f t="shared" ca="1" si="24"/>
        <v>0</v>
      </c>
      <c r="P79" s="123">
        <f t="shared" ca="1" si="38"/>
        <v>0</v>
      </c>
      <c r="Q79" s="76">
        <f t="shared" ca="1" si="34"/>
        <v>0</v>
      </c>
      <c r="R79" s="49">
        <f t="shared" si="28"/>
        <v>2029</v>
      </c>
    </row>
    <row r="80" spans="2:18" x14ac:dyDescent="0.25">
      <c r="B80" s="48">
        <f t="shared" si="29"/>
        <v>47453</v>
      </c>
      <c r="C80" s="72">
        <f t="shared" ca="1" si="30"/>
        <v>0</v>
      </c>
      <c r="D80" s="125">
        <v>0</v>
      </c>
      <c r="E80" s="125">
        <v>0</v>
      </c>
      <c r="F80" s="73">
        <f t="shared" ca="1" si="31"/>
        <v>0</v>
      </c>
      <c r="G80" s="77">
        <f t="shared" ca="1" si="32"/>
        <v>0</v>
      </c>
      <c r="H80" s="74">
        <f t="shared" ca="1" si="35"/>
        <v>0</v>
      </c>
      <c r="I80" s="112">
        <f t="shared" ca="1" si="25"/>
        <v>0</v>
      </c>
      <c r="J80" s="74">
        <f t="shared" ca="1" si="33"/>
        <v>0</v>
      </c>
      <c r="K80" s="74">
        <f t="shared" ca="1" si="26"/>
        <v>0</v>
      </c>
      <c r="L80" s="74">
        <f t="shared" ca="1" si="27"/>
        <v>0</v>
      </c>
      <c r="M80" s="74">
        <f t="shared" ca="1" si="36"/>
        <v>0</v>
      </c>
      <c r="N80" s="60">
        <f t="shared" ca="1" si="37"/>
        <v>0</v>
      </c>
      <c r="O80" s="75">
        <f t="shared" ca="1" si="24"/>
        <v>0</v>
      </c>
      <c r="P80" s="123">
        <f t="shared" ca="1" si="38"/>
        <v>0</v>
      </c>
      <c r="Q80" s="76">
        <f t="shared" ca="1" si="34"/>
        <v>0</v>
      </c>
      <c r="R80" s="49">
        <f t="shared" si="28"/>
        <v>2029</v>
      </c>
    </row>
    <row r="81" spans="2:18" x14ac:dyDescent="0.25">
      <c r="B81" s="48">
        <f t="shared" si="29"/>
        <v>47484</v>
      </c>
      <c r="C81" s="72">
        <f t="shared" ca="1" si="30"/>
        <v>0</v>
      </c>
      <c r="D81" s="125">
        <v>0</v>
      </c>
      <c r="E81" s="125">
        <v>0</v>
      </c>
      <c r="F81" s="73">
        <f t="shared" ca="1" si="31"/>
        <v>0</v>
      </c>
      <c r="G81" s="77">
        <f t="shared" ca="1" si="32"/>
        <v>0</v>
      </c>
      <c r="H81" s="74">
        <f t="shared" ca="1" si="35"/>
        <v>0</v>
      </c>
      <c r="I81" s="112">
        <f t="shared" ca="1" si="25"/>
        <v>0</v>
      </c>
      <c r="J81" s="74">
        <f t="shared" ca="1" si="33"/>
        <v>0</v>
      </c>
      <c r="K81" s="74">
        <f t="shared" ca="1" si="26"/>
        <v>0</v>
      </c>
      <c r="L81" s="74">
        <f t="shared" ca="1" si="27"/>
        <v>0</v>
      </c>
      <c r="M81" s="74">
        <f t="shared" ca="1" si="36"/>
        <v>0</v>
      </c>
      <c r="N81" s="60">
        <f t="shared" ca="1" si="37"/>
        <v>0</v>
      </c>
      <c r="O81" s="75">
        <f t="shared" ca="1" si="24"/>
        <v>0</v>
      </c>
      <c r="P81" s="123">
        <f t="shared" ca="1" si="38"/>
        <v>0</v>
      </c>
      <c r="Q81" s="76">
        <f t="shared" ca="1" si="34"/>
        <v>0</v>
      </c>
      <c r="R81" s="49">
        <f t="shared" si="28"/>
        <v>2030</v>
      </c>
    </row>
    <row r="82" spans="2:18" x14ac:dyDescent="0.25">
      <c r="B82" s="48">
        <f t="shared" si="29"/>
        <v>47515</v>
      </c>
      <c r="C82" s="72">
        <f t="shared" ca="1" si="30"/>
        <v>0</v>
      </c>
      <c r="D82" s="125">
        <v>0</v>
      </c>
      <c r="E82" s="125">
        <v>0</v>
      </c>
      <c r="F82" s="73">
        <f t="shared" ca="1" si="31"/>
        <v>0</v>
      </c>
      <c r="G82" s="77">
        <f t="shared" ca="1" si="32"/>
        <v>0</v>
      </c>
      <c r="H82" s="74">
        <f t="shared" ca="1" si="35"/>
        <v>0</v>
      </c>
      <c r="I82" s="112">
        <f t="shared" ca="1" si="25"/>
        <v>0</v>
      </c>
      <c r="J82" s="74">
        <f t="shared" ca="1" si="33"/>
        <v>0</v>
      </c>
      <c r="K82" s="74">
        <f t="shared" ca="1" si="26"/>
        <v>0</v>
      </c>
      <c r="L82" s="74">
        <f t="shared" ca="1" si="27"/>
        <v>0</v>
      </c>
      <c r="M82" s="74">
        <f t="shared" ca="1" si="36"/>
        <v>0</v>
      </c>
      <c r="N82" s="60">
        <f t="shared" ca="1" si="37"/>
        <v>0</v>
      </c>
      <c r="O82" s="75">
        <f t="shared" ca="1" si="24"/>
        <v>0</v>
      </c>
      <c r="P82" s="123">
        <f t="shared" ca="1" si="38"/>
        <v>0</v>
      </c>
      <c r="Q82" s="76">
        <f t="shared" ca="1" si="34"/>
        <v>0</v>
      </c>
      <c r="R82" s="49">
        <f t="shared" si="28"/>
        <v>2030</v>
      </c>
    </row>
    <row r="83" spans="2:18" x14ac:dyDescent="0.25">
      <c r="B83" s="48">
        <f t="shared" si="29"/>
        <v>47543</v>
      </c>
      <c r="C83" s="72">
        <f t="shared" ca="1" si="30"/>
        <v>0</v>
      </c>
      <c r="D83" s="125">
        <v>0</v>
      </c>
      <c r="E83" s="125">
        <v>0</v>
      </c>
      <c r="F83" s="73">
        <f t="shared" ca="1" si="31"/>
        <v>0</v>
      </c>
      <c r="G83" s="77">
        <f t="shared" ca="1" si="32"/>
        <v>0</v>
      </c>
      <c r="H83" s="74">
        <f t="shared" ca="1" si="35"/>
        <v>0</v>
      </c>
      <c r="I83" s="112">
        <f t="shared" ca="1" si="25"/>
        <v>0</v>
      </c>
      <c r="J83" s="74">
        <f t="shared" ca="1" si="33"/>
        <v>0</v>
      </c>
      <c r="K83" s="74">
        <f t="shared" ca="1" si="26"/>
        <v>0</v>
      </c>
      <c r="L83" s="74">
        <f t="shared" ca="1" si="27"/>
        <v>0</v>
      </c>
      <c r="M83" s="74">
        <f t="shared" ca="1" si="36"/>
        <v>0</v>
      </c>
      <c r="N83" s="60">
        <f t="shared" ca="1" si="37"/>
        <v>0</v>
      </c>
      <c r="O83" s="75">
        <f t="shared" ca="1" si="24"/>
        <v>0</v>
      </c>
      <c r="P83" s="123">
        <f t="shared" ca="1" si="38"/>
        <v>0</v>
      </c>
      <c r="Q83" s="76">
        <f t="shared" ca="1" si="34"/>
        <v>0</v>
      </c>
      <c r="R83" s="49">
        <f t="shared" si="28"/>
        <v>2030</v>
      </c>
    </row>
    <row r="84" spans="2:18" x14ac:dyDescent="0.25">
      <c r="B84" s="48">
        <f t="shared" si="29"/>
        <v>47574</v>
      </c>
      <c r="C84" s="72">
        <f t="shared" ca="1" si="30"/>
        <v>0</v>
      </c>
      <c r="D84" s="125">
        <v>0</v>
      </c>
      <c r="E84" s="125">
        <v>0</v>
      </c>
      <c r="F84" s="73">
        <f t="shared" ca="1" si="31"/>
        <v>0</v>
      </c>
      <c r="G84" s="77">
        <f t="shared" ca="1" si="32"/>
        <v>0</v>
      </c>
      <c r="H84" s="74">
        <f t="shared" ca="1" si="35"/>
        <v>0</v>
      </c>
      <c r="I84" s="112">
        <f t="shared" ca="1" si="25"/>
        <v>0</v>
      </c>
      <c r="J84" s="74">
        <f t="shared" ca="1" si="33"/>
        <v>0</v>
      </c>
      <c r="K84" s="74">
        <f t="shared" ca="1" si="26"/>
        <v>0</v>
      </c>
      <c r="L84" s="74">
        <f t="shared" ca="1" si="27"/>
        <v>0</v>
      </c>
      <c r="M84" s="74">
        <f t="shared" ca="1" si="36"/>
        <v>0</v>
      </c>
      <c r="N84" s="60">
        <f t="shared" ca="1" si="37"/>
        <v>0</v>
      </c>
      <c r="O84" s="75">
        <f t="shared" ca="1" si="24"/>
        <v>0</v>
      </c>
      <c r="P84" s="123">
        <f t="shared" ca="1" si="38"/>
        <v>0</v>
      </c>
      <c r="Q84" s="76">
        <f t="shared" ca="1" si="34"/>
        <v>0</v>
      </c>
      <c r="R84" s="49">
        <f t="shared" si="28"/>
        <v>2030</v>
      </c>
    </row>
    <row r="85" spans="2:18" x14ac:dyDescent="0.25">
      <c r="B85" s="48">
        <f t="shared" si="29"/>
        <v>47604</v>
      </c>
      <c r="C85" s="72">
        <f t="shared" ca="1" si="30"/>
        <v>0</v>
      </c>
      <c r="D85" s="125">
        <v>0</v>
      </c>
      <c r="E85" s="125">
        <v>0</v>
      </c>
      <c r="F85" s="73">
        <f t="shared" ca="1" si="31"/>
        <v>0</v>
      </c>
      <c r="G85" s="77">
        <f t="shared" ca="1" si="32"/>
        <v>0</v>
      </c>
      <c r="H85" s="74">
        <f t="shared" ca="1" si="35"/>
        <v>0</v>
      </c>
      <c r="I85" s="112">
        <f t="shared" ca="1" si="25"/>
        <v>0</v>
      </c>
      <c r="J85" s="74">
        <f t="shared" ca="1" si="33"/>
        <v>0</v>
      </c>
      <c r="K85" s="74">
        <f t="shared" ca="1" si="26"/>
        <v>0</v>
      </c>
      <c r="L85" s="74">
        <f t="shared" ca="1" si="27"/>
        <v>0</v>
      </c>
      <c r="M85" s="74">
        <f t="shared" ca="1" si="36"/>
        <v>0</v>
      </c>
      <c r="N85" s="60">
        <f t="shared" ca="1" si="37"/>
        <v>0</v>
      </c>
      <c r="O85" s="75">
        <f t="shared" ca="1" si="24"/>
        <v>0</v>
      </c>
      <c r="P85" s="123">
        <f t="shared" ca="1" si="38"/>
        <v>0</v>
      </c>
      <c r="Q85" s="76">
        <f t="shared" ca="1" si="34"/>
        <v>0</v>
      </c>
      <c r="R85" s="49">
        <f t="shared" si="28"/>
        <v>2030</v>
      </c>
    </row>
    <row r="86" spans="2:18" x14ac:dyDescent="0.25">
      <c r="B86" s="48">
        <f t="shared" si="29"/>
        <v>47635</v>
      </c>
      <c r="C86" s="72">
        <f t="shared" ca="1" si="30"/>
        <v>0</v>
      </c>
      <c r="D86" s="125">
        <v>0</v>
      </c>
      <c r="E86" s="125">
        <v>0</v>
      </c>
      <c r="F86" s="73">
        <f t="shared" ca="1" si="31"/>
        <v>0</v>
      </c>
      <c r="G86" s="77">
        <f t="shared" ca="1" si="32"/>
        <v>0</v>
      </c>
      <c r="H86" s="74">
        <f t="shared" ca="1" si="35"/>
        <v>0</v>
      </c>
      <c r="I86" s="112">
        <f t="shared" ca="1" si="25"/>
        <v>0</v>
      </c>
      <c r="J86" s="74">
        <f t="shared" ca="1" si="33"/>
        <v>0</v>
      </c>
      <c r="K86" s="74">
        <f t="shared" ca="1" si="26"/>
        <v>0</v>
      </c>
      <c r="L86" s="74">
        <f t="shared" ca="1" si="27"/>
        <v>0</v>
      </c>
      <c r="M86" s="74">
        <f t="shared" ca="1" si="36"/>
        <v>0</v>
      </c>
      <c r="N86" s="60">
        <f t="shared" ca="1" si="37"/>
        <v>0</v>
      </c>
      <c r="O86" s="75">
        <f t="shared" ca="1" si="24"/>
        <v>0</v>
      </c>
      <c r="P86" s="123">
        <f t="shared" ca="1" si="38"/>
        <v>0</v>
      </c>
      <c r="Q86" s="76">
        <f t="shared" ca="1" si="34"/>
        <v>0</v>
      </c>
      <c r="R86" s="49">
        <f t="shared" si="28"/>
        <v>2030</v>
      </c>
    </row>
    <row r="87" spans="2:18" x14ac:dyDescent="0.25">
      <c r="B87" s="48">
        <f t="shared" si="29"/>
        <v>47665</v>
      </c>
      <c r="C87" s="72">
        <f t="shared" ca="1" si="30"/>
        <v>0</v>
      </c>
      <c r="D87" s="125">
        <v>0</v>
      </c>
      <c r="E87" s="125">
        <v>0</v>
      </c>
      <c r="F87" s="73">
        <f t="shared" ca="1" si="31"/>
        <v>0</v>
      </c>
      <c r="G87" s="77">
        <f t="shared" ca="1" si="32"/>
        <v>0</v>
      </c>
      <c r="H87" s="74">
        <f t="shared" ca="1" si="35"/>
        <v>0</v>
      </c>
      <c r="I87" s="112">
        <f t="shared" ca="1" si="25"/>
        <v>0</v>
      </c>
      <c r="J87" s="74">
        <f t="shared" ca="1" si="33"/>
        <v>0</v>
      </c>
      <c r="K87" s="74">
        <f t="shared" ca="1" si="26"/>
        <v>0</v>
      </c>
      <c r="L87" s="74">
        <f t="shared" ca="1" si="27"/>
        <v>0</v>
      </c>
      <c r="M87" s="74">
        <f t="shared" ca="1" si="36"/>
        <v>0</v>
      </c>
      <c r="N87" s="60">
        <f t="shared" ca="1" si="37"/>
        <v>0</v>
      </c>
      <c r="O87" s="75">
        <f t="shared" ca="1" si="24"/>
        <v>0</v>
      </c>
      <c r="P87" s="123">
        <f t="shared" ca="1" si="38"/>
        <v>0</v>
      </c>
      <c r="Q87" s="76">
        <f t="shared" ca="1" si="34"/>
        <v>0</v>
      </c>
      <c r="R87" s="49">
        <f t="shared" si="28"/>
        <v>2030</v>
      </c>
    </row>
    <row r="88" spans="2:18" x14ac:dyDescent="0.25">
      <c r="B88" s="48">
        <f t="shared" si="29"/>
        <v>47696</v>
      </c>
      <c r="C88" s="72">
        <f t="shared" ca="1" si="30"/>
        <v>0</v>
      </c>
      <c r="D88" s="125">
        <v>0</v>
      </c>
      <c r="E88" s="125">
        <v>0</v>
      </c>
      <c r="F88" s="73">
        <f t="shared" ca="1" si="31"/>
        <v>0</v>
      </c>
      <c r="G88" s="77">
        <f t="shared" ca="1" si="32"/>
        <v>0</v>
      </c>
      <c r="H88" s="74">
        <f t="shared" ca="1" si="35"/>
        <v>0</v>
      </c>
      <c r="I88" s="112">
        <f t="shared" ca="1" si="25"/>
        <v>0</v>
      </c>
      <c r="J88" s="74">
        <f t="shared" ca="1" si="33"/>
        <v>0</v>
      </c>
      <c r="K88" s="74">
        <f t="shared" ca="1" si="26"/>
        <v>0</v>
      </c>
      <c r="L88" s="74">
        <f t="shared" ca="1" si="27"/>
        <v>0</v>
      </c>
      <c r="M88" s="74">
        <f t="shared" ca="1" si="36"/>
        <v>0</v>
      </c>
      <c r="N88" s="60">
        <f t="shared" ca="1" si="37"/>
        <v>0</v>
      </c>
      <c r="O88" s="75">
        <f t="shared" ca="1" si="24"/>
        <v>0</v>
      </c>
      <c r="P88" s="123">
        <f t="shared" ca="1" si="38"/>
        <v>0</v>
      </c>
      <c r="Q88" s="76">
        <f t="shared" ca="1" si="34"/>
        <v>0</v>
      </c>
      <c r="R88" s="49">
        <f t="shared" si="28"/>
        <v>2030</v>
      </c>
    </row>
    <row r="89" spans="2:18" x14ac:dyDescent="0.25">
      <c r="B89" s="48">
        <f t="shared" si="29"/>
        <v>47727</v>
      </c>
      <c r="C89" s="72">
        <f t="shared" ca="1" si="30"/>
        <v>0</v>
      </c>
      <c r="D89" s="125">
        <v>0</v>
      </c>
      <c r="E89" s="125">
        <v>0</v>
      </c>
      <c r="F89" s="73">
        <f t="shared" ca="1" si="31"/>
        <v>0</v>
      </c>
      <c r="G89" s="77">
        <f t="shared" ca="1" si="32"/>
        <v>0</v>
      </c>
      <c r="H89" s="74">
        <f t="shared" ca="1" si="35"/>
        <v>0</v>
      </c>
      <c r="I89" s="112">
        <f t="shared" ca="1" si="25"/>
        <v>0</v>
      </c>
      <c r="J89" s="74">
        <f t="shared" ca="1" si="33"/>
        <v>0</v>
      </c>
      <c r="K89" s="74">
        <f t="shared" ca="1" si="26"/>
        <v>0</v>
      </c>
      <c r="L89" s="74">
        <f t="shared" ca="1" si="27"/>
        <v>0</v>
      </c>
      <c r="M89" s="74">
        <f t="shared" ca="1" si="36"/>
        <v>0</v>
      </c>
      <c r="N89" s="60">
        <f t="shared" ca="1" si="37"/>
        <v>0</v>
      </c>
      <c r="O89" s="75">
        <f t="shared" ref="O89:O152" ca="1" si="39">IF(Q88&gt;0,(IF(AND(MONTH($B89)=MONTH(Renew_3208),MONTH($B89)=MONTH(Renew_2924)),Goal_From_3208*0.5+Goal_From_2924*0.5,IF(MONTH($B89)=MONTH(Renew_3208),Goal_From_3208*0.5+Goal_From_2924*0.9,IF(MONTH($B89)=MONTH(Renew_2924),Goal_From_3208*0.9+Goal_From_2924*0.5,Goal_From_3208*0.9+Goal_From_2924*0.9)))+IF(B89&gt;=Temp_Start,IF(Temp,Temp_Goal,0),0)+IF(Bought_3rd_Rental,IF(MONTH($B89)=MONTH(Renew_NEW),Goal_From_NEW*0.5,Goal_From_NEW))),0)</f>
        <v>0</v>
      </c>
      <c r="P89" s="123">
        <f t="shared" ca="1" si="38"/>
        <v>0</v>
      </c>
      <c r="Q89" s="76">
        <f t="shared" ca="1" si="34"/>
        <v>0</v>
      </c>
      <c r="R89" s="49">
        <f t="shared" si="28"/>
        <v>2030</v>
      </c>
    </row>
    <row r="90" spans="2:18" x14ac:dyDescent="0.25">
      <c r="B90" s="48">
        <f t="shared" si="29"/>
        <v>47757</v>
      </c>
      <c r="C90" s="72">
        <f t="shared" ca="1" si="30"/>
        <v>0</v>
      </c>
      <c r="D90" s="125">
        <v>0</v>
      </c>
      <c r="E90" s="125">
        <v>0</v>
      </c>
      <c r="F90" s="73">
        <f t="shared" ca="1" si="31"/>
        <v>0</v>
      </c>
      <c r="G90" s="77">
        <f t="shared" ca="1" si="32"/>
        <v>0</v>
      </c>
      <c r="H90" s="74">
        <f t="shared" ca="1" si="35"/>
        <v>0</v>
      </c>
      <c r="I90" s="112">
        <f t="shared" ca="1" si="25"/>
        <v>0</v>
      </c>
      <c r="J90" s="74">
        <f t="shared" ca="1" si="33"/>
        <v>0</v>
      </c>
      <c r="K90" s="74">
        <f t="shared" ca="1" si="26"/>
        <v>0</v>
      </c>
      <c r="L90" s="74">
        <f t="shared" ca="1" si="27"/>
        <v>0</v>
      </c>
      <c r="M90" s="74">
        <f t="shared" ca="1" si="36"/>
        <v>0</v>
      </c>
      <c r="N90" s="60">
        <f t="shared" ca="1" si="37"/>
        <v>0</v>
      </c>
      <c r="O90" s="75">
        <f t="shared" ca="1" si="39"/>
        <v>0</v>
      </c>
      <c r="P90" s="123">
        <f t="shared" ca="1" si="38"/>
        <v>0</v>
      </c>
      <c r="Q90" s="76">
        <f t="shared" ca="1" si="34"/>
        <v>0</v>
      </c>
      <c r="R90" s="49">
        <f t="shared" si="28"/>
        <v>2030</v>
      </c>
    </row>
    <row r="91" spans="2:18" x14ac:dyDescent="0.25">
      <c r="B91" s="48">
        <f t="shared" si="29"/>
        <v>47788</v>
      </c>
      <c r="C91" s="72">
        <f t="shared" ca="1" si="30"/>
        <v>0</v>
      </c>
      <c r="D91" s="125">
        <v>0</v>
      </c>
      <c r="E91" s="125">
        <v>0</v>
      </c>
      <c r="F91" s="73">
        <f t="shared" ca="1" si="31"/>
        <v>0</v>
      </c>
      <c r="G91" s="77">
        <f t="shared" ca="1" si="32"/>
        <v>0</v>
      </c>
      <c r="H91" s="74">
        <f t="shared" ca="1" si="35"/>
        <v>0</v>
      </c>
      <c r="I91" s="112">
        <f t="shared" ca="1" si="25"/>
        <v>0</v>
      </c>
      <c r="J91" s="74">
        <f t="shared" ca="1" si="33"/>
        <v>0</v>
      </c>
      <c r="K91" s="74">
        <f t="shared" ca="1" si="26"/>
        <v>0</v>
      </c>
      <c r="L91" s="74">
        <f t="shared" ca="1" si="27"/>
        <v>0</v>
      </c>
      <c r="M91" s="74">
        <f t="shared" ca="1" si="36"/>
        <v>0</v>
      </c>
      <c r="N91" s="60">
        <f t="shared" ca="1" si="37"/>
        <v>0</v>
      </c>
      <c r="O91" s="75">
        <f t="shared" ca="1" si="39"/>
        <v>0</v>
      </c>
      <c r="P91" s="123">
        <f t="shared" ca="1" si="38"/>
        <v>0</v>
      </c>
      <c r="Q91" s="76">
        <f t="shared" ca="1" si="34"/>
        <v>0</v>
      </c>
      <c r="R91" s="49">
        <f t="shared" si="28"/>
        <v>2030</v>
      </c>
    </row>
    <row r="92" spans="2:18" x14ac:dyDescent="0.25">
      <c r="B92" s="48">
        <f t="shared" si="29"/>
        <v>47818</v>
      </c>
      <c r="C92" s="72">
        <f t="shared" ca="1" si="30"/>
        <v>0</v>
      </c>
      <c r="D92" s="125">
        <v>0</v>
      </c>
      <c r="E92" s="125">
        <v>0</v>
      </c>
      <c r="F92" s="73">
        <f t="shared" ca="1" si="31"/>
        <v>0</v>
      </c>
      <c r="G92" s="77">
        <f t="shared" ca="1" si="32"/>
        <v>0</v>
      </c>
      <c r="H92" s="74">
        <f t="shared" ca="1" si="35"/>
        <v>0</v>
      </c>
      <c r="I92" s="112">
        <f t="shared" ca="1" si="25"/>
        <v>0</v>
      </c>
      <c r="J92" s="74">
        <f t="shared" ca="1" si="33"/>
        <v>0</v>
      </c>
      <c r="K92" s="74">
        <f t="shared" ca="1" si="26"/>
        <v>0</v>
      </c>
      <c r="L92" s="74">
        <f t="shared" ca="1" si="27"/>
        <v>0</v>
      </c>
      <c r="M92" s="74">
        <f t="shared" ca="1" si="36"/>
        <v>0</v>
      </c>
      <c r="N92" s="60">
        <f t="shared" ca="1" si="37"/>
        <v>0</v>
      </c>
      <c r="O92" s="75">
        <f t="shared" ca="1" si="39"/>
        <v>0</v>
      </c>
      <c r="P92" s="123">
        <f t="shared" ca="1" si="38"/>
        <v>0</v>
      </c>
      <c r="Q92" s="76">
        <f t="shared" ca="1" si="34"/>
        <v>0</v>
      </c>
      <c r="R92" s="49">
        <f t="shared" si="28"/>
        <v>2030</v>
      </c>
    </row>
    <row r="93" spans="2:18" x14ac:dyDescent="0.25">
      <c r="B93" s="48">
        <f t="shared" si="29"/>
        <v>47849</v>
      </c>
      <c r="C93" s="72">
        <f t="shared" ca="1" si="30"/>
        <v>0</v>
      </c>
      <c r="D93" s="125">
        <v>0</v>
      </c>
      <c r="E93" s="125">
        <v>0</v>
      </c>
      <c r="F93" s="73">
        <f t="shared" ca="1" si="31"/>
        <v>0</v>
      </c>
      <c r="G93" s="77">
        <f t="shared" ca="1" si="32"/>
        <v>0</v>
      </c>
      <c r="H93" s="74">
        <f t="shared" ca="1" si="35"/>
        <v>0</v>
      </c>
      <c r="I93" s="112">
        <f t="shared" ca="1" si="25"/>
        <v>0</v>
      </c>
      <c r="J93" s="74">
        <f t="shared" ca="1" si="33"/>
        <v>0</v>
      </c>
      <c r="K93" s="74">
        <f t="shared" ca="1" si="26"/>
        <v>0</v>
      </c>
      <c r="L93" s="74">
        <f t="shared" ca="1" si="27"/>
        <v>0</v>
      </c>
      <c r="M93" s="74">
        <f t="shared" ca="1" si="36"/>
        <v>0</v>
      </c>
      <c r="N93" s="60">
        <f t="shared" ca="1" si="37"/>
        <v>0</v>
      </c>
      <c r="O93" s="75">
        <f t="shared" ca="1" si="39"/>
        <v>0</v>
      </c>
      <c r="P93" s="123">
        <f t="shared" ca="1" si="38"/>
        <v>0</v>
      </c>
      <c r="Q93" s="76">
        <f t="shared" ca="1" si="34"/>
        <v>0</v>
      </c>
      <c r="R93" s="49">
        <f t="shared" si="28"/>
        <v>2031</v>
      </c>
    </row>
    <row r="94" spans="2:18" x14ac:dyDescent="0.25">
      <c r="B94" s="48">
        <f t="shared" si="29"/>
        <v>47880</v>
      </c>
      <c r="C94" s="72">
        <f t="shared" ca="1" si="30"/>
        <v>0</v>
      </c>
      <c r="D94" s="125">
        <v>0</v>
      </c>
      <c r="E94" s="125">
        <v>0</v>
      </c>
      <c r="F94" s="73">
        <f t="shared" ca="1" si="31"/>
        <v>0</v>
      </c>
      <c r="G94" s="77">
        <f t="shared" ca="1" si="32"/>
        <v>0</v>
      </c>
      <c r="H94" s="74">
        <f t="shared" ca="1" si="35"/>
        <v>0</v>
      </c>
      <c r="I94" s="112">
        <f t="shared" ca="1" si="25"/>
        <v>0</v>
      </c>
      <c r="J94" s="74">
        <f t="shared" ca="1" si="33"/>
        <v>0</v>
      </c>
      <c r="K94" s="74">
        <f t="shared" ca="1" si="26"/>
        <v>0</v>
      </c>
      <c r="L94" s="74">
        <f t="shared" ca="1" si="27"/>
        <v>0</v>
      </c>
      <c r="M94" s="74">
        <f t="shared" ca="1" si="36"/>
        <v>0</v>
      </c>
      <c r="N94" s="60">
        <f t="shared" ca="1" si="37"/>
        <v>0</v>
      </c>
      <c r="O94" s="75">
        <f t="shared" ca="1" si="39"/>
        <v>0</v>
      </c>
      <c r="P94" s="123">
        <f t="shared" ca="1" si="38"/>
        <v>0</v>
      </c>
      <c r="Q94" s="76">
        <f t="shared" ca="1" si="34"/>
        <v>0</v>
      </c>
      <c r="R94" s="49">
        <f t="shared" si="28"/>
        <v>2031</v>
      </c>
    </row>
    <row r="95" spans="2:18" x14ac:dyDescent="0.25">
      <c r="B95" s="48">
        <f t="shared" si="29"/>
        <v>47908</v>
      </c>
      <c r="C95" s="72">
        <f t="shared" ca="1" si="30"/>
        <v>0</v>
      </c>
      <c r="D95" s="125">
        <v>0</v>
      </c>
      <c r="E95" s="125">
        <v>0</v>
      </c>
      <c r="F95" s="73">
        <f t="shared" ca="1" si="31"/>
        <v>0</v>
      </c>
      <c r="G95" s="77">
        <f t="shared" ca="1" si="32"/>
        <v>0</v>
      </c>
      <c r="H95" s="74">
        <f t="shared" ca="1" si="35"/>
        <v>0</v>
      </c>
      <c r="I95" s="112">
        <f t="shared" ca="1" si="25"/>
        <v>0</v>
      </c>
      <c r="J95" s="74">
        <f t="shared" ca="1" si="33"/>
        <v>0</v>
      </c>
      <c r="K95" s="74">
        <f t="shared" ca="1" si="26"/>
        <v>0</v>
      </c>
      <c r="L95" s="74">
        <f t="shared" ca="1" si="27"/>
        <v>0</v>
      </c>
      <c r="M95" s="74">
        <f t="shared" ca="1" si="36"/>
        <v>0</v>
      </c>
      <c r="N95" s="60">
        <f t="shared" ca="1" si="37"/>
        <v>0</v>
      </c>
      <c r="O95" s="75">
        <f t="shared" ca="1" si="39"/>
        <v>0</v>
      </c>
      <c r="P95" s="123">
        <f t="shared" ca="1" si="38"/>
        <v>0</v>
      </c>
      <c r="Q95" s="76">
        <f t="shared" ca="1" si="34"/>
        <v>0</v>
      </c>
      <c r="R95" s="49">
        <f t="shared" si="28"/>
        <v>2031</v>
      </c>
    </row>
    <row r="96" spans="2:18" x14ac:dyDescent="0.25">
      <c r="B96" s="48">
        <f t="shared" si="29"/>
        <v>47939</v>
      </c>
      <c r="C96" s="72">
        <f t="shared" ca="1" si="30"/>
        <v>0</v>
      </c>
      <c r="D96" s="125">
        <v>0</v>
      </c>
      <c r="E96" s="125">
        <v>0</v>
      </c>
      <c r="F96" s="73">
        <f t="shared" ca="1" si="31"/>
        <v>0</v>
      </c>
      <c r="G96" s="77">
        <f t="shared" ca="1" si="32"/>
        <v>0</v>
      </c>
      <c r="H96" s="74">
        <f t="shared" ca="1" si="35"/>
        <v>0</v>
      </c>
      <c r="I96" s="112">
        <f t="shared" ca="1" si="25"/>
        <v>0</v>
      </c>
      <c r="J96" s="74">
        <f t="shared" ca="1" si="33"/>
        <v>0</v>
      </c>
      <c r="K96" s="74">
        <f t="shared" ca="1" si="26"/>
        <v>0</v>
      </c>
      <c r="L96" s="74">
        <f t="shared" ca="1" si="27"/>
        <v>0</v>
      </c>
      <c r="M96" s="74">
        <f t="shared" ca="1" si="36"/>
        <v>0</v>
      </c>
      <c r="N96" s="60">
        <f t="shared" ca="1" si="37"/>
        <v>0</v>
      </c>
      <c r="O96" s="75">
        <f t="shared" ca="1" si="39"/>
        <v>0</v>
      </c>
      <c r="P96" s="123">
        <f t="shared" ca="1" si="38"/>
        <v>0</v>
      </c>
      <c r="Q96" s="76">
        <f t="shared" ca="1" si="34"/>
        <v>0</v>
      </c>
      <c r="R96" s="49">
        <f t="shared" si="28"/>
        <v>2031</v>
      </c>
    </row>
    <row r="97" spans="2:18" x14ac:dyDescent="0.25">
      <c r="B97" s="48">
        <f t="shared" si="29"/>
        <v>47969</v>
      </c>
      <c r="C97" s="72">
        <f t="shared" ca="1" si="30"/>
        <v>0</v>
      </c>
      <c r="D97" s="125">
        <v>0</v>
      </c>
      <c r="E97" s="125">
        <v>0</v>
      </c>
      <c r="F97" s="73">
        <f t="shared" ca="1" si="31"/>
        <v>0</v>
      </c>
      <c r="G97" s="77">
        <f t="shared" ca="1" si="32"/>
        <v>0</v>
      </c>
      <c r="H97" s="74">
        <f t="shared" ca="1" si="35"/>
        <v>0</v>
      </c>
      <c r="I97" s="112">
        <f t="shared" ca="1" si="25"/>
        <v>0</v>
      </c>
      <c r="J97" s="74">
        <f t="shared" ca="1" si="33"/>
        <v>0</v>
      </c>
      <c r="K97" s="74">
        <f t="shared" ca="1" si="26"/>
        <v>0</v>
      </c>
      <c r="L97" s="74">
        <f t="shared" ca="1" si="27"/>
        <v>0</v>
      </c>
      <c r="M97" s="74">
        <f t="shared" ca="1" si="36"/>
        <v>0</v>
      </c>
      <c r="N97" s="60">
        <f t="shared" ca="1" si="37"/>
        <v>0</v>
      </c>
      <c r="O97" s="75">
        <f t="shared" ca="1" si="39"/>
        <v>0</v>
      </c>
      <c r="P97" s="123">
        <f t="shared" ca="1" si="38"/>
        <v>0</v>
      </c>
      <c r="Q97" s="76">
        <f t="shared" ca="1" si="34"/>
        <v>0</v>
      </c>
      <c r="R97" s="49">
        <f t="shared" si="28"/>
        <v>2031</v>
      </c>
    </row>
    <row r="98" spans="2:18" x14ac:dyDescent="0.25">
      <c r="B98" s="48">
        <f t="shared" si="29"/>
        <v>48000</v>
      </c>
      <c r="C98" s="72">
        <f t="shared" ca="1" si="30"/>
        <v>0</v>
      </c>
      <c r="D98" s="125">
        <v>0</v>
      </c>
      <c r="E98" s="125">
        <v>0</v>
      </c>
      <c r="F98" s="73">
        <f t="shared" ca="1" si="31"/>
        <v>0</v>
      </c>
      <c r="G98" s="77">
        <f t="shared" ca="1" si="32"/>
        <v>0</v>
      </c>
      <c r="H98" s="74">
        <f t="shared" ca="1" si="35"/>
        <v>0</v>
      </c>
      <c r="I98" s="112">
        <f t="shared" ca="1" si="25"/>
        <v>0</v>
      </c>
      <c r="J98" s="74">
        <f t="shared" ca="1" si="33"/>
        <v>0</v>
      </c>
      <c r="K98" s="74">
        <f t="shared" ca="1" si="26"/>
        <v>0</v>
      </c>
      <c r="L98" s="74">
        <f t="shared" ca="1" si="27"/>
        <v>0</v>
      </c>
      <c r="M98" s="74">
        <f t="shared" ca="1" si="36"/>
        <v>0</v>
      </c>
      <c r="N98" s="60">
        <f t="shared" ca="1" si="37"/>
        <v>0</v>
      </c>
      <c r="O98" s="75">
        <f t="shared" ca="1" si="39"/>
        <v>0</v>
      </c>
      <c r="P98" s="123">
        <f t="shared" ca="1" si="38"/>
        <v>0</v>
      </c>
      <c r="Q98" s="76">
        <f t="shared" ca="1" si="34"/>
        <v>0</v>
      </c>
      <c r="R98" s="49">
        <f t="shared" si="28"/>
        <v>2031</v>
      </c>
    </row>
    <row r="99" spans="2:18" x14ac:dyDescent="0.25">
      <c r="B99" s="48">
        <f t="shared" si="29"/>
        <v>48030</v>
      </c>
      <c r="C99" s="72">
        <f t="shared" ca="1" si="30"/>
        <v>0</v>
      </c>
      <c r="D99" s="125">
        <v>0</v>
      </c>
      <c r="E99" s="125">
        <v>0</v>
      </c>
      <c r="F99" s="73">
        <f t="shared" ca="1" si="31"/>
        <v>0</v>
      </c>
      <c r="G99" s="77">
        <f t="shared" ca="1" si="32"/>
        <v>0</v>
      </c>
      <c r="H99" s="74">
        <f t="shared" ca="1" si="35"/>
        <v>0</v>
      </c>
      <c r="I99" s="112">
        <f t="shared" ca="1" si="25"/>
        <v>0</v>
      </c>
      <c r="J99" s="74">
        <f t="shared" ca="1" si="33"/>
        <v>0</v>
      </c>
      <c r="K99" s="74">
        <f t="shared" ca="1" si="26"/>
        <v>0</v>
      </c>
      <c r="L99" s="74">
        <f t="shared" ca="1" si="27"/>
        <v>0</v>
      </c>
      <c r="M99" s="74">
        <f t="shared" ca="1" si="36"/>
        <v>0</v>
      </c>
      <c r="N99" s="60">
        <f t="shared" ca="1" si="37"/>
        <v>0</v>
      </c>
      <c r="O99" s="75">
        <f t="shared" ca="1" si="39"/>
        <v>0</v>
      </c>
      <c r="P99" s="123">
        <f t="shared" ca="1" si="38"/>
        <v>0</v>
      </c>
      <c r="Q99" s="76">
        <f t="shared" ca="1" si="34"/>
        <v>0</v>
      </c>
      <c r="R99" s="49">
        <f t="shared" si="28"/>
        <v>2031</v>
      </c>
    </row>
    <row r="100" spans="2:18" x14ac:dyDescent="0.25">
      <c r="B100" s="48">
        <f t="shared" si="29"/>
        <v>48061</v>
      </c>
      <c r="C100" s="72">
        <f t="shared" ca="1" si="30"/>
        <v>0</v>
      </c>
      <c r="D100" s="125">
        <v>0</v>
      </c>
      <c r="E100" s="125">
        <v>0</v>
      </c>
      <c r="F100" s="73">
        <f t="shared" ca="1" si="31"/>
        <v>0</v>
      </c>
      <c r="G100" s="77">
        <f t="shared" ca="1" si="32"/>
        <v>0</v>
      </c>
      <c r="H100" s="74">
        <f t="shared" ca="1" si="35"/>
        <v>0</v>
      </c>
      <c r="I100" s="112">
        <f t="shared" ca="1" si="25"/>
        <v>0</v>
      </c>
      <c r="J100" s="74">
        <f t="shared" ca="1" si="33"/>
        <v>0</v>
      </c>
      <c r="K100" s="74">
        <f t="shared" ca="1" si="26"/>
        <v>0</v>
      </c>
      <c r="L100" s="74">
        <f t="shared" ca="1" si="27"/>
        <v>0</v>
      </c>
      <c r="M100" s="74">
        <f t="shared" ca="1" si="36"/>
        <v>0</v>
      </c>
      <c r="N100" s="60">
        <f t="shared" ca="1" si="37"/>
        <v>0</v>
      </c>
      <c r="O100" s="75">
        <f t="shared" ca="1" si="39"/>
        <v>0</v>
      </c>
      <c r="P100" s="123">
        <f t="shared" ca="1" si="38"/>
        <v>0</v>
      </c>
      <c r="Q100" s="76">
        <f t="shared" ca="1" si="34"/>
        <v>0</v>
      </c>
      <c r="R100" s="49">
        <f t="shared" si="28"/>
        <v>2031</v>
      </c>
    </row>
    <row r="101" spans="2:18" x14ac:dyDescent="0.25">
      <c r="B101" s="48">
        <f t="shared" si="29"/>
        <v>48092</v>
      </c>
      <c r="C101" s="72">
        <f t="shared" ca="1" si="30"/>
        <v>0</v>
      </c>
      <c r="D101" s="125">
        <v>0</v>
      </c>
      <c r="E101" s="125">
        <v>0</v>
      </c>
      <c r="F101" s="73">
        <f t="shared" ca="1" si="31"/>
        <v>0</v>
      </c>
      <c r="G101" s="77">
        <f t="shared" ca="1" si="32"/>
        <v>0</v>
      </c>
      <c r="H101" s="74">
        <f t="shared" ca="1" si="35"/>
        <v>0</v>
      </c>
      <c r="I101" s="112">
        <f t="shared" ca="1" si="25"/>
        <v>0</v>
      </c>
      <c r="J101" s="74">
        <f t="shared" ca="1" si="33"/>
        <v>0</v>
      </c>
      <c r="K101" s="74">
        <f t="shared" ca="1" si="26"/>
        <v>0</v>
      </c>
      <c r="L101" s="74">
        <f t="shared" ca="1" si="27"/>
        <v>0</v>
      </c>
      <c r="M101" s="74">
        <f t="shared" ca="1" si="36"/>
        <v>0</v>
      </c>
      <c r="N101" s="60">
        <f t="shared" ca="1" si="37"/>
        <v>0</v>
      </c>
      <c r="O101" s="75">
        <f t="shared" ca="1" si="39"/>
        <v>0</v>
      </c>
      <c r="P101" s="123">
        <f t="shared" ca="1" si="38"/>
        <v>0</v>
      </c>
      <c r="Q101" s="76">
        <f t="shared" ca="1" si="34"/>
        <v>0</v>
      </c>
      <c r="R101" s="49">
        <f t="shared" si="28"/>
        <v>2031</v>
      </c>
    </row>
    <row r="102" spans="2:18" x14ac:dyDescent="0.25">
      <c r="B102" s="48">
        <f t="shared" si="29"/>
        <v>48122</v>
      </c>
      <c r="C102" s="72">
        <f t="shared" ca="1" si="30"/>
        <v>0</v>
      </c>
      <c r="D102" s="125">
        <v>0</v>
      </c>
      <c r="E102" s="125">
        <v>0</v>
      </c>
      <c r="F102" s="73">
        <f t="shared" ca="1" si="31"/>
        <v>0</v>
      </c>
      <c r="G102" s="77">
        <f t="shared" ca="1" si="32"/>
        <v>0</v>
      </c>
      <c r="H102" s="74">
        <f t="shared" ca="1" si="35"/>
        <v>0</v>
      </c>
      <c r="I102" s="112">
        <f t="shared" ca="1" si="25"/>
        <v>0</v>
      </c>
      <c r="J102" s="74">
        <f t="shared" ca="1" si="33"/>
        <v>0</v>
      </c>
      <c r="K102" s="74">
        <f t="shared" ca="1" si="26"/>
        <v>0</v>
      </c>
      <c r="L102" s="74">
        <f t="shared" ca="1" si="27"/>
        <v>0</v>
      </c>
      <c r="M102" s="74">
        <f t="shared" ca="1" si="36"/>
        <v>0</v>
      </c>
      <c r="N102" s="60">
        <f t="shared" ca="1" si="37"/>
        <v>0</v>
      </c>
      <c r="O102" s="75">
        <f t="shared" ca="1" si="39"/>
        <v>0</v>
      </c>
      <c r="P102" s="123">
        <f t="shared" ca="1" si="38"/>
        <v>0</v>
      </c>
      <c r="Q102" s="76">
        <f t="shared" ca="1" si="34"/>
        <v>0</v>
      </c>
      <c r="R102" s="49">
        <f t="shared" si="28"/>
        <v>2031</v>
      </c>
    </row>
    <row r="103" spans="2:18" x14ac:dyDescent="0.25">
      <c r="B103" s="48">
        <f t="shared" si="29"/>
        <v>48153</v>
      </c>
      <c r="C103" s="72">
        <f t="shared" ca="1" si="30"/>
        <v>0</v>
      </c>
      <c r="D103" s="125">
        <v>0</v>
      </c>
      <c r="E103" s="125">
        <v>0</v>
      </c>
      <c r="F103" s="73">
        <f t="shared" ca="1" si="31"/>
        <v>0</v>
      </c>
      <c r="G103" s="77">
        <f t="shared" ca="1" si="32"/>
        <v>0</v>
      </c>
      <c r="H103" s="74">
        <f t="shared" ca="1" si="35"/>
        <v>0</v>
      </c>
      <c r="I103" s="112">
        <f t="shared" ca="1" si="25"/>
        <v>0</v>
      </c>
      <c r="J103" s="74">
        <f t="shared" ca="1" si="33"/>
        <v>0</v>
      </c>
      <c r="K103" s="74">
        <f t="shared" ca="1" si="26"/>
        <v>0</v>
      </c>
      <c r="L103" s="74">
        <f t="shared" ca="1" si="27"/>
        <v>0</v>
      </c>
      <c r="M103" s="74">
        <f t="shared" ca="1" si="36"/>
        <v>0</v>
      </c>
      <c r="N103" s="60">
        <f t="shared" ca="1" si="37"/>
        <v>0</v>
      </c>
      <c r="O103" s="75">
        <f t="shared" ca="1" si="39"/>
        <v>0</v>
      </c>
      <c r="P103" s="123">
        <f t="shared" ca="1" si="38"/>
        <v>0</v>
      </c>
      <c r="Q103" s="76">
        <f t="shared" ca="1" si="34"/>
        <v>0</v>
      </c>
      <c r="R103" s="49">
        <f t="shared" si="28"/>
        <v>2031</v>
      </c>
    </row>
    <row r="104" spans="2:18" x14ac:dyDescent="0.25">
      <c r="B104" s="48">
        <f t="shared" si="29"/>
        <v>48183</v>
      </c>
      <c r="C104" s="72">
        <f t="shared" ca="1" si="30"/>
        <v>0</v>
      </c>
      <c r="D104" s="125">
        <v>0</v>
      </c>
      <c r="E104" s="125">
        <v>0</v>
      </c>
      <c r="F104" s="73">
        <f t="shared" ca="1" si="31"/>
        <v>0</v>
      </c>
      <c r="G104" s="77">
        <f t="shared" ca="1" si="32"/>
        <v>0</v>
      </c>
      <c r="H104" s="74">
        <f t="shared" ca="1" si="35"/>
        <v>0</v>
      </c>
      <c r="I104" s="112">
        <f t="shared" ca="1" si="25"/>
        <v>0</v>
      </c>
      <c r="J104" s="74">
        <f t="shared" ca="1" si="33"/>
        <v>0</v>
      </c>
      <c r="K104" s="74">
        <f t="shared" ca="1" si="26"/>
        <v>0</v>
      </c>
      <c r="L104" s="74">
        <f t="shared" ca="1" si="27"/>
        <v>0</v>
      </c>
      <c r="M104" s="74">
        <f t="shared" ca="1" si="36"/>
        <v>0</v>
      </c>
      <c r="N104" s="60">
        <f t="shared" ca="1" si="37"/>
        <v>0</v>
      </c>
      <c r="O104" s="75">
        <f t="shared" ca="1" si="39"/>
        <v>0</v>
      </c>
      <c r="P104" s="123">
        <f t="shared" ca="1" si="38"/>
        <v>0</v>
      </c>
      <c r="Q104" s="76">
        <f t="shared" ca="1" si="34"/>
        <v>0</v>
      </c>
      <c r="R104" s="49">
        <f t="shared" si="28"/>
        <v>2031</v>
      </c>
    </row>
    <row r="105" spans="2:18" x14ac:dyDescent="0.25">
      <c r="B105" s="48">
        <f t="shared" si="29"/>
        <v>48214</v>
      </c>
      <c r="C105" s="72">
        <f t="shared" ca="1" si="30"/>
        <v>0</v>
      </c>
      <c r="D105" s="125">
        <v>0</v>
      </c>
      <c r="E105" s="125">
        <v>0</v>
      </c>
      <c r="F105" s="73">
        <f t="shared" ca="1" si="31"/>
        <v>0</v>
      </c>
      <c r="G105" s="77">
        <f t="shared" ca="1" si="32"/>
        <v>0</v>
      </c>
      <c r="H105" s="74">
        <f t="shared" ca="1" si="35"/>
        <v>0</v>
      </c>
      <c r="I105" s="112">
        <f t="shared" ca="1" si="25"/>
        <v>0</v>
      </c>
      <c r="J105" s="74">
        <f t="shared" ca="1" si="33"/>
        <v>0</v>
      </c>
      <c r="K105" s="74">
        <f t="shared" ca="1" si="26"/>
        <v>0</v>
      </c>
      <c r="L105" s="74">
        <f t="shared" ca="1" si="27"/>
        <v>0</v>
      </c>
      <c r="M105" s="74">
        <f t="shared" ca="1" si="36"/>
        <v>0</v>
      </c>
      <c r="N105" s="60">
        <f t="shared" ca="1" si="37"/>
        <v>0</v>
      </c>
      <c r="O105" s="75">
        <f t="shared" ca="1" si="39"/>
        <v>0</v>
      </c>
      <c r="P105" s="123">
        <f t="shared" ca="1" si="38"/>
        <v>0</v>
      </c>
      <c r="Q105" s="76">
        <f t="shared" ca="1" si="34"/>
        <v>0</v>
      </c>
      <c r="R105" s="49">
        <f t="shared" si="28"/>
        <v>2032</v>
      </c>
    </row>
    <row r="106" spans="2:18" x14ac:dyDescent="0.25">
      <c r="B106" s="48">
        <f t="shared" si="29"/>
        <v>48245</v>
      </c>
      <c r="C106" s="72">
        <f t="shared" ca="1" si="30"/>
        <v>0</v>
      </c>
      <c r="D106" s="125">
        <v>0</v>
      </c>
      <c r="E106" s="125">
        <v>0</v>
      </c>
      <c r="F106" s="73">
        <f t="shared" ca="1" si="31"/>
        <v>0</v>
      </c>
      <c r="G106" s="77">
        <f t="shared" ca="1" si="32"/>
        <v>0</v>
      </c>
      <c r="H106" s="74">
        <f t="shared" ca="1" si="35"/>
        <v>0</v>
      </c>
      <c r="I106" s="112">
        <f t="shared" ca="1" si="25"/>
        <v>0</v>
      </c>
      <c r="J106" s="74">
        <f t="shared" ca="1" si="33"/>
        <v>0</v>
      </c>
      <c r="K106" s="74">
        <f t="shared" ca="1" si="26"/>
        <v>0</v>
      </c>
      <c r="L106" s="74">
        <f t="shared" ca="1" si="27"/>
        <v>0</v>
      </c>
      <c r="M106" s="74">
        <f t="shared" ca="1" si="36"/>
        <v>0</v>
      </c>
      <c r="N106" s="60">
        <f t="shared" ca="1" si="37"/>
        <v>0</v>
      </c>
      <c r="O106" s="75">
        <f t="shared" ca="1" si="39"/>
        <v>0</v>
      </c>
      <c r="P106" s="123">
        <f t="shared" ca="1" si="38"/>
        <v>0</v>
      </c>
      <c r="Q106" s="76">
        <f t="shared" ca="1" si="34"/>
        <v>0</v>
      </c>
      <c r="R106" s="49">
        <f t="shared" si="28"/>
        <v>2032</v>
      </c>
    </row>
    <row r="107" spans="2:18" x14ac:dyDescent="0.25">
      <c r="B107" s="48">
        <f t="shared" si="29"/>
        <v>48274</v>
      </c>
      <c r="C107" s="72">
        <f t="shared" ca="1" si="30"/>
        <v>0</v>
      </c>
      <c r="D107" s="125">
        <v>0</v>
      </c>
      <c r="E107" s="125">
        <v>0</v>
      </c>
      <c r="F107" s="73">
        <f t="shared" ca="1" si="31"/>
        <v>0</v>
      </c>
      <c r="G107" s="77">
        <f t="shared" ca="1" si="32"/>
        <v>0</v>
      </c>
      <c r="H107" s="74">
        <f t="shared" ca="1" si="35"/>
        <v>0</v>
      </c>
      <c r="I107" s="112">
        <f t="shared" ca="1" si="25"/>
        <v>0</v>
      </c>
      <c r="J107" s="74">
        <f t="shared" ca="1" si="33"/>
        <v>0</v>
      </c>
      <c r="K107" s="74">
        <f t="shared" ca="1" si="26"/>
        <v>0</v>
      </c>
      <c r="L107" s="74">
        <f t="shared" ca="1" si="27"/>
        <v>0</v>
      </c>
      <c r="M107" s="74">
        <f t="shared" ca="1" si="36"/>
        <v>0</v>
      </c>
      <c r="N107" s="60">
        <f t="shared" ca="1" si="37"/>
        <v>0</v>
      </c>
      <c r="O107" s="75">
        <f t="shared" ca="1" si="39"/>
        <v>0</v>
      </c>
      <c r="P107" s="123">
        <f t="shared" ca="1" si="38"/>
        <v>0</v>
      </c>
      <c r="Q107" s="76">
        <f t="shared" ca="1" si="34"/>
        <v>0</v>
      </c>
      <c r="R107" s="49">
        <f t="shared" si="28"/>
        <v>2032</v>
      </c>
    </row>
    <row r="108" spans="2:18" x14ac:dyDescent="0.25">
      <c r="B108" s="48">
        <f t="shared" si="29"/>
        <v>48305</v>
      </c>
      <c r="C108" s="72">
        <f t="shared" ca="1" si="30"/>
        <v>0</v>
      </c>
      <c r="D108" s="125">
        <v>0</v>
      </c>
      <c r="E108" s="125">
        <v>0</v>
      </c>
      <c r="F108" s="73">
        <f t="shared" ca="1" si="31"/>
        <v>0</v>
      </c>
      <c r="G108" s="77">
        <f t="shared" ca="1" si="32"/>
        <v>0</v>
      </c>
      <c r="H108" s="74">
        <f t="shared" ca="1" si="35"/>
        <v>0</v>
      </c>
      <c r="I108" s="112">
        <f t="shared" ca="1" si="25"/>
        <v>0</v>
      </c>
      <c r="J108" s="74">
        <f t="shared" ca="1" si="33"/>
        <v>0</v>
      </c>
      <c r="K108" s="74">
        <f t="shared" ca="1" si="26"/>
        <v>0</v>
      </c>
      <c r="L108" s="74">
        <f t="shared" ca="1" si="27"/>
        <v>0</v>
      </c>
      <c r="M108" s="74">
        <f t="shared" ca="1" si="36"/>
        <v>0</v>
      </c>
      <c r="N108" s="60">
        <f t="shared" ca="1" si="37"/>
        <v>0</v>
      </c>
      <c r="O108" s="75">
        <f t="shared" ca="1" si="39"/>
        <v>0</v>
      </c>
      <c r="P108" s="123">
        <f t="shared" ca="1" si="38"/>
        <v>0</v>
      </c>
      <c r="Q108" s="76">
        <f t="shared" ca="1" si="34"/>
        <v>0</v>
      </c>
      <c r="R108" s="49">
        <f t="shared" si="28"/>
        <v>2032</v>
      </c>
    </row>
    <row r="109" spans="2:18" x14ac:dyDescent="0.25">
      <c r="B109" s="48">
        <f t="shared" si="29"/>
        <v>48335</v>
      </c>
      <c r="C109" s="72">
        <f t="shared" ca="1" si="30"/>
        <v>0</v>
      </c>
      <c r="D109" s="125">
        <v>0</v>
      </c>
      <c r="E109" s="125">
        <v>0</v>
      </c>
      <c r="F109" s="73">
        <f t="shared" ca="1" si="31"/>
        <v>0</v>
      </c>
      <c r="G109" s="77">
        <f t="shared" ca="1" si="32"/>
        <v>0</v>
      </c>
      <c r="H109" s="74">
        <f t="shared" ca="1" si="35"/>
        <v>0</v>
      </c>
      <c r="I109" s="112">
        <f t="shared" ca="1" si="25"/>
        <v>0</v>
      </c>
      <c r="J109" s="74">
        <f t="shared" ca="1" si="33"/>
        <v>0</v>
      </c>
      <c r="K109" s="74">
        <f t="shared" ca="1" si="26"/>
        <v>0</v>
      </c>
      <c r="L109" s="74">
        <f t="shared" ca="1" si="27"/>
        <v>0</v>
      </c>
      <c r="M109" s="74">
        <f t="shared" ca="1" si="36"/>
        <v>0</v>
      </c>
      <c r="N109" s="60">
        <f t="shared" ca="1" si="37"/>
        <v>0</v>
      </c>
      <c r="O109" s="75">
        <f t="shared" ca="1" si="39"/>
        <v>0</v>
      </c>
      <c r="P109" s="123">
        <f t="shared" ca="1" si="38"/>
        <v>0</v>
      </c>
      <c r="Q109" s="76">
        <f t="shared" ca="1" si="34"/>
        <v>0</v>
      </c>
      <c r="R109" s="49">
        <f t="shared" si="28"/>
        <v>2032</v>
      </c>
    </row>
    <row r="110" spans="2:18" x14ac:dyDescent="0.25">
      <c r="B110" s="48">
        <f t="shared" si="29"/>
        <v>48366</v>
      </c>
      <c r="C110" s="72">
        <f t="shared" ca="1" si="30"/>
        <v>0</v>
      </c>
      <c r="D110" s="125">
        <v>0</v>
      </c>
      <c r="E110" s="125">
        <v>0</v>
      </c>
      <c r="F110" s="73">
        <f t="shared" ca="1" si="31"/>
        <v>0</v>
      </c>
      <c r="G110" s="77">
        <f t="shared" ca="1" si="32"/>
        <v>0</v>
      </c>
      <c r="H110" s="74">
        <f t="shared" ca="1" si="35"/>
        <v>0</v>
      </c>
      <c r="I110" s="112">
        <f t="shared" ca="1" si="25"/>
        <v>0</v>
      </c>
      <c r="J110" s="74">
        <f t="shared" ca="1" si="33"/>
        <v>0</v>
      </c>
      <c r="K110" s="74">
        <f t="shared" ca="1" si="26"/>
        <v>0</v>
      </c>
      <c r="L110" s="74">
        <f t="shared" ca="1" si="27"/>
        <v>0</v>
      </c>
      <c r="M110" s="74">
        <f t="shared" ca="1" si="36"/>
        <v>0</v>
      </c>
      <c r="N110" s="60">
        <f t="shared" ca="1" si="37"/>
        <v>0</v>
      </c>
      <c r="O110" s="75">
        <f t="shared" ca="1" si="39"/>
        <v>0</v>
      </c>
      <c r="P110" s="123">
        <f t="shared" ca="1" si="38"/>
        <v>0</v>
      </c>
      <c r="Q110" s="76">
        <f t="shared" ca="1" si="34"/>
        <v>0</v>
      </c>
      <c r="R110" s="49">
        <f t="shared" si="28"/>
        <v>2032</v>
      </c>
    </row>
    <row r="111" spans="2:18" x14ac:dyDescent="0.25">
      <c r="B111" s="48">
        <f t="shared" si="29"/>
        <v>48396</v>
      </c>
      <c r="C111" s="72">
        <f t="shared" ca="1" si="30"/>
        <v>0</v>
      </c>
      <c r="D111" s="125">
        <v>0</v>
      </c>
      <c r="E111" s="125">
        <v>0</v>
      </c>
      <c r="F111" s="73">
        <f t="shared" ca="1" si="31"/>
        <v>0</v>
      </c>
      <c r="G111" s="77">
        <f t="shared" ca="1" si="32"/>
        <v>0</v>
      </c>
      <c r="H111" s="74">
        <f t="shared" ca="1" si="35"/>
        <v>0</v>
      </c>
      <c r="I111" s="112">
        <f t="shared" ca="1" si="25"/>
        <v>0</v>
      </c>
      <c r="J111" s="74">
        <f t="shared" ca="1" si="33"/>
        <v>0</v>
      </c>
      <c r="K111" s="74">
        <f t="shared" ca="1" si="26"/>
        <v>0</v>
      </c>
      <c r="L111" s="74">
        <f t="shared" ca="1" si="27"/>
        <v>0</v>
      </c>
      <c r="M111" s="74">
        <f t="shared" ca="1" si="36"/>
        <v>0</v>
      </c>
      <c r="N111" s="60">
        <f t="shared" ca="1" si="37"/>
        <v>0</v>
      </c>
      <c r="O111" s="75">
        <f t="shared" ca="1" si="39"/>
        <v>0</v>
      </c>
      <c r="P111" s="123">
        <f t="shared" ca="1" si="38"/>
        <v>0</v>
      </c>
      <c r="Q111" s="76">
        <f t="shared" ca="1" si="34"/>
        <v>0</v>
      </c>
      <c r="R111" s="49">
        <f t="shared" si="28"/>
        <v>2032</v>
      </c>
    </row>
    <row r="112" spans="2:18" x14ac:dyDescent="0.25">
      <c r="B112" s="48">
        <f t="shared" si="29"/>
        <v>48427</v>
      </c>
      <c r="C112" s="72">
        <f t="shared" ca="1" si="30"/>
        <v>0</v>
      </c>
      <c r="D112" s="125">
        <v>0</v>
      </c>
      <c r="E112" s="125">
        <v>0</v>
      </c>
      <c r="F112" s="73">
        <f t="shared" ca="1" si="31"/>
        <v>0</v>
      </c>
      <c r="G112" s="77">
        <f t="shared" ca="1" si="32"/>
        <v>0</v>
      </c>
      <c r="H112" s="74">
        <f t="shared" ca="1" si="35"/>
        <v>0</v>
      </c>
      <c r="I112" s="112">
        <f t="shared" ca="1" si="25"/>
        <v>0</v>
      </c>
      <c r="J112" s="74">
        <f t="shared" ca="1" si="33"/>
        <v>0</v>
      </c>
      <c r="K112" s="74">
        <f t="shared" ca="1" si="26"/>
        <v>0</v>
      </c>
      <c r="L112" s="74">
        <f t="shared" ca="1" si="27"/>
        <v>0</v>
      </c>
      <c r="M112" s="74">
        <f t="shared" ca="1" si="36"/>
        <v>0</v>
      </c>
      <c r="N112" s="60">
        <f t="shared" ca="1" si="37"/>
        <v>0</v>
      </c>
      <c r="O112" s="75">
        <f t="shared" ca="1" si="39"/>
        <v>0</v>
      </c>
      <c r="P112" s="123">
        <f t="shared" ca="1" si="38"/>
        <v>0</v>
      </c>
      <c r="Q112" s="76">
        <f t="shared" ca="1" si="34"/>
        <v>0</v>
      </c>
      <c r="R112" s="49">
        <f t="shared" si="28"/>
        <v>2032</v>
      </c>
    </row>
    <row r="113" spans="2:18" x14ac:dyDescent="0.25">
      <c r="B113" s="48">
        <f t="shared" si="29"/>
        <v>48458</v>
      </c>
      <c r="C113" s="72">
        <f t="shared" ca="1" si="30"/>
        <v>0</v>
      </c>
      <c r="D113" s="125">
        <v>0</v>
      </c>
      <c r="E113" s="125">
        <v>0</v>
      </c>
      <c r="F113" s="73">
        <f t="shared" ca="1" si="31"/>
        <v>0</v>
      </c>
      <c r="G113" s="77">
        <f t="shared" ca="1" si="32"/>
        <v>0</v>
      </c>
      <c r="H113" s="74">
        <f t="shared" ca="1" si="35"/>
        <v>0</v>
      </c>
      <c r="I113" s="112">
        <f t="shared" ca="1" si="25"/>
        <v>0</v>
      </c>
      <c r="J113" s="74">
        <f t="shared" ca="1" si="33"/>
        <v>0</v>
      </c>
      <c r="K113" s="74">
        <f t="shared" ca="1" si="26"/>
        <v>0</v>
      </c>
      <c r="L113" s="74">
        <f t="shared" ca="1" si="27"/>
        <v>0</v>
      </c>
      <c r="M113" s="74">
        <f t="shared" ca="1" si="36"/>
        <v>0</v>
      </c>
      <c r="N113" s="60">
        <f t="shared" ca="1" si="37"/>
        <v>0</v>
      </c>
      <c r="O113" s="75">
        <f t="shared" ca="1" si="39"/>
        <v>0</v>
      </c>
      <c r="P113" s="123">
        <f t="shared" ca="1" si="38"/>
        <v>0</v>
      </c>
      <c r="Q113" s="76">
        <f t="shared" ca="1" si="34"/>
        <v>0</v>
      </c>
      <c r="R113" s="49">
        <f t="shared" si="28"/>
        <v>2032</v>
      </c>
    </row>
    <row r="114" spans="2:18" x14ac:dyDescent="0.25">
      <c r="B114" s="48">
        <f t="shared" si="29"/>
        <v>48488</v>
      </c>
      <c r="C114" s="72">
        <f t="shared" ca="1" si="30"/>
        <v>0</v>
      </c>
      <c r="D114" s="125">
        <v>0</v>
      </c>
      <c r="E114" s="125">
        <v>0</v>
      </c>
      <c r="F114" s="73">
        <f t="shared" ca="1" si="31"/>
        <v>0</v>
      </c>
      <c r="G114" s="77">
        <f t="shared" ca="1" si="32"/>
        <v>0</v>
      </c>
      <c r="H114" s="74">
        <f t="shared" ca="1" si="35"/>
        <v>0</v>
      </c>
      <c r="I114" s="112">
        <f t="shared" ca="1" si="25"/>
        <v>0</v>
      </c>
      <c r="J114" s="74">
        <f t="shared" ca="1" si="33"/>
        <v>0</v>
      </c>
      <c r="K114" s="74">
        <f t="shared" ca="1" si="26"/>
        <v>0</v>
      </c>
      <c r="L114" s="74">
        <f t="shared" ca="1" si="27"/>
        <v>0</v>
      </c>
      <c r="M114" s="74">
        <f t="shared" ca="1" si="36"/>
        <v>0</v>
      </c>
      <c r="N114" s="60">
        <f t="shared" ca="1" si="37"/>
        <v>0</v>
      </c>
      <c r="O114" s="75">
        <f t="shared" ca="1" si="39"/>
        <v>0</v>
      </c>
      <c r="P114" s="123">
        <f t="shared" ca="1" si="38"/>
        <v>0</v>
      </c>
      <c r="Q114" s="76">
        <f t="shared" ca="1" si="34"/>
        <v>0</v>
      </c>
      <c r="R114" s="49">
        <f t="shared" si="28"/>
        <v>2032</v>
      </c>
    </row>
    <row r="115" spans="2:18" x14ac:dyDescent="0.25">
      <c r="B115" s="48">
        <f t="shared" si="29"/>
        <v>48519</v>
      </c>
      <c r="C115" s="72">
        <f t="shared" ca="1" si="30"/>
        <v>0</v>
      </c>
      <c r="D115" s="125">
        <v>0</v>
      </c>
      <c r="E115" s="125">
        <v>0</v>
      </c>
      <c r="F115" s="73">
        <f t="shared" ca="1" si="31"/>
        <v>0</v>
      </c>
      <c r="G115" s="77">
        <f t="shared" ca="1" si="32"/>
        <v>0</v>
      </c>
      <c r="H115" s="74">
        <f t="shared" ca="1" si="35"/>
        <v>0</v>
      </c>
      <c r="I115" s="112">
        <f t="shared" ca="1" si="25"/>
        <v>0</v>
      </c>
      <c r="J115" s="74">
        <f t="shared" ca="1" si="33"/>
        <v>0</v>
      </c>
      <c r="K115" s="74">
        <f t="shared" ca="1" si="26"/>
        <v>0</v>
      </c>
      <c r="L115" s="74">
        <f t="shared" ca="1" si="27"/>
        <v>0</v>
      </c>
      <c r="M115" s="74">
        <f t="shared" ca="1" si="36"/>
        <v>0</v>
      </c>
      <c r="N115" s="60">
        <f t="shared" ca="1" si="37"/>
        <v>0</v>
      </c>
      <c r="O115" s="75">
        <f t="shared" ca="1" si="39"/>
        <v>0</v>
      </c>
      <c r="P115" s="123">
        <f t="shared" ca="1" si="38"/>
        <v>0</v>
      </c>
      <c r="Q115" s="76">
        <f t="shared" ca="1" si="34"/>
        <v>0</v>
      </c>
      <c r="R115" s="49">
        <f t="shared" si="28"/>
        <v>2032</v>
      </c>
    </row>
    <row r="116" spans="2:18" x14ac:dyDescent="0.25">
      <c r="B116" s="48">
        <f t="shared" si="29"/>
        <v>48549</v>
      </c>
      <c r="C116" s="72">
        <f t="shared" ca="1" si="30"/>
        <v>0</v>
      </c>
      <c r="D116" s="125">
        <v>0</v>
      </c>
      <c r="E116" s="125">
        <v>0</v>
      </c>
      <c r="F116" s="73">
        <f t="shared" ca="1" si="31"/>
        <v>0</v>
      </c>
      <c r="G116" s="77">
        <f t="shared" ca="1" si="32"/>
        <v>0</v>
      </c>
      <c r="H116" s="74">
        <f t="shared" ca="1" si="35"/>
        <v>0</v>
      </c>
      <c r="I116" s="112">
        <f t="shared" ca="1" si="25"/>
        <v>0</v>
      </c>
      <c r="J116" s="74">
        <f t="shared" ca="1" si="33"/>
        <v>0</v>
      </c>
      <c r="K116" s="74">
        <f t="shared" ca="1" si="26"/>
        <v>0</v>
      </c>
      <c r="L116" s="74">
        <f t="shared" ca="1" si="27"/>
        <v>0</v>
      </c>
      <c r="M116" s="74">
        <f t="shared" ca="1" si="36"/>
        <v>0</v>
      </c>
      <c r="N116" s="60">
        <f t="shared" ca="1" si="37"/>
        <v>0</v>
      </c>
      <c r="O116" s="75">
        <f t="shared" ca="1" si="39"/>
        <v>0</v>
      </c>
      <c r="P116" s="123">
        <f t="shared" ca="1" si="38"/>
        <v>0</v>
      </c>
      <c r="Q116" s="76">
        <f t="shared" ca="1" si="34"/>
        <v>0</v>
      </c>
      <c r="R116" s="49">
        <f t="shared" si="28"/>
        <v>2032</v>
      </c>
    </row>
    <row r="117" spans="2:18" x14ac:dyDescent="0.25">
      <c r="B117" s="48">
        <f t="shared" si="29"/>
        <v>48580</v>
      </c>
      <c r="C117" s="72">
        <f t="shared" ca="1" si="30"/>
        <v>0</v>
      </c>
      <c r="D117" s="125">
        <v>0</v>
      </c>
      <c r="E117" s="125">
        <v>0</v>
      </c>
      <c r="F117" s="73">
        <f t="shared" ca="1" si="31"/>
        <v>0</v>
      </c>
      <c r="G117" s="77">
        <f t="shared" ca="1" si="32"/>
        <v>0</v>
      </c>
      <c r="H117" s="74">
        <f t="shared" ca="1" si="35"/>
        <v>0</v>
      </c>
      <c r="I117" s="112">
        <f t="shared" ca="1" si="25"/>
        <v>0</v>
      </c>
      <c r="J117" s="74">
        <f t="shared" ca="1" si="33"/>
        <v>0</v>
      </c>
      <c r="K117" s="74">
        <f t="shared" ca="1" si="26"/>
        <v>0</v>
      </c>
      <c r="L117" s="74">
        <f t="shared" ca="1" si="27"/>
        <v>0</v>
      </c>
      <c r="M117" s="74">
        <f t="shared" ca="1" si="36"/>
        <v>0</v>
      </c>
      <c r="N117" s="60">
        <f t="shared" ca="1" si="37"/>
        <v>0</v>
      </c>
      <c r="O117" s="75">
        <f t="shared" ca="1" si="39"/>
        <v>0</v>
      </c>
      <c r="P117" s="123">
        <f t="shared" ca="1" si="38"/>
        <v>0</v>
      </c>
      <c r="Q117" s="76">
        <f t="shared" ca="1" si="34"/>
        <v>0</v>
      </c>
      <c r="R117" s="49">
        <f t="shared" si="28"/>
        <v>2033</v>
      </c>
    </row>
    <row r="118" spans="2:18" x14ac:dyDescent="0.25">
      <c r="B118" s="48">
        <f t="shared" si="29"/>
        <v>48611</v>
      </c>
      <c r="C118" s="72">
        <f t="shared" ca="1" si="30"/>
        <v>0</v>
      </c>
      <c r="D118" s="125">
        <v>0</v>
      </c>
      <c r="E118" s="125">
        <v>0</v>
      </c>
      <c r="F118" s="73">
        <f t="shared" ca="1" si="31"/>
        <v>0</v>
      </c>
      <c r="G118" s="77">
        <f t="shared" ca="1" si="32"/>
        <v>0</v>
      </c>
      <c r="H118" s="74">
        <f t="shared" ca="1" si="35"/>
        <v>0</v>
      </c>
      <c r="I118" s="112">
        <f t="shared" ca="1" si="25"/>
        <v>0</v>
      </c>
      <c r="J118" s="74">
        <f t="shared" ca="1" si="33"/>
        <v>0</v>
      </c>
      <c r="K118" s="74">
        <f t="shared" ca="1" si="26"/>
        <v>0</v>
      </c>
      <c r="L118" s="74">
        <f t="shared" ca="1" si="27"/>
        <v>0</v>
      </c>
      <c r="M118" s="74">
        <f t="shared" ca="1" si="36"/>
        <v>0</v>
      </c>
      <c r="N118" s="60">
        <f t="shared" ca="1" si="37"/>
        <v>0</v>
      </c>
      <c r="O118" s="75">
        <f t="shared" ca="1" si="39"/>
        <v>0</v>
      </c>
      <c r="P118" s="123">
        <f t="shared" ca="1" si="38"/>
        <v>0</v>
      </c>
      <c r="Q118" s="76">
        <f t="shared" ca="1" si="34"/>
        <v>0</v>
      </c>
      <c r="R118" s="49">
        <f t="shared" si="28"/>
        <v>2033</v>
      </c>
    </row>
    <row r="119" spans="2:18" x14ac:dyDescent="0.25">
      <c r="B119" s="48">
        <f t="shared" si="29"/>
        <v>48639</v>
      </c>
      <c r="C119" s="72">
        <f t="shared" ca="1" si="30"/>
        <v>0</v>
      </c>
      <c r="D119" s="125">
        <v>0</v>
      </c>
      <c r="E119" s="125">
        <v>0</v>
      </c>
      <c r="F119" s="73">
        <f t="shared" ca="1" si="31"/>
        <v>0</v>
      </c>
      <c r="G119" s="77">
        <f t="shared" ca="1" si="32"/>
        <v>0</v>
      </c>
      <c r="H119" s="74">
        <f t="shared" ca="1" si="35"/>
        <v>0</v>
      </c>
      <c r="I119" s="112">
        <f t="shared" ca="1" si="25"/>
        <v>0</v>
      </c>
      <c r="J119" s="74">
        <f t="shared" ca="1" si="33"/>
        <v>0</v>
      </c>
      <c r="K119" s="74">
        <f t="shared" ca="1" si="26"/>
        <v>0</v>
      </c>
      <c r="L119" s="74">
        <f t="shared" ca="1" si="27"/>
        <v>0</v>
      </c>
      <c r="M119" s="74">
        <f t="shared" ca="1" si="36"/>
        <v>0</v>
      </c>
      <c r="N119" s="60">
        <f t="shared" ca="1" si="37"/>
        <v>0</v>
      </c>
      <c r="O119" s="75">
        <f t="shared" ca="1" si="39"/>
        <v>0</v>
      </c>
      <c r="P119" s="123">
        <f t="shared" ca="1" si="38"/>
        <v>0</v>
      </c>
      <c r="Q119" s="76">
        <f t="shared" ca="1" si="34"/>
        <v>0</v>
      </c>
      <c r="R119" s="49">
        <f t="shared" si="28"/>
        <v>2033</v>
      </c>
    </row>
    <row r="120" spans="2:18" x14ac:dyDescent="0.25">
      <c r="B120" s="48">
        <f t="shared" si="29"/>
        <v>48670</v>
      </c>
      <c r="C120" s="72">
        <f t="shared" ca="1" si="30"/>
        <v>0</v>
      </c>
      <c r="D120" s="125">
        <v>0</v>
      </c>
      <c r="E120" s="125">
        <v>0</v>
      </c>
      <c r="F120" s="73">
        <f t="shared" ca="1" si="31"/>
        <v>0</v>
      </c>
      <c r="G120" s="77">
        <f t="shared" ca="1" si="32"/>
        <v>0</v>
      </c>
      <c r="H120" s="74">
        <f t="shared" ca="1" si="35"/>
        <v>0</v>
      </c>
      <c r="I120" s="112">
        <f t="shared" ca="1" si="25"/>
        <v>0</v>
      </c>
      <c r="J120" s="74">
        <f t="shared" ca="1" si="33"/>
        <v>0</v>
      </c>
      <c r="K120" s="74">
        <f t="shared" ca="1" si="26"/>
        <v>0</v>
      </c>
      <c r="L120" s="74">
        <f t="shared" ca="1" si="27"/>
        <v>0</v>
      </c>
      <c r="M120" s="74">
        <f t="shared" ca="1" si="36"/>
        <v>0</v>
      </c>
      <c r="N120" s="60">
        <f t="shared" ca="1" si="37"/>
        <v>0</v>
      </c>
      <c r="O120" s="75">
        <f t="shared" ca="1" si="39"/>
        <v>0</v>
      </c>
      <c r="P120" s="123">
        <f t="shared" ca="1" si="38"/>
        <v>0</v>
      </c>
      <c r="Q120" s="76">
        <f t="shared" ca="1" si="34"/>
        <v>0</v>
      </c>
      <c r="R120" s="49">
        <f t="shared" si="28"/>
        <v>2033</v>
      </c>
    </row>
    <row r="121" spans="2:18" x14ac:dyDescent="0.25">
      <c r="B121" s="48">
        <f t="shared" si="29"/>
        <v>48700</v>
      </c>
      <c r="C121" s="72">
        <f t="shared" ca="1" si="30"/>
        <v>0</v>
      </c>
      <c r="D121" s="125">
        <v>0</v>
      </c>
      <c r="E121" s="125">
        <v>0</v>
      </c>
      <c r="F121" s="73">
        <f t="shared" ca="1" si="31"/>
        <v>0</v>
      </c>
      <c r="G121" s="77">
        <f t="shared" ca="1" si="32"/>
        <v>0</v>
      </c>
      <c r="H121" s="74">
        <f t="shared" ca="1" si="35"/>
        <v>0</v>
      </c>
      <c r="I121" s="112">
        <f t="shared" ca="1" si="25"/>
        <v>0</v>
      </c>
      <c r="J121" s="74">
        <f t="shared" ca="1" si="33"/>
        <v>0</v>
      </c>
      <c r="K121" s="74">
        <f t="shared" ca="1" si="26"/>
        <v>0</v>
      </c>
      <c r="L121" s="74">
        <f t="shared" ca="1" si="27"/>
        <v>0</v>
      </c>
      <c r="M121" s="74">
        <f t="shared" ca="1" si="36"/>
        <v>0</v>
      </c>
      <c r="N121" s="60">
        <f t="shared" ca="1" si="37"/>
        <v>0</v>
      </c>
      <c r="O121" s="75">
        <f t="shared" ca="1" si="39"/>
        <v>0</v>
      </c>
      <c r="P121" s="123">
        <f t="shared" ca="1" si="38"/>
        <v>0</v>
      </c>
      <c r="Q121" s="76">
        <f t="shared" ca="1" si="34"/>
        <v>0</v>
      </c>
      <c r="R121" s="49">
        <f t="shared" si="28"/>
        <v>2033</v>
      </c>
    </row>
    <row r="122" spans="2:18" x14ac:dyDescent="0.25">
      <c r="B122" s="48">
        <f t="shared" si="29"/>
        <v>48731</v>
      </c>
      <c r="C122" s="72">
        <f t="shared" ca="1" si="30"/>
        <v>0</v>
      </c>
      <c r="D122" s="125">
        <v>0</v>
      </c>
      <c r="E122" s="125">
        <v>0</v>
      </c>
      <c r="F122" s="73">
        <f t="shared" ca="1" si="31"/>
        <v>0</v>
      </c>
      <c r="G122" s="77">
        <f t="shared" ca="1" si="32"/>
        <v>0</v>
      </c>
      <c r="H122" s="74">
        <f t="shared" ca="1" si="35"/>
        <v>0</v>
      </c>
      <c r="I122" s="112">
        <f t="shared" ca="1" si="25"/>
        <v>0</v>
      </c>
      <c r="J122" s="74">
        <f t="shared" ca="1" si="33"/>
        <v>0</v>
      </c>
      <c r="K122" s="74">
        <f t="shared" ca="1" si="26"/>
        <v>0</v>
      </c>
      <c r="L122" s="74">
        <f t="shared" ca="1" si="27"/>
        <v>0</v>
      </c>
      <c r="M122" s="74">
        <f t="shared" ca="1" si="36"/>
        <v>0</v>
      </c>
      <c r="N122" s="60">
        <f t="shared" ca="1" si="37"/>
        <v>0</v>
      </c>
      <c r="O122" s="75">
        <f t="shared" ca="1" si="39"/>
        <v>0</v>
      </c>
      <c r="P122" s="123">
        <f t="shared" ca="1" si="38"/>
        <v>0</v>
      </c>
      <c r="Q122" s="76">
        <f t="shared" ca="1" si="34"/>
        <v>0</v>
      </c>
      <c r="R122" s="49">
        <f t="shared" si="28"/>
        <v>2033</v>
      </c>
    </row>
    <row r="123" spans="2:18" x14ac:dyDescent="0.25">
      <c r="B123" s="48">
        <f t="shared" si="29"/>
        <v>48761</v>
      </c>
      <c r="C123" s="72">
        <f t="shared" ca="1" si="30"/>
        <v>0</v>
      </c>
      <c r="D123" s="125">
        <v>0</v>
      </c>
      <c r="E123" s="125">
        <v>0</v>
      </c>
      <c r="F123" s="73">
        <f t="shared" ca="1" si="31"/>
        <v>0</v>
      </c>
      <c r="G123" s="77">
        <f t="shared" ca="1" si="32"/>
        <v>0</v>
      </c>
      <c r="H123" s="74">
        <f t="shared" ca="1" si="35"/>
        <v>0</v>
      </c>
      <c r="I123" s="112">
        <f t="shared" ca="1" si="25"/>
        <v>0</v>
      </c>
      <c r="J123" s="74">
        <f t="shared" ca="1" si="33"/>
        <v>0</v>
      </c>
      <c r="K123" s="74">
        <f t="shared" ca="1" si="26"/>
        <v>0</v>
      </c>
      <c r="L123" s="74">
        <f t="shared" ca="1" si="27"/>
        <v>0</v>
      </c>
      <c r="M123" s="74">
        <f t="shared" ca="1" si="36"/>
        <v>0</v>
      </c>
      <c r="N123" s="60">
        <f t="shared" ca="1" si="37"/>
        <v>0</v>
      </c>
      <c r="O123" s="75">
        <f t="shared" ca="1" si="39"/>
        <v>0</v>
      </c>
      <c r="P123" s="123">
        <f t="shared" ca="1" si="38"/>
        <v>0</v>
      </c>
      <c r="Q123" s="76">
        <f t="shared" ca="1" si="34"/>
        <v>0</v>
      </c>
      <c r="R123" s="49">
        <f t="shared" si="28"/>
        <v>2033</v>
      </c>
    </row>
    <row r="124" spans="2:18" x14ac:dyDescent="0.25">
      <c r="B124" s="48">
        <f t="shared" si="29"/>
        <v>48792</v>
      </c>
      <c r="C124" s="72">
        <f t="shared" ca="1" si="30"/>
        <v>0</v>
      </c>
      <c r="D124" s="125">
        <v>0</v>
      </c>
      <c r="E124" s="125">
        <v>0</v>
      </c>
      <c r="F124" s="73">
        <f t="shared" ca="1" si="31"/>
        <v>0</v>
      </c>
      <c r="G124" s="77">
        <f t="shared" ca="1" si="32"/>
        <v>0</v>
      </c>
      <c r="H124" s="74">
        <f t="shared" ca="1" si="35"/>
        <v>0</v>
      </c>
      <c r="I124" s="112">
        <f t="shared" ca="1" si="25"/>
        <v>0</v>
      </c>
      <c r="J124" s="74">
        <f t="shared" ca="1" si="33"/>
        <v>0</v>
      </c>
      <c r="K124" s="74">
        <f t="shared" ca="1" si="26"/>
        <v>0</v>
      </c>
      <c r="L124" s="74">
        <f t="shared" ca="1" si="27"/>
        <v>0</v>
      </c>
      <c r="M124" s="74">
        <f t="shared" ca="1" si="36"/>
        <v>0</v>
      </c>
      <c r="N124" s="60">
        <f t="shared" ca="1" si="37"/>
        <v>0</v>
      </c>
      <c r="O124" s="75">
        <f t="shared" ca="1" si="39"/>
        <v>0</v>
      </c>
      <c r="P124" s="123">
        <f t="shared" ca="1" si="38"/>
        <v>0</v>
      </c>
      <c r="Q124" s="76">
        <f t="shared" ca="1" si="34"/>
        <v>0</v>
      </c>
      <c r="R124" s="49">
        <f t="shared" si="28"/>
        <v>2033</v>
      </c>
    </row>
    <row r="125" spans="2:18" x14ac:dyDescent="0.25">
      <c r="B125" s="48">
        <f t="shared" si="29"/>
        <v>48823</v>
      </c>
      <c r="C125" s="72">
        <f t="shared" ca="1" si="30"/>
        <v>0</v>
      </c>
      <c r="D125" s="125">
        <v>0</v>
      </c>
      <c r="E125" s="125">
        <v>0</v>
      </c>
      <c r="F125" s="73">
        <f t="shared" ca="1" si="31"/>
        <v>0</v>
      </c>
      <c r="G125" s="77">
        <f t="shared" ca="1" si="32"/>
        <v>0</v>
      </c>
      <c r="H125" s="74">
        <f t="shared" ca="1" si="35"/>
        <v>0</v>
      </c>
      <c r="I125" s="112">
        <f t="shared" ca="1" si="25"/>
        <v>0</v>
      </c>
      <c r="J125" s="74">
        <f t="shared" ca="1" si="33"/>
        <v>0</v>
      </c>
      <c r="K125" s="74">
        <f t="shared" ca="1" si="26"/>
        <v>0</v>
      </c>
      <c r="L125" s="74">
        <f t="shared" ca="1" si="27"/>
        <v>0</v>
      </c>
      <c r="M125" s="74">
        <f t="shared" ca="1" si="36"/>
        <v>0</v>
      </c>
      <c r="N125" s="60">
        <f t="shared" ca="1" si="37"/>
        <v>0</v>
      </c>
      <c r="O125" s="75">
        <f t="shared" ca="1" si="39"/>
        <v>0</v>
      </c>
      <c r="P125" s="123">
        <f t="shared" ca="1" si="38"/>
        <v>0</v>
      </c>
      <c r="Q125" s="76">
        <f t="shared" ca="1" si="34"/>
        <v>0</v>
      </c>
      <c r="R125" s="49">
        <f t="shared" si="28"/>
        <v>2033</v>
      </c>
    </row>
    <row r="126" spans="2:18" x14ac:dyDescent="0.25">
      <c r="B126" s="48">
        <f t="shared" si="29"/>
        <v>48853</v>
      </c>
      <c r="C126" s="72">
        <f t="shared" ca="1" si="30"/>
        <v>0</v>
      </c>
      <c r="D126" s="125">
        <v>0</v>
      </c>
      <c r="E126" s="125">
        <v>0</v>
      </c>
      <c r="F126" s="73">
        <f t="shared" ca="1" si="31"/>
        <v>0</v>
      </c>
      <c r="G126" s="77">
        <f t="shared" ca="1" si="32"/>
        <v>0</v>
      </c>
      <c r="H126" s="74">
        <f t="shared" ca="1" si="35"/>
        <v>0</v>
      </c>
      <c r="I126" s="112">
        <f t="shared" ca="1" si="25"/>
        <v>0</v>
      </c>
      <c r="J126" s="74">
        <f t="shared" ca="1" si="33"/>
        <v>0</v>
      </c>
      <c r="K126" s="74">
        <f t="shared" ca="1" si="26"/>
        <v>0</v>
      </c>
      <c r="L126" s="74">
        <f t="shared" ca="1" si="27"/>
        <v>0</v>
      </c>
      <c r="M126" s="74">
        <f t="shared" ca="1" si="36"/>
        <v>0</v>
      </c>
      <c r="N126" s="60">
        <f t="shared" ca="1" si="37"/>
        <v>0</v>
      </c>
      <c r="O126" s="75">
        <f t="shared" ca="1" si="39"/>
        <v>0</v>
      </c>
      <c r="P126" s="123">
        <f t="shared" ca="1" si="38"/>
        <v>0</v>
      </c>
      <c r="Q126" s="76">
        <f t="shared" ca="1" si="34"/>
        <v>0</v>
      </c>
      <c r="R126" s="49">
        <f t="shared" si="28"/>
        <v>2033</v>
      </c>
    </row>
    <row r="127" spans="2:18" x14ac:dyDescent="0.25">
      <c r="B127" s="48">
        <f t="shared" si="29"/>
        <v>48884</v>
      </c>
      <c r="C127" s="72">
        <f t="shared" ca="1" si="30"/>
        <v>0</v>
      </c>
      <c r="D127" s="125">
        <v>0</v>
      </c>
      <c r="E127" s="125">
        <v>0</v>
      </c>
      <c r="F127" s="73">
        <f t="shared" ca="1" si="31"/>
        <v>0</v>
      </c>
      <c r="G127" s="77">
        <f t="shared" ca="1" si="32"/>
        <v>0</v>
      </c>
      <c r="H127" s="74">
        <f t="shared" ca="1" si="35"/>
        <v>0</v>
      </c>
      <c r="I127" s="112">
        <f t="shared" ca="1" si="25"/>
        <v>0</v>
      </c>
      <c r="J127" s="74">
        <f t="shared" ca="1" si="33"/>
        <v>0</v>
      </c>
      <c r="K127" s="74">
        <f t="shared" ca="1" si="26"/>
        <v>0</v>
      </c>
      <c r="L127" s="74">
        <f t="shared" ca="1" si="27"/>
        <v>0</v>
      </c>
      <c r="M127" s="74">
        <f t="shared" ca="1" si="36"/>
        <v>0</v>
      </c>
      <c r="N127" s="60">
        <f t="shared" ca="1" si="37"/>
        <v>0</v>
      </c>
      <c r="O127" s="75">
        <f t="shared" ca="1" si="39"/>
        <v>0</v>
      </c>
      <c r="P127" s="123">
        <f t="shared" ca="1" si="38"/>
        <v>0</v>
      </c>
      <c r="Q127" s="76">
        <f t="shared" ca="1" si="34"/>
        <v>0</v>
      </c>
      <c r="R127" s="49">
        <f t="shared" si="28"/>
        <v>2033</v>
      </c>
    </row>
    <row r="128" spans="2:18" x14ac:dyDescent="0.25">
      <c r="B128" s="48">
        <f t="shared" si="29"/>
        <v>48914</v>
      </c>
      <c r="C128" s="72">
        <f t="shared" ca="1" si="30"/>
        <v>0</v>
      </c>
      <c r="D128" s="125">
        <v>0</v>
      </c>
      <c r="E128" s="125">
        <v>0</v>
      </c>
      <c r="F128" s="73">
        <f t="shared" ca="1" si="31"/>
        <v>0</v>
      </c>
      <c r="G128" s="77">
        <f t="shared" ca="1" si="32"/>
        <v>0</v>
      </c>
      <c r="H128" s="74">
        <f t="shared" ca="1" si="35"/>
        <v>0</v>
      </c>
      <c r="I128" s="112">
        <f t="shared" ca="1" si="25"/>
        <v>0</v>
      </c>
      <c r="J128" s="74">
        <f t="shared" ca="1" si="33"/>
        <v>0</v>
      </c>
      <c r="K128" s="74">
        <f t="shared" ca="1" si="26"/>
        <v>0</v>
      </c>
      <c r="L128" s="74">
        <f t="shared" ca="1" si="27"/>
        <v>0</v>
      </c>
      <c r="M128" s="74">
        <f t="shared" ca="1" si="36"/>
        <v>0</v>
      </c>
      <c r="N128" s="60">
        <f t="shared" ca="1" si="37"/>
        <v>0</v>
      </c>
      <c r="O128" s="75">
        <f t="shared" ca="1" si="39"/>
        <v>0</v>
      </c>
      <c r="P128" s="123">
        <f t="shared" ca="1" si="38"/>
        <v>0</v>
      </c>
      <c r="Q128" s="76">
        <f t="shared" ca="1" si="34"/>
        <v>0</v>
      </c>
      <c r="R128" s="49">
        <f t="shared" si="28"/>
        <v>2033</v>
      </c>
    </row>
    <row r="129" spans="2:18" x14ac:dyDescent="0.25">
      <c r="B129" s="48">
        <f t="shared" si="29"/>
        <v>48945</v>
      </c>
      <c r="C129" s="72">
        <f t="shared" ca="1" si="30"/>
        <v>0</v>
      </c>
      <c r="D129" s="125">
        <v>0</v>
      </c>
      <c r="E129" s="125">
        <v>0</v>
      </c>
      <c r="F129" s="73">
        <f t="shared" ca="1" si="31"/>
        <v>0</v>
      </c>
      <c r="G129" s="77">
        <f t="shared" ca="1" si="32"/>
        <v>0</v>
      </c>
      <c r="H129" s="74">
        <f t="shared" ca="1" si="35"/>
        <v>0</v>
      </c>
      <c r="I129" s="112">
        <f t="shared" ca="1" si="25"/>
        <v>0</v>
      </c>
      <c r="J129" s="74">
        <f t="shared" ca="1" si="33"/>
        <v>0</v>
      </c>
      <c r="K129" s="74">
        <f t="shared" ca="1" si="26"/>
        <v>0</v>
      </c>
      <c r="L129" s="74">
        <f t="shared" ca="1" si="27"/>
        <v>0</v>
      </c>
      <c r="M129" s="74">
        <f t="shared" ca="1" si="36"/>
        <v>0</v>
      </c>
      <c r="N129" s="60">
        <f t="shared" ca="1" si="37"/>
        <v>0</v>
      </c>
      <c r="O129" s="75">
        <f t="shared" ca="1" si="39"/>
        <v>0</v>
      </c>
      <c r="P129" s="123">
        <f t="shared" ca="1" si="38"/>
        <v>0</v>
      </c>
      <c r="Q129" s="76">
        <f t="shared" ca="1" si="34"/>
        <v>0</v>
      </c>
      <c r="R129" s="49">
        <f t="shared" si="28"/>
        <v>2034</v>
      </c>
    </row>
    <row r="130" spans="2:18" x14ac:dyDescent="0.25">
      <c r="B130" s="48">
        <f t="shared" si="29"/>
        <v>48976</v>
      </c>
      <c r="C130" s="72">
        <f t="shared" ca="1" si="30"/>
        <v>0</v>
      </c>
      <c r="D130" s="125">
        <v>0</v>
      </c>
      <c r="E130" s="125">
        <v>0</v>
      </c>
      <c r="F130" s="73">
        <f t="shared" ca="1" si="31"/>
        <v>0</v>
      </c>
      <c r="G130" s="77">
        <f t="shared" ca="1" si="32"/>
        <v>0</v>
      </c>
      <c r="H130" s="74">
        <f t="shared" ca="1" si="35"/>
        <v>0</v>
      </c>
      <c r="I130" s="112">
        <f t="shared" ca="1" si="25"/>
        <v>0</v>
      </c>
      <c r="J130" s="74">
        <f t="shared" ca="1" si="33"/>
        <v>0</v>
      </c>
      <c r="K130" s="74">
        <f t="shared" ca="1" si="26"/>
        <v>0</v>
      </c>
      <c r="L130" s="74">
        <f t="shared" ca="1" si="27"/>
        <v>0</v>
      </c>
      <c r="M130" s="74">
        <f t="shared" ca="1" si="36"/>
        <v>0</v>
      </c>
      <c r="N130" s="60">
        <f t="shared" ca="1" si="37"/>
        <v>0</v>
      </c>
      <c r="O130" s="75">
        <f t="shared" ca="1" si="39"/>
        <v>0</v>
      </c>
      <c r="P130" s="123">
        <f t="shared" ca="1" si="38"/>
        <v>0</v>
      </c>
      <c r="Q130" s="76">
        <f t="shared" ca="1" si="34"/>
        <v>0</v>
      </c>
      <c r="R130" s="49">
        <f t="shared" si="28"/>
        <v>2034</v>
      </c>
    </row>
    <row r="131" spans="2:18" x14ac:dyDescent="0.25">
      <c r="B131" s="48">
        <f t="shared" si="29"/>
        <v>49004</v>
      </c>
      <c r="C131" s="72">
        <f t="shared" ca="1" si="30"/>
        <v>0</v>
      </c>
      <c r="D131" s="125">
        <v>0</v>
      </c>
      <c r="E131" s="125">
        <v>0</v>
      </c>
      <c r="F131" s="73">
        <f t="shared" ca="1" si="31"/>
        <v>0</v>
      </c>
      <c r="G131" s="77">
        <f t="shared" ca="1" si="32"/>
        <v>0</v>
      </c>
      <c r="H131" s="74">
        <f t="shared" ca="1" si="35"/>
        <v>0</v>
      </c>
      <c r="I131" s="112">
        <f t="shared" ca="1" si="25"/>
        <v>0</v>
      </c>
      <c r="J131" s="74">
        <f t="shared" ca="1" si="33"/>
        <v>0</v>
      </c>
      <c r="K131" s="74">
        <f t="shared" ca="1" si="26"/>
        <v>0</v>
      </c>
      <c r="L131" s="74">
        <f t="shared" ca="1" si="27"/>
        <v>0</v>
      </c>
      <c r="M131" s="74">
        <f t="shared" ca="1" si="36"/>
        <v>0</v>
      </c>
      <c r="N131" s="60">
        <f t="shared" ca="1" si="37"/>
        <v>0</v>
      </c>
      <c r="O131" s="75">
        <f t="shared" ca="1" si="39"/>
        <v>0</v>
      </c>
      <c r="P131" s="123">
        <f t="shared" ca="1" si="38"/>
        <v>0</v>
      </c>
      <c r="Q131" s="76">
        <f t="shared" ca="1" si="34"/>
        <v>0</v>
      </c>
      <c r="R131" s="49">
        <f t="shared" si="28"/>
        <v>2034</v>
      </c>
    </row>
    <row r="132" spans="2:18" x14ac:dyDescent="0.25">
      <c r="B132" s="48">
        <f t="shared" si="29"/>
        <v>49035</v>
      </c>
      <c r="C132" s="72">
        <f t="shared" ca="1" si="30"/>
        <v>0</v>
      </c>
      <c r="D132" s="125">
        <v>0</v>
      </c>
      <c r="E132" s="125">
        <v>0</v>
      </c>
      <c r="F132" s="73">
        <f t="shared" ca="1" si="31"/>
        <v>0</v>
      </c>
      <c r="G132" s="77">
        <f t="shared" ca="1" si="32"/>
        <v>0</v>
      </c>
      <c r="H132" s="74">
        <f t="shared" ca="1" si="35"/>
        <v>0</v>
      </c>
      <c r="I132" s="112">
        <f t="shared" ref="I132:I195" ca="1" si="40">IF(N131&gt;0,ROUND(LOOKUP(YEAR($B132-60),T:T,U:U),2),0)</f>
        <v>0</v>
      </c>
      <c r="J132" s="74">
        <f t="shared" ca="1" si="33"/>
        <v>0</v>
      </c>
      <c r="K132" s="74">
        <f t="shared" ref="K132:K195" ca="1" si="41">IF(N131&gt;0,-F132-G132-H132+IF(E132&gt;0,E132,Allotment),0)</f>
        <v>0</v>
      </c>
      <c r="L132" s="74">
        <f t="shared" ref="L132:L195" ca="1" si="42">IF(N131&gt;0,C132-K132,0)</f>
        <v>0</v>
      </c>
      <c r="M132" s="74">
        <f t="shared" ca="1" si="36"/>
        <v>0</v>
      </c>
      <c r="N132" s="60">
        <f t="shared" ca="1" si="37"/>
        <v>0</v>
      </c>
      <c r="O132" s="75">
        <f t="shared" ca="1" si="39"/>
        <v>0</v>
      </c>
      <c r="P132" s="123">
        <f t="shared" ca="1" si="38"/>
        <v>0</v>
      </c>
      <c r="Q132" s="76">
        <f t="shared" ca="1" si="34"/>
        <v>0</v>
      </c>
      <c r="R132" s="49">
        <f t="shared" ref="R132:R195" si="43">YEAR(B132)</f>
        <v>2034</v>
      </c>
    </row>
    <row r="133" spans="2:18" x14ac:dyDescent="0.25">
      <c r="B133" s="48">
        <f t="shared" ref="B133:B196" si="44">EDATE(B132,1)</f>
        <v>49065</v>
      </c>
      <c r="C133" s="72">
        <f t="shared" ref="C133:C196" ca="1" si="45">IF(N132&gt;0,N132-F133,IF(AND(N133=0,N132&lt;0),-0.01,0))</f>
        <v>0</v>
      </c>
      <c r="D133" s="125">
        <v>0</v>
      </c>
      <c r="E133" s="125">
        <v>0</v>
      </c>
      <c r="F133" s="73">
        <f t="shared" ref="F133:F196" ca="1" si="46">IF(N132&gt;0,IF(D133,D133,New_Payment)-G133-H133,0)</f>
        <v>0</v>
      </c>
      <c r="G133" s="77">
        <f t="shared" ref="G133:G196" ca="1" si="47">IF(N132&gt;0,ROUND(N132*Period_Interest,2),0)</f>
        <v>0</v>
      </c>
      <c r="H133" s="74">
        <f t="shared" ca="1" si="35"/>
        <v>0</v>
      </c>
      <c r="I133" s="112">
        <f t="shared" ca="1" si="40"/>
        <v>0</v>
      </c>
      <c r="J133" s="74">
        <f t="shared" ref="J133:J196" ca="1" si="48">IF($C132&gt;_80_of_Appraisal,PMI,0)</f>
        <v>0</v>
      </c>
      <c r="K133" s="74">
        <f t="shared" ca="1" si="41"/>
        <v>0</v>
      </c>
      <c r="L133" s="74">
        <f t="shared" ca="1" si="42"/>
        <v>0</v>
      </c>
      <c r="M133" s="74">
        <f t="shared" ca="1" si="36"/>
        <v>0</v>
      </c>
      <c r="N133" s="60">
        <f t="shared" ca="1" si="37"/>
        <v>0</v>
      </c>
      <c r="O133" s="75">
        <f t="shared" ca="1" si="39"/>
        <v>0</v>
      </c>
      <c r="P133" s="123">
        <f t="shared" ca="1" si="38"/>
        <v>0</v>
      </c>
      <c r="Q133" s="76">
        <f t="shared" ref="Q133:Q196" ca="1" si="49">IF(OR(Q132&lt;-0.01,Q132=0),0,IF(Q132&gt;0,Q132-F133-K133-IF(P133&lt;&gt;"",P133,O133),Q132-F133-K133))</f>
        <v>0</v>
      </c>
      <c r="R133" s="49">
        <f t="shared" si="43"/>
        <v>2034</v>
      </c>
    </row>
    <row r="134" spans="2:18" x14ac:dyDescent="0.25">
      <c r="B134" s="48">
        <f t="shared" si="44"/>
        <v>49096</v>
      </c>
      <c r="C134" s="72">
        <f t="shared" ca="1" si="45"/>
        <v>0</v>
      </c>
      <c r="D134" s="125">
        <v>0</v>
      </c>
      <c r="E134" s="125">
        <v>0</v>
      </c>
      <c r="F134" s="73">
        <f t="shared" ca="1" si="46"/>
        <v>0</v>
      </c>
      <c r="G134" s="77">
        <f t="shared" ca="1" si="47"/>
        <v>0</v>
      </c>
      <c r="H134" s="74">
        <f t="shared" ref="H134:H197" ca="1" si="50">I134+J134</f>
        <v>0</v>
      </c>
      <c r="I134" s="112">
        <f t="shared" ca="1" si="40"/>
        <v>0</v>
      </c>
      <c r="J134" s="74">
        <f t="shared" ca="1" si="48"/>
        <v>0</v>
      </c>
      <c r="K134" s="74">
        <f t="shared" ca="1" si="41"/>
        <v>0</v>
      </c>
      <c r="L134" s="74">
        <f t="shared" ca="1" si="42"/>
        <v>0</v>
      </c>
      <c r="M134" s="74">
        <f t="shared" ref="M134:M197" ca="1" si="51">IF($P134,$P134,0)</f>
        <v>0</v>
      </c>
      <c r="N134" s="60">
        <f t="shared" ref="N134:N197" ca="1" si="52">L134-M134</f>
        <v>0</v>
      </c>
      <c r="O134" s="75">
        <f t="shared" ca="1" si="39"/>
        <v>0</v>
      </c>
      <c r="P134" s="123">
        <f t="shared" ref="P134:P197" ca="1" si="53">IF(O134,O134,0)</f>
        <v>0</v>
      </c>
      <c r="Q134" s="76">
        <f t="shared" ca="1" si="49"/>
        <v>0</v>
      </c>
      <c r="R134" s="49">
        <f t="shared" si="43"/>
        <v>2034</v>
      </c>
    </row>
    <row r="135" spans="2:18" x14ac:dyDescent="0.25">
      <c r="B135" s="48">
        <f t="shared" si="44"/>
        <v>49126</v>
      </c>
      <c r="C135" s="72">
        <f t="shared" ca="1" si="45"/>
        <v>0</v>
      </c>
      <c r="D135" s="125">
        <v>0</v>
      </c>
      <c r="E135" s="125">
        <v>0</v>
      </c>
      <c r="F135" s="73">
        <f t="shared" ca="1" si="46"/>
        <v>0</v>
      </c>
      <c r="G135" s="77">
        <f t="shared" ca="1" si="47"/>
        <v>0</v>
      </c>
      <c r="H135" s="74">
        <f t="shared" ca="1" si="50"/>
        <v>0</v>
      </c>
      <c r="I135" s="112">
        <f t="shared" ca="1" si="40"/>
        <v>0</v>
      </c>
      <c r="J135" s="74">
        <f t="shared" ca="1" si="48"/>
        <v>0</v>
      </c>
      <c r="K135" s="74">
        <f t="shared" ca="1" si="41"/>
        <v>0</v>
      </c>
      <c r="L135" s="74">
        <f t="shared" ca="1" si="42"/>
        <v>0</v>
      </c>
      <c r="M135" s="74">
        <f t="shared" ca="1" si="51"/>
        <v>0</v>
      </c>
      <c r="N135" s="60">
        <f t="shared" ca="1" si="52"/>
        <v>0</v>
      </c>
      <c r="O135" s="75">
        <f t="shared" ca="1" si="39"/>
        <v>0</v>
      </c>
      <c r="P135" s="123">
        <f t="shared" ca="1" si="53"/>
        <v>0</v>
      </c>
      <c r="Q135" s="76">
        <f t="shared" ca="1" si="49"/>
        <v>0</v>
      </c>
      <c r="R135" s="49">
        <f t="shared" si="43"/>
        <v>2034</v>
      </c>
    </row>
    <row r="136" spans="2:18" x14ac:dyDescent="0.25">
      <c r="B136" s="48">
        <f t="shared" si="44"/>
        <v>49157</v>
      </c>
      <c r="C136" s="72">
        <f t="shared" ca="1" si="45"/>
        <v>0</v>
      </c>
      <c r="D136" s="125">
        <v>0</v>
      </c>
      <c r="E136" s="125">
        <v>0</v>
      </c>
      <c r="F136" s="73">
        <f t="shared" ca="1" si="46"/>
        <v>0</v>
      </c>
      <c r="G136" s="77">
        <f t="shared" ca="1" si="47"/>
        <v>0</v>
      </c>
      <c r="H136" s="74">
        <f t="shared" ca="1" si="50"/>
        <v>0</v>
      </c>
      <c r="I136" s="112">
        <f t="shared" ca="1" si="40"/>
        <v>0</v>
      </c>
      <c r="J136" s="74">
        <f t="shared" ca="1" si="48"/>
        <v>0</v>
      </c>
      <c r="K136" s="74">
        <f t="shared" ca="1" si="41"/>
        <v>0</v>
      </c>
      <c r="L136" s="74">
        <f t="shared" ca="1" si="42"/>
        <v>0</v>
      </c>
      <c r="M136" s="74">
        <f t="shared" ca="1" si="51"/>
        <v>0</v>
      </c>
      <c r="N136" s="60">
        <f t="shared" ca="1" si="52"/>
        <v>0</v>
      </c>
      <c r="O136" s="75">
        <f t="shared" ca="1" si="39"/>
        <v>0</v>
      </c>
      <c r="P136" s="123">
        <f t="shared" ca="1" si="53"/>
        <v>0</v>
      </c>
      <c r="Q136" s="76">
        <f t="shared" ca="1" si="49"/>
        <v>0</v>
      </c>
      <c r="R136" s="49">
        <f t="shared" si="43"/>
        <v>2034</v>
      </c>
    </row>
    <row r="137" spans="2:18" x14ac:dyDescent="0.25">
      <c r="B137" s="48">
        <f t="shared" si="44"/>
        <v>49188</v>
      </c>
      <c r="C137" s="72">
        <f t="shared" ca="1" si="45"/>
        <v>0</v>
      </c>
      <c r="D137" s="125">
        <v>0</v>
      </c>
      <c r="E137" s="125">
        <v>0</v>
      </c>
      <c r="F137" s="73">
        <f t="shared" ca="1" si="46"/>
        <v>0</v>
      </c>
      <c r="G137" s="77">
        <f t="shared" ca="1" si="47"/>
        <v>0</v>
      </c>
      <c r="H137" s="74">
        <f t="shared" ca="1" si="50"/>
        <v>0</v>
      </c>
      <c r="I137" s="112">
        <f t="shared" ca="1" si="40"/>
        <v>0</v>
      </c>
      <c r="J137" s="74">
        <f t="shared" ca="1" si="48"/>
        <v>0</v>
      </c>
      <c r="K137" s="74">
        <f t="shared" ca="1" si="41"/>
        <v>0</v>
      </c>
      <c r="L137" s="74">
        <f t="shared" ca="1" si="42"/>
        <v>0</v>
      </c>
      <c r="M137" s="74">
        <f t="shared" ca="1" si="51"/>
        <v>0</v>
      </c>
      <c r="N137" s="60">
        <f t="shared" ca="1" si="52"/>
        <v>0</v>
      </c>
      <c r="O137" s="75">
        <f t="shared" ca="1" si="39"/>
        <v>0</v>
      </c>
      <c r="P137" s="123">
        <f t="shared" ca="1" si="53"/>
        <v>0</v>
      </c>
      <c r="Q137" s="76">
        <f t="shared" ca="1" si="49"/>
        <v>0</v>
      </c>
      <c r="R137" s="49">
        <f t="shared" si="43"/>
        <v>2034</v>
      </c>
    </row>
    <row r="138" spans="2:18" x14ac:dyDescent="0.25">
      <c r="B138" s="48">
        <f t="shared" si="44"/>
        <v>49218</v>
      </c>
      <c r="C138" s="72">
        <f t="shared" ca="1" si="45"/>
        <v>0</v>
      </c>
      <c r="D138" s="125">
        <v>0</v>
      </c>
      <c r="E138" s="125">
        <v>0</v>
      </c>
      <c r="F138" s="73">
        <f t="shared" ca="1" si="46"/>
        <v>0</v>
      </c>
      <c r="G138" s="77">
        <f t="shared" ca="1" si="47"/>
        <v>0</v>
      </c>
      <c r="H138" s="74">
        <f t="shared" ca="1" si="50"/>
        <v>0</v>
      </c>
      <c r="I138" s="112">
        <f t="shared" ca="1" si="40"/>
        <v>0</v>
      </c>
      <c r="J138" s="74">
        <f t="shared" ca="1" si="48"/>
        <v>0</v>
      </c>
      <c r="K138" s="74">
        <f t="shared" ca="1" si="41"/>
        <v>0</v>
      </c>
      <c r="L138" s="74">
        <f t="shared" ca="1" si="42"/>
        <v>0</v>
      </c>
      <c r="M138" s="74">
        <f t="shared" ca="1" si="51"/>
        <v>0</v>
      </c>
      <c r="N138" s="60">
        <f t="shared" ca="1" si="52"/>
        <v>0</v>
      </c>
      <c r="O138" s="75">
        <f t="shared" ca="1" si="39"/>
        <v>0</v>
      </c>
      <c r="P138" s="123">
        <f t="shared" ca="1" si="53"/>
        <v>0</v>
      </c>
      <c r="Q138" s="76">
        <f t="shared" ca="1" si="49"/>
        <v>0</v>
      </c>
      <c r="R138" s="49">
        <f t="shared" si="43"/>
        <v>2034</v>
      </c>
    </row>
    <row r="139" spans="2:18" x14ac:dyDescent="0.25">
      <c r="B139" s="48">
        <f t="shared" si="44"/>
        <v>49249</v>
      </c>
      <c r="C139" s="72">
        <f t="shared" ca="1" si="45"/>
        <v>0</v>
      </c>
      <c r="D139" s="125">
        <v>0</v>
      </c>
      <c r="E139" s="125">
        <v>0</v>
      </c>
      <c r="F139" s="73">
        <f t="shared" ca="1" si="46"/>
        <v>0</v>
      </c>
      <c r="G139" s="77">
        <f t="shared" ca="1" si="47"/>
        <v>0</v>
      </c>
      <c r="H139" s="74">
        <f t="shared" ca="1" si="50"/>
        <v>0</v>
      </c>
      <c r="I139" s="112">
        <f t="shared" ca="1" si="40"/>
        <v>0</v>
      </c>
      <c r="J139" s="74">
        <f t="shared" ca="1" si="48"/>
        <v>0</v>
      </c>
      <c r="K139" s="74">
        <f t="shared" ca="1" si="41"/>
        <v>0</v>
      </c>
      <c r="L139" s="74">
        <f t="shared" ca="1" si="42"/>
        <v>0</v>
      </c>
      <c r="M139" s="74">
        <f t="shared" ca="1" si="51"/>
        <v>0</v>
      </c>
      <c r="N139" s="60">
        <f t="shared" ca="1" si="52"/>
        <v>0</v>
      </c>
      <c r="O139" s="75">
        <f t="shared" ca="1" si="39"/>
        <v>0</v>
      </c>
      <c r="P139" s="123">
        <f t="shared" ca="1" si="53"/>
        <v>0</v>
      </c>
      <c r="Q139" s="76">
        <f t="shared" ca="1" si="49"/>
        <v>0</v>
      </c>
      <c r="R139" s="49">
        <f t="shared" si="43"/>
        <v>2034</v>
      </c>
    </row>
    <row r="140" spans="2:18" x14ac:dyDescent="0.25">
      <c r="B140" s="48">
        <f t="shared" si="44"/>
        <v>49279</v>
      </c>
      <c r="C140" s="72">
        <f t="shared" ca="1" si="45"/>
        <v>0</v>
      </c>
      <c r="D140" s="125">
        <v>0</v>
      </c>
      <c r="E140" s="125">
        <v>0</v>
      </c>
      <c r="F140" s="73">
        <f t="shared" ca="1" si="46"/>
        <v>0</v>
      </c>
      <c r="G140" s="77">
        <f t="shared" ca="1" si="47"/>
        <v>0</v>
      </c>
      <c r="H140" s="74">
        <f t="shared" ca="1" si="50"/>
        <v>0</v>
      </c>
      <c r="I140" s="112">
        <f t="shared" ca="1" si="40"/>
        <v>0</v>
      </c>
      <c r="J140" s="74">
        <f t="shared" ca="1" si="48"/>
        <v>0</v>
      </c>
      <c r="K140" s="74">
        <f t="shared" ca="1" si="41"/>
        <v>0</v>
      </c>
      <c r="L140" s="74">
        <f t="shared" ca="1" si="42"/>
        <v>0</v>
      </c>
      <c r="M140" s="74">
        <f t="shared" ca="1" si="51"/>
        <v>0</v>
      </c>
      <c r="N140" s="60">
        <f t="shared" ca="1" si="52"/>
        <v>0</v>
      </c>
      <c r="O140" s="75">
        <f t="shared" ca="1" si="39"/>
        <v>0</v>
      </c>
      <c r="P140" s="123">
        <f t="shared" ca="1" si="53"/>
        <v>0</v>
      </c>
      <c r="Q140" s="76">
        <f t="shared" ca="1" si="49"/>
        <v>0</v>
      </c>
      <c r="R140" s="49">
        <f t="shared" si="43"/>
        <v>2034</v>
      </c>
    </row>
    <row r="141" spans="2:18" x14ac:dyDescent="0.25">
      <c r="B141" s="48">
        <f t="shared" si="44"/>
        <v>49310</v>
      </c>
      <c r="C141" s="72">
        <f t="shared" ca="1" si="45"/>
        <v>0</v>
      </c>
      <c r="D141" s="125">
        <v>0</v>
      </c>
      <c r="E141" s="125">
        <v>0</v>
      </c>
      <c r="F141" s="73">
        <f t="shared" ca="1" si="46"/>
        <v>0</v>
      </c>
      <c r="G141" s="77">
        <f t="shared" ca="1" si="47"/>
        <v>0</v>
      </c>
      <c r="H141" s="74">
        <f t="shared" ca="1" si="50"/>
        <v>0</v>
      </c>
      <c r="I141" s="112">
        <f t="shared" ca="1" si="40"/>
        <v>0</v>
      </c>
      <c r="J141" s="74">
        <f t="shared" ca="1" si="48"/>
        <v>0</v>
      </c>
      <c r="K141" s="74">
        <f t="shared" ca="1" si="41"/>
        <v>0</v>
      </c>
      <c r="L141" s="74">
        <f t="shared" ca="1" si="42"/>
        <v>0</v>
      </c>
      <c r="M141" s="74">
        <f t="shared" ca="1" si="51"/>
        <v>0</v>
      </c>
      <c r="N141" s="60">
        <f t="shared" ca="1" si="52"/>
        <v>0</v>
      </c>
      <c r="O141" s="75">
        <f t="shared" ca="1" si="39"/>
        <v>0</v>
      </c>
      <c r="P141" s="123">
        <f t="shared" ca="1" si="53"/>
        <v>0</v>
      </c>
      <c r="Q141" s="76">
        <f t="shared" ca="1" si="49"/>
        <v>0</v>
      </c>
      <c r="R141" s="49">
        <f t="shared" si="43"/>
        <v>2035</v>
      </c>
    </row>
    <row r="142" spans="2:18" x14ac:dyDescent="0.25">
      <c r="B142" s="48">
        <f t="shared" si="44"/>
        <v>49341</v>
      </c>
      <c r="C142" s="72">
        <f t="shared" ca="1" si="45"/>
        <v>0</v>
      </c>
      <c r="D142" s="125">
        <v>0</v>
      </c>
      <c r="E142" s="125">
        <v>0</v>
      </c>
      <c r="F142" s="73">
        <f t="shared" ca="1" si="46"/>
        <v>0</v>
      </c>
      <c r="G142" s="77">
        <f t="shared" ca="1" si="47"/>
        <v>0</v>
      </c>
      <c r="H142" s="74">
        <f t="shared" ca="1" si="50"/>
        <v>0</v>
      </c>
      <c r="I142" s="112">
        <f t="shared" ca="1" si="40"/>
        <v>0</v>
      </c>
      <c r="J142" s="74">
        <f t="shared" ca="1" si="48"/>
        <v>0</v>
      </c>
      <c r="K142" s="74">
        <f t="shared" ca="1" si="41"/>
        <v>0</v>
      </c>
      <c r="L142" s="74">
        <f t="shared" ca="1" si="42"/>
        <v>0</v>
      </c>
      <c r="M142" s="74">
        <f t="shared" ca="1" si="51"/>
        <v>0</v>
      </c>
      <c r="N142" s="60">
        <f t="shared" ca="1" si="52"/>
        <v>0</v>
      </c>
      <c r="O142" s="75">
        <f t="shared" ca="1" si="39"/>
        <v>0</v>
      </c>
      <c r="P142" s="123">
        <f t="shared" ca="1" si="53"/>
        <v>0</v>
      </c>
      <c r="Q142" s="76">
        <f t="shared" ca="1" si="49"/>
        <v>0</v>
      </c>
      <c r="R142" s="49">
        <f t="shared" si="43"/>
        <v>2035</v>
      </c>
    </row>
    <row r="143" spans="2:18" x14ac:dyDescent="0.25">
      <c r="B143" s="48">
        <f t="shared" si="44"/>
        <v>49369</v>
      </c>
      <c r="C143" s="72">
        <f t="shared" ca="1" si="45"/>
        <v>0</v>
      </c>
      <c r="D143" s="125">
        <v>0</v>
      </c>
      <c r="E143" s="125">
        <v>0</v>
      </c>
      <c r="F143" s="73">
        <f t="shared" ca="1" si="46"/>
        <v>0</v>
      </c>
      <c r="G143" s="77">
        <f t="shared" ca="1" si="47"/>
        <v>0</v>
      </c>
      <c r="H143" s="74">
        <f t="shared" ca="1" si="50"/>
        <v>0</v>
      </c>
      <c r="I143" s="112">
        <f t="shared" ca="1" si="40"/>
        <v>0</v>
      </c>
      <c r="J143" s="74">
        <f t="shared" ca="1" si="48"/>
        <v>0</v>
      </c>
      <c r="K143" s="74">
        <f t="shared" ca="1" si="41"/>
        <v>0</v>
      </c>
      <c r="L143" s="74">
        <f t="shared" ca="1" si="42"/>
        <v>0</v>
      </c>
      <c r="M143" s="74">
        <f t="shared" ca="1" si="51"/>
        <v>0</v>
      </c>
      <c r="N143" s="60">
        <f t="shared" ca="1" si="52"/>
        <v>0</v>
      </c>
      <c r="O143" s="75">
        <f t="shared" ca="1" si="39"/>
        <v>0</v>
      </c>
      <c r="P143" s="123">
        <f t="shared" ca="1" si="53"/>
        <v>0</v>
      </c>
      <c r="Q143" s="76">
        <f t="shared" ca="1" si="49"/>
        <v>0</v>
      </c>
      <c r="R143" s="49">
        <f t="shared" si="43"/>
        <v>2035</v>
      </c>
    </row>
    <row r="144" spans="2:18" x14ac:dyDescent="0.25">
      <c r="B144" s="48">
        <f t="shared" si="44"/>
        <v>49400</v>
      </c>
      <c r="C144" s="72">
        <f t="shared" ca="1" si="45"/>
        <v>0</v>
      </c>
      <c r="D144" s="125">
        <v>0</v>
      </c>
      <c r="E144" s="125">
        <v>0</v>
      </c>
      <c r="F144" s="73">
        <f t="shared" ca="1" si="46"/>
        <v>0</v>
      </c>
      <c r="G144" s="77">
        <f t="shared" ca="1" si="47"/>
        <v>0</v>
      </c>
      <c r="H144" s="74">
        <f t="shared" ca="1" si="50"/>
        <v>0</v>
      </c>
      <c r="I144" s="112">
        <f t="shared" ca="1" si="40"/>
        <v>0</v>
      </c>
      <c r="J144" s="74">
        <f t="shared" ca="1" si="48"/>
        <v>0</v>
      </c>
      <c r="K144" s="74">
        <f t="shared" ca="1" si="41"/>
        <v>0</v>
      </c>
      <c r="L144" s="74">
        <f t="shared" ca="1" si="42"/>
        <v>0</v>
      </c>
      <c r="M144" s="74">
        <f t="shared" ca="1" si="51"/>
        <v>0</v>
      </c>
      <c r="N144" s="60">
        <f t="shared" ca="1" si="52"/>
        <v>0</v>
      </c>
      <c r="O144" s="75">
        <f t="shared" ca="1" si="39"/>
        <v>0</v>
      </c>
      <c r="P144" s="123">
        <f t="shared" ca="1" si="53"/>
        <v>0</v>
      </c>
      <c r="Q144" s="76">
        <f t="shared" ca="1" si="49"/>
        <v>0</v>
      </c>
      <c r="R144" s="49">
        <f t="shared" si="43"/>
        <v>2035</v>
      </c>
    </row>
    <row r="145" spans="2:18" x14ac:dyDescent="0.25">
      <c r="B145" s="48">
        <f t="shared" si="44"/>
        <v>49430</v>
      </c>
      <c r="C145" s="72">
        <f t="shared" ca="1" si="45"/>
        <v>0</v>
      </c>
      <c r="D145" s="125">
        <v>0</v>
      </c>
      <c r="E145" s="125">
        <v>0</v>
      </c>
      <c r="F145" s="73">
        <f t="shared" ca="1" si="46"/>
        <v>0</v>
      </c>
      <c r="G145" s="77">
        <f t="shared" ca="1" si="47"/>
        <v>0</v>
      </c>
      <c r="H145" s="74">
        <f t="shared" ca="1" si="50"/>
        <v>0</v>
      </c>
      <c r="I145" s="112">
        <f t="shared" ca="1" si="40"/>
        <v>0</v>
      </c>
      <c r="J145" s="74">
        <f t="shared" ca="1" si="48"/>
        <v>0</v>
      </c>
      <c r="K145" s="74">
        <f t="shared" ca="1" si="41"/>
        <v>0</v>
      </c>
      <c r="L145" s="74">
        <f t="shared" ca="1" si="42"/>
        <v>0</v>
      </c>
      <c r="M145" s="74">
        <f t="shared" ca="1" si="51"/>
        <v>0</v>
      </c>
      <c r="N145" s="60">
        <f t="shared" ca="1" si="52"/>
        <v>0</v>
      </c>
      <c r="O145" s="75">
        <f t="shared" ca="1" si="39"/>
        <v>0</v>
      </c>
      <c r="P145" s="123">
        <f t="shared" ca="1" si="53"/>
        <v>0</v>
      </c>
      <c r="Q145" s="76">
        <f t="shared" ca="1" si="49"/>
        <v>0</v>
      </c>
      <c r="R145" s="49">
        <f t="shared" si="43"/>
        <v>2035</v>
      </c>
    </row>
    <row r="146" spans="2:18" x14ac:dyDescent="0.25">
      <c r="B146" s="48">
        <f t="shared" si="44"/>
        <v>49461</v>
      </c>
      <c r="C146" s="72">
        <f t="shared" ca="1" si="45"/>
        <v>0</v>
      </c>
      <c r="D146" s="125">
        <v>0</v>
      </c>
      <c r="E146" s="125">
        <v>0</v>
      </c>
      <c r="F146" s="73">
        <f t="shared" ca="1" si="46"/>
        <v>0</v>
      </c>
      <c r="G146" s="77">
        <f t="shared" ca="1" si="47"/>
        <v>0</v>
      </c>
      <c r="H146" s="74">
        <f t="shared" ca="1" si="50"/>
        <v>0</v>
      </c>
      <c r="I146" s="112">
        <f t="shared" ca="1" si="40"/>
        <v>0</v>
      </c>
      <c r="J146" s="74">
        <f t="shared" ca="1" si="48"/>
        <v>0</v>
      </c>
      <c r="K146" s="74">
        <f t="shared" ca="1" si="41"/>
        <v>0</v>
      </c>
      <c r="L146" s="74">
        <f t="shared" ca="1" si="42"/>
        <v>0</v>
      </c>
      <c r="M146" s="74">
        <f t="shared" ca="1" si="51"/>
        <v>0</v>
      </c>
      <c r="N146" s="60">
        <f t="shared" ca="1" si="52"/>
        <v>0</v>
      </c>
      <c r="O146" s="75">
        <f t="shared" ca="1" si="39"/>
        <v>0</v>
      </c>
      <c r="P146" s="123">
        <f t="shared" ca="1" si="53"/>
        <v>0</v>
      </c>
      <c r="Q146" s="76">
        <f t="shared" ca="1" si="49"/>
        <v>0</v>
      </c>
      <c r="R146" s="49">
        <f t="shared" si="43"/>
        <v>2035</v>
      </c>
    </row>
    <row r="147" spans="2:18" x14ac:dyDescent="0.25">
      <c r="B147" s="48">
        <f t="shared" si="44"/>
        <v>49491</v>
      </c>
      <c r="C147" s="72">
        <f t="shared" ca="1" si="45"/>
        <v>0</v>
      </c>
      <c r="D147" s="125">
        <v>0</v>
      </c>
      <c r="E147" s="125">
        <v>0</v>
      </c>
      <c r="F147" s="73">
        <f t="shared" ca="1" si="46"/>
        <v>0</v>
      </c>
      <c r="G147" s="77">
        <f t="shared" ca="1" si="47"/>
        <v>0</v>
      </c>
      <c r="H147" s="74">
        <f t="shared" ca="1" si="50"/>
        <v>0</v>
      </c>
      <c r="I147" s="112">
        <f t="shared" ca="1" si="40"/>
        <v>0</v>
      </c>
      <c r="J147" s="74">
        <f t="shared" ca="1" si="48"/>
        <v>0</v>
      </c>
      <c r="K147" s="74">
        <f t="shared" ca="1" si="41"/>
        <v>0</v>
      </c>
      <c r="L147" s="74">
        <f t="shared" ca="1" si="42"/>
        <v>0</v>
      </c>
      <c r="M147" s="74">
        <f t="shared" ca="1" si="51"/>
        <v>0</v>
      </c>
      <c r="N147" s="60">
        <f t="shared" ca="1" si="52"/>
        <v>0</v>
      </c>
      <c r="O147" s="75">
        <f t="shared" ca="1" si="39"/>
        <v>0</v>
      </c>
      <c r="P147" s="123">
        <f t="shared" ca="1" si="53"/>
        <v>0</v>
      </c>
      <c r="Q147" s="76">
        <f t="shared" ca="1" si="49"/>
        <v>0</v>
      </c>
      <c r="R147" s="49">
        <f t="shared" si="43"/>
        <v>2035</v>
      </c>
    </row>
    <row r="148" spans="2:18" x14ac:dyDescent="0.25">
      <c r="B148" s="48">
        <f t="shared" si="44"/>
        <v>49522</v>
      </c>
      <c r="C148" s="72">
        <f t="shared" ca="1" si="45"/>
        <v>0</v>
      </c>
      <c r="D148" s="125">
        <v>0</v>
      </c>
      <c r="E148" s="125">
        <v>0</v>
      </c>
      <c r="F148" s="73">
        <f t="shared" ca="1" si="46"/>
        <v>0</v>
      </c>
      <c r="G148" s="77">
        <f t="shared" ca="1" si="47"/>
        <v>0</v>
      </c>
      <c r="H148" s="74">
        <f t="shared" ca="1" si="50"/>
        <v>0</v>
      </c>
      <c r="I148" s="112">
        <f t="shared" ca="1" si="40"/>
        <v>0</v>
      </c>
      <c r="J148" s="74">
        <f t="shared" ca="1" si="48"/>
        <v>0</v>
      </c>
      <c r="K148" s="74">
        <f t="shared" ca="1" si="41"/>
        <v>0</v>
      </c>
      <c r="L148" s="74">
        <f t="shared" ca="1" si="42"/>
        <v>0</v>
      </c>
      <c r="M148" s="74">
        <f t="shared" ca="1" si="51"/>
        <v>0</v>
      </c>
      <c r="N148" s="60">
        <f t="shared" ca="1" si="52"/>
        <v>0</v>
      </c>
      <c r="O148" s="75">
        <f t="shared" ca="1" si="39"/>
        <v>0</v>
      </c>
      <c r="P148" s="123">
        <f t="shared" ca="1" si="53"/>
        <v>0</v>
      </c>
      <c r="Q148" s="76">
        <f t="shared" ca="1" si="49"/>
        <v>0</v>
      </c>
      <c r="R148" s="49">
        <f t="shared" si="43"/>
        <v>2035</v>
      </c>
    </row>
    <row r="149" spans="2:18" x14ac:dyDescent="0.25">
      <c r="B149" s="48">
        <f t="shared" si="44"/>
        <v>49553</v>
      </c>
      <c r="C149" s="72">
        <f t="shared" ca="1" si="45"/>
        <v>0</v>
      </c>
      <c r="D149" s="125">
        <v>0</v>
      </c>
      <c r="E149" s="125">
        <v>0</v>
      </c>
      <c r="F149" s="73">
        <f t="shared" ca="1" si="46"/>
        <v>0</v>
      </c>
      <c r="G149" s="77">
        <f t="shared" ca="1" si="47"/>
        <v>0</v>
      </c>
      <c r="H149" s="74">
        <f t="shared" ca="1" si="50"/>
        <v>0</v>
      </c>
      <c r="I149" s="112">
        <f t="shared" ca="1" si="40"/>
        <v>0</v>
      </c>
      <c r="J149" s="74">
        <f t="shared" ca="1" si="48"/>
        <v>0</v>
      </c>
      <c r="K149" s="74">
        <f t="shared" ca="1" si="41"/>
        <v>0</v>
      </c>
      <c r="L149" s="74">
        <f t="shared" ca="1" si="42"/>
        <v>0</v>
      </c>
      <c r="M149" s="74">
        <f t="shared" ca="1" si="51"/>
        <v>0</v>
      </c>
      <c r="N149" s="60">
        <f t="shared" ca="1" si="52"/>
        <v>0</v>
      </c>
      <c r="O149" s="75">
        <f t="shared" ca="1" si="39"/>
        <v>0</v>
      </c>
      <c r="P149" s="123">
        <f t="shared" ca="1" si="53"/>
        <v>0</v>
      </c>
      <c r="Q149" s="76">
        <f t="shared" ca="1" si="49"/>
        <v>0</v>
      </c>
      <c r="R149" s="49">
        <f t="shared" si="43"/>
        <v>2035</v>
      </c>
    </row>
    <row r="150" spans="2:18" x14ac:dyDescent="0.25">
      <c r="B150" s="48">
        <f t="shared" si="44"/>
        <v>49583</v>
      </c>
      <c r="C150" s="72">
        <f t="shared" ca="1" si="45"/>
        <v>0</v>
      </c>
      <c r="D150" s="125">
        <v>0</v>
      </c>
      <c r="E150" s="125">
        <v>0</v>
      </c>
      <c r="F150" s="73">
        <f t="shared" ca="1" si="46"/>
        <v>0</v>
      </c>
      <c r="G150" s="77">
        <f t="shared" ca="1" si="47"/>
        <v>0</v>
      </c>
      <c r="H150" s="74">
        <f t="shared" ca="1" si="50"/>
        <v>0</v>
      </c>
      <c r="I150" s="112">
        <f t="shared" ca="1" si="40"/>
        <v>0</v>
      </c>
      <c r="J150" s="74">
        <f t="shared" ca="1" si="48"/>
        <v>0</v>
      </c>
      <c r="K150" s="74">
        <f t="shared" ca="1" si="41"/>
        <v>0</v>
      </c>
      <c r="L150" s="74">
        <f t="shared" ca="1" si="42"/>
        <v>0</v>
      </c>
      <c r="M150" s="74">
        <f t="shared" ca="1" si="51"/>
        <v>0</v>
      </c>
      <c r="N150" s="60">
        <f t="shared" ca="1" si="52"/>
        <v>0</v>
      </c>
      <c r="O150" s="75">
        <f t="shared" ca="1" si="39"/>
        <v>0</v>
      </c>
      <c r="P150" s="123">
        <f t="shared" ca="1" si="53"/>
        <v>0</v>
      </c>
      <c r="Q150" s="76">
        <f t="shared" ca="1" si="49"/>
        <v>0</v>
      </c>
      <c r="R150" s="49">
        <f t="shared" si="43"/>
        <v>2035</v>
      </c>
    </row>
    <row r="151" spans="2:18" x14ac:dyDescent="0.25">
      <c r="B151" s="48">
        <f t="shared" si="44"/>
        <v>49614</v>
      </c>
      <c r="C151" s="72">
        <f t="shared" ca="1" si="45"/>
        <v>0</v>
      </c>
      <c r="D151" s="125">
        <v>0</v>
      </c>
      <c r="E151" s="125">
        <v>0</v>
      </c>
      <c r="F151" s="73">
        <f t="shared" ca="1" si="46"/>
        <v>0</v>
      </c>
      <c r="G151" s="77">
        <f t="shared" ca="1" si="47"/>
        <v>0</v>
      </c>
      <c r="H151" s="74">
        <f t="shared" ca="1" si="50"/>
        <v>0</v>
      </c>
      <c r="I151" s="112">
        <f t="shared" ca="1" si="40"/>
        <v>0</v>
      </c>
      <c r="J151" s="74">
        <f t="shared" ca="1" si="48"/>
        <v>0</v>
      </c>
      <c r="K151" s="74">
        <f t="shared" ca="1" si="41"/>
        <v>0</v>
      </c>
      <c r="L151" s="74">
        <f t="shared" ca="1" si="42"/>
        <v>0</v>
      </c>
      <c r="M151" s="74">
        <f t="shared" ca="1" si="51"/>
        <v>0</v>
      </c>
      <c r="N151" s="60">
        <f t="shared" ca="1" si="52"/>
        <v>0</v>
      </c>
      <c r="O151" s="75">
        <f t="shared" ca="1" si="39"/>
        <v>0</v>
      </c>
      <c r="P151" s="123">
        <f t="shared" ca="1" si="53"/>
        <v>0</v>
      </c>
      <c r="Q151" s="76">
        <f t="shared" ca="1" si="49"/>
        <v>0</v>
      </c>
      <c r="R151" s="49">
        <f t="shared" si="43"/>
        <v>2035</v>
      </c>
    </row>
    <row r="152" spans="2:18" x14ac:dyDescent="0.25">
      <c r="B152" s="48">
        <f t="shared" si="44"/>
        <v>49644</v>
      </c>
      <c r="C152" s="72">
        <f t="shared" ca="1" si="45"/>
        <v>0</v>
      </c>
      <c r="D152" s="125">
        <v>0</v>
      </c>
      <c r="E152" s="125">
        <v>0</v>
      </c>
      <c r="F152" s="73">
        <f t="shared" ca="1" si="46"/>
        <v>0</v>
      </c>
      <c r="G152" s="77">
        <f t="shared" ca="1" si="47"/>
        <v>0</v>
      </c>
      <c r="H152" s="74">
        <f t="shared" ca="1" si="50"/>
        <v>0</v>
      </c>
      <c r="I152" s="112">
        <f t="shared" ca="1" si="40"/>
        <v>0</v>
      </c>
      <c r="J152" s="74">
        <f t="shared" ca="1" si="48"/>
        <v>0</v>
      </c>
      <c r="K152" s="74">
        <f t="shared" ca="1" si="41"/>
        <v>0</v>
      </c>
      <c r="L152" s="74">
        <f t="shared" ca="1" si="42"/>
        <v>0</v>
      </c>
      <c r="M152" s="74">
        <f t="shared" ca="1" si="51"/>
        <v>0</v>
      </c>
      <c r="N152" s="60">
        <f t="shared" ca="1" si="52"/>
        <v>0</v>
      </c>
      <c r="O152" s="75">
        <f t="shared" ca="1" si="39"/>
        <v>0</v>
      </c>
      <c r="P152" s="123">
        <f t="shared" ca="1" si="53"/>
        <v>0</v>
      </c>
      <c r="Q152" s="76">
        <f t="shared" ca="1" si="49"/>
        <v>0</v>
      </c>
      <c r="R152" s="49">
        <f t="shared" si="43"/>
        <v>2035</v>
      </c>
    </row>
    <row r="153" spans="2:18" x14ac:dyDescent="0.25">
      <c r="B153" s="48">
        <f t="shared" si="44"/>
        <v>49675</v>
      </c>
      <c r="C153" s="72">
        <f t="shared" ca="1" si="45"/>
        <v>0</v>
      </c>
      <c r="D153" s="125">
        <v>0</v>
      </c>
      <c r="E153" s="125">
        <v>0</v>
      </c>
      <c r="F153" s="73">
        <f t="shared" ca="1" si="46"/>
        <v>0</v>
      </c>
      <c r="G153" s="77">
        <f t="shared" ca="1" si="47"/>
        <v>0</v>
      </c>
      <c r="H153" s="74">
        <f t="shared" ca="1" si="50"/>
        <v>0</v>
      </c>
      <c r="I153" s="112">
        <f t="shared" ca="1" si="40"/>
        <v>0</v>
      </c>
      <c r="J153" s="74">
        <f t="shared" ca="1" si="48"/>
        <v>0</v>
      </c>
      <c r="K153" s="74">
        <f t="shared" ca="1" si="41"/>
        <v>0</v>
      </c>
      <c r="L153" s="74">
        <f t="shared" ca="1" si="42"/>
        <v>0</v>
      </c>
      <c r="M153" s="74">
        <f t="shared" ca="1" si="51"/>
        <v>0</v>
      </c>
      <c r="N153" s="60">
        <f t="shared" ca="1" si="52"/>
        <v>0</v>
      </c>
      <c r="O153" s="75">
        <f t="shared" ref="O153:O216" ca="1" si="54">IF(Q152&gt;0,(IF(AND(MONTH($B153)=MONTH(Renew_3208),MONTH($B153)=MONTH(Renew_2924)),Goal_From_3208*0.5+Goal_From_2924*0.5,IF(MONTH($B153)=MONTH(Renew_3208),Goal_From_3208*0.5+Goal_From_2924*0.9,IF(MONTH($B153)=MONTH(Renew_2924),Goal_From_3208*0.9+Goal_From_2924*0.5,Goal_From_3208*0.9+Goal_From_2924*0.9)))+IF(B153&gt;=Temp_Start,IF(Temp,Temp_Goal,0),0)+IF(Bought_3rd_Rental,IF(MONTH($B153)=MONTH(Renew_NEW),Goal_From_NEW*0.5,Goal_From_NEW))),0)</f>
        <v>0</v>
      </c>
      <c r="P153" s="123">
        <f t="shared" ca="1" si="53"/>
        <v>0</v>
      </c>
      <c r="Q153" s="76">
        <f t="shared" ca="1" si="49"/>
        <v>0</v>
      </c>
      <c r="R153" s="49">
        <f t="shared" si="43"/>
        <v>2036</v>
      </c>
    </row>
    <row r="154" spans="2:18" x14ac:dyDescent="0.25">
      <c r="B154" s="48">
        <f t="shared" si="44"/>
        <v>49706</v>
      </c>
      <c r="C154" s="72">
        <f t="shared" ca="1" si="45"/>
        <v>0</v>
      </c>
      <c r="D154" s="125">
        <v>0</v>
      </c>
      <c r="E154" s="125">
        <v>0</v>
      </c>
      <c r="F154" s="73">
        <f t="shared" ca="1" si="46"/>
        <v>0</v>
      </c>
      <c r="G154" s="77">
        <f t="shared" ca="1" si="47"/>
        <v>0</v>
      </c>
      <c r="H154" s="74">
        <f t="shared" ca="1" si="50"/>
        <v>0</v>
      </c>
      <c r="I154" s="112">
        <f t="shared" ca="1" si="40"/>
        <v>0</v>
      </c>
      <c r="J154" s="74">
        <f t="shared" ca="1" si="48"/>
        <v>0</v>
      </c>
      <c r="K154" s="74">
        <f t="shared" ca="1" si="41"/>
        <v>0</v>
      </c>
      <c r="L154" s="74">
        <f t="shared" ca="1" si="42"/>
        <v>0</v>
      </c>
      <c r="M154" s="74">
        <f t="shared" ca="1" si="51"/>
        <v>0</v>
      </c>
      <c r="N154" s="60">
        <f t="shared" ca="1" si="52"/>
        <v>0</v>
      </c>
      <c r="O154" s="75">
        <f t="shared" ca="1" si="54"/>
        <v>0</v>
      </c>
      <c r="P154" s="123">
        <f t="shared" ca="1" si="53"/>
        <v>0</v>
      </c>
      <c r="Q154" s="76">
        <f t="shared" ca="1" si="49"/>
        <v>0</v>
      </c>
      <c r="R154" s="49">
        <f t="shared" si="43"/>
        <v>2036</v>
      </c>
    </row>
    <row r="155" spans="2:18" x14ac:dyDescent="0.25">
      <c r="B155" s="48">
        <f t="shared" si="44"/>
        <v>49735</v>
      </c>
      <c r="C155" s="72">
        <f t="shared" ca="1" si="45"/>
        <v>0</v>
      </c>
      <c r="D155" s="125">
        <v>0</v>
      </c>
      <c r="E155" s="125">
        <v>0</v>
      </c>
      <c r="F155" s="73">
        <f t="shared" ca="1" si="46"/>
        <v>0</v>
      </c>
      <c r="G155" s="77">
        <f t="shared" ca="1" si="47"/>
        <v>0</v>
      </c>
      <c r="H155" s="74">
        <f t="shared" ca="1" si="50"/>
        <v>0</v>
      </c>
      <c r="I155" s="112">
        <f t="shared" ca="1" si="40"/>
        <v>0</v>
      </c>
      <c r="J155" s="74">
        <f t="shared" ca="1" si="48"/>
        <v>0</v>
      </c>
      <c r="K155" s="74">
        <f t="shared" ca="1" si="41"/>
        <v>0</v>
      </c>
      <c r="L155" s="74">
        <f t="shared" ca="1" si="42"/>
        <v>0</v>
      </c>
      <c r="M155" s="74">
        <f t="shared" ca="1" si="51"/>
        <v>0</v>
      </c>
      <c r="N155" s="60">
        <f t="shared" ca="1" si="52"/>
        <v>0</v>
      </c>
      <c r="O155" s="75">
        <f t="shared" ca="1" si="54"/>
        <v>0</v>
      </c>
      <c r="P155" s="123">
        <f t="shared" ca="1" si="53"/>
        <v>0</v>
      </c>
      <c r="Q155" s="76">
        <f t="shared" ca="1" si="49"/>
        <v>0</v>
      </c>
      <c r="R155" s="49">
        <f t="shared" si="43"/>
        <v>2036</v>
      </c>
    </row>
    <row r="156" spans="2:18" x14ac:dyDescent="0.25">
      <c r="B156" s="48">
        <f t="shared" si="44"/>
        <v>49766</v>
      </c>
      <c r="C156" s="72">
        <f t="shared" ca="1" si="45"/>
        <v>0</v>
      </c>
      <c r="D156" s="125">
        <v>0</v>
      </c>
      <c r="E156" s="125">
        <v>0</v>
      </c>
      <c r="F156" s="73">
        <f t="shared" ca="1" si="46"/>
        <v>0</v>
      </c>
      <c r="G156" s="77">
        <f t="shared" ca="1" si="47"/>
        <v>0</v>
      </c>
      <c r="H156" s="74">
        <f t="shared" ca="1" si="50"/>
        <v>0</v>
      </c>
      <c r="I156" s="112">
        <f t="shared" ca="1" si="40"/>
        <v>0</v>
      </c>
      <c r="J156" s="74">
        <f t="shared" ca="1" si="48"/>
        <v>0</v>
      </c>
      <c r="K156" s="74">
        <f t="shared" ca="1" si="41"/>
        <v>0</v>
      </c>
      <c r="L156" s="74">
        <f t="shared" ca="1" si="42"/>
        <v>0</v>
      </c>
      <c r="M156" s="74">
        <f t="shared" ca="1" si="51"/>
        <v>0</v>
      </c>
      <c r="N156" s="60">
        <f t="shared" ca="1" si="52"/>
        <v>0</v>
      </c>
      <c r="O156" s="75">
        <f t="shared" ca="1" si="54"/>
        <v>0</v>
      </c>
      <c r="P156" s="123">
        <f t="shared" ca="1" si="53"/>
        <v>0</v>
      </c>
      <c r="Q156" s="76">
        <f t="shared" ca="1" si="49"/>
        <v>0</v>
      </c>
      <c r="R156" s="49">
        <f t="shared" si="43"/>
        <v>2036</v>
      </c>
    </row>
    <row r="157" spans="2:18" x14ac:dyDescent="0.25">
      <c r="B157" s="48">
        <f t="shared" si="44"/>
        <v>49796</v>
      </c>
      <c r="C157" s="72">
        <f t="shared" ca="1" si="45"/>
        <v>0</v>
      </c>
      <c r="D157" s="125">
        <v>0</v>
      </c>
      <c r="E157" s="125">
        <v>0</v>
      </c>
      <c r="F157" s="73">
        <f t="shared" ca="1" si="46"/>
        <v>0</v>
      </c>
      <c r="G157" s="77">
        <f t="shared" ca="1" si="47"/>
        <v>0</v>
      </c>
      <c r="H157" s="74">
        <f t="shared" ca="1" si="50"/>
        <v>0</v>
      </c>
      <c r="I157" s="112">
        <f t="shared" ca="1" si="40"/>
        <v>0</v>
      </c>
      <c r="J157" s="74">
        <f t="shared" ca="1" si="48"/>
        <v>0</v>
      </c>
      <c r="K157" s="74">
        <f t="shared" ca="1" si="41"/>
        <v>0</v>
      </c>
      <c r="L157" s="74">
        <f t="shared" ca="1" si="42"/>
        <v>0</v>
      </c>
      <c r="M157" s="74">
        <f t="shared" ca="1" si="51"/>
        <v>0</v>
      </c>
      <c r="N157" s="60">
        <f t="shared" ca="1" si="52"/>
        <v>0</v>
      </c>
      <c r="O157" s="75">
        <f t="shared" ca="1" si="54"/>
        <v>0</v>
      </c>
      <c r="P157" s="123">
        <f t="shared" ca="1" si="53"/>
        <v>0</v>
      </c>
      <c r="Q157" s="76">
        <f t="shared" ca="1" si="49"/>
        <v>0</v>
      </c>
      <c r="R157" s="49">
        <f t="shared" si="43"/>
        <v>2036</v>
      </c>
    </row>
    <row r="158" spans="2:18" x14ac:dyDescent="0.25">
      <c r="B158" s="48">
        <f t="shared" si="44"/>
        <v>49827</v>
      </c>
      <c r="C158" s="72">
        <f t="shared" ca="1" si="45"/>
        <v>0</v>
      </c>
      <c r="D158" s="125">
        <v>0</v>
      </c>
      <c r="E158" s="125">
        <v>0</v>
      </c>
      <c r="F158" s="73">
        <f t="shared" ca="1" si="46"/>
        <v>0</v>
      </c>
      <c r="G158" s="77">
        <f t="shared" ca="1" si="47"/>
        <v>0</v>
      </c>
      <c r="H158" s="74">
        <f t="shared" ca="1" si="50"/>
        <v>0</v>
      </c>
      <c r="I158" s="112">
        <f t="shared" ca="1" si="40"/>
        <v>0</v>
      </c>
      <c r="J158" s="74">
        <f t="shared" ca="1" si="48"/>
        <v>0</v>
      </c>
      <c r="K158" s="74">
        <f t="shared" ca="1" si="41"/>
        <v>0</v>
      </c>
      <c r="L158" s="74">
        <f t="shared" ca="1" si="42"/>
        <v>0</v>
      </c>
      <c r="M158" s="74">
        <f t="shared" ca="1" si="51"/>
        <v>0</v>
      </c>
      <c r="N158" s="60">
        <f t="shared" ca="1" si="52"/>
        <v>0</v>
      </c>
      <c r="O158" s="75">
        <f t="shared" ca="1" si="54"/>
        <v>0</v>
      </c>
      <c r="P158" s="123">
        <f t="shared" ca="1" si="53"/>
        <v>0</v>
      </c>
      <c r="Q158" s="76">
        <f t="shared" ca="1" si="49"/>
        <v>0</v>
      </c>
      <c r="R158" s="49">
        <f t="shared" si="43"/>
        <v>2036</v>
      </c>
    </row>
    <row r="159" spans="2:18" x14ac:dyDescent="0.25">
      <c r="B159" s="48">
        <f t="shared" si="44"/>
        <v>49857</v>
      </c>
      <c r="C159" s="72">
        <f t="shared" ca="1" si="45"/>
        <v>0</v>
      </c>
      <c r="D159" s="125">
        <v>0</v>
      </c>
      <c r="E159" s="125">
        <v>0</v>
      </c>
      <c r="F159" s="73">
        <f t="shared" ca="1" si="46"/>
        <v>0</v>
      </c>
      <c r="G159" s="77">
        <f t="shared" ca="1" si="47"/>
        <v>0</v>
      </c>
      <c r="H159" s="74">
        <f t="shared" ca="1" si="50"/>
        <v>0</v>
      </c>
      <c r="I159" s="112">
        <f t="shared" ca="1" si="40"/>
        <v>0</v>
      </c>
      <c r="J159" s="74">
        <f t="shared" ca="1" si="48"/>
        <v>0</v>
      </c>
      <c r="K159" s="74">
        <f t="shared" ca="1" si="41"/>
        <v>0</v>
      </c>
      <c r="L159" s="74">
        <f t="shared" ca="1" si="42"/>
        <v>0</v>
      </c>
      <c r="M159" s="74">
        <f t="shared" ca="1" si="51"/>
        <v>0</v>
      </c>
      <c r="N159" s="60">
        <f t="shared" ca="1" si="52"/>
        <v>0</v>
      </c>
      <c r="O159" s="75">
        <f t="shared" ca="1" si="54"/>
        <v>0</v>
      </c>
      <c r="P159" s="123">
        <f t="shared" ca="1" si="53"/>
        <v>0</v>
      </c>
      <c r="Q159" s="76">
        <f t="shared" ca="1" si="49"/>
        <v>0</v>
      </c>
      <c r="R159" s="49">
        <f t="shared" si="43"/>
        <v>2036</v>
      </c>
    </row>
    <row r="160" spans="2:18" x14ac:dyDescent="0.25">
      <c r="B160" s="48">
        <f t="shared" si="44"/>
        <v>49888</v>
      </c>
      <c r="C160" s="72">
        <f t="shared" ca="1" si="45"/>
        <v>0</v>
      </c>
      <c r="D160" s="125">
        <v>0</v>
      </c>
      <c r="E160" s="125">
        <v>0</v>
      </c>
      <c r="F160" s="73">
        <f t="shared" ca="1" si="46"/>
        <v>0</v>
      </c>
      <c r="G160" s="77">
        <f t="shared" ca="1" si="47"/>
        <v>0</v>
      </c>
      <c r="H160" s="74">
        <f t="shared" ca="1" si="50"/>
        <v>0</v>
      </c>
      <c r="I160" s="112">
        <f t="shared" ca="1" si="40"/>
        <v>0</v>
      </c>
      <c r="J160" s="74">
        <f t="shared" ca="1" si="48"/>
        <v>0</v>
      </c>
      <c r="K160" s="74">
        <f t="shared" ca="1" si="41"/>
        <v>0</v>
      </c>
      <c r="L160" s="74">
        <f t="shared" ca="1" si="42"/>
        <v>0</v>
      </c>
      <c r="M160" s="74">
        <f t="shared" ca="1" si="51"/>
        <v>0</v>
      </c>
      <c r="N160" s="60">
        <f t="shared" ca="1" si="52"/>
        <v>0</v>
      </c>
      <c r="O160" s="75">
        <f t="shared" ca="1" si="54"/>
        <v>0</v>
      </c>
      <c r="P160" s="123">
        <f t="shared" ca="1" si="53"/>
        <v>0</v>
      </c>
      <c r="Q160" s="76">
        <f t="shared" ca="1" si="49"/>
        <v>0</v>
      </c>
      <c r="R160" s="49">
        <f t="shared" si="43"/>
        <v>2036</v>
      </c>
    </row>
    <row r="161" spans="2:18" x14ac:dyDescent="0.25">
      <c r="B161" s="48">
        <f t="shared" si="44"/>
        <v>49919</v>
      </c>
      <c r="C161" s="72">
        <f t="shared" ca="1" si="45"/>
        <v>0</v>
      </c>
      <c r="D161" s="125">
        <v>0</v>
      </c>
      <c r="E161" s="125">
        <v>0</v>
      </c>
      <c r="F161" s="73">
        <f t="shared" ca="1" si="46"/>
        <v>0</v>
      </c>
      <c r="G161" s="77">
        <f t="shared" ca="1" si="47"/>
        <v>0</v>
      </c>
      <c r="H161" s="74">
        <f t="shared" ca="1" si="50"/>
        <v>0</v>
      </c>
      <c r="I161" s="112">
        <f t="shared" ca="1" si="40"/>
        <v>0</v>
      </c>
      <c r="J161" s="74">
        <f t="shared" ca="1" si="48"/>
        <v>0</v>
      </c>
      <c r="K161" s="74">
        <f t="shared" ca="1" si="41"/>
        <v>0</v>
      </c>
      <c r="L161" s="74">
        <f t="shared" ca="1" si="42"/>
        <v>0</v>
      </c>
      <c r="M161" s="74">
        <f t="shared" ca="1" si="51"/>
        <v>0</v>
      </c>
      <c r="N161" s="60">
        <f t="shared" ca="1" si="52"/>
        <v>0</v>
      </c>
      <c r="O161" s="75">
        <f t="shared" ca="1" si="54"/>
        <v>0</v>
      </c>
      <c r="P161" s="123">
        <f t="shared" ca="1" si="53"/>
        <v>0</v>
      </c>
      <c r="Q161" s="76">
        <f t="shared" ca="1" si="49"/>
        <v>0</v>
      </c>
      <c r="R161" s="49">
        <f t="shared" si="43"/>
        <v>2036</v>
      </c>
    </row>
    <row r="162" spans="2:18" x14ac:dyDescent="0.25">
      <c r="B162" s="48">
        <f t="shared" si="44"/>
        <v>49949</v>
      </c>
      <c r="C162" s="72">
        <f t="shared" ca="1" si="45"/>
        <v>0</v>
      </c>
      <c r="D162" s="125">
        <v>0</v>
      </c>
      <c r="E162" s="125">
        <v>0</v>
      </c>
      <c r="F162" s="73">
        <f t="shared" ca="1" si="46"/>
        <v>0</v>
      </c>
      <c r="G162" s="77">
        <f t="shared" ca="1" si="47"/>
        <v>0</v>
      </c>
      <c r="H162" s="74">
        <f t="shared" ca="1" si="50"/>
        <v>0</v>
      </c>
      <c r="I162" s="112">
        <f t="shared" ca="1" si="40"/>
        <v>0</v>
      </c>
      <c r="J162" s="74">
        <f t="shared" ca="1" si="48"/>
        <v>0</v>
      </c>
      <c r="K162" s="74">
        <f t="shared" ca="1" si="41"/>
        <v>0</v>
      </c>
      <c r="L162" s="74">
        <f t="shared" ca="1" si="42"/>
        <v>0</v>
      </c>
      <c r="M162" s="74">
        <f t="shared" ca="1" si="51"/>
        <v>0</v>
      </c>
      <c r="N162" s="60">
        <f t="shared" ca="1" si="52"/>
        <v>0</v>
      </c>
      <c r="O162" s="75">
        <f t="shared" ca="1" si="54"/>
        <v>0</v>
      </c>
      <c r="P162" s="123">
        <f t="shared" ca="1" si="53"/>
        <v>0</v>
      </c>
      <c r="Q162" s="76">
        <f t="shared" ca="1" si="49"/>
        <v>0</v>
      </c>
      <c r="R162" s="49">
        <f t="shared" si="43"/>
        <v>2036</v>
      </c>
    </row>
    <row r="163" spans="2:18" x14ac:dyDescent="0.25">
      <c r="B163" s="48">
        <f t="shared" si="44"/>
        <v>49980</v>
      </c>
      <c r="C163" s="72">
        <f t="shared" ca="1" si="45"/>
        <v>0</v>
      </c>
      <c r="D163" s="125">
        <v>0</v>
      </c>
      <c r="E163" s="125">
        <v>0</v>
      </c>
      <c r="F163" s="73">
        <f t="shared" ca="1" si="46"/>
        <v>0</v>
      </c>
      <c r="G163" s="77">
        <f t="shared" ca="1" si="47"/>
        <v>0</v>
      </c>
      <c r="H163" s="74">
        <f t="shared" ca="1" si="50"/>
        <v>0</v>
      </c>
      <c r="I163" s="112">
        <f t="shared" ca="1" si="40"/>
        <v>0</v>
      </c>
      <c r="J163" s="74">
        <f t="shared" ca="1" si="48"/>
        <v>0</v>
      </c>
      <c r="K163" s="74">
        <f t="shared" ca="1" si="41"/>
        <v>0</v>
      </c>
      <c r="L163" s="74">
        <f t="shared" ca="1" si="42"/>
        <v>0</v>
      </c>
      <c r="M163" s="74">
        <f t="shared" ca="1" si="51"/>
        <v>0</v>
      </c>
      <c r="N163" s="60">
        <f t="shared" ca="1" si="52"/>
        <v>0</v>
      </c>
      <c r="O163" s="75">
        <f t="shared" ca="1" si="54"/>
        <v>0</v>
      </c>
      <c r="P163" s="123">
        <f t="shared" ca="1" si="53"/>
        <v>0</v>
      </c>
      <c r="Q163" s="76">
        <f t="shared" ca="1" si="49"/>
        <v>0</v>
      </c>
      <c r="R163" s="49">
        <f t="shared" si="43"/>
        <v>2036</v>
      </c>
    </row>
    <row r="164" spans="2:18" x14ac:dyDescent="0.25">
      <c r="B164" s="48">
        <f t="shared" si="44"/>
        <v>50010</v>
      </c>
      <c r="C164" s="72">
        <f t="shared" ca="1" si="45"/>
        <v>0</v>
      </c>
      <c r="D164" s="125">
        <v>0</v>
      </c>
      <c r="E164" s="125">
        <v>0</v>
      </c>
      <c r="F164" s="73">
        <f t="shared" ca="1" si="46"/>
        <v>0</v>
      </c>
      <c r="G164" s="77">
        <f t="shared" ca="1" si="47"/>
        <v>0</v>
      </c>
      <c r="H164" s="74">
        <f t="shared" ca="1" si="50"/>
        <v>0</v>
      </c>
      <c r="I164" s="112">
        <f t="shared" ca="1" si="40"/>
        <v>0</v>
      </c>
      <c r="J164" s="74">
        <f t="shared" ca="1" si="48"/>
        <v>0</v>
      </c>
      <c r="K164" s="74">
        <f t="shared" ca="1" si="41"/>
        <v>0</v>
      </c>
      <c r="L164" s="74">
        <f t="shared" ca="1" si="42"/>
        <v>0</v>
      </c>
      <c r="M164" s="74">
        <f t="shared" ca="1" si="51"/>
        <v>0</v>
      </c>
      <c r="N164" s="60">
        <f t="shared" ca="1" si="52"/>
        <v>0</v>
      </c>
      <c r="O164" s="75">
        <f t="shared" ca="1" si="54"/>
        <v>0</v>
      </c>
      <c r="P164" s="123">
        <f t="shared" ca="1" si="53"/>
        <v>0</v>
      </c>
      <c r="Q164" s="76">
        <f t="shared" ca="1" si="49"/>
        <v>0</v>
      </c>
      <c r="R164" s="49">
        <f t="shared" si="43"/>
        <v>2036</v>
      </c>
    </row>
    <row r="165" spans="2:18" x14ac:dyDescent="0.25">
      <c r="B165" s="48">
        <f t="shared" si="44"/>
        <v>50041</v>
      </c>
      <c r="C165" s="72">
        <f t="shared" ca="1" si="45"/>
        <v>0</v>
      </c>
      <c r="D165" s="125">
        <v>0</v>
      </c>
      <c r="E165" s="125">
        <v>0</v>
      </c>
      <c r="F165" s="73">
        <f t="shared" ca="1" si="46"/>
        <v>0</v>
      </c>
      <c r="G165" s="77">
        <f t="shared" ca="1" si="47"/>
        <v>0</v>
      </c>
      <c r="H165" s="74">
        <f t="shared" ca="1" si="50"/>
        <v>0</v>
      </c>
      <c r="I165" s="112">
        <f t="shared" ca="1" si="40"/>
        <v>0</v>
      </c>
      <c r="J165" s="74">
        <f t="shared" ca="1" si="48"/>
        <v>0</v>
      </c>
      <c r="K165" s="74">
        <f t="shared" ca="1" si="41"/>
        <v>0</v>
      </c>
      <c r="L165" s="74">
        <f t="shared" ca="1" si="42"/>
        <v>0</v>
      </c>
      <c r="M165" s="74">
        <f t="shared" ca="1" si="51"/>
        <v>0</v>
      </c>
      <c r="N165" s="60">
        <f t="shared" ca="1" si="52"/>
        <v>0</v>
      </c>
      <c r="O165" s="75">
        <f t="shared" ca="1" si="54"/>
        <v>0</v>
      </c>
      <c r="P165" s="123">
        <f t="shared" ca="1" si="53"/>
        <v>0</v>
      </c>
      <c r="Q165" s="76">
        <f t="shared" ca="1" si="49"/>
        <v>0</v>
      </c>
      <c r="R165" s="49">
        <f t="shared" si="43"/>
        <v>2037</v>
      </c>
    </row>
    <row r="166" spans="2:18" x14ac:dyDescent="0.25">
      <c r="B166" s="48">
        <f t="shared" si="44"/>
        <v>50072</v>
      </c>
      <c r="C166" s="72">
        <f t="shared" ca="1" si="45"/>
        <v>0</v>
      </c>
      <c r="D166" s="125">
        <v>0</v>
      </c>
      <c r="E166" s="125">
        <v>0</v>
      </c>
      <c r="F166" s="73">
        <f t="shared" ca="1" si="46"/>
        <v>0</v>
      </c>
      <c r="G166" s="77">
        <f t="shared" ca="1" si="47"/>
        <v>0</v>
      </c>
      <c r="H166" s="74">
        <f t="shared" ca="1" si="50"/>
        <v>0</v>
      </c>
      <c r="I166" s="112">
        <f t="shared" ca="1" si="40"/>
        <v>0</v>
      </c>
      <c r="J166" s="74">
        <f t="shared" ca="1" si="48"/>
        <v>0</v>
      </c>
      <c r="K166" s="74">
        <f t="shared" ca="1" si="41"/>
        <v>0</v>
      </c>
      <c r="L166" s="74">
        <f t="shared" ca="1" si="42"/>
        <v>0</v>
      </c>
      <c r="M166" s="74">
        <f t="shared" ca="1" si="51"/>
        <v>0</v>
      </c>
      <c r="N166" s="60">
        <f t="shared" ca="1" si="52"/>
        <v>0</v>
      </c>
      <c r="O166" s="75">
        <f t="shared" ca="1" si="54"/>
        <v>0</v>
      </c>
      <c r="P166" s="123">
        <f t="shared" ca="1" si="53"/>
        <v>0</v>
      </c>
      <c r="Q166" s="76">
        <f t="shared" ca="1" si="49"/>
        <v>0</v>
      </c>
      <c r="R166" s="49">
        <f t="shared" si="43"/>
        <v>2037</v>
      </c>
    </row>
    <row r="167" spans="2:18" x14ac:dyDescent="0.25">
      <c r="B167" s="48">
        <f t="shared" si="44"/>
        <v>50100</v>
      </c>
      <c r="C167" s="72">
        <f t="shared" ca="1" si="45"/>
        <v>0</v>
      </c>
      <c r="D167" s="125">
        <v>0</v>
      </c>
      <c r="E167" s="125">
        <v>0</v>
      </c>
      <c r="F167" s="73">
        <f t="shared" ca="1" si="46"/>
        <v>0</v>
      </c>
      <c r="G167" s="77">
        <f t="shared" ca="1" si="47"/>
        <v>0</v>
      </c>
      <c r="H167" s="74">
        <f t="shared" ca="1" si="50"/>
        <v>0</v>
      </c>
      <c r="I167" s="112">
        <f t="shared" ca="1" si="40"/>
        <v>0</v>
      </c>
      <c r="J167" s="74">
        <f t="shared" ca="1" si="48"/>
        <v>0</v>
      </c>
      <c r="K167" s="74">
        <f t="shared" ca="1" si="41"/>
        <v>0</v>
      </c>
      <c r="L167" s="74">
        <f t="shared" ca="1" si="42"/>
        <v>0</v>
      </c>
      <c r="M167" s="74">
        <f t="shared" ca="1" si="51"/>
        <v>0</v>
      </c>
      <c r="N167" s="60">
        <f t="shared" ca="1" si="52"/>
        <v>0</v>
      </c>
      <c r="O167" s="75">
        <f t="shared" ca="1" si="54"/>
        <v>0</v>
      </c>
      <c r="P167" s="123">
        <f t="shared" ca="1" si="53"/>
        <v>0</v>
      </c>
      <c r="Q167" s="76">
        <f t="shared" ca="1" si="49"/>
        <v>0</v>
      </c>
      <c r="R167" s="49">
        <f t="shared" si="43"/>
        <v>2037</v>
      </c>
    </row>
    <row r="168" spans="2:18" x14ac:dyDescent="0.25">
      <c r="B168" s="48">
        <f t="shared" si="44"/>
        <v>50131</v>
      </c>
      <c r="C168" s="72">
        <f t="shared" ca="1" si="45"/>
        <v>0</v>
      </c>
      <c r="D168" s="125">
        <v>0</v>
      </c>
      <c r="E168" s="125">
        <v>0</v>
      </c>
      <c r="F168" s="73">
        <f t="shared" ca="1" si="46"/>
        <v>0</v>
      </c>
      <c r="G168" s="77">
        <f t="shared" ca="1" si="47"/>
        <v>0</v>
      </c>
      <c r="H168" s="74">
        <f t="shared" ca="1" si="50"/>
        <v>0</v>
      </c>
      <c r="I168" s="112">
        <f t="shared" ca="1" si="40"/>
        <v>0</v>
      </c>
      <c r="J168" s="74">
        <f t="shared" ca="1" si="48"/>
        <v>0</v>
      </c>
      <c r="K168" s="74">
        <f t="shared" ca="1" si="41"/>
        <v>0</v>
      </c>
      <c r="L168" s="74">
        <f t="shared" ca="1" si="42"/>
        <v>0</v>
      </c>
      <c r="M168" s="74">
        <f t="shared" ca="1" si="51"/>
        <v>0</v>
      </c>
      <c r="N168" s="60">
        <f t="shared" ca="1" si="52"/>
        <v>0</v>
      </c>
      <c r="O168" s="75">
        <f t="shared" ca="1" si="54"/>
        <v>0</v>
      </c>
      <c r="P168" s="123">
        <f t="shared" ca="1" si="53"/>
        <v>0</v>
      </c>
      <c r="Q168" s="76">
        <f t="shared" ca="1" si="49"/>
        <v>0</v>
      </c>
      <c r="R168" s="49">
        <f t="shared" si="43"/>
        <v>2037</v>
      </c>
    </row>
    <row r="169" spans="2:18" x14ac:dyDescent="0.25">
      <c r="B169" s="48">
        <f t="shared" si="44"/>
        <v>50161</v>
      </c>
      <c r="C169" s="72">
        <f t="shared" ca="1" si="45"/>
        <v>0</v>
      </c>
      <c r="D169" s="125">
        <v>0</v>
      </c>
      <c r="E169" s="125">
        <v>0</v>
      </c>
      <c r="F169" s="73">
        <f t="shared" ca="1" si="46"/>
        <v>0</v>
      </c>
      <c r="G169" s="77">
        <f t="shared" ca="1" si="47"/>
        <v>0</v>
      </c>
      <c r="H169" s="74">
        <f t="shared" ca="1" si="50"/>
        <v>0</v>
      </c>
      <c r="I169" s="112">
        <f t="shared" ca="1" si="40"/>
        <v>0</v>
      </c>
      <c r="J169" s="74">
        <f t="shared" ca="1" si="48"/>
        <v>0</v>
      </c>
      <c r="K169" s="74">
        <f t="shared" ca="1" si="41"/>
        <v>0</v>
      </c>
      <c r="L169" s="74">
        <f t="shared" ca="1" si="42"/>
        <v>0</v>
      </c>
      <c r="M169" s="74">
        <f t="shared" ca="1" si="51"/>
        <v>0</v>
      </c>
      <c r="N169" s="60">
        <f t="shared" ca="1" si="52"/>
        <v>0</v>
      </c>
      <c r="O169" s="75">
        <f t="shared" ca="1" si="54"/>
        <v>0</v>
      </c>
      <c r="P169" s="123">
        <f t="shared" ca="1" si="53"/>
        <v>0</v>
      </c>
      <c r="Q169" s="76">
        <f t="shared" ca="1" si="49"/>
        <v>0</v>
      </c>
      <c r="R169" s="49">
        <f t="shared" si="43"/>
        <v>2037</v>
      </c>
    </row>
    <row r="170" spans="2:18" x14ac:dyDescent="0.25">
      <c r="B170" s="48">
        <f t="shared" si="44"/>
        <v>50192</v>
      </c>
      <c r="C170" s="72">
        <f t="shared" ca="1" si="45"/>
        <v>0</v>
      </c>
      <c r="D170" s="125">
        <v>0</v>
      </c>
      <c r="E170" s="125">
        <v>0</v>
      </c>
      <c r="F170" s="73">
        <f t="shared" ca="1" si="46"/>
        <v>0</v>
      </c>
      <c r="G170" s="77">
        <f t="shared" ca="1" si="47"/>
        <v>0</v>
      </c>
      <c r="H170" s="74">
        <f t="shared" ca="1" si="50"/>
        <v>0</v>
      </c>
      <c r="I170" s="112">
        <f t="shared" ca="1" si="40"/>
        <v>0</v>
      </c>
      <c r="J170" s="74">
        <f t="shared" ca="1" si="48"/>
        <v>0</v>
      </c>
      <c r="K170" s="74">
        <f t="shared" ca="1" si="41"/>
        <v>0</v>
      </c>
      <c r="L170" s="74">
        <f t="shared" ca="1" si="42"/>
        <v>0</v>
      </c>
      <c r="M170" s="74">
        <f t="shared" ca="1" si="51"/>
        <v>0</v>
      </c>
      <c r="N170" s="60">
        <f t="shared" ca="1" si="52"/>
        <v>0</v>
      </c>
      <c r="O170" s="75">
        <f t="shared" ca="1" si="54"/>
        <v>0</v>
      </c>
      <c r="P170" s="123">
        <f t="shared" ca="1" si="53"/>
        <v>0</v>
      </c>
      <c r="Q170" s="76">
        <f t="shared" ca="1" si="49"/>
        <v>0</v>
      </c>
      <c r="R170" s="49">
        <f t="shared" si="43"/>
        <v>2037</v>
      </c>
    </row>
    <row r="171" spans="2:18" x14ac:dyDescent="0.25">
      <c r="B171" s="48">
        <f t="shared" si="44"/>
        <v>50222</v>
      </c>
      <c r="C171" s="72">
        <f t="shared" ca="1" si="45"/>
        <v>0</v>
      </c>
      <c r="D171" s="125">
        <v>0</v>
      </c>
      <c r="E171" s="125">
        <v>0</v>
      </c>
      <c r="F171" s="73">
        <f t="shared" ca="1" si="46"/>
        <v>0</v>
      </c>
      <c r="G171" s="77">
        <f t="shared" ca="1" si="47"/>
        <v>0</v>
      </c>
      <c r="H171" s="74">
        <f t="shared" ca="1" si="50"/>
        <v>0</v>
      </c>
      <c r="I171" s="112">
        <f t="shared" ca="1" si="40"/>
        <v>0</v>
      </c>
      <c r="J171" s="74">
        <f t="shared" ca="1" si="48"/>
        <v>0</v>
      </c>
      <c r="K171" s="74">
        <f t="shared" ca="1" si="41"/>
        <v>0</v>
      </c>
      <c r="L171" s="74">
        <f t="shared" ca="1" si="42"/>
        <v>0</v>
      </c>
      <c r="M171" s="74">
        <f t="shared" ca="1" si="51"/>
        <v>0</v>
      </c>
      <c r="N171" s="60">
        <f t="shared" ca="1" si="52"/>
        <v>0</v>
      </c>
      <c r="O171" s="75">
        <f t="shared" ca="1" si="54"/>
        <v>0</v>
      </c>
      <c r="P171" s="123">
        <f t="shared" ca="1" si="53"/>
        <v>0</v>
      </c>
      <c r="Q171" s="76">
        <f t="shared" ca="1" si="49"/>
        <v>0</v>
      </c>
      <c r="R171" s="49">
        <f t="shared" si="43"/>
        <v>2037</v>
      </c>
    </row>
    <row r="172" spans="2:18" x14ac:dyDescent="0.25">
      <c r="B172" s="48">
        <f t="shared" si="44"/>
        <v>50253</v>
      </c>
      <c r="C172" s="72">
        <f t="shared" ca="1" si="45"/>
        <v>0</v>
      </c>
      <c r="D172" s="125">
        <v>0</v>
      </c>
      <c r="E172" s="125">
        <v>0</v>
      </c>
      <c r="F172" s="73">
        <f t="shared" ca="1" si="46"/>
        <v>0</v>
      </c>
      <c r="G172" s="77">
        <f t="shared" ca="1" si="47"/>
        <v>0</v>
      </c>
      <c r="H172" s="74">
        <f t="shared" ca="1" si="50"/>
        <v>0</v>
      </c>
      <c r="I172" s="112">
        <f t="shared" ca="1" si="40"/>
        <v>0</v>
      </c>
      <c r="J172" s="74">
        <f t="shared" ca="1" si="48"/>
        <v>0</v>
      </c>
      <c r="K172" s="74">
        <f t="shared" ca="1" si="41"/>
        <v>0</v>
      </c>
      <c r="L172" s="74">
        <f t="shared" ca="1" si="42"/>
        <v>0</v>
      </c>
      <c r="M172" s="74">
        <f t="shared" ca="1" si="51"/>
        <v>0</v>
      </c>
      <c r="N172" s="60">
        <f t="shared" ca="1" si="52"/>
        <v>0</v>
      </c>
      <c r="O172" s="75">
        <f t="shared" ca="1" si="54"/>
        <v>0</v>
      </c>
      <c r="P172" s="123">
        <f t="shared" ca="1" si="53"/>
        <v>0</v>
      </c>
      <c r="Q172" s="76">
        <f t="shared" ca="1" si="49"/>
        <v>0</v>
      </c>
      <c r="R172" s="49">
        <f t="shared" si="43"/>
        <v>2037</v>
      </c>
    </row>
    <row r="173" spans="2:18" x14ac:dyDescent="0.25">
      <c r="B173" s="48">
        <f t="shared" si="44"/>
        <v>50284</v>
      </c>
      <c r="C173" s="72">
        <f t="shared" ca="1" si="45"/>
        <v>0</v>
      </c>
      <c r="D173" s="125">
        <v>0</v>
      </c>
      <c r="E173" s="125">
        <v>0</v>
      </c>
      <c r="F173" s="73">
        <f t="shared" ca="1" si="46"/>
        <v>0</v>
      </c>
      <c r="G173" s="77">
        <f t="shared" ca="1" si="47"/>
        <v>0</v>
      </c>
      <c r="H173" s="74">
        <f t="shared" ca="1" si="50"/>
        <v>0</v>
      </c>
      <c r="I173" s="112">
        <f t="shared" ca="1" si="40"/>
        <v>0</v>
      </c>
      <c r="J173" s="74">
        <f t="shared" ca="1" si="48"/>
        <v>0</v>
      </c>
      <c r="K173" s="74">
        <f t="shared" ca="1" si="41"/>
        <v>0</v>
      </c>
      <c r="L173" s="74">
        <f t="shared" ca="1" si="42"/>
        <v>0</v>
      </c>
      <c r="M173" s="74">
        <f t="shared" ca="1" si="51"/>
        <v>0</v>
      </c>
      <c r="N173" s="60">
        <f t="shared" ca="1" si="52"/>
        <v>0</v>
      </c>
      <c r="O173" s="75">
        <f t="shared" ca="1" si="54"/>
        <v>0</v>
      </c>
      <c r="P173" s="123">
        <f t="shared" ca="1" si="53"/>
        <v>0</v>
      </c>
      <c r="Q173" s="76">
        <f t="shared" ca="1" si="49"/>
        <v>0</v>
      </c>
      <c r="R173" s="49">
        <f t="shared" si="43"/>
        <v>2037</v>
      </c>
    </row>
    <row r="174" spans="2:18" x14ac:dyDescent="0.25">
      <c r="B174" s="48">
        <f t="shared" si="44"/>
        <v>50314</v>
      </c>
      <c r="C174" s="72">
        <f t="shared" ca="1" si="45"/>
        <v>0</v>
      </c>
      <c r="D174" s="125">
        <v>0</v>
      </c>
      <c r="E174" s="125">
        <v>0</v>
      </c>
      <c r="F174" s="73">
        <f t="shared" ca="1" si="46"/>
        <v>0</v>
      </c>
      <c r="G174" s="77">
        <f t="shared" ca="1" si="47"/>
        <v>0</v>
      </c>
      <c r="H174" s="74">
        <f t="shared" ca="1" si="50"/>
        <v>0</v>
      </c>
      <c r="I174" s="112">
        <f t="shared" ca="1" si="40"/>
        <v>0</v>
      </c>
      <c r="J174" s="74">
        <f t="shared" ca="1" si="48"/>
        <v>0</v>
      </c>
      <c r="K174" s="74">
        <f t="shared" ca="1" si="41"/>
        <v>0</v>
      </c>
      <c r="L174" s="74">
        <f t="shared" ca="1" si="42"/>
        <v>0</v>
      </c>
      <c r="M174" s="74">
        <f t="shared" ca="1" si="51"/>
        <v>0</v>
      </c>
      <c r="N174" s="60">
        <f t="shared" ca="1" si="52"/>
        <v>0</v>
      </c>
      <c r="O174" s="75">
        <f t="shared" ca="1" si="54"/>
        <v>0</v>
      </c>
      <c r="P174" s="123">
        <f t="shared" ca="1" si="53"/>
        <v>0</v>
      </c>
      <c r="Q174" s="76">
        <f t="shared" ca="1" si="49"/>
        <v>0</v>
      </c>
      <c r="R174" s="49">
        <f t="shared" si="43"/>
        <v>2037</v>
      </c>
    </row>
    <row r="175" spans="2:18" x14ac:dyDescent="0.25">
      <c r="B175" s="48">
        <f t="shared" si="44"/>
        <v>50345</v>
      </c>
      <c r="C175" s="72">
        <f t="shared" ca="1" si="45"/>
        <v>0</v>
      </c>
      <c r="D175" s="125">
        <v>0</v>
      </c>
      <c r="E175" s="125">
        <v>0</v>
      </c>
      <c r="F175" s="73">
        <f t="shared" ca="1" si="46"/>
        <v>0</v>
      </c>
      <c r="G175" s="77">
        <f t="shared" ca="1" si="47"/>
        <v>0</v>
      </c>
      <c r="H175" s="74">
        <f t="shared" ca="1" si="50"/>
        <v>0</v>
      </c>
      <c r="I175" s="112">
        <f t="shared" ca="1" si="40"/>
        <v>0</v>
      </c>
      <c r="J175" s="74">
        <f t="shared" ca="1" si="48"/>
        <v>0</v>
      </c>
      <c r="K175" s="74">
        <f t="shared" ca="1" si="41"/>
        <v>0</v>
      </c>
      <c r="L175" s="74">
        <f t="shared" ca="1" si="42"/>
        <v>0</v>
      </c>
      <c r="M175" s="74">
        <f t="shared" ca="1" si="51"/>
        <v>0</v>
      </c>
      <c r="N175" s="60">
        <f t="shared" ca="1" si="52"/>
        <v>0</v>
      </c>
      <c r="O175" s="75">
        <f t="shared" ca="1" si="54"/>
        <v>0</v>
      </c>
      <c r="P175" s="123">
        <f t="shared" ca="1" si="53"/>
        <v>0</v>
      </c>
      <c r="Q175" s="76">
        <f t="shared" ca="1" si="49"/>
        <v>0</v>
      </c>
      <c r="R175" s="49">
        <f t="shared" si="43"/>
        <v>2037</v>
      </c>
    </row>
    <row r="176" spans="2:18" x14ac:dyDescent="0.25">
      <c r="B176" s="48">
        <f t="shared" si="44"/>
        <v>50375</v>
      </c>
      <c r="C176" s="72">
        <f t="shared" ca="1" si="45"/>
        <v>0</v>
      </c>
      <c r="D176" s="125">
        <v>0</v>
      </c>
      <c r="E176" s="125">
        <v>0</v>
      </c>
      <c r="F176" s="73">
        <f t="shared" ca="1" si="46"/>
        <v>0</v>
      </c>
      <c r="G176" s="77">
        <f t="shared" ca="1" si="47"/>
        <v>0</v>
      </c>
      <c r="H176" s="74">
        <f t="shared" ca="1" si="50"/>
        <v>0</v>
      </c>
      <c r="I176" s="112">
        <f t="shared" ca="1" si="40"/>
        <v>0</v>
      </c>
      <c r="J176" s="74">
        <f t="shared" ca="1" si="48"/>
        <v>0</v>
      </c>
      <c r="K176" s="74">
        <f t="shared" ca="1" si="41"/>
        <v>0</v>
      </c>
      <c r="L176" s="74">
        <f t="shared" ca="1" si="42"/>
        <v>0</v>
      </c>
      <c r="M176" s="74">
        <f t="shared" ca="1" si="51"/>
        <v>0</v>
      </c>
      <c r="N176" s="60">
        <f t="shared" ca="1" si="52"/>
        <v>0</v>
      </c>
      <c r="O176" s="75">
        <f t="shared" ca="1" si="54"/>
        <v>0</v>
      </c>
      <c r="P176" s="123">
        <f t="shared" ca="1" si="53"/>
        <v>0</v>
      </c>
      <c r="Q176" s="76">
        <f t="shared" ca="1" si="49"/>
        <v>0</v>
      </c>
      <c r="R176" s="49">
        <f t="shared" si="43"/>
        <v>2037</v>
      </c>
    </row>
    <row r="177" spans="2:18" x14ac:dyDescent="0.25">
      <c r="B177" s="48">
        <f t="shared" si="44"/>
        <v>50406</v>
      </c>
      <c r="C177" s="72">
        <f t="shared" ca="1" si="45"/>
        <v>0</v>
      </c>
      <c r="D177" s="125">
        <v>0</v>
      </c>
      <c r="E177" s="125">
        <v>0</v>
      </c>
      <c r="F177" s="73">
        <f t="shared" ca="1" si="46"/>
        <v>0</v>
      </c>
      <c r="G177" s="77">
        <f t="shared" ca="1" si="47"/>
        <v>0</v>
      </c>
      <c r="H177" s="74">
        <f t="shared" ca="1" si="50"/>
        <v>0</v>
      </c>
      <c r="I177" s="112">
        <f t="shared" ca="1" si="40"/>
        <v>0</v>
      </c>
      <c r="J177" s="74">
        <f t="shared" ca="1" si="48"/>
        <v>0</v>
      </c>
      <c r="K177" s="74">
        <f t="shared" ca="1" si="41"/>
        <v>0</v>
      </c>
      <c r="L177" s="74">
        <f t="shared" ca="1" si="42"/>
        <v>0</v>
      </c>
      <c r="M177" s="74">
        <f t="shared" ca="1" si="51"/>
        <v>0</v>
      </c>
      <c r="N177" s="60">
        <f t="shared" ca="1" si="52"/>
        <v>0</v>
      </c>
      <c r="O177" s="75">
        <f t="shared" ca="1" si="54"/>
        <v>0</v>
      </c>
      <c r="P177" s="123">
        <f t="shared" ca="1" si="53"/>
        <v>0</v>
      </c>
      <c r="Q177" s="76">
        <f t="shared" ca="1" si="49"/>
        <v>0</v>
      </c>
      <c r="R177" s="49">
        <f t="shared" si="43"/>
        <v>2038</v>
      </c>
    </row>
    <row r="178" spans="2:18" x14ac:dyDescent="0.25">
      <c r="B178" s="48">
        <f t="shared" si="44"/>
        <v>50437</v>
      </c>
      <c r="C178" s="72">
        <f t="shared" ca="1" si="45"/>
        <v>0</v>
      </c>
      <c r="D178" s="125">
        <v>0</v>
      </c>
      <c r="E178" s="125">
        <v>0</v>
      </c>
      <c r="F178" s="73">
        <f t="shared" ca="1" si="46"/>
        <v>0</v>
      </c>
      <c r="G178" s="77">
        <f t="shared" ca="1" si="47"/>
        <v>0</v>
      </c>
      <c r="H178" s="74">
        <f t="shared" ca="1" si="50"/>
        <v>0</v>
      </c>
      <c r="I178" s="112">
        <f t="shared" ca="1" si="40"/>
        <v>0</v>
      </c>
      <c r="J178" s="74">
        <f t="shared" ca="1" si="48"/>
        <v>0</v>
      </c>
      <c r="K178" s="74">
        <f t="shared" ca="1" si="41"/>
        <v>0</v>
      </c>
      <c r="L178" s="74">
        <f t="shared" ca="1" si="42"/>
        <v>0</v>
      </c>
      <c r="M178" s="74">
        <f t="shared" ca="1" si="51"/>
        <v>0</v>
      </c>
      <c r="N178" s="60">
        <f t="shared" ca="1" si="52"/>
        <v>0</v>
      </c>
      <c r="O178" s="75">
        <f t="shared" ca="1" si="54"/>
        <v>0</v>
      </c>
      <c r="P178" s="123">
        <f t="shared" ca="1" si="53"/>
        <v>0</v>
      </c>
      <c r="Q178" s="76">
        <f t="shared" ca="1" si="49"/>
        <v>0</v>
      </c>
      <c r="R178" s="49">
        <f t="shared" si="43"/>
        <v>2038</v>
      </c>
    </row>
    <row r="179" spans="2:18" x14ac:dyDescent="0.25">
      <c r="B179" s="48">
        <f t="shared" si="44"/>
        <v>50465</v>
      </c>
      <c r="C179" s="72">
        <f t="shared" ca="1" si="45"/>
        <v>0</v>
      </c>
      <c r="D179" s="125">
        <v>0</v>
      </c>
      <c r="E179" s="125">
        <v>0</v>
      </c>
      <c r="F179" s="73">
        <f t="shared" ca="1" si="46"/>
        <v>0</v>
      </c>
      <c r="G179" s="77">
        <f t="shared" ca="1" si="47"/>
        <v>0</v>
      </c>
      <c r="H179" s="74">
        <f t="shared" ca="1" si="50"/>
        <v>0</v>
      </c>
      <c r="I179" s="112">
        <f t="shared" ca="1" si="40"/>
        <v>0</v>
      </c>
      <c r="J179" s="74">
        <f t="shared" ca="1" si="48"/>
        <v>0</v>
      </c>
      <c r="K179" s="74">
        <f t="shared" ca="1" si="41"/>
        <v>0</v>
      </c>
      <c r="L179" s="74">
        <f t="shared" ca="1" si="42"/>
        <v>0</v>
      </c>
      <c r="M179" s="74">
        <f t="shared" ca="1" si="51"/>
        <v>0</v>
      </c>
      <c r="N179" s="60">
        <f t="shared" ca="1" si="52"/>
        <v>0</v>
      </c>
      <c r="O179" s="75">
        <f t="shared" ca="1" si="54"/>
        <v>0</v>
      </c>
      <c r="P179" s="123">
        <f t="shared" ca="1" si="53"/>
        <v>0</v>
      </c>
      <c r="Q179" s="76">
        <f t="shared" ca="1" si="49"/>
        <v>0</v>
      </c>
      <c r="R179" s="49">
        <f t="shared" si="43"/>
        <v>2038</v>
      </c>
    </row>
    <row r="180" spans="2:18" x14ac:dyDescent="0.25">
      <c r="B180" s="48">
        <f t="shared" si="44"/>
        <v>50496</v>
      </c>
      <c r="C180" s="72">
        <f t="shared" ca="1" si="45"/>
        <v>0</v>
      </c>
      <c r="D180" s="125">
        <v>0</v>
      </c>
      <c r="E180" s="125">
        <v>0</v>
      </c>
      <c r="F180" s="73">
        <f t="shared" ca="1" si="46"/>
        <v>0</v>
      </c>
      <c r="G180" s="77">
        <f t="shared" ca="1" si="47"/>
        <v>0</v>
      </c>
      <c r="H180" s="74">
        <f t="shared" ca="1" si="50"/>
        <v>0</v>
      </c>
      <c r="I180" s="112">
        <f t="shared" ca="1" si="40"/>
        <v>0</v>
      </c>
      <c r="J180" s="74">
        <f t="shared" ca="1" si="48"/>
        <v>0</v>
      </c>
      <c r="K180" s="74">
        <f t="shared" ca="1" si="41"/>
        <v>0</v>
      </c>
      <c r="L180" s="74">
        <f t="shared" ca="1" si="42"/>
        <v>0</v>
      </c>
      <c r="M180" s="74">
        <f t="shared" ca="1" si="51"/>
        <v>0</v>
      </c>
      <c r="N180" s="60">
        <f t="shared" ca="1" si="52"/>
        <v>0</v>
      </c>
      <c r="O180" s="75">
        <f t="shared" ca="1" si="54"/>
        <v>0</v>
      </c>
      <c r="P180" s="123">
        <f t="shared" ca="1" si="53"/>
        <v>0</v>
      </c>
      <c r="Q180" s="76">
        <f t="shared" ca="1" si="49"/>
        <v>0</v>
      </c>
      <c r="R180" s="49">
        <f t="shared" si="43"/>
        <v>2038</v>
      </c>
    </row>
    <row r="181" spans="2:18" x14ac:dyDescent="0.25">
      <c r="B181" s="48">
        <f t="shared" si="44"/>
        <v>50526</v>
      </c>
      <c r="C181" s="72">
        <f t="shared" ca="1" si="45"/>
        <v>0</v>
      </c>
      <c r="D181" s="125">
        <v>0</v>
      </c>
      <c r="E181" s="125">
        <v>0</v>
      </c>
      <c r="F181" s="73">
        <f t="shared" ca="1" si="46"/>
        <v>0</v>
      </c>
      <c r="G181" s="77">
        <f t="shared" ca="1" si="47"/>
        <v>0</v>
      </c>
      <c r="H181" s="74">
        <f t="shared" ca="1" si="50"/>
        <v>0</v>
      </c>
      <c r="I181" s="112">
        <f t="shared" ca="1" si="40"/>
        <v>0</v>
      </c>
      <c r="J181" s="74">
        <f t="shared" ca="1" si="48"/>
        <v>0</v>
      </c>
      <c r="K181" s="74">
        <f t="shared" ca="1" si="41"/>
        <v>0</v>
      </c>
      <c r="L181" s="74">
        <f t="shared" ca="1" si="42"/>
        <v>0</v>
      </c>
      <c r="M181" s="74">
        <f t="shared" ca="1" si="51"/>
        <v>0</v>
      </c>
      <c r="N181" s="60">
        <f t="shared" ca="1" si="52"/>
        <v>0</v>
      </c>
      <c r="O181" s="75">
        <f t="shared" ca="1" si="54"/>
        <v>0</v>
      </c>
      <c r="P181" s="123">
        <f t="shared" ca="1" si="53"/>
        <v>0</v>
      </c>
      <c r="Q181" s="76">
        <f t="shared" ca="1" si="49"/>
        <v>0</v>
      </c>
      <c r="R181" s="49">
        <f t="shared" si="43"/>
        <v>2038</v>
      </c>
    </row>
    <row r="182" spans="2:18" x14ac:dyDescent="0.25">
      <c r="B182" s="48">
        <f t="shared" si="44"/>
        <v>50557</v>
      </c>
      <c r="C182" s="72">
        <f t="shared" ca="1" si="45"/>
        <v>0</v>
      </c>
      <c r="D182" s="125">
        <v>0</v>
      </c>
      <c r="E182" s="125">
        <v>0</v>
      </c>
      <c r="F182" s="73">
        <f t="shared" ca="1" si="46"/>
        <v>0</v>
      </c>
      <c r="G182" s="77">
        <f t="shared" ca="1" si="47"/>
        <v>0</v>
      </c>
      <c r="H182" s="74">
        <f t="shared" ca="1" si="50"/>
        <v>0</v>
      </c>
      <c r="I182" s="112">
        <f t="shared" ca="1" si="40"/>
        <v>0</v>
      </c>
      <c r="J182" s="74">
        <f t="shared" ca="1" si="48"/>
        <v>0</v>
      </c>
      <c r="K182" s="74">
        <f t="shared" ca="1" si="41"/>
        <v>0</v>
      </c>
      <c r="L182" s="74">
        <f t="shared" ca="1" si="42"/>
        <v>0</v>
      </c>
      <c r="M182" s="74">
        <f t="shared" ca="1" si="51"/>
        <v>0</v>
      </c>
      <c r="N182" s="60">
        <f t="shared" ca="1" si="52"/>
        <v>0</v>
      </c>
      <c r="O182" s="75">
        <f t="shared" ca="1" si="54"/>
        <v>0</v>
      </c>
      <c r="P182" s="123">
        <f t="shared" ca="1" si="53"/>
        <v>0</v>
      </c>
      <c r="Q182" s="76">
        <f t="shared" ca="1" si="49"/>
        <v>0</v>
      </c>
      <c r="R182" s="49">
        <f t="shared" si="43"/>
        <v>2038</v>
      </c>
    </row>
    <row r="183" spans="2:18" x14ac:dyDescent="0.25">
      <c r="B183" s="48">
        <f t="shared" si="44"/>
        <v>50587</v>
      </c>
      <c r="C183" s="72">
        <f t="shared" ca="1" si="45"/>
        <v>0</v>
      </c>
      <c r="D183" s="125">
        <v>0</v>
      </c>
      <c r="E183" s="125">
        <v>0</v>
      </c>
      <c r="F183" s="73">
        <f t="shared" ca="1" si="46"/>
        <v>0</v>
      </c>
      <c r="G183" s="77">
        <f t="shared" ca="1" si="47"/>
        <v>0</v>
      </c>
      <c r="H183" s="74">
        <f t="shared" ca="1" si="50"/>
        <v>0</v>
      </c>
      <c r="I183" s="112">
        <f t="shared" ca="1" si="40"/>
        <v>0</v>
      </c>
      <c r="J183" s="74">
        <f t="shared" ca="1" si="48"/>
        <v>0</v>
      </c>
      <c r="K183" s="74">
        <f t="shared" ca="1" si="41"/>
        <v>0</v>
      </c>
      <c r="L183" s="74">
        <f t="shared" ca="1" si="42"/>
        <v>0</v>
      </c>
      <c r="M183" s="74">
        <f t="shared" ca="1" si="51"/>
        <v>0</v>
      </c>
      <c r="N183" s="60">
        <f t="shared" ca="1" si="52"/>
        <v>0</v>
      </c>
      <c r="O183" s="75">
        <f t="shared" ca="1" si="54"/>
        <v>0</v>
      </c>
      <c r="P183" s="123">
        <f t="shared" ca="1" si="53"/>
        <v>0</v>
      </c>
      <c r="Q183" s="76">
        <f t="shared" ca="1" si="49"/>
        <v>0</v>
      </c>
      <c r="R183" s="49">
        <f t="shared" si="43"/>
        <v>2038</v>
      </c>
    </row>
    <row r="184" spans="2:18" x14ac:dyDescent="0.25">
      <c r="B184" s="48">
        <f t="shared" si="44"/>
        <v>50618</v>
      </c>
      <c r="C184" s="72">
        <f t="shared" ca="1" si="45"/>
        <v>0</v>
      </c>
      <c r="D184" s="125">
        <v>0</v>
      </c>
      <c r="E184" s="125">
        <v>0</v>
      </c>
      <c r="F184" s="73">
        <f t="shared" ca="1" si="46"/>
        <v>0</v>
      </c>
      <c r="G184" s="77">
        <f t="shared" ca="1" si="47"/>
        <v>0</v>
      </c>
      <c r="H184" s="74">
        <f t="shared" ca="1" si="50"/>
        <v>0</v>
      </c>
      <c r="I184" s="112">
        <f t="shared" ca="1" si="40"/>
        <v>0</v>
      </c>
      <c r="J184" s="74">
        <f t="shared" ca="1" si="48"/>
        <v>0</v>
      </c>
      <c r="K184" s="74">
        <f t="shared" ca="1" si="41"/>
        <v>0</v>
      </c>
      <c r="L184" s="74">
        <f t="shared" ca="1" si="42"/>
        <v>0</v>
      </c>
      <c r="M184" s="74">
        <f t="shared" ca="1" si="51"/>
        <v>0</v>
      </c>
      <c r="N184" s="60">
        <f t="shared" ca="1" si="52"/>
        <v>0</v>
      </c>
      <c r="O184" s="75">
        <f t="shared" ca="1" si="54"/>
        <v>0</v>
      </c>
      <c r="P184" s="123">
        <f t="shared" ca="1" si="53"/>
        <v>0</v>
      </c>
      <c r="Q184" s="76">
        <f t="shared" ca="1" si="49"/>
        <v>0</v>
      </c>
      <c r="R184" s="49">
        <f t="shared" si="43"/>
        <v>2038</v>
      </c>
    </row>
    <row r="185" spans="2:18" x14ac:dyDescent="0.25">
      <c r="B185" s="48">
        <f t="shared" si="44"/>
        <v>50649</v>
      </c>
      <c r="C185" s="72">
        <f t="shared" ca="1" si="45"/>
        <v>0</v>
      </c>
      <c r="D185" s="125">
        <v>0</v>
      </c>
      <c r="E185" s="125">
        <v>0</v>
      </c>
      <c r="F185" s="73">
        <f t="shared" ca="1" si="46"/>
        <v>0</v>
      </c>
      <c r="G185" s="77">
        <f t="shared" ca="1" si="47"/>
        <v>0</v>
      </c>
      <c r="H185" s="74">
        <f t="shared" ca="1" si="50"/>
        <v>0</v>
      </c>
      <c r="I185" s="112">
        <f t="shared" ca="1" si="40"/>
        <v>0</v>
      </c>
      <c r="J185" s="74">
        <f t="shared" ca="1" si="48"/>
        <v>0</v>
      </c>
      <c r="K185" s="74">
        <f t="shared" ca="1" si="41"/>
        <v>0</v>
      </c>
      <c r="L185" s="74">
        <f t="shared" ca="1" si="42"/>
        <v>0</v>
      </c>
      <c r="M185" s="74">
        <f t="shared" ca="1" si="51"/>
        <v>0</v>
      </c>
      <c r="N185" s="60">
        <f t="shared" ca="1" si="52"/>
        <v>0</v>
      </c>
      <c r="O185" s="75">
        <f t="shared" ca="1" si="54"/>
        <v>0</v>
      </c>
      <c r="P185" s="123">
        <f t="shared" ca="1" si="53"/>
        <v>0</v>
      </c>
      <c r="Q185" s="76">
        <f t="shared" ca="1" si="49"/>
        <v>0</v>
      </c>
      <c r="R185" s="49">
        <f t="shared" si="43"/>
        <v>2038</v>
      </c>
    </row>
    <row r="186" spans="2:18" x14ac:dyDescent="0.25">
      <c r="B186" s="48">
        <f t="shared" si="44"/>
        <v>50679</v>
      </c>
      <c r="C186" s="72">
        <f t="shared" ca="1" si="45"/>
        <v>0</v>
      </c>
      <c r="D186" s="125">
        <v>0</v>
      </c>
      <c r="E186" s="125">
        <v>0</v>
      </c>
      <c r="F186" s="73">
        <f t="shared" ca="1" si="46"/>
        <v>0</v>
      </c>
      <c r="G186" s="77">
        <f t="shared" ca="1" si="47"/>
        <v>0</v>
      </c>
      <c r="H186" s="74">
        <f t="shared" ca="1" si="50"/>
        <v>0</v>
      </c>
      <c r="I186" s="112">
        <f t="shared" ca="1" si="40"/>
        <v>0</v>
      </c>
      <c r="J186" s="74">
        <f t="shared" ca="1" si="48"/>
        <v>0</v>
      </c>
      <c r="K186" s="74">
        <f t="shared" ca="1" si="41"/>
        <v>0</v>
      </c>
      <c r="L186" s="74">
        <f t="shared" ca="1" si="42"/>
        <v>0</v>
      </c>
      <c r="M186" s="74">
        <f t="shared" ca="1" si="51"/>
        <v>0</v>
      </c>
      <c r="N186" s="60">
        <f t="shared" ca="1" si="52"/>
        <v>0</v>
      </c>
      <c r="O186" s="75">
        <f t="shared" ca="1" si="54"/>
        <v>0</v>
      </c>
      <c r="P186" s="123">
        <f t="shared" ca="1" si="53"/>
        <v>0</v>
      </c>
      <c r="Q186" s="76">
        <f t="shared" ca="1" si="49"/>
        <v>0</v>
      </c>
      <c r="R186" s="49">
        <f t="shared" si="43"/>
        <v>2038</v>
      </c>
    </row>
    <row r="187" spans="2:18" x14ac:dyDescent="0.25">
      <c r="B187" s="48">
        <f t="shared" si="44"/>
        <v>50710</v>
      </c>
      <c r="C187" s="72">
        <f t="shared" ca="1" si="45"/>
        <v>0</v>
      </c>
      <c r="D187" s="125">
        <v>0</v>
      </c>
      <c r="E187" s="125">
        <v>0</v>
      </c>
      <c r="F187" s="73">
        <f t="shared" ca="1" si="46"/>
        <v>0</v>
      </c>
      <c r="G187" s="77">
        <f t="shared" ca="1" si="47"/>
        <v>0</v>
      </c>
      <c r="H187" s="74">
        <f t="shared" ca="1" si="50"/>
        <v>0</v>
      </c>
      <c r="I187" s="112">
        <f t="shared" ca="1" si="40"/>
        <v>0</v>
      </c>
      <c r="J187" s="74">
        <f t="shared" ca="1" si="48"/>
        <v>0</v>
      </c>
      <c r="K187" s="74">
        <f t="shared" ca="1" si="41"/>
        <v>0</v>
      </c>
      <c r="L187" s="74">
        <f t="shared" ca="1" si="42"/>
        <v>0</v>
      </c>
      <c r="M187" s="74">
        <f t="shared" ca="1" si="51"/>
        <v>0</v>
      </c>
      <c r="N187" s="60">
        <f t="shared" ca="1" si="52"/>
        <v>0</v>
      </c>
      <c r="O187" s="75">
        <f t="shared" ca="1" si="54"/>
        <v>0</v>
      </c>
      <c r="P187" s="123">
        <f t="shared" ca="1" si="53"/>
        <v>0</v>
      </c>
      <c r="Q187" s="76">
        <f t="shared" ca="1" si="49"/>
        <v>0</v>
      </c>
      <c r="R187" s="49">
        <f t="shared" si="43"/>
        <v>2038</v>
      </c>
    </row>
    <row r="188" spans="2:18" x14ac:dyDescent="0.25">
      <c r="B188" s="48">
        <f t="shared" si="44"/>
        <v>50740</v>
      </c>
      <c r="C188" s="72">
        <f t="shared" ca="1" si="45"/>
        <v>0</v>
      </c>
      <c r="D188" s="125">
        <v>0</v>
      </c>
      <c r="E188" s="125">
        <v>0</v>
      </c>
      <c r="F188" s="73">
        <f t="shared" ca="1" si="46"/>
        <v>0</v>
      </c>
      <c r="G188" s="77">
        <f t="shared" ca="1" si="47"/>
        <v>0</v>
      </c>
      <c r="H188" s="74">
        <f t="shared" ca="1" si="50"/>
        <v>0</v>
      </c>
      <c r="I188" s="112">
        <f t="shared" ca="1" si="40"/>
        <v>0</v>
      </c>
      <c r="J188" s="74">
        <f t="shared" ca="1" si="48"/>
        <v>0</v>
      </c>
      <c r="K188" s="74">
        <f t="shared" ca="1" si="41"/>
        <v>0</v>
      </c>
      <c r="L188" s="74">
        <f t="shared" ca="1" si="42"/>
        <v>0</v>
      </c>
      <c r="M188" s="74">
        <f t="shared" ca="1" si="51"/>
        <v>0</v>
      </c>
      <c r="N188" s="60">
        <f t="shared" ca="1" si="52"/>
        <v>0</v>
      </c>
      <c r="O188" s="75">
        <f t="shared" ca="1" si="54"/>
        <v>0</v>
      </c>
      <c r="P188" s="123">
        <f t="shared" ca="1" si="53"/>
        <v>0</v>
      </c>
      <c r="Q188" s="76">
        <f t="shared" ca="1" si="49"/>
        <v>0</v>
      </c>
      <c r="R188" s="49">
        <f t="shared" si="43"/>
        <v>2038</v>
      </c>
    </row>
    <row r="189" spans="2:18" x14ac:dyDescent="0.25">
      <c r="B189" s="48">
        <f t="shared" si="44"/>
        <v>50771</v>
      </c>
      <c r="C189" s="72">
        <f t="shared" ca="1" si="45"/>
        <v>0</v>
      </c>
      <c r="D189" s="125">
        <v>0</v>
      </c>
      <c r="E189" s="125">
        <v>0</v>
      </c>
      <c r="F189" s="73">
        <f t="shared" ca="1" si="46"/>
        <v>0</v>
      </c>
      <c r="G189" s="77">
        <f t="shared" ca="1" si="47"/>
        <v>0</v>
      </c>
      <c r="H189" s="74">
        <f t="shared" ca="1" si="50"/>
        <v>0</v>
      </c>
      <c r="I189" s="112">
        <f t="shared" ca="1" si="40"/>
        <v>0</v>
      </c>
      <c r="J189" s="74">
        <f t="shared" ca="1" si="48"/>
        <v>0</v>
      </c>
      <c r="K189" s="74">
        <f t="shared" ca="1" si="41"/>
        <v>0</v>
      </c>
      <c r="L189" s="74">
        <f t="shared" ca="1" si="42"/>
        <v>0</v>
      </c>
      <c r="M189" s="74">
        <f t="shared" ca="1" si="51"/>
        <v>0</v>
      </c>
      <c r="N189" s="60">
        <f t="shared" ca="1" si="52"/>
        <v>0</v>
      </c>
      <c r="O189" s="75">
        <f t="shared" ca="1" si="54"/>
        <v>0</v>
      </c>
      <c r="P189" s="123">
        <f t="shared" ca="1" si="53"/>
        <v>0</v>
      </c>
      <c r="Q189" s="76">
        <f t="shared" ca="1" si="49"/>
        <v>0</v>
      </c>
      <c r="R189" s="49">
        <f t="shared" si="43"/>
        <v>2039</v>
      </c>
    </row>
    <row r="190" spans="2:18" x14ac:dyDescent="0.25">
      <c r="B190" s="48">
        <f t="shared" si="44"/>
        <v>50802</v>
      </c>
      <c r="C190" s="72">
        <f t="shared" ca="1" si="45"/>
        <v>0</v>
      </c>
      <c r="D190" s="125">
        <v>0</v>
      </c>
      <c r="E190" s="125">
        <v>0</v>
      </c>
      <c r="F190" s="73">
        <f t="shared" ca="1" si="46"/>
        <v>0</v>
      </c>
      <c r="G190" s="77">
        <f t="shared" ca="1" si="47"/>
        <v>0</v>
      </c>
      <c r="H190" s="74">
        <f t="shared" ca="1" si="50"/>
        <v>0</v>
      </c>
      <c r="I190" s="112">
        <f t="shared" ca="1" si="40"/>
        <v>0</v>
      </c>
      <c r="J190" s="74">
        <f t="shared" ca="1" si="48"/>
        <v>0</v>
      </c>
      <c r="K190" s="74">
        <f t="shared" ca="1" si="41"/>
        <v>0</v>
      </c>
      <c r="L190" s="74">
        <f t="shared" ca="1" si="42"/>
        <v>0</v>
      </c>
      <c r="M190" s="74">
        <f t="shared" ca="1" si="51"/>
        <v>0</v>
      </c>
      <c r="N190" s="60">
        <f t="shared" ca="1" si="52"/>
        <v>0</v>
      </c>
      <c r="O190" s="75">
        <f t="shared" ca="1" si="54"/>
        <v>0</v>
      </c>
      <c r="P190" s="123">
        <f t="shared" ca="1" si="53"/>
        <v>0</v>
      </c>
      <c r="Q190" s="76">
        <f t="shared" ca="1" si="49"/>
        <v>0</v>
      </c>
      <c r="R190" s="49">
        <f t="shared" si="43"/>
        <v>2039</v>
      </c>
    </row>
    <row r="191" spans="2:18" x14ac:dyDescent="0.25">
      <c r="B191" s="48">
        <f t="shared" si="44"/>
        <v>50830</v>
      </c>
      <c r="C191" s="72">
        <f t="shared" ca="1" si="45"/>
        <v>0</v>
      </c>
      <c r="D191" s="125">
        <v>0</v>
      </c>
      <c r="E191" s="125">
        <v>0</v>
      </c>
      <c r="F191" s="73">
        <f t="shared" ca="1" si="46"/>
        <v>0</v>
      </c>
      <c r="G191" s="77">
        <f t="shared" ca="1" si="47"/>
        <v>0</v>
      </c>
      <c r="H191" s="74">
        <f t="shared" ca="1" si="50"/>
        <v>0</v>
      </c>
      <c r="I191" s="112">
        <f t="shared" ca="1" si="40"/>
        <v>0</v>
      </c>
      <c r="J191" s="74">
        <f t="shared" ca="1" si="48"/>
        <v>0</v>
      </c>
      <c r="K191" s="74">
        <f t="shared" ca="1" si="41"/>
        <v>0</v>
      </c>
      <c r="L191" s="74">
        <f t="shared" ca="1" si="42"/>
        <v>0</v>
      </c>
      <c r="M191" s="74">
        <f t="shared" ca="1" si="51"/>
        <v>0</v>
      </c>
      <c r="N191" s="60">
        <f t="shared" ca="1" si="52"/>
        <v>0</v>
      </c>
      <c r="O191" s="75">
        <f t="shared" ca="1" si="54"/>
        <v>0</v>
      </c>
      <c r="P191" s="123">
        <f t="shared" ca="1" si="53"/>
        <v>0</v>
      </c>
      <c r="Q191" s="76">
        <f t="shared" ca="1" si="49"/>
        <v>0</v>
      </c>
      <c r="R191" s="49">
        <f t="shared" si="43"/>
        <v>2039</v>
      </c>
    </row>
    <row r="192" spans="2:18" x14ac:dyDescent="0.25">
      <c r="B192" s="48">
        <f t="shared" si="44"/>
        <v>50861</v>
      </c>
      <c r="C192" s="72">
        <f t="shared" ca="1" si="45"/>
        <v>0</v>
      </c>
      <c r="D192" s="125">
        <v>0</v>
      </c>
      <c r="E192" s="125">
        <v>0</v>
      </c>
      <c r="F192" s="73">
        <f t="shared" ca="1" si="46"/>
        <v>0</v>
      </c>
      <c r="G192" s="77">
        <f t="shared" ca="1" si="47"/>
        <v>0</v>
      </c>
      <c r="H192" s="74">
        <f t="shared" ca="1" si="50"/>
        <v>0</v>
      </c>
      <c r="I192" s="112">
        <f t="shared" ca="1" si="40"/>
        <v>0</v>
      </c>
      <c r="J192" s="74">
        <f t="shared" ca="1" si="48"/>
        <v>0</v>
      </c>
      <c r="K192" s="74">
        <f t="shared" ca="1" si="41"/>
        <v>0</v>
      </c>
      <c r="L192" s="74">
        <f t="shared" ca="1" si="42"/>
        <v>0</v>
      </c>
      <c r="M192" s="74">
        <f t="shared" ca="1" si="51"/>
        <v>0</v>
      </c>
      <c r="N192" s="60">
        <f t="shared" ca="1" si="52"/>
        <v>0</v>
      </c>
      <c r="O192" s="75">
        <f t="shared" ca="1" si="54"/>
        <v>0</v>
      </c>
      <c r="P192" s="123">
        <f t="shared" ca="1" si="53"/>
        <v>0</v>
      </c>
      <c r="Q192" s="76">
        <f t="shared" ca="1" si="49"/>
        <v>0</v>
      </c>
      <c r="R192" s="49">
        <f t="shared" si="43"/>
        <v>2039</v>
      </c>
    </row>
    <row r="193" spans="2:18" x14ac:dyDescent="0.25">
      <c r="B193" s="48">
        <f t="shared" si="44"/>
        <v>50891</v>
      </c>
      <c r="C193" s="72">
        <f t="shared" ca="1" si="45"/>
        <v>0</v>
      </c>
      <c r="D193" s="125">
        <v>0</v>
      </c>
      <c r="E193" s="125">
        <v>0</v>
      </c>
      <c r="F193" s="73">
        <f t="shared" ca="1" si="46"/>
        <v>0</v>
      </c>
      <c r="G193" s="77">
        <f t="shared" ca="1" si="47"/>
        <v>0</v>
      </c>
      <c r="H193" s="74">
        <f t="shared" ca="1" si="50"/>
        <v>0</v>
      </c>
      <c r="I193" s="112">
        <f t="shared" ca="1" si="40"/>
        <v>0</v>
      </c>
      <c r="J193" s="74">
        <f t="shared" ca="1" si="48"/>
        <v>0</v>
      </c>
      <c r="K193" s="74">
        <f t="shared" ca="1" si="41"/>
        <v>0</v>
      </c>
      <c r="L193" s="74">
        <f t="shared" ca="1" si="42"/>
        <v>0</v>
      </c>
      <c r="M193" s="74">
        <f t="shared" ca="1" si="51"/>
        <v>0</v>
      </c>
      <c r="N193" s="60">
        <f t="shared" ca="1" si="52"/>
        <v>0</v>
      </c>
      <c r="O193" s="75">
        <f t="shared" ca="1" si="54"/>
        <v>0</v>
      </c>
      <c r="P193" s="123">
        <f t="shared" ca="1" si="53"/>
        <v>0</v>
      </c>
      <c r="Q193" s="76">
        <f t="shared" ca="1" si="49"/>
        <v>0</v>
      </c>
      <c r="R193" s="49">
        <f t="shared" si="43"/>
        <v>2039</v>
      </c>
    </row>
    <row r="194" spans="2:18" x14ac:dyDescent="0.25">
      <c r="B194" s="48">
        <f t="shared" si="44"/>
        <v>50922</v>
      </c>
      <c r="C194" s="72">
        <f t="shared" ca="1" si="45"/>
        <v>0</v>
      </c>
      <c r="D194" s="125">
        <v>0</v>
      </c>
      <c r="E194" s="125">
        <v>0</v>
      </c>
      <c r="F194" s="73">
        <f t="shared" ca="1" si="46"/>
        <v>0</v>
      </c>
      <c r="G194" s="77">
        <f t="shared" ca="1" si="47"/>
        <v>0</v>
      </c>
      <c r="H194" s="74">
        <f t="shared" ca="1" si="50"/>
        <v>0</v>
      </c>
      <c r="I194" s="112">
        <f t="shared" ca="1" si="40"/>
        <v>0</v>
      </c>
      <c r="J194" s="74">
        <f t="shared" ca="1" si="48"/>
        <v>0</v>
      </c>
      <c r="K194" s="74">
        <f t="shared" ca="1" si="41"/>
        <v>0</v>
      </c>
      <c r="L194" s="74">
        <f t="shared" ca="1" si="42"/>
        <v>0</v>
      </c>
      <c r="M194" s="74">
        <f t="shared" ca="1" si="51"/>
        <v>0</v>
      </c>
      <c r="N194" s="60">
        <f t="shared" ca="1" si="52"/>
        <v>0</v>
      </c>
      <c r="O194" s="75">
        <f t="shared" ca="1" si="54"/>
        <v>0</v>
      </c>
      <c r="P194" s="123">
        <f t="shared" ca="1" si="53"/>
        <v>0</v>
      </c>
      <c r="Q194" s="76">
        <f t="shared" ca="1" si="49"/>
        <v>0</v>
      </c>
      <c r="R194" s="49">
        <f t="shared" si="43"/>
        <v>2039</v>
      </c>
    </row>
    <row r="195" spans="2:18" x14ac:dyDescent="0.25">
      <c r="B195" s="48">
        <f t="shared" si="44"/>
        <v>50952</v>
      </c>
      <c r="C195" s="72">
        <f t="shared" ca="1" si="45"/>
        <v>0</v>
      </c>
      <c r="D195" s="125">
        <v>0</v>
      </c>
      <c r="E195" s="125">
        <v>0</v>
      </c>
      <c r="F195" s="73">
        <f t="shared" ca="1" si="46"/>
        <v>0</v>
      </c>
      <c r="G195" s="77">
        <f t="shared" ca="1" si="47"/>
        <v>0</v>
      </c>
      <c r="H195" s="74">
        <f t="shared" ca="1" si="50"/>
        <v>0</v>
      </c>
      <c r="I195" s="112">
        <f t="shared" ca="1" si="40"/>
        <v>0</v>
      </c>
      <c r="J195" s="74">
        <f t="shared" ca="1" si="48"/>
        <v>0</v>
      </c>
      <c r="K195" s="74">
        <f t="shared" ca="1" si="41"/>
        <v>0</v>
      </c>
      <c r="L195" s="74">
        <f t="shared" ca="1" si="42"/>
        <v>0</v>
      </c>
      <c r="M195" s="74">
        <f t="shared" ca="1" si="51"/>
        <v>0</v>
      </c>
      <c r="N195" s="60">
        <f t="shared" ca="1" si="52"/>
        <v>0</v>
      </c>
      <c r="O195" s="75">
        <f t="shared" ca="1" si="54"/>
        <v>0</v>
      </c>
      <c r="P195" s="123">
        <f t="shared" ca="1" si="53"/>
        <v>0</v>
      </c>
      <c r="Q195" s="76">
        <f t="shared" ca="1" si="49"/>
        <v>0</v>
      </c>
      <c r="R195" s="49">
        <f t="shared" si="43"/>
        <v>2039</v>
      </c>
    </row>
    <row r="196" spans="2:18" x14ac:dyDescent="0.25">
      <c r="B196" s="48">
        <f t="shared" si="44"/>
        <v>50983</v>
      </c>
      <c r="C196" s="72">
        <f t="shared" ca="1" si="45"/>
        <v>0</v>
      </c>
      <c r="D196" s="125">
        <v>0</v>
      </c>
      <c r="E196" s="125">
        <v>0</v>
      </c>
      <c r="F196" s="73">
        <f t="shared" ca="1" si="46"/>
        <v>0</v>
      </c>
      <c r="G196" s="77">
        <f t="shared" ca="1" si="47"/>
        <v>0</v>
      </c>
      <c r="H196" s="74">
        <f t="shared" ca="1" si="50"/>
        <v>0</v>
      </c>
      <c r="I196" s="112">
        <f t="shared" ref="I196:I259" ca="1" si="55">IF(N195&gt;0,ROUND(LOOKUP(YEAR($B196-60),T:T,U:U),2),0)</f>
        <v>0</v>
      </c>
      <c r="J196" s="74">
        <f t="shared" ca="1" si="48"/>
        <v>0</v>
      </c>
      <c r="K196" s="74">
        <f t="shared" ref="K196:K259" ca="1" si="56">IF(N195&gt;0,-F196-G196-H196+IF(E196&gt;0,E196,Allotment),0)</f>
        <v>0</v>
      </c>
      <c r="L196" s="74">
        <f t="shared" ref="L196:L259" ca="1" si="57">IF(N195&gt;0,C196-K196,0)</f>
        <v>0</v>
      </c>
      <c r="M196" s="74">
        <f t="shared" ca="1" si="51"/>
        <v>0</v>
      </c>
      <c r="N196" s="60">
        <f t="shared" ca="1" si="52"/>
        <v>0</v>
      </c>
      <c r="O196" s="75">
        <f t="shared" ca="1" si="54"/>
        <v>0</v>
      </c>
      <c r="P196" s="123">
        <f t="shared" ca="1" si="53"/>
        <v>0</v>
      </c>
      <c r="Q196" s="76">
        <f t="shared" ca="1" si="49"/>
        <v>0</v>
      </c>
      <c r="R196" s="49">
        <f t="shared" ref="R196:R259" si="58">YEAR(B196)</f>
        <v>2039</v>
      </c>
    </row>
    <row r="197" spans="2:18" x14ac:dyDescent="0.25">
      <c r="B197" s="48">
        <f t="shared" ref="B197:B260" si="59">EDATE(B196,1)</f>
        <v>51014</v>
      </c>
      <c r="C197" s="72">
        <f t="shared" ref="C197:C260" ca="1" si="60">IF(N196&gt;0,N196-F197,IF(AND(N197=0,N196&lt;0),-0.01,0))</f>
        <v>0</v>
      </c>
      <c r="D197" s="125">
        <v>0</v>
      </c>
      <c r="E197" s="125">
        <v>0</v>
      </c>
      <c r="F197" s="73">
        <f t="shared" ref="F197:F260" ca="1" si="61">IF(N196&gt;0,IF(D197,D197,New_Payment)-G197-H197,0)</f>
        <v>0</v>
      </c>
      <c r="G197" s="77">
        <f t="shared" ref="G197:G260" ca="1" si="62">IF(N196&gt;0,ROUND(N196*Period_Interest,2),0)</f>
        <v>0</v>
      </c>
      <c r="H197" s="74">
        <f t="shared" ca="1" si="50"/>
        <v>0</v>
      </c>
      <c r="I197" s="112">
        <f t="shared" ca="1" si="55"/>
        <v>0</v>
      </c>
      <c r="J197" s="74">
        <f t="shared" ref="J197:J260" ca="1" si="63">IF($C196&gt;_80_of_Appraisal,PMI,0)</f>
        <v>0</v>
      </c>
      <c r="K197" s="74">
        <f t="shared" ca="1" si="56"/>
        <v>0</v>
      </c>
      <c r="L197" s="74">
        <f t="shared" ca="1" si="57"/>
        <v>0</v>
      </c>
      <c r="M197" s="74">
        <f t="shared" ca="1" si="51"/>
        <v>0</v>
      </c>
      <c r="N197" s="60">
        <f t="shared" ca="1" si="52"/>
        <v>0</v>
      </c>
      <c r="O197" s="75">
        <f t="shared" ca="1" si="54"/>
        <v>0</v>
      </c>
      <c r="P197" s="123">
        <f t="shared" ca="1" si="53"/>
        <v>0</v>
      </c>
      <c r="Q197" s="76">
        <f t="shared" ref="Q197:Q260" ca="1" si="64">IF(OR(Q196&lt;-0.01,Q196=0),0,IF(Q196&gt;0,Q196-F197-K197-IF(P197&lt;&gt;"",P197,O197),Q196-F197-K197))</f>
        <v>0</v>
      </c>
      <c r="R197" s="49">
        <f t="shared" si="58"/>
        <v>2039</v>
      </c>
    </row>
    <row r="198" spans="2:18" x14ac:dyDescent="0.25">
      <c r="B198" s="48">
        <f t="shared" si="59"/>
        <v>51044</v>
      </c>
      <c r="C198" s="72">
        <f t="shared" ca="1" si="60"/>
        <v>0</v>
      </c>
      <c r="D198" s="125">
        <v>0</v>
      </c>
      <c r="E198" s="125">
        <v>0</v>
      </c>
      <c r="F198" s="73">
        <f t="shared" ca="1" si="61"/>
        <v>0</v>
      </c>
      <c r="G198" s="77">
        <f t="shared" ca="1" si="62"/>
        <v>0</v>
      </c>
      <c r="H198" s="74">
        <f t="shared" ref="H198:H261" ca="1" si="65">I198+J198</f>
        <v>0</v>
      </c>
      <c r="I198" s="112">
        <f t="shared" ca="1" si="55"/>
        <v>0</v>
      </c>
      <c r="J198" s="74">
        <f t="shared" ca="1" si="63"/>
        <v>0</v>
      </c>
      <c r="K198" s="74">
        <f t="shared" ca="1" si="56"/>
        <v>0</v>
      </c>
      <c r="L198" s="74">
        <f t="shared" ca="1" si="57"/>
        <v>0</v>
      </c>
      <c r="M198" s="74">
        <f t="shared" ref="M198:M261" ca="1" si="66">IF($P198,$P198,0)</f>
        <v>0</v>
      </c>
      <c r="N198" s="60">
        <f t="shared" ref="N198:N261" ca="1" si="67">L198-M198</f>
        <v>0</v>
      </c>
      <c r="O198" s="75">
        <f t="shared" ca="1" si="54"/>
        <v>0</v>
      </c>
      <c r="P198" s="123">
        <f t="shared" ref="P198:P261" ca="1" si="68">IF(O198,O198,0)</f>
        <v>0</v>
      </c>
      <c r="Q198" s="76">
        <f t="shared" ca="1" si="64"/>
        <v>0</v>
      </c>
      <c r="R198" s="49">
        <f t="shared" si="58"/>
        <v>2039</v>
      </c>
    </row>
    <row r="199" spans="2:18" x14ac:dyDescent="0.25">
      <c r="B199" s="48">
        <f t="shared" si="59"/>
        <v>51075</v>
      </c>
      <c r="C199" s="72">
        <f t="shared" ca="1" si="60"/>
        <v>0</v>
      </c>
      <c r="D199" s="125">
        <v>0</v>
      </c>
      <c r="E199" s="125">
        <v>0</v>
      </c>
      <c r="F199" s="73">
        <f t="shared" ca="1" si="61"/>
        <v>0</v>
      </c>
      <c r="G199" s="77">
        <f t="shared" ca="1" si="62"/>
        <v>0</v>
      </c>
      <c r="H199" s="74">
        <f t="shared" ca="1" si="65"/>
        <v>0</v>
      </c>
      <c r="I199" s="112">
        <f t="shared" ca="1" si="55"/>
        <v>0</v>
      </c>
      <c r="J199" s="74">
        <f t="shared" ca="1" si="63"/>
        <v>0</v>
      </c>
      <c r="K199" s="74">
        <f t="shared" ca="1" si="56"/>
        <v>0</v>
      </c>
      <c r="L199" s="74">
        <f t="shared" ca="1" si="57"/>
        <v>0</v>
      </c>
      <c r="M199" s="74">
        <f t="shared" ca="1" si="66"/>
        <v>0</v>
      </c>
      <c r="N199" s="60">
        <f t="shared" ca="1" si="67"/>
        <v>0</v>
      </c>
      <c r="O199" s="75">
        <f t="shared" ca="1" si="54"/>
        <v>0</v>
      </c>
      <c r="P199" s="123">
        <f t="shared" ca="1" si="68"/>
        <v>0</v>
      </c>
      <c r="Q199" s="76">
        <f t="shared" ca="1" si="64"/>
        <v>0</v>
      </c>
      <c r="R199" s="49">
        <f t="shared" si="58"/>
        <v>2039</v>
      </c>
    </row>
    <row r="200" spans="2:18" x14ac:dyDescent="0.25">
      <c r="B200" s="48">
        <f t="shared" si="59"/>
        <v>51105</v>
      </c>
      <c r="C200" s="72">
        <f t="shared" ca="1" si="60"/>
        <v>0</v>
      </c>
      <c r="D200" s="125">
        <v>0</v>
      </c>
      <c r="E200" s="125">
        <v>0</v>
      </c>
      <c r="F200" s="73">
        <f t="shared" ca="1" si="61"/>
        <v>0</v>
      </c>
      <c r="G200" s="77">
        <f t="shared" ca="1" si="62"/>
        <v>0</v>
      </c>
      <c r="H200" s="74">
        <f t="shared" ca="1" si="65"/>
        <v>0</v>
      </c>
      <c r="I200" s="112">
        <f t="shared" ca="1" si="55"/>
        <v>0</v>
      </c>
      <c r="J200" s="74">
        <f t="shared" ca="1" si="63"/>
        <v>0</v>
      </c>
      <c r="K200" s="74">
        <f t="shared" ca="1" si="56"/>
        <v>0</v>
      </c>
      <c r="L200" s="74">
        <f t="shared" ca="1" si="57"/>
        <v>0</v>
      </c>
      <c r="M200" s="74">
        <f t="shared" ca="1" si="66"/>
        <v>0</v>
      </c>
      <c r="N200" s="60">
        <f t="shared" ca="1" si="67"/>
        <v>0</v>
      </c>
      <c r="O200" s="75">
        <f t="shared" ca="1" si="54"/>
        <v>0</v>
      </c>
      <c r="P200" s="123">
        <f t="shared" ca="1" si="68"/>
        <v>0</v>
      </c>
      <c r="Q200" s="76">
        <f t="shared" ca="1" si="64"/>
        <v>0</v>
      </c>
      <c r="R200" s="49">
        <f t="shared" si="58"/>
        <v>2039</v>
      </c>
    </row>
    <row r="201" spans="2:18" x14ac:dyDescent="0.25">
      <c r="B201" s="48">
        <f t="shared" si="59"/>
        <v>51136</v>
      </c>
      <c r="C201" s="72">
        <f t="shared" ca="1" si="60"/>
        <v>0</v>
      </c>
      <c r="D201" s="125">
        <v>0</v>
      </c>
      <c r="E201" s="125">
        <v>0</v>
      </c>
      <c r="F201" s="73">
        <f t="shared" ca="1" si="61"/>
        <v>0</v>
      </c>
      <c r="G201" s="77">
        <f t="shared" ca="1" si="62"/>
        <v>0</v>
      </c>
      <c r="H201" s="74">
        <f t="shared" ca="1" si="65"/>
        <v>0</v>
      </c>
      <c r="I201" s="112">
        <f t="shared" ca="1" si="55"/>
        <v>0</v>
      </c>
      <c r="J201" s="74">
        <f t="shared" ca="1" si="63"/>
        <v>0</v>
      </c>
      <c r="K201" s="74">
        <f t="shared" ca="1" si="56"/>
        <v>0</v>
      </c>
      <c r="L201" s="74">
        <f t="shared" ca="1" si="57"/>
        <v>0</v>
      </c>
      <c r="M201" s="74">
        <f t="shared" ca="1" si="66"/>
        <v>0</v>
      </c>
      <c r="N201" s="60">
        <f t="shared" ca="1" si="67"/>
        <v>0</v>
      </c>
      <c r="O201" s="75">
        <f t="shared" ca="1" si="54"/>
        <v>0</v>
      </c>
      <c r="P201" s="123">
        <f t="shared" ca="1" si="68"/>
        <v>0</v>
      </c>
      <c r="Q201" s="76">
        <f t="shared" ca="1" si="64"/>
        <v>0</v>
      </c>
      <c r="R201" s="49">
        <f t="shared" si="58"/>
        <v>2040</v>
      </c>
    </row>
    <row r="202" spans="2:18" x14ac:dyDescent="0.25">
      <c r="B202" s="48">
        <f t="shared" si="59"/>
        <v>51167</v>
      </c>
      <c r="C202" s="72">
        <f t="shared" ca="1" si="60"/>
        <v>0</v>
      </c>
      <c r="D202" s="125">
        <v>0</v>
      </c>
      <c r="E202" s="125">
        <v>0</v>
      </c>
      <c r="F202" s="73">
        <f t="shared" ca="1" si="61"/>
        <v>0</v>
      </c>
      <c r="G202" s="77">
        <f t="shared" ca="1" si="62"/>
        <v>0</v>
      </c>
      <c r="H202" s="74">
        <f t="shared" ca="1" si="65"/>
        <v>0</v>
      </c>
      <c r="I202" s="112">
        <f t="shared" ca="1" si="55"/>
        <v>0</v>
      </c>
      <c r="J202" s="74">
        <f t="shared" ca="1" si="63"/>
        <v>0</v>
      </c>
      <c r="K202" s="74">
        <f t="shared" ca="1" si="56"/>
        <v>0</v>
      </c>
      <c r="L202" s="74">
        <f t="shared" ca="1" si="57"/>
        <v>0</v>
      </c>
      <c r="M202" s="74">
        <f t="shared" ca="1" si="66"/>
        <v>0</v>
      </c>
      <c r="N202" s="60">
        <f t="shared" ca="1" si="67"/>
        <v>0</v>
      </c>
      <c r="O202" s="75">
        <f t="shared" ca="1" si="54"/>
        <v>0</v>
      </c>
      <c r="P202" s="123">
        <f t="shared" ca="1" si="68"/>
        <v>0</v>
      </c>
      <c r="Q202" s="76">
        <f t="shared" ca="1" si="64"/>
        <v>0</v>
      </c>
      <c r="R202" s="49">
        <f t="shared" si="58"/>
        <v>2040</v>
      </c>
    </row>
    <row r="203" spans="2:18" x14ac:dyDescent="0.25">
      <c r="B203" s="48">
        <f t="shared" si="59"/>
        <v>51196</v>
      </c>
      <c r="C203" s="72">
        <f t="shared" ca="1" si="60"/>
        <v>0</v>
      </c>
      <c r="D203" s="125">
        <v>0</v>
      </c>
      <c r="E203" s="125">
        <v>0</v>
      </c>
      <c r="F203" s="73">
        <f t="shared" ca="1" si="61"/>
        <v>0</v>
      </c>
      <c r="G203" s="77">
        <f t="shared" ca="1" si="62"/>
        <v>0</v>
      </c>
      <c r="H203" s="74">
        <f t="shared" ca="1" si="65"/>
        <v>0</v>
      </c>
      <c r="I203" s="112">
        <f t="shared" ca="1" si="55"/>
        <v>0</v>
      </c>
      <c r="J203" s="74">
        <f t="shared" ca="1" si="63"/>
        <v>0</v>
      </c>
      <c r="K203" s="74">
        <f t="shared" ca="1" si="56"/>
        <v>0</v>
      </c>
      <c r="L203" s="74">
        <f t="shared" ca="1" si="57"/>
        <v>0</v>
      </c>
      <c r="M203" s="74">
        <f t="shared" ca="1" si="66"/>
        <v>0</v>
      </c>
      <c r="N203" s="60">
        <f t="shared" ca="1" si="67"/>
        <v>0</v>
      </c>
      <c r="O203" s="75">
        <f t="shared" ca="1" si="54"/>
        <v>0</v>
      </c>
      <c r="P203" s="123">
        <f t="shared" ca="1" si="68"/>
        <v>0</v>
      </c>
      <c r="Q203" s="76">
        <f t="shared" ca="1" si="64"/>
        <v>0</v>
      </c>
      <c r="R203" s="49">
        <f t="shared" si="58"/>
        <v>2040</v>
      </c>
    </row>
    <row r="204" spans="2:18" x14ac:dyDescent="0.25">
      <c r="B204" s="48">
        <f t="shared" si="59"/>
        <v>51227</v>
      </c>
      <c r="C204" s="72">
        <f t="shared" ca="1" si="60"/>
        <v>0</v>
      </c>
      <c r="D204" s="125">
        <v>0</v>
      </c>
      <c r="E204" s="125">
        <v>0</v>
      </c>
      <c r="F204" s="73">
        <f t="shared" ca="1" si="61"/>
        <v>0</v>
      </c>
      <c r="G204" s="77">
        <f t="shared" ca="1" si="62"/>
        <v>0</v>
      </c>
      <c r="H204" s="74">
        <f t="shared" ca="1" si="65"/>
        <v>0</v>
      </c>
      <c r="I204" s="112">
        <f t="shared" ca="1" si="55"/>
        <v>0</v>
      </c>
      <c r="J204" s="74">
        <f t="shared" ca="1" si="63"/>
        <v>0</v>
      </c>
      <c r="K204" s="74">
        <f t="shared" ca="1" si="56"/>
        <v>0</v>
      </c>
      <c r="L204" s="74">
        <f t="shared" ca="1" si="57"/>
        <v>0</v>
      </c>
      <c r="M204" s="74">
        <f t="shared" ca="1" si="66"/>
        <v>0</v>
      </c>
      <c r="N204" s="60">
        <f t="shared" ca="1" si="67"/>
        <v>0</v>
      </c>
      <c r="O204" s="75">
        <f t="shared" ca="1" si="54"/>
        <v>0</v>
      </c>
      <c r="P204" s="123">
        <f t="shared" ca="1" si="68"/>
        <v>0</v>
      </c>
      <c r="Q204" s="76">
        <f t="shared" ca="1" si="64"/>
        <v>0</v>
      </c>
      <c r="R204" s="49">
        <f t="shared" si="58"/>
        <v>2040</v>
      </c>
    </row>
    <row r="205" spans="2:18" x14ac:dyDescent="0.25">
      <c r="B205" s="48">
        <f t="shared" si="59"/>
        <v>51257</v>
      </c>
      <c r="C205" s="72">
        <f t="shared" ca="1" si="60"/>
        <v>0</v>
      </c>
      <c r="D205" s="125">
        <v>0</v>
      </c>
      <c r="E205" s="125">
        <v>0</v>
      </c>
      <c r="F205" s="73">
        <f t="shared" ca="1" si="61"/>
        <v>0</v>
      </c>
      <c r="G205" s="77">
        <f t="shared" ca="1" si="62"/>
        <v>0</v>
      </c>
      <c r="H205" s="74">
        <f t="shared" ca="1" si="65"/>
        <v>0</v>
      </c>
      <c r="I205" s="112">
        <f t="shared" ca="1" si="55"/>
        <v>0</v>
      </c>
      <c r="J205" s="74">
        <f t="shared" ca="1" si="63"/>
        <v>0</v>
      </c>
      <c r="K205" s="74">
        <f t="shared" ca="1" si="56"/>
        <v>0</v>
      </c>
      <c r="L205" s="74">
        <f t="shared" ca="1" si="57"/>
        <v>0</v>
      </c>
      <c r="M205" s="74">
        <f t="shared" ca="1" si="66"/>
        <v>0</v>
      </c>
      <c r="N205" s="60">
        <f t="shared" ca="1" si="67"/>
        <v>0</v>
      </c>
      <c r="O205" s="75">
        <f t="shared" ca="1" si="54"/>
        <v>0</v>
      </c>
      <c r="P205" s="123">
        <f t="shared" ca="1" si="68"/>
        <v>0</v>
      </c>
      <c r="Q205" s="76">
        <f t="shared" ca="1" si="64"/>
        <v>0</v>
      </c>
      <c r="R205" s="49">
        <f t="shared" si="58"/>
        <v>2040</v>
      </c>
    </row>
    <row r="206" spans="2:18" x14ac:dyDescent="0.25">
      <c r="B206" s="48">
        <f t="shared" si="59"/>
        <v>51288</v>
      </c>
      <c r="C206" s="72">
        <f t="shared" ca="1" si="60"/>
        <v>0</v>
      </c>
      <c r="D206" s="125">
        <v>0</v>
      </c>
      <c r="E206" s="125">
        <v>0</v>
      </c>
      <c r="F206" s="73">
        <f t="shared" ca="1" si="61"/>
        <v>0</v>
      </c>
      <c r="G206" s="77">
        <f t="shared" ca="1" si="62"/>
        <v>0</v>
      </c>
      <c r="H206" s="74">
        <f t="shared" ca="1" si="65"/>
        <v>0</v>
      </c>
      <c r="I206" s="112">
        <f t="shared" ca="1" si="55"/>
        <v>0</v>
      </c>
      <c r="J206" s="74">
        <f t="shared" ca="1" si="63"/>
        <v>0</v>
      </c>
      <c r="K206" s="74">
        <f t="shared" ca="1" si="56"/>
        <v>0</v>
      </c>
      <c r="L206" s="74">
        <f t="shared" ca="1" si="57"/>
        <v>0</v>
      </c>
      <c r="M206" s="74">
        <f t="shared" ca="1" si="66"/>
        <v>0</v>
      </c>
      <c r="N206" s="60">
        <f t="shared" ca="1" si="67"/>
        <v>0</v>
      </c>
      <c r="O206" s="75">
        <f t="shared" ca="1" si="54"/>
        <v>0</v>
      </c>
      <c r="P206" s="123">
        <f t="shared" ca="1" si="68"/>
        <v>0</v>
      </c>
      <c r="Q206" s="76">
        <f t="shared" ca="1" si="64"/>
        <v>0</v>
      </c>
      <c r="R206" s="49">
        <f t="shared" si="58"/>
        <v>2040</v>
      </c>
    </row>
    <row r="207" spans="2:18" x14ac:dyDescent="0.25">
      <c r="B207" s="48">
        <f t="shared" si="59"/>
        <v>51318</v>
      </c>
      <c r="C207" s="72">
        <f t="shared" ca="1" si="60"/>
        <v>0</v>
      </c>
      <c r="D207" s="125">
        <v>0</v>
      </c>
      <c r="E207" s="125">
        <v>0</v>
      </c>
      <c r="F207" s="73">
        <f t="shared" ca="1" si="61"/>
        <v>0</v>
      </c>
      <c r="G207" s="77">
        <f t="shared" ca="1" si="62"/>
        <v>0</v>
      </c>
      <c r="H207" s="74">
        <f t="shared" ca="1" si="65"/>
        <v>0</v>
      </c>
      <c r="I207" s="112">
        <f t="shared" ca="1" si="55"/>
        <v>0</v>
      </c>
      <c r="J207" s="74">
        <f t="shared" ca="1" si="63"/>
        <v>0</v>
      </c>
      <c r="K207" s="74">
        <f t="shared" ca="1" si="56"/>
        <v>0</v>
      </c>
      <c r="L207" s="74">
        <f t="shared" ca="1" si="57"/>
        <v>0</v>
      </c>
      <c r="M207" s="74">
        <f t="shared" ca="1" si="66"/>
        <v>0</v>
      </c>
      <c r="N207" s="60">
        <f t="shared" ca="1" si="67"/>
        <v>0</v>
      </c>
      <c r="O207" s="75">
        <f t="shared" ca="1" si="54"/>
        <v>0</v>
      </c>
      <c r="P207" s="123">
        <f t="shared" ca="1" si="68"/>
        <v>0</v>
      </c>
      <c r="Q207" s="76">
        <f t="shared" ca="1" si="64"/>
        <v>0</v>
      </c>
      <c r="R207" s="49">
        <f t="shared" si="58"/>
        <v>2040</v>
      </c>
    </row>
    <row r="208" spans="2:18" x14ac:dyDescent="0.25">
      <c r="B208" s="48">
        <f t="shared" si="59"/>
        <v>51349</v>
      </c>
      <c r="C208" s="72">
        <f t="shared" ca="1" si="60"/>
        <v>0</v>
      </c>
      <c r="D208" s="125">
        <v>0</v>
      </c>
      <c r="E208" s="125">
        <v>0</v>
      </c>
      <c r="F208" s="73">
        <f t="shared" ca="1" si="61"/>
        <v>0</v>
      </c>
      <c r="G208" s="77">
        <f t="shared" ca="1" si="62"/>
        <v>0</v>
      </c>
      <c r="H208" s="74">
        <f t="shared" ca="1" si="65"/>
        <v>0</v>
      </c>
      <c r="I208" s="112">
        <f t="shared" ca="1" si="55"/>
        <v>0</v>
      </c>
      <c r="J208" s="74">
        <f t="shared" ca="1" si="63"/>
        <v>0</v>
      </c>
      <c r="K208" s="74">
        <f t="shared" ca="1" si="56"/>
        <v>0</v>
      </c>
      <c r="L208" s="74">
        <f t="shared" ca="1" si="57"/>
        <v>0</v>
      </c>
      <c r="M208" s="74">
        <f t="shared" ca="1" si="66"/>
        <v>0</v>
      </c>
      <c r="N208" s="60">
        <f t="shared" ca="1" si="67"/>
        <v>0</v>
      </c>
      <c r="O208" s="75">
        <f t="shared" ca="1" si="54"/>
        <v>0</v>
      </c>
      <c r="P208" s="123">
        <f t="shared" ca="1" si="68"/>
        <v>0</v>
      </c>
      <c r="Q208" s="76">
        <f t="shared" ca="1" si="64"/>
        <v>0</v>
      </c>
      <c r="R208" s="49">
        <f t="shared" si="58"/>
        <v>2040</v>
      </c>
    </row>
    <row r="209" spans="2:18" x14ac:dyDescent="0.25">
      <c r="B209" s="48">
        <f t="shared" si="59"/>
        <v>51380</v>
      </c>
      <c r="C209" s="72">
        <f t="shared" ca="1" si="60"/>
        <v>0</v>
      </c>
      <c r="D209" s="125">
        <v>0</v>
      </c>
      <c r="E209" s="125">
        <v>0</v>
      </c>
      <c r="F209" s="73">
        <f t="shared" ca="1" si="61"/>
        <v>0</v>
      </c>
      <c r="G209" s="77">
        <f t="shared" ca="1" si="62"/>
        <v>0</v>
      </c>
      <c r="H209" s="74">
        <f t="shared" ca="1" si="65"/>
        <v>0</v>
      </c>
      <c r="I209" s="112">
        <f t="shared" ca="1" si="55"/>
        <v>0</v>
      </c>
      <c r="J209" s="74">
        <f t="shared" ca="1" si="63"/>
        <v>0</v>
      </c>
      <c r="K209" s="74">
        <f t="shared" ca="1" si="56"/>
        <v>0</v>
      </c>
      <c r="L209" s="74">
        <f t="shared" ca="1" si="57"/>
        <v>0</v>
      </c>
      <c r="M209" s="74">
        <f t="shared" ca="1" si="66"/>
        <v>0</v>
      </c>
      <c r="N209" s="60">
        <f t="shared" ca="1" si="67"/>
        <v>0</v>
      </c>
      <c r="O209" s="75">
        <f t="shared" ca="1" si="54"/>
        <v>0</v>
      </c>
      <c r="P209" s="123">
        <f t="shared" ca="1" si="68"/>
        <v>0</v>
      </c>
      <c r="Q209" s="76">
        <f t="shared" ca="1" si="64"/>
        <v>0</v>
      </c>
      <c r="R209" s="49">
        <f t="shared" si="58"/>
        <v>2040</v>
      </c>
    </row>
    <row r="210" spans="2:18" x14ac:dyDescent="0.25">
      <c r="B210" s="48">
        <f t="shared" si="59"/>
        <v>51410</v>
      </c>
      <c r="C210" s="72">
        <f t="shared" ca="1" si="60"/>
        <v>0</v>
      </c>
      <c r="D210" s="125">
        <v>0</v>
      </c>
      <c r="E210" s="125">
        <v>0</v>
      </c>
      <c r="F210" s="73">
        <f t="shared" ca="1" si="61"/>
        <v>0</v>
      </c>
      <c r="G210" s="77">
        <f t="shared" ca="1" si="62"/>
        <v>0</v>
      </c>
      <c r="H210" s="74">
        <f t="shared" ca="1" si="65"/>
        <v>0</v>
      </c>
      <c r="I210" s="112">
        <f t="shared" ca="1" si="55"/>
        <v>0</v>
      </c>
      <c r="J210" s="74">
        <f t="shared" ca="1" si="63"/>
        <v>0</v>
      </c>
      <c r="K210" s="74">
        <f t="shared" ca="1" si="56"/>
        <v>0</v>
      </c>
      <c r="L210" s="74">
        <f t="shared" ca="1" si="57"/>
        <v>0</v>
      </c>
      <c r="M210" s="74">
        <f t="shared" ca="1" si="66"/>
        <v>0</v>
      </c>
      <c r="N210" s="60">
        <f t="shared" ca="1" si="67"/>
        <v>0</v>
      </c>
      <c r="O210" s="75">
        <f t="shared" ca="1" si="54"/>
        <v>0</v>
      </c>
      <c r="P210" s="123">
        <f t="shared" ca="1" si="68"/>
        <v>0</v>
      </c>
      <c r="Q210" s="76">
        <f t="shared" ca="1" si="64"/>
        <v>0</v>
      </c>
      <c r="R210" s="49">
        <f t="shared" si="58"/>
        <v>2040</v>
      </c>
    </row>
    <row r="211" spans="2:18" x14ac:dyDescent="0.25">
      <c r="B211" s="48">
        <f t="shared" si="59"/>
        <v>51441</v>
      </c>
      <c r="C211" s="72">
        <f t="shared" ca="1" si="60"/>
        <v>0</v>
      </c>
      <c r="D211" s="125">
        <v>0</v>
      </c>
      <c r="E211" s="125">
        <v>0</v>
      </c>
      <c r="F211" s="73">
        <f t="shared" ca="1" si="61"/>
        <v>0</v>
      </c>
      <c r="G211" s="77">
        <f t="shared" ca="1" si="62"/>
        <v>0</v>
      </c>
      <c r="H211" s="74">
        <f t="shared" ca="1" si="65"/>
        <v>0</v>
      </c>
      <c r="I211" s="112">
        <f t="shared" ca="1" si="55"/>
        <v>0</v>
      </c>
      <c r="J211" s="74">
        <f t="shared" ca="1" si="63"/>
        <v>0</v>
      </c>
      <c r="K211" s="74">
        <f t="shared" ca="1" si="56"/>
        <v>0</v>
      </c>
      <c r="L211" s="74">
        <f t="shared" ca="1" si="57"/>
        <v>0</v>
      </c>
      <c r="M211" s="74">
        <f t="shared" ca="1" si="66"/>
        <v>0</v>
      </c>
      <c r="N211" s="60">
        <f t="shared" ca="1" si="67"/>
        <v>0</v>
      </c>
      <c r="O211" s="75">
        <f t="shared" ca="1" si="54"/>
        <v>0</v>
      </c>
      <c r="P211" s="123">
        <f t="shared" ca="1" si="68"/>
        <v>0</v>
      </c>
      <c r="Q211" s="76">
        <f t="shared" ca="1" si="64"/>
        <v>0</v>
      </c>
      <c r="R211" s="49">
        <f t="shared" si="58"/>
        <v>2040</v>
      </c>
    </row>
    <row r="212" spans="2:18" x14ac:dyDescent="0.25">
      <c r="B212" s="48">
        <f t="shared" si="59"/>
        <v>51471</v>
      </c>
      <c r="C212" s="72">
        <f t="shared" ca="1" si="60"/>
        <v>0</v>
      </c>
      <c r="D212" s="125">
        <v>0</v>
      </c>
      <c r="E212" s="125">
        <v>0</v>
      </c>
      <c r="F212" s="73">
        <f t="shared" ca="1" si="61"/>
        <v>0</v>
      </c>
      <c r="G212" s="77">
        <f t="shared" ca="1" si="62"/>
        <v>0</v>
      </c>
      <c r="H212" s="74">
        <f t="shared" ca="1" si="65"/>
        <v>0</v>
      </c>
      <c r="I212" s="112">
        <f t="shared" ca="1" si="55"/>
        <v>0</v>
      </c>
      <c r="J212" s="74">
        <f t="shared" ca="1" si="63"/>
        <v>0</v>
      </c>
      <c r="K212" s="74">
        <f t="shared" ca="1" si="56"/>
        <v>0</v>
      </c>
      <c r="L212" s="74">
        <f t="shared" ca="1" si="57"/>
        <v>0</v>
      </c>
      <c r="M212" s="74">
        <f t="shared" ca="1" si="66"/>
        <v>0</v>
      </c>
      <c r="N212" s="60">
        <f t="shared" ca="1" si="67"/>
        <v>0</v>
      </c>
      <c r="O212" s="75">
        <f t="shared" ca="1" si="54"/>
        <v>0</v>
      </c>
      <c r="P212" s="123">
        <f t="shared" ca="1" si="68"/>
        <v>0</v>
      </c>
      <c r="Q212" s="76">
        <f t="shared" ca="1" si="64"/>
        <v>0</v>
      </c>
      <c r="R212" s="49">
        <f t="shared" si="58"/>
        <v>2040</v>
      </c>
    </row>
    <row r="213" spans="2:18" x14ac:dyDescent="0.25">
      <c r="B213" s="48">
        <f t="shared" si="59"/>
        <v>51502</v>
      </c>
      <c r="C213" s="72">
        <f t="shared" ca="1" si="60"/>
        <v>0</v>
      </c>
      <c r="D213" s="125">
        <v>0</v>
      </c>
      <c r="E213" s="125">
        <v>0</v>
      </c>
      <c r="F213" s="73">
        <f t="shared" ca="1" si="61"/>
        <v>0</v>
      </c>
      <c r="G213" s="77">
        <f t="shared" ca="1" si="62"/>
        <v>0</v>
      </c>
      <c r="H213" s="74">
        <f t="shared" ca="1" si="65"/>
        <v>0</v>
      </c>
      <c r="I213" s="112">
        <f t="shared" ca="1" si="55"/>
        <v>0</v>
      </c>
      <c r="J213" s="74">
        <f t="shared" ca="1" si="63"/>
        <v>0</v>
      </c>
      <c r="K213" s="74">
        <f t="shared" ca="1" si="56"/>
        <v>0</v>
      </c>
      <c r="L213" s="74">
        <f t="shared" ca="1" si="57"/>
        <v>0</v>
      </c>
      <c r="M213" s="74">
        <f t="shared" ca="1" si="66"/>
        <v>0</v>
      </c>
      <c r="N213" s="60">
        <f t="shared" ca="1" si="67"/>
        <v>0</v>
      </c>
      <c r="O213" s="75">
        <f t="shared" ca="1" si="54"/>
        <v>0</v>
      </c>
      <c r="P213" s="123">
        <f t="shared" ca="1" si="68"/>
        <v>0</v>
      </c>
      <c r="Q213" s="76">
        <f t="shared" ca="1" si="64"/>
        <v>0</v>
      </c>
      <c r="R213" s="49">
        <f t="shared" si="58"/>
        <v>2041</v>
      </c>
    </row>
    <row r="214" spans="2:18" x14ac:dyDescent="0.25">
      <c r="B214" s="48">
        <f t="shared" si="59"/>
        <v>51533</v>
      </c>
      <c r="C214" s="72">
        <f t="shared" ca="1" si="60"/>
        <v>0</v>
      </c>
      <c r="D214" s="125">
        <v>0</v>
      </c>
      <c r="E214" s="125">
        <v>0</v>
      </c>
      <c r="F214" s="73">
        <f t="shared" ca="1" si="61"/>
        <v>0</v>
      </c>
      <c r="G214" s="77">
        <f t="shared" ca="1" si="62"/>
        <v>0</v>
      </c>
      <c r="H214" s="74">
        <f t="shared" ca="1" si="65"/>
        <v>0</v>
      </c>
      <c r="I214" s="112">
        <f t="shared" ca="1" si="55"/>
        <v>0</v>
      </c>
      <c r="J214" s="74">
        <f t="shared" ca="1" si="63"/>
        <v>0</v>
      </c>
      <c r="K214" s="74">
        <f t="shared" ca="1" si="56"/>
        <v>0</v>
      </c>
      <c r="L214" s="74">
        <f t="shared" ca="1" si="57"/>
        <v>0</v>
      </c>
      <c r="M214" s="74">
        <f t="shared" ca="1" si="66"/>
        <v>0</v>
      </c>
      <c r="N214" s="60">
        <f t="shared" ca="1" si="67"/>
        <v>0</v>
      </c>
      <c r="O214" s="75">
        <f t="shared" ca="1" si="54"/>
        <v>0</v>
      </c>
      <c r="P214" s="123">
        <f t="shared" ca="1" si="68"/>
        <v>0</v>
      </c>
      <c r="Q214" s="76">
        <f t="shared" ca="1" si="64"/>
        <v>0</v>
      </c>
      <c r="R214" s="49">
        <f t="shared" si="58"/>
        <v>2041</v>
      </c>
    </row>
    <row r="215" spans="2:18" x14ac:dyDescent="0.25">
      <c r="B215" s="48">
        <f t="shared" si="59"/>
        <v>51561</v>
      </c>
      <c r="C215" s="72">
        <f t="shared" ca="1" si="60"/>
        <v>0</v>
      </c>
      <c r="D215" s="125">
        <v>0</v>
      </c>
      <c r="E215" s="125">
        <v>0</v>
      </c>
      <c r="F215" s="73">
        <f t="shared" ca="1" si="61"/>
        <v>0</v>
      </c>
      <c r="G215" s="77">
        <f t="shared" ca="1" si="62"/>
        <v>0</v>
      </c>
      <c r="H215" s="74">
        <f t="shared" ca="1" si="65"/>
        <v>0</v>
      </c>
      <c r="I215" s="112">
        <f t="shared" ca="1" si="55"/>
        <v>0</v>
      </c>
      <c r="J215" s="74">
        <f t="shared" ca="1" si="63"/>
        <v>0</v>
      </c>
      <c r="K215" s="74">
        <f t="shared" ca="1" si="56"/>
        <v>0</v>
      </c>
      <c r="L215" s="74">
        <f t="shared" ca="1" si="57"/>
        <v>0</v>
      </c>
      <c r="M215" s="74">
        <f t="shared" ca="1" si="66"/>
        <v>0</v>
      </c>
      <c r="N215" s="60">
        <f t="shared" ca="1" si="67"/>
        <v>0</v>
      </c>
      <c r="O215" s="75">
        <f t="shared" ca="1" si="54"/>
        <v>0</v>
      </c>
      <c r="P215" s="123">
        <f t="shared" ca="1" si="68"/>
        <v>0</v>
      </c>
      <c r="Q215" s="76">
        <f t="shared" ca="1" si="64"/>
        <v>0</v>
      </c>
      <c r="R215" s="49">
        <f t="shared" si="58"/>
        <v>2041</v>
      </c>
    </row>
    <row r="216" spans="2:18" x14ac:dyDescent="0.25">
      <c r="B216" s="48">
        <f t="shared" si="59"/>
        <v>51592</v>
      </c>
      <c r="C216" s="72">
        <f t="shared" ca="1" si="60"/>
        <v>0</v>
      </c>
      <c r="D216" s="125">
        <v>0</v>
      </c>
      <c r="E216" s="125">
        <v>0</v>
      </c>
      <c r="F216" s="73">
        <f t="shared" ca="1" si="61"/>
        <v>0</v>
      </c>
      <c r="G216" s="77">
        <f t="shared" ca="1" si="62"/>
        <v>0</v>
      </c>
      <c r="H216" s="74">
        <f t="shared" ca="1" si="65"/>
        <v>0</v>
      </c>
      <c r="I216" s="112">
        <f t="shared" ca="1" si="55"/>
        <v>0</v>
      </c>
      <c r="J216" s="74">
        <f t="shared" ca="1" si="63"/>
        <v>0</v>
      </c>
      <c r="K216" s="74">
        <f t="shared" ca="1" si="56"/>
        <v>0</v>
      </c>
      <c r="L216" s="74">
        <f t="shared" ca="1" si="57"/>
        <v>0</v>
      </c>
      <c r="M216" s="74">
        <f t="shared" ca="1" si="66"/>
        <v>0</v>
      </c>
      <c r="N216" s="60">
        <f t="shared" ca="1" si="67"/>
        <v>0</v>
      </c>
      <c r="O216" s="75">
        <f t="shared" ca="1" si="54"/>
        <v>0</v>
      </c>
      <c r="P216" s="123">
        <f t="shared" ca="1" si="68"/>
        <v>0</v>
      </c>
      <c r="Q216" s="76">
        <f t="shared" ca="1" si="64"/>
        <v>0</v>
      </c>
      <c r="R216" s="49">
        <f t="shared" si="58"/>
        <v>2041</v>
      </c>
    </row>
    <row r="217" spans="2:18" x14ac:dyDescent="0.25">
      <c r="B217" s="48">
        <f t="shared" si="59"/>
        <v>51622</v>
      </c>
      <c r="C217" s="72">
        <f t="shared" ca="1" si="60"/>
        <v>0</v>
      </c>
      <c r="D217" s="125">
        <v>0</v>
      </c>
      <c r="E217" s="125">
        <v>0</v>
      </c>
      <c r="F217" s="73">
        <f t="shared" ca="1" si="61"/>
        <v>0</v>
      </c>
      <c r="G217" s="77">
        <f t="shared" ca="1" si="62"/>
        <v>0</v>
      </c>
      <c r="H217" s="74">
        <f t="shared" ca="1" si="65"/>
        <v>0</v>
      </c>
      <c r="I217" s="112">
        <f t="shared" ca="1" si="55"/>
        <v>0</v>
      </c>
      <c r="J217" s="74">
        <f t="shared" ca="1" si="63"/>
        <v>0</v>
      </c>
      <c r="K217" s="74">
        <f t="shared" ca="1" si="56"/>
        <v>0</v>
      </c>
      <c r="L217" s="74">
        <f t="shared" ca="1" si="57"/>
        <v>0</v>
      </c>
      <c r="M217" s="74">
        <f t="shared" ca="1" si="66"/>
        <v>0</v>
      </c>
      <c r="N217" s="60">
        <f t="shared" ca="1" si="67"/>
        <v>0</v>
      </c>
      <c r="O217" s="75">
        <f t="shared" ref="O217:O280" ca="1" si="69">IF(Q216&gt;0,(IF(AND(MONTH($B217)=MONTH(Renew_3208),MONTH($B217)=MONTH(Renew_2924)),Goal_From_3208*0.5+Goal_From_2924*0.5,IF(MONTH($B217)=MONTH(Renew_3208),Goal_From_3208*0.5+Goal_From_2924*0.9,IF(MONTH($B217)=MONTH(Renew_2924),Goal_From_3208*0.9+Goal_From_2924*0.5,Goal_From_3208*0.9+Goal_From_2924*0.9)))+IF(B217&gt;=Temp_Start,IF(Temp,Temp_Goal,0),0)+IF(Bought_3rd_Rental,IF(MONTH($B217)=MONTH(Renew_NEW),Goal_From_NEW*0.5,Goal_From_NEW))),0)</f>
        <v>0</v>
      </c>
      <c r="P217" s="123">
        <f t="shared" ca="1" si="68"/>
        <v>0</v>
      </c>
      <c r="Q217" s="76">
        <f t="shared" ca="1" si="64"/>
        <v>0</v>
      </c>
      <c r="R217" s="49">
        <f t="shared" si="58"/>
        <v>2041</v>
      </c>
    </row>
    <row r="218" spans="2:18" x14ac:dyDescent="0.25">
      <c r="B218" s="48">
        <f t="shared" si="59"/>
        <v>51653</v>
      </c>
      <c r="C218" s="72">
        <f t="shared" ca="1" si="60"/>
        <v>0</v>
      </c>
      <c r="D218" s="125">
        <v>0</v>
      </c>
      <c r="E218" s="125">
        <v>0</v>
      </c>
      <c r="F218" s="73">
        <f t="shared" ca="1" si="61"/>
        <v>0</v>
      </c>
      <c r="G218" s="77">
        <f t="shared" ca="1" si="62"/>
        <v>0</v>
      </c>
      <c r="H218" s="74">
        <f t="shared" ca="1" si="65"/>
        <v>0</v>
      </c>
      <c r="I218" s="112">
        <f t="shared" ca="1" si="55"/>
        <v>0</v>
      </c>
      <c r="J218" s="74">
        <f t="shared" ca="1" si="63"/>
        <v>0</v>
      </c>
      <c r="K218" s="74">
        <f t="shared" ca="1" si="56"/>
        <v>0</v>
      </c>
      <c r="L218" s="74">
        <f t="shared" ca="1" si="57"/>
        <v>0</v>
      </c>
      <c r="M218" s="74">
        <f t="shared" ca="1" si="66"/>
        <v>0</v>
      </c>
      <c r="N218" s="60">
        <f t="shared" ca="1" si="67"/>
        <v>0</v>
      </c>
      <c r="O218" s="75">
        <f t="shared" ca="1" si="69"/>
        <v>0</v>
      </c>
      <c r="P218" s="123">
        <f t="shared" ca="1" si="68"/>
        <v>0</v>
      </c>
      <c r="Q218" s="76">
        <f t="shared" ca="1" si="64"/>
        <v>0</v>
      </c>
      <c r="R218" s="49">
        <f t="shared" si="58"/>
        <v>2041</v>
      </c>
    </row>
    <row r="219" spans="2:18" x14ac:dyDescent="0.25">
      <c r="B219" s="48">
        <f t="shared" si="59"/>
        <v>51683</v>
      </c>
      <c r="C219" s="72">
        <f t="shared" ca="1" si="60"/>
        <v>0</v>
      </c>
      <c r="D219" s="125">
        <v>0</v>
      </c>
      <c r="E219" s="125">
        <v>0</v>
      </c>
      <c r="F219" s="73">
        <f t="shared" ca="1" si="61"/>
        <v>0</v>
      </c>
      <c r="G219" s="77">
        <f t="shared" ca="1" si="62"/>
        <v>0</v>
      </c>
      <c r="H219" s="74">
        <f t="shared" ca="1" si="65"/>
        <v>0</v>
      </c>
      <c r="I219" s="112">
        <f t="shared" ca="1" si="55"/>
        <v>0</v>
      </c>
      <c r="J219" s="74">
        <f t="shared" ca="1" si="63"/>
        <v>0</v>
      </c>
      <c r="K219" s="74">
        <f t="shared" ca="1" si="56"/>
        <v>0</v>
      </c>
      <c r="L219" s="74">
        <f t="shared" ca="1" si="57"/>
        <v>0</v>
      </c>
      <c r="M219" s="74">
        <f t="shared" ca="1" si="66"/>
        <v>0</v>
      </c>
      <c r="N219" s="60">
        <f t="shared" ca="1" si="67"/>
        <v>0</v>
      </c>
      <c r="O219" s="75">
        <f t="shared" ca="1" si="69"/>
        <v>0</v>
      </c>
      <c r="P219" s="123">
        <f t="shared" ca="1" si="68"/>
        <v>0</v>
      </c>
      <c r="Q219" s="76">
        <f t="shared" ca="1" si="64"/>
        <v>0</v>
      </c>
      <c r="R219" s="49">
        <f t="shared" si="58"/>
        <v>2041</v>
      </c>
    </row>
    <row r="220" spans="2:18" x14ac:dyDescent="0.25">
      <c r="B220" s="48">
        <f t="shared" si="59"/>
        <v>51714</v>
      </c>
      <c r="C220" s="72">
        <f t="shared" ca="1" si="60"/>
        <v>0</v>
      </c>
      <c r="D220" s="125">
        <v>0</v>
      </c>
      <c r="E220" s="125">
        <v>0</v>
      </c>
      <c r="F220" s="73">
        <f t="shared" ca="1" si="61"/>
        <v>0</v>
      </c>
      <c r="G220" s="77">
        <f t="shared" ca="1" si="62"/>
        <v>0</v>
      </c>
      <c r="H220" s="74">
        <f t="shared" ca="1" si="65"/>
        <v>0</v>
      </c>
      <c r="I220" s="112">
        <f t="shared" ca="1" si="55"/>
        <v>0</v>
      </c>
      <c r="J220" s="74">
        <f t="shared" ca="1" si="63"/>
        <v>0</v>
      </c>
      <c r="K220" s="74">
        <f t="shared" ca="1" si="56"/>
        <v>0</v>
      </c>
      <c r="L220" s="74">
        <f t="shared" ca="1" si="57"/>
        <v>0</v>
      </c>
      <c r="M220" s="74">
        <f t="shared" ca="1" si="66"/>
        <v>0</v>
      </c>
      <c r="N220" s="60">
        <f t="shared" ca="1" si="67"/>
        <v>0</v>
      </c>
      <c r="O220" s="75">
        <f t="shared" ca="1" si="69"/>
        <v>0</v>
      </c>
      <c r="P220" s="123">
        <f t="shared" ca="1" si="68"/>
        <v>0</v>
      </c>
      <c r="Q220" s="76">
        <f t="shared" ca="1" si="64"/>
        <v>0</v>
      </c>
      <c r="R220" s="49">
        <f t="shared" si="58"/>
        <v>2041</v>
      </c>
    </row>
    <row r="221" spans="2:18" x14ac:dyDescent="0.25">
      <c r="B221" s="48">
        <f t="shared" si="59"/>
        <v>51745</v>
      </c>
      <c r="C221" s="72">
        <f t="shared" ca="1" si="60"/>
        <v>0</v>
      </c>
      <c r="D221" s="125">
        <v>0</v>
      </c>
      <c r="E221" s="125">
        <v>0</v>
      </c>
      <c r="F221" s="73">
        <f t="shared" ca="1" si="61"/>
        <v>0</v>
      </c>
      <c r="G221" s="77">
        <f t="shared" ca="1" si="62"/>
        <v>0</v>
      </c>
      <c r="H221" s="74">
        <f t="shared" ca="1" si="65"/>
        <v>0</v>
      </c>
      <c r="I221" s="112">
        <f t="shared" ca="1" si="55"/>
        <v>0</v>
      </c>
      <c r="J221" s="74">
        <f t="shared" ca="1" si="63"/>
        <v>0</v>
      </c>
      <c r="K221" s="74">
        <f t="shared" ca="1" si="56"/>
        <v>0</v>
      </c>
      <c r="L221" s="74">
        <f t="shared" ca="1" si="57"/>
        <v>0</v>
      </c>
      <c r="M221" s="74">
        <f t="shared" ca="1" si="66"/>
        <v>0</v>
      </c>
      <c r="N221" s="60">
        <f t="shared" ca="1" si="67"/>
        <v>0</v>
      </c>
      <c r="O221" s="75">
        <f t="shared" ca="1" si="69"/>
        <v>0</v>
      </c>
      <c r="P221" s="123">
        <f t="shared" ca="1" si="68"/>
        <v>0</v>
      </c>
      <c r="Q221" s="76">
        <f t="shared" ca="1" si="64"/>
        <v>0</v>
      </c>
      <c r="R221" s="49">
        <f t="shared" si="58"/>
        <v>2041</v>
      </c>
    </row>
    <row r="222" spans="2:18" x14ac:dyDescent="0.25">
      <c r="B222" s="48">
        <f t="shared" si="59"/>
        <v>51775</v>
      </c>
      <c r="C222" s="72">
        <f t="shared" ca="1" si="60"/>
        <v>0</v>
      </c>
      <c r="D222" s="125">
        <v>0</v>
      </c>
      <c r="E222" s="125">
        <v>0</v>
      </c>
      <c r="F222" s="73">
        <f t="shared" ca="1" si="61"/>
        <v>0</v>
      </c>
      <c r="G222" s="77">
        <f t="shared" ca="1" si="62"/>
        <v>0</v>
      </c>
      <c r="H222" s="74">
        <f t="shared" ca="1" si="65"/>
        <v>0</v>
      </c>
      <c r="I222" s="112">
        <f t="shared" ca="1" si="55"/>
        <v>0</v>
      </c>
      <c r="J222" s="74">
        <f t="shared" ca="1" si="63"/>
        <v>0</v>
      </c>
      <c r="K222" s="74">
        <f t="shared" ca="1" si="56"/>
        <v>0</v>
      </c>
      <c r="L222" s="74">
        <f t="shared" ca="1" si="57"/>
        <v>0</v>
      </c>
      <c r="M222" s="74">
        <f t="shared" ca="1" si="66"/>
        <v>0</v>
      </c>
      <c r="N222" s="60">
        <f t="shared" ca="1" si="67"/>
        <v>0</v>
      </c>
      <c r="O222" s="75">
        <f t="shared" ca="1" si="69"/>
        <v>0</v>
      </c>
      <c r="P222" s="123">
        <f t="shared" ca="1" si="68"/>
        <v>0</v>
      </c>
      <c r="Q222" s="76">
        <f t="shared" ca="1" si="64"/>
        <v>0</v>
      </c>
      <c r="R222" s="49">
        <f t="shared" si="58"/>
        <v>2041</v>
      </c>
    </row>
    <row r="223" spans="2:18" x14ac:dyDescent="0.25">
      <c r="B223" s="48">
        <f t="shared" si="59"/>
        <v>51806</v>
      </c>
      <c r="C223" s="72">
        <f t="shared" ca="1" si="60"/>
        <v>0</v>
      </c>
      <c r="D223" s="125">
        <v>0</v>
      </c>
      <c r="E223" s="125">
        <v>0</v>
      </c>
      <c r="F223" s="73">
        <f t="shared" ca="1" si="61"/>
        <v>0</v>
      </c>
      <c r="G223" s="77">
        <f t="shared" ca="1" si="62"/>
        <v>0</v>
      </c>
      <c r="H223" s="74">
        <f t="shared" ca="1" si="65"/>
        <v>0</v>
      </c>
      <c r="I223" s="112">
        <f t="shared" ca="1" si="55"/>
        <v>0</v>
      </c>
      <c r="J223" s="74">
        <f t="shared" ca="1" si="63"/>
        <v>0</v>
      </c>
      <c r="K223" s="74">
        <f t="shared" ca="1" si="56"/>
        <v>0</v>
      </c>
      <c r="L223" s="74">
        <f t="shared" ca="1" si="57"/>
        <v>0</v>
      </c>
      <c r="M223" s="74">
        <f t="shared" ca="1" si="66"/>
        <v>0</v>
      </c>
      <c r="N223" s="60">
        <f t="shared" ca="1" si="67"/>
        <v>0</v>
      </c>
      <c r="O223" s="75">
        <f t="shared" ca="1" si="69"/>
        <v>0</v>
      </c>
      <c r="P223" s="123">
        <f t="shared" ca="1" si="68"/>
        <v>0</v>
      </c>
      <c r="Q223" s="76">
        <f t="shared" ca="1" si="64"/>
        <v>0</v>
      </c>
      <c r="R223" s="49">
        <f t="shared" si="58"/>
        <v>2041</v>
      </c>
    </row>
    <row r="224" spans="2:18" x14ac:dyDescent="0.25">
      <c r="B224" s="48">
        <f t="shared" si="59"/>
        <v>51836</v>
      </c>
      <c r="C224" s="72">
        <f t="shared" ca="1" si="60"/>
        <v>0</v>
      </c>
      <c r="D224" s="125">
        <v>0</v>
      </c>
      <c r="E224" s="125">
        <v>0</v>
      </c>
      <c r="F224" s="73">
        <f t="shared" ca="1" si="61"/>
        <v>0</v>
      </c>
      <c r="G224" s="77">
        <f t="shared" ca="1" si="62"/>
        <v>0</v>
      </c>
      <c r="H224" s="74">
        <f t="shared" ca="1" si="65"/>
        <v>0</v>
      </c>
      <c r="I224" s="112">
        <f t="shared" ca="1" si="55"/>
        <v>0</v>
      </c>
      <c r="J224" s="74">
        <f t="shared" ca="1" si="63"/>
        <v>0</v>
      </c>
      <c r="K224" s="74">
        <f t="shared" ca="1" si="56"/>
        <v>0</v>
      </c>
      <c r="L224" s="74">
        <f t="shared" ca="1" si="57"/>
        <v>0</v>
      </c>
      <c r="M224" s="74">
        <f t="shared" ca="1" si="66"/>
        <v>0</v>
      </c>
      <c r="N224" s="60">
        <f t="shared" ca="1" si="67"/>
        <v>0</v>
      </c>
      <c r="O224" s="75">
        <f t="shared" ca="1" si="69"/>
        <v>0</v>
      </c>
      <c r="P224" s="123">
        <f t="shared" ca="1" si="68"/>
        <v>0</v>
      </c>
      <c r="Q224" s="76">
        <f t="shared" ca="1" si="64"/>
        <v>0</v>
      </c>
      <c r="R224" s="49">
        <f t="shared" si="58"/>
        <v>2041</v>
      </c>
    </row>
    <row r="225" spans="2:18" x14ac:dyDescent="0.25">
      <c r="B225" s="48">
        <f t="shared" si="59"/>
        <v>51867</v>
      </c>
      <c r="C225" s="72">
        <f t="shared" ca="1" si="60"/>
        <v>0</v>
      </c>
      <c r="D225" s="125">
        <v>0</v>
      </c>
      <c r="E225" s="125">
        <v>0</v>
      </c>
      <c r="F225" s="73">
        <f t="shared" ca="1" si="61"/>
        <v>0</v>
      </c>
      <c r="G225" s="77">
        <f t="shared" ca="1" si="62"/>
        <v>0</v>
      </c>
      <c r="H225" s="74">
        <f t="shared" ca="1" si="65"/>
        <v>0</v>
      </c>
      <c r="I225" s="112">
        <f t="shared" ca="1" si="55"/>
        <v>0</v>
      </c>
      <c r="J225" s="74">
        <f t="shared" ca="1" si="63"/>
        <v>0</v>
      </c>
      <c r="K225" s="74">
        <f t="shared" ca="1" si="56"/>
        <v>0</v>
      </c>
      <c r="L225" s="74">
        <f t="shared" ca="1" si="57"/>
        <v>0</v>
      </c>
      <c r="M225" s="74">
        <f t="shared" ca="1" si="66"/>
        <v>0</v>
      </c>
      <c r="N225" s="60">
        <f t="shared" ca="1" si="67"/>
        <v>0</v>
      </c>
      <c r="O225" s="75">
        <f t="shared" ca="1" si="69"/>
        <v>0</v>
      </c>
      <c r="P225" s="123">
        <f t="shared" ca="1" si="68"/>
        <v>0</v>
      </c>
      <c r="Q225" s="76">
        <f t="shared" ca="1" si="64"/>
        <v>0</v>
      </c>
      <c r="R225" s="49">
        <f t="shared" si="58"/>
        <v>2042</v>
      </c>
    </row>
    <row r="226" spans="2:18" x14ac:dyDescent="0.25">
      <c r="B226" s="48">
        <f t="shared" si="59"/>
        <v>51898</v>
      </c>
      <c r="C226" s="72">
        <f t="shared" ca="1" si="60"/>
        <v>0</v>
      </c>
      <c r="D226" s="125">
        <v>0</v>
      </c>
      <c r="E226" s="125">
        <v>0</v>
      </c>
      <c r="F226" s="73">
        <f t="shared" ca="1" si="61"/>
        <v>0</v>
      </c>
      <c r="G226" s="77">
        <f t="shared" ca="1" si="62"/>
        <v>0</v>
      </c>
      <c r="H226" s="74">
        <f t="shared" ca="1" si="65"/>
        <v>0</v>
      </c>
      <c r="I226" s="112">
        <f t="shared" ca="1" si="55"/>
        <v>0</v>
      </c>
      <c r="J226" s="74">
        <f t="shared" ca="1" si="63"/>
        <v>0</v>
      </c>
      <c r="K226" s="74">
        <f t="shared" ca="1" si="56"/>
        <v>0</v>
      </c>
      <c r="L226" s="74">
        <f t="shared" ca="1" si="57"/>
        <v>0</v>
      </c>
      <c r="M226" s="74">
        <f t="shared" ca="1" si="66"/>
        <v>0</v>
      </c>
      <c r="N226" s="60">
        <f t="shared" ca="1" si="67"/>
        <v>0</v>
      </c>
      <c r="O226" s="75">
        <f t="shared" ca="1" si="69"/>
        <v>0</v>
      </c>
      <c r="P226" s="123">
        <f t="shared" ca="1" si="68"/>
        <v>0</v>
      </c>
      <c r="Q226" s="76">
        <f t="shared" ca="1" si="64"/>
        <v>0</v>
      </c>
      <c r="R226" s="49">
        <f t="shared" si="58"/>
        <v>2042</v>
      </c>
    </row>
    <row r="227" spans="2:18" x14ac:dyDescent="0.25">
      <c r="B227" s="48">
        <f t="shared" si="59"/>
        <v>51926</v>
      </c>
      <c r="C227" s="72">
        <f t="shared" ca="1" si="60"/>
        <v>0</v>
      </c>
      <c r="D227" s="125">
        <v>0</v>
      </c>
      <c r="E227" s="125">
        <v>0</v>
      </c>
      <c r="F227" s="73">
        <f t="shared" ca="1" si="61"/>
        <v>0</v>
      </c>
      <c r="G227" s="77">
        <f t="shared" ca="1" si="62"/>
        <v>0</v>
      </c>
      <c r="H227" s="74">
        <f t="shared" ca="1" si="65"/>
        <v>0</v>
      </c>
      <c r="I227" s="112">
        <f t="shared" ca="1" si="55"/>
        <v>0</v>
      </c>
      <c r="J227" s="74">
        <f t="shared" ca="1" si="63"/>
        <v>0</v>
      </c>
      <c r="K227" s="74">
        <f t="shared" ca="1" si="56"/>
        <v>0</v>
      </c>
      <c r="L227" s="74">
        <f t="shared" ca="1" si="57"/>
        <v>0</v>
      </c>
      <c r="M227" s="74">
        <f t="shared" ca="1" si="66"/>
        <v>0</v>
      </c>
      <c r="N227" s="60">
        <f t="shared" ca="1" si="67"/>
        <v>0</v>
      </c>
      <c r="O227" s="75">
        <f t="shared" ca="1" si="69"/>
        <v>0</v>
      </c>
      <c r="P227" s="123">
        <f t="shared" ca="1" si="68"/>
        <v>0</v>
      </c>
      <c r="Q227" s="76">
        <f t="shared" ca="1" si="64"/>
        <v>0</v>
      </c>
      <c r="R227" s="49">
        <f t="shared" si="58"/>
        <v>2042</v>
      </c>
    </row>
    <row r="228" spans="2:18" x14ac:dyDescent="0.25">
      <c r="B228" s="48">
        <f t="shared" si="59"/>
        <v>51957</v>
      </c>
      <c r="C228" s="72">
        <f t="shared" ca="1" si="60"/>
        <v>0</v>
      </c>
      <c r="D228" s="125">
        <v>0</v>
      </c>
      <c r="E228" s="125">
        <v>0</v>
      </c>
      <c r="F228" s="73">
        <f t="shared" ca="1" si="61"/>
        <v>0</v>
      </c>
      <c r="G228" s="77">
        <f t="shared" ca="1" si="62"/>
        <v>0</v>
      </c>
      <c r="H228" s="74">
        <f t="shared" ca="1" si="65"/>
        <v>0</v>
      </c>
      <c r="I228" s="112">
        <f t="shared" ca="1" si="55"/>
        <v>0</v>
      </c>
      <c r="J228" s="74">
        <f t="shared" ca="1" si="63"/>
        <v>0</v>
      </c>
      <c r="K228" s="74">
        <f t="shared" ca="1" si="56"/>
        <v>0</v>
      </c>
      <c r="L228" s="74">
        <f t="shared" ca="1" si="57"/>
        <v>0</v>
      </c>
      <c r="M228" s="74">
        <f t="shared" ca="1" si="66"/>
        <v>0</v>
      </c>
      <c r="N228" s="60">
        <f t="shared" ca="1" si="67"/>
        <v>0</v>
      </c>
      <c r="O228" s="75">
        <f t="shared" ca="1" si="69"/>
        <v>0</v>
      </c>
      <c r="P228" s="123">
        <f t="shared" ca="1" si="68"/>
        <v>0</v>
      </c>
      <c r="Q228" s="76">
        <f t="shared" ca="1" si="64"/>
        <v>0</v>
      </c>
      <c r="R228" s="49">
        <f t="shared" si="58"/>
        <v>2042</v>
      </c>
    </row>
    <row r="229" spans="2:18" x14ac:dyDescent="0.25">
      <c r="B229" s="48">
        <f t="shared" si="59"/>
        <v>51987</v>
      </c>
      <c r="C229" s="72">
        <f t="shared" ca="1" si="60"/>
        <v>0</v>
      </c>
      <c r="D229" s="125">
        <v>0</v>
      </c>
      <c r="E229" s="125">
        <v>0</v>
      </c>
      <c r="F229" s="73">
        <f t="shared" ca="1" si="61"/>
        <v>0</v>
      </c>
      <c r="G229" s="77">
        <f t="shared" ca="1" si="62"/>
        <v>0</v>
      </c>
      <c r="H229" s="74">
        <f t="shared" ca="1" si="65"/>
        <v>0</v>
      </c>
      <c r="I229" s="112">
        <f t="shared" ca="1" si="55"/>
        <v>0</v>
      </c>
      <c r="J229" s="74">
        <f t="shared" ca="1" si="63"/>
        <v>0</v>
      </c>
      <c r="K229" s="74">
        <f t="shared" ca="1" si="56"/>
        <v>0</v>
      </c>
      <c r="L229" s="74">
        <f t="shared" ca="1" si="57"/>
        <v>0</v>
      </c>
      <c r="M229" s="74">
        <f t="shared" ca="1" si="66"/>
        <v>0</v>
      </c>
      <c r="N229" s="60">
        <f t="shared" ca="1" si="67"/>
        <v>0</v>
      </c>
      <c r="O229" s="75">
        <f t="shared" ca="1" si="69"/>
        <v>0</v>
      </c>
      <c r="P229" s="123">
        <f t="shared" ca="1" si="68"/>
        <v>0</v>
      </c>
      <c r="Q229" s="76">
        <f t="shared" ca="1" si="64"/>
        <v>0</v>
      </c>
      <c r="R229" s="49">
        <f t="shared" si="58"/>
        <v>2042</v>
      </c>
    </row>
    <row r="230" spans="2:18" x14ac:dyDescent="0.25">
      <c r="B230" s="48">
        <f t="shared" si="59"/>
        <v>52018</v>
      </c>
      <c r="C230" s="72">
        <f t="shared" ca="1" si="60"/>
        <v>0</v>
      </c>
      <c r="D230" s="125">
        <v>0</v>
      </c>
      <c r="E230" s="125">
        <v>0</v>
      </c>
      <c r="F230" s="73">
        <f t="shared" ca="1" si="61"/>
        <v>0</v>
      </c>
      <c r="G230" s="77">
        <f t="shared" ca="1" si="62"/>
        <v>0</v>
      </c>
      <c r="H230" s="74">
        <f t="shared" ca="1" si="65"/>
        <v>0</v>
      </c>
      <c r="I230" s="112">
        <f t="shared" ca="1" si="55"/>
        <v>0</v>
      </c>
      <c r="J230" s="74">
        <f t="shared" ca="1" si="63"/>
        <v>0</v>
      </c>
      <c r="K230" s="74">
        <f t="shared" ca="1" si="56"/>
        <v>0</v>
      </c>
      <c r="L230" s="74">
        <f t="shared" ca="1" si="57"/>
        <v>0</v>
      </c>
      <c r="M230" s="74">
        <f t="shared" ca="1" si="66"/>
        <v>0</v>
      </c>
      <c r="N230" s="60">
        <f t="shared" ca="1" si="67"/>
        <v>0</v>
      </c>
      <c r="O230" s="75">
        <f t="shared" ca="1" si="69"/>
        <v>0</v>
      </c>
      <c r="P230" s="123">
        <f t="shared" ca="1" si="68"/>
        <v>0</v>
      </c>
      <c r="Q230" s="76">
        <f t="shared" ca="1" si="64"/>
        <v>0</v>
      </c>
      <c r="R230" s="49">
        <f t="shared" si="58"/>
        <v>2042</v>
      </c>
    </row>
    <row r="231" spans="2:18" x14ac:dyDescent="0.25">
      <c r="B231" s="48">
        <f t="shared" si="59"/>
        <v>52048</v>
      </c>
      <c r="C231" s="72">
        <f t="shared" ca="1" si="60"/>
        <v>0</v>
      </c>
      <c r="D231" s="125">
        <v>0</v>
      </c>
      <c r="E231" s="125">
        <v>0</v>
      </c>
      <c r="F231" s="73">
        <f t="shared" ca="1" si="61"/>
        <v>0</v>
      </c>
      <c r="G231" s="77">
        <f t="shared" ca="1" si="62"/>
        <v>0</v>
      </c>
      <c r="H231" s="74">
        <f t="shared" ca="1" si="65"/>
        <v>0</v>
      </c>
      <c r="I231" s="112">
        <f t="shared" ca="1" si="55"/>
        <v>0</v>
      </c>
      <c r="J231" s="74">
        <f t="shared" ca="1" si="63"/>
        <v>0</v>
      </c>
      <c r="K231" s="74">
        <f t="shared" ca="1" si="56"/>
        <v>0</v>
      </c>
      <c r="L231" s="74">
        <f t="shared" ca="1" si="57"/>
        <v>0</v>
      </c>
      <c r="M231" s="74">
        <f t="shared" ca="1" si="66"/>
        <v>0</v>
      </c>
      <c r="N231" s="60">
        <f t="shared" ca="1" si="67"/>
        <v>0</v>
      </c>
      <c r="O231" s="75">
        <f t="shared" ca="1" si="69"/>
        <v>0</v>
      </c>
      <c r="P231" s="123">
        <f t="shared" ca="1" si="68"/>
        <v>0</v>
      </c>
      <c r="Q231" s="76">
        <f t="shared" ca="1" si="64"/>
        <v>0</v>
      </c>
      <c r="R231" s="49">
        <f t="shared" si="58"/>
        <v>2042</v>
      </c>
    </row>
    <row r="232" spans="2:18" x14ac:dyDescent="0.25">
      <c r="B232" s="48">
        <f t="shared" si="59"/>
        <v>52079</v>
      </c>
      <c r="C232" s="72">
        <f t="shared" ca="1" si="60"/>
        <v>0</v>
      </c>
      <c r="D232" s="125">
        <v>0</v>
      </c>
      <c r="E232" s="125">
        <v>0</v>
      </c>
      <c r="F232" s="73">
        <f t="shared" ca="1" si="61"/>
        <v>0</v>
      </c>
      <c r="G232" s="77">
        <f t="shared" ca="1" si="62"/>
        <v>0</v>
      </c>
      <c r="H232" s="74">
        <f t="shared" ca="1" si="65"/>
        <v>0</v>
      </c>
      <c r="I232" s="112">
        <f t="shared" ca="1" si="55"/>
        <v>0</v>
      </c>
      <c r="J232" s="74">
        <f t="shared" ca="1" si="63"/>
        <v>0</v>
      </c>
      <c r="K232" s="74">
        <f t="shared" ca="1" si="56"/>
        <v>0</v>
      </c>
      <c r="L232" s="74">
        <f t="shared" ca="1" si="57"/>
        <v>0</v>
      </c>
      <c r="M232" s="74">
        <f t="shared" ca="1" si="66"/>
        <v>0</v>
      </c>
      <c r="N232" s="60">
        <f t="shared" ca="1" si="67"/>
        <v>0</v>
      </c>
      <c r="O232" s="75">
        <f t="shared" ca="1" si="69"/>
        <v>0</v>
      </c>
      <c r="P232" s="123">
        <f t="shared" ca="1" si="68"/>
        <v>0</v>
      </c>
      <c r="Q232" s="76">
        <f t="shared" ca="1" si="64"/>
        <v>0</v>
      </c>
      <c r="R232" s="49">
        <f t="shared" si="58"/>
        <v>2042</v>
      </c>
    </row>
    <row r="233" spans="2:18" x14ac:dyDescent="0.25">
      <c r="B233" s="48">
        <f t="shared" si="59"/>
        <v>52110</v>
      </c>
      <c r="C233" s="72">
        <f t="shared" ca="1" si="60"/>
        <v>0</v>
      </c>
      <c r="D233" s="125">
        <v>0</v>
      </c>
      <c r="E233" s="125">
        <v>0</v>
      </c>
      <c r="F233" s="73">
        <f t="shared" ca="1" si="61"/>
        <v>0</v>
      </c>
      <c r="G233" s="77">
        <f t="shared" ca="1" si="62"/>
        <v>0</v>
      </c>
      <c r="H233" s="74">
        <f t="shared" ca="1" si="65"/>
        <v>0</v>
      </c>
      <c r="I233" s="112">
        <f t="shared" ca="1" si="55"/>
        <v>0</v>
      </c>
      <c r="J233" s="74">
        <f t="shared" ca="1" si="63"/>
        <v>0</v>
      </c>
      <c r="K233" s="74">
        <f t="shared" ca="1" si="56"/>
        <v>0</v>
      </c>
      <c r="L233" s="74">
        <f t="shared" ca="1" si="57"/>
        <v>0</v>
      </c>
      <c r="M233" s="74">
        <f t="shared" ca="1" si="66"/>
        <v>0</v>
      </c>
      <c r="N233" s="60">
        <f t="shared" ca="1" si="67"/>
        <v>0</v>
      </c>
      <c r="O233" s="75">
        <f t="shared" ca="1" si="69"/>
        <v>0</v>
      </c>
      <c r="P233" s="123">
        <f t="shared" ca="1" si="68"/>
        <v>0</v>
      </c>
      <c r="Q233" s="76">
        <f t="shared" ca="1" si="64"/>
        <v>0</v>
      </c>
      <c r="R233" s="49">
        <f t="shared" si="58"/>
        <v>2042</v>
      </c>
    </row>
    <row r="234" spans="2:18" x14ac:dyDescent="0.25">
      <c r="B234" s="48">
        <f t="shared" si="59"/>
        <v>52140</v>
      </c>
      <c r="C234" s="72">
        <f t="shared" ca="1" si="60"/>
        <v>0</v>
      </c>
      <c r="D234" s="125">
        <v>0</v>
      </c>
      <c r="E234" s="125">
        <v>0</v>
      </c>
      <c r="F234" s="73">
        <f t="shared" ca="1" si="61"/>
        <v>0</v>
      </c>
      <c r="G234" s="77">
        <f t="shared" ca="1" si="62"/>
        <v>0</v>
      </c>
      <c r="H234" s="74">
        <f t="shared" ca="1" si="65"/>
        <v>0</v>
      </c>
      <c r="I234" s="112">
        <f t="shared" ca="1" si="55"/>
        <v>0</v>
      </c>
      <c r="J234" s="74">
        <f t="shared" ca="1" si="63"/>
        <v>0</v>
      </c>
      <c r="K234" s="74">
        <f t="shared" ca="1" si="56"/>
        <v>0</v>
      </c>
      <c r="L234" s="74">
        <f t="shared" ca="1" si="57"/>
        <v>0</v>
      </c>
      <c r="M234" s="74">
        <f t="shared" ca="1" si="66"/>
        <v>0</v>
      </c>
      <c r="N234" s="60">
        <f t="shared" ca="1" si="67"/>
        <v>0</v>
      </c>
      <c r="O234" s="75">
        <f t="shared" ca="1" si="69"/>
        <v>0</v>
      </c>
      <c r="P234" s="123">
        <f t="shared" ca="1" si="68"/>
        <v>0</v>
      </c>
      <c r="Q234" s="76">
        <f t="shared" ca="1" si="64"/>
        <v>0</v>
      </c>
      <c r="R234" s="49">
        <f t="shared" si="58"/>
        <v>2042</v>
      </c>
    </row>
    <row r="235" spans="2:18" x14ac:dyDescent="0.25">
      <c r="B235" s="48">
        <f t="shared" si="59"/>
        <v>52171</v>
      </c>
      <c r="C235" s="72">
        <f t="shared" ca="1" si="60"/>
        <v>0</v>
      </c>
      <c r="D235" s="125">
        <v>0</v>
      </c>
      <c r="E235" s="125">
        <v>0</v>
      </c>
      <c r="F235" s="73">
        <f t="shared" ca="1" si="61"/>
        <v>0</v>
      </c>
      <c r="G235" s="77">
        <f t="shared" ca="1" si="62"/>
        <v>0</v>
      </c>
      <c r="H235" s="74">
        <f t="shared" ca="1" si="65"/>
        <v>0</v>
      </c>
      <c r="I235" s="112">
        <f t="shared" ca="1" si="55"/>
        <v>0</v>
      </c>
      <c r="J235" s="74">
        <f t="shared" ca="1" si="63"/>
        <v>0</v>
      </c>
      <c r="K235" s="74">
        <f t="shared" ca="1" si="56"/>
        <v>0</v>
      </c>
      <c r="L235" s="74">
        <f t="shared" ca="1" si="57"/>
        <v>0</v>
      </c>
      <c r="M235" s="74">
        <f t="shared" ca="1" si="66"/>
        <v>0</v>
      </c>
      <c r="N235" s="60">
        <f t="shared" ca="1" si="67"/>
        <v>0</v>
      </c>
      <c r="O235" s="75">
        <f t="shared" ca="1" si="69"/>
        <v>0</v>
      </c>
      <c r="P235" s="123">
        <f t="shared" ca="1" si="68"/>
        <v>0</v>
      </c>
      <c r="Q235" s="76">
        <f t="shared" ca="1" si="64"/>
        <v>0</v>
      </c>
      <c r="R235" s="49">
        <f t="shared" si="58"/>
        <v>2042</v>
      </c>
    </row>
    <row r="236" spans="2:18" x14ac:dyDescent="0.25">
      <c r="B236" s="48">
        <f t="shared" si="59"/>
        <v>52201</v>
      </c>
      <c r="C236" s="72">
        <f t="shared" ca="1" si="60"/>
        <v>0</v>
      </c>
      <c r="D236" s="125">
        <v>0</v>
      </c>
      <c r="E236" s="125">
        <v>0</v>
      </c>
      <c r="F236" s="73">
        <f t="shared" ca="1" si="61"/>
        <v>0</v>
      </c>
      <c r="G236" s="77">
        <f t="shared" ca="1" si="62"/>
        <v>0</v>
      </c>
      <c r="H236" s="74">
        <f t="shared" ca="1" si="65"/>
        <v>0</v>
      </c>
      <c r="I236" s="112">
        <f t="shared" ca="1" si="55"/>
        <v>0</v>
      </c>
      <c r="J236" s="74">
        <f t="shared" ca="1" si="63"/>
        <v>0</v>
      </c>
      <c r="K236" s="74">
        <f t="shared" ca="1" si="56"/>
        <v>0</v>
      </c>
      <c r="L236" s="74">
        <f t="shared" ca="1" si="57"/>
        <v>0</v>
      </c>
      <c r="M236" s="74">
        <f t="shared" ca="1" si="66"/>
        <v>0</v>
      </c>
      <c r="N236" s="60">
        <f t="shared" ca="1" si="67"/>
        <v>0</v>
      </c>
      <c r="O236" s="75">
        <f t="shared" ca="1" si="69"/>
        <v>0</v>
      </c>
      <c r="P236" s="123">
        <f t="shared" ca="1" si="68"/>
        <v>0</v>
      </c>
      <c r="Q236" s="76">
        <f t="shared" ca="1" si="64"/>
        <v>0</v>
      </c>
      <c r="R236" s="49">
        <f t="shared" si="58"/>
        <v>2042</v>
      </c>
    </row>
    <row r="237" spans="2:18" x14ac:dyDescent="0.25">
      <c r="B237" s="48">
        <f t="shared" si="59"/>
        <v>52232</v>
      </c>
      <c r="C237" s="72">
        <f t="shared" ca="1" si="60"/>
        <v>0</v>
      </c>
      <c r="D237" s="125">
        <v>0</v>
      </c>
      <c r="E237" s="125">
        <v>0</v>
      </c>
      <c r="F237" s="73">
        <f t="shared" ca="1" si="61"/>
        <v>0</v>
      </c>
      <c r="G237" s="77">
        <f t="shared" ca="1" si="62"/>
        <v>0</v>
      </c>
      <c r="H237" s="74">
        <f t="shared" ca="1" si="65"/>
        <v>0</v>
      </c>
      <c r="I237" s="112">
        <f t="shared" ca="1" si="55"/>
        <v>0</v>
      </c>
      <c r="J237" s="74">
        <f t="shared" ca="1" si="63"/>
        <v>0</v>
      </c>
      <c r="K237" s="74">
        <f t="shared" ca="1" si="56"/>
        <v>0</v>
      </c>
      <c r="L237" s="74">
        <f t="shared" ca="1" si="57"/>
        <v>0</v>
      </c>
      <c r="M237" s="74">
        <f t="shared" ca="1" si="66"/>
        <v>0</v>
      </c>
      <c r="N237" s="60">
        <f t="shared" ca="1" si="67"/>
        <v>0</v>
      </c>
      <c r="O237" s="75">
        <f t="shared" ca="1" si="69"/>
        <v>0</v>
      </c>
      <c r="P237" s="123">
        <f t="shared" ca="1" si="68"/>
        <v>0</v>
      </c>
      <c r="Q237" s="76">
        <f t="shared" ca="1" si="64"/>
        <v>0</v>
      </c>
      <c r="R237" s="49">
        <f t="shared" si="58"/>
        <v>2043</v>
      </c>
    </row>
    <row r="238" spans="2:18" x14ac:dyDescent="0.25">
      <c r="B238" s="48">
        <f t="shared" si="59"/>
        <v>52263</v>
      </c>
      <c r="C238" s="72">
        <f t="shared" ca="1" si="60"/>
        <v>0</v>
      </c>
      <c r="D238" s="125">
        <v>0</v>
      </c>
      <c r="E238" s="125">
        <v>0</v>
      </c>
      <c r="F238" s="73">
        <f t="shared" ca="1" si="61"/>
        <v>0</v>
      </c>
      <c r="G238" s="77">
        <f t="shared" ca="1" si="62"/>
        <v>0</v>
      </c>
      <c r="H238" s="74">
        <f t="shared" ca="1" si="65"/>
        <v>0</v>
      </c>
      <c r="I238" s="112">
        <f t="shared" ca="1" si="55"/>
        <v>0</v>
      </c>
      <c r="J238" s="74">
        <f t="shared" ca="1" si="63"/>
        <v>0</v>
      </c>
      <c r="K238" s="74">
        <f t="shared" ca="1" si="56"/>
        <v>0</v>
      </c>
      <c r="L238" s="74">
        <f t="shared" ca="1" si="57"/>
        <v>0</v>
      </c>
      <c r="M238" s="74">
        <f t="shared" ca="1" si="66"/>
        <v>0</v>
      </c>
      <c r="N238" s="60">
        <f t="shared" ca="1" si="67"/>
        <v>0</v>
      </c>
      <c r="O238" s="75">
        <f t="shared" ca="1" si="69"/>
        <v>0</v>
      </c>
      <c r="P238" s="123">
        <f t="shared" ca="1" si="68"/>
        <v>0</v>
      </c>
      <c r="Q238" s="76">
        <f t="shared" ca="1" si="64"/>
        <v>0</v>
      </c>
      <c r="R238" s="49">
        <f t="shared" si="58"/>
        <v>2043</v>
      </c>
    </row>
    <row r="239" spans="2:18" x14ac:dyDescent="0.25">
      <c r="B239" s="48">
        <f t="shared" si="59"/>
        <v>52291</v>
      </c>
      <c r="C239" s="72">
        <f t="shared" ca="1" si="60"/>
        <v>0</v>
      </c>
      <c r="D239" s="125">
        <v>0</v>
      </c>
      <c r="E239" s="125">
        <v>0</v>
      </c>
      <c r="F239" s="73">
        <f t="shared" ca="1" si="61"/>
        <v>0</v>
      </c>
      <c r="G239" s="77">
        <f t="shared" ca="1" si="62"/>
        <v>0</v>
      </c>
      <c r="H239" s="74">
        <f t="shared" ca="1" si="65"/>
        <v>0</v>
      </c>
      <c r="I239" s="112">
        <f t="shared" ca="1" si="55"/>
        <v>0</v>
      </c>
      <c r="J239" s="74">
        <f t="shared" ca="1" si="63"/>
        <v>0</v>
      </c>
      <c r="K239" s="74">
        <f t="shared" ca="1" si="56"/>
        <v>0</v>
      </c>
      <c r="L239" s="74">
        <f t="shared" ca="1" si="57"/>
        <v>0</v>
      </c>
      <c r="M239" s="74">
        <f t="shared" ca="1" si="66"/>
        <v>0</v>
      </c>
      <c r="N239" s="60">
        <f t="shared" ca="1" si="67"/>
        <v>0</v>
      </c>
      <c r="O239" s="75">
        <f t="shared" ca="1" si="69"/>
        <v>0</v>
      </c>
      <c r="P239" s="123">
        <f t="shared" ca="1" si="68"/>
        <v>0</v>
      </c>
      <c r="Q239" s="76">
        <f t="shared" ca="1" si="64"/>
        <v>0</v>
      </c>
      <c r="R239" s="49">
        <f t="shared" si="58"/>
        <v>2043</v>
      </c>
    </row>
    <row r="240" spans="2:18" x14ac:dyDescent="0.25">
      <c r="B240" s="48">
        <f t="shared" si="59"/>
        <v>52322</v>
      </c>
      <c r="C240" s="72">
        <f t="shared" ca="1" si="60"/>
        <v>0</v>
      </c>
      <c r="D240" s="125">
        <v>0</v>
      </c>
      <c r="E240" s="125">
        <v>0</v>
      </c>
      <c r="F240" s="73">
        <f t="shared" ca="1" si="61"/>
        <v>0</v>
      </c>
      <c r="G240" s="77">
        <f t="shared" ca="1" si="62"/>
        <v>0</v>
      </c>
      <c r="H240" s="74">
        <f t="shared" ca="1" si="65"/>
        <v>0</v>
      </c>
      <c r="I240" s="112">
        <f t="shared" ca="1" si="55"/>
        <v>0</v>
      </c>
      <c r="J240" s="74">
        <f t="shared" ca="1" si="63"/>
        <v>0</v>
      </c>
      <c r="K240" s="74">
        <f t="shared" ca="1" si="56"/>
        <v>0</v>
      </c>
      <c r="L240" s="74">
        <f t="shared" ca="1" si="57"/>
        <v>0</v>
      </c>
      <c r="M240" s="74">
        <f t="shared" ca="1" si="66"/>
        <v>0</v>
      </c>
      <c r="N240" s="60">
        <f t="shared" ca="1" si="67"/>
        <v>0</v>
      </c>
      <c r="O240" s="75">
        <f t="shared" ca="1" si="69"/>
        <v>0</v>
      </c>
      <c r="P240" s="123">
        <f t="shared" ca="1" si="68"/>
        <v>0</v>
      </c>
      <c r="Q240" s="76">
        <f t="shared" ca="1" si="64"/>
        <v>0</v>
      </c>
      <c r="R240" s="49">
        <f t="shared" si="58"/>
        <v>2043</v>
      </c>
    </row>
    <row r="241" spans="2:18" x14ac:dyDescent="0.25">
      <c r="B241" s="48">
        <f t="shared" si="59"/>
        <v>52352</v>
      </c>
      <c r="C241" s="72">
        <f t="shared" ca="1" si="60"/>
        <v>0</v>
      </c>
      <c r="D241" s="125">
        <v>0</v>
      </c>
      <c r="E241" s="125">
        <v>0</v>
      </c>
      <c r="F241" s="73">
        <f t="shared" ca="1" si="61"/>
        <v>0</v>
      </c>
      <c r="G241" s="77">
        <f t="shared" ca="1" si="62"/>
        <v>0</v>
      </c>
      <c r="H241" s="74">
        <f t="shared" ca="1" si="65"/>
        <v>0</v>
      </c>
      <c r="I241" s="112">
        <f t="shared" ca="1" si="55"/>
        <v>0</v>
      </c>
      <c r="J241" s="74">
        <f t="shared" ca="1" si="63"/>
        <v>0</v>
      </c>
      <c r="K241" s="74">
        <f t="shared" ca="1" si="56"/>
        <v>0</v>
      </c>
      <c r="L241" s="74">
        <f t="shared" ca="1" si="57"/>
        <v>0</v>
      </c>
      <c r="M241" s="74">
        <f t="shared" ca="1" si="66"/>
        <v>0</v>
      </c>
      <c r="N241" s="60">
        <f t="shared" ca="1" si="67"/>
        <v>0</v>
      </c>
      <c r="O241" s="75">
        <f t="shared" ca="1" si="69"/>
        <v>0</v>
      </c>
      <c r="P241" s="123">
        <f t="shared" ca="1" si="68"/>
        <v>0</v>
      </c>
      <c r="Q241" s="76">
        <f t="shared" ca="1" si="64"/>
        <v>0</v>
      </c>
      <c r="R241" s="49">
        <f t="shared" si="58"/>
        <v>2043</v>
      </c>
    </row>
    <row r="242" spans="2:18" x14ac:dyDescent="0.25">
      <c r="B242" s="48">
        <f t="shared" si="59"/>
        <v>52383</v>
      </c>
      <c r="C242" s="72">
        <f t="shared" ca="1" si="60"/>
        <v>0</v>
      </c>
      <c r="D242" s="125">
        <v>0</v>
      </c>
      <c r="E242" s="125">
        <v>0</v>
      </c>
      <c r="F242" s="73">
        <f t="shared" ca="1" si="61"/>
        <v>0</v>
      </c>
      <c r="G242" s="77">
        <f t="shared" ca="1" si="62"/>
        <v>0</v>
      </c>
      <c r="H242" s="74">
        <f t="shared" ca="1" si="65"/>
        <v>0</v>
      </c>
      <c r="I242" s="112">
        <f t="shared" ca="1" si="55"/>
        <v>0</v>
      </c>
      <c r="J242" s="74">
        <f t="shared" ca="1" si="63"/>
        <v>0</v>
      </c>
      <c r="K242" s="74">
        <f t="shared" ca="1" si="56"/>
        <v>0</v>
      </c>
      <c r="L242" s="74">
        <f t="shared" ca="1" si="57"/>
        <v>0</v>
      </c>
      <c r="M242" s="74">
        <f t="shared" ca="1" si="66"/>
        <v>0</v>
      </c>
      <c r="N242" s="60">
        <f t="shared" ca="1" si="67"/>
        <v>0</v>
      </c>
      <c r="O242" s="75">
        <f t="shared" ca="1" si="69"/>
        <v>0</v>
      </c>
      <c r="P242" s="123">
        <f t="shared" ca="1" si="68"/>
        <v>0</v>
      </c>
      <c r="Q242" s="76">
        <f t="shared" ca="1" si="64"/>
        <v>0</v>
      </c>
      <c r="R242" s="49">
        <f t="shared" si="58"/>
        <v>2043</v>
      </c>
    </row>
    <row r="243" spans="2:18" x14ac:dyDescent="0.25">
      <c r="B243" s="48">
        <f t="shared" si="59"/>
        <v>52413</v>
      </c>
      <c r="C243" s="72">
        <f t="shared" ca="1" si="60"/>
        <v>0</v>
      </c>
      <c r="D243" s="125">
        <v>0</v>
      </c>
      <c r="E243" s="125">
        <v>0</v>
      </c>
      <c r="F243" s="73">
        <f t="shared" ca="1" si="61"/>
        <v>0</v>
      </c>
      <c r="G243" s="77">
        <f t="shared" ca="1" si="62"/>
        <v>0</v>
      </c>
      <c r="H243" s="74">
        <f t="shared" ca="1" si="65"/>
        <v>0</v>
      </c>
      <c r="I243" s="112">
        <f t="shared" ca="1" si="55"/>
        <v>0</v>
      </c>
      <c r="J243" s="74">
        <f t="shared" ca="1" si="63"/>
        <v>0</v>
      </c>
      <c r="K243" s="74">
        <f t="shared" ca="1" si="56"/>
        <v>0</v>
      </c>
      <c r="L243" s="74">
        <f t="shared" ca="1" si="57"/>
        <v>0</v>
      </c>
      <c r="M243" s="74">
        <f t="shared" ca="1" si="66"/>
        <v>0</v>
      </c>
      <c r="N243" s="60">
        <f t="shared" ca="1" si="67"/>
        <v>0</v>
      </c>
      <c r="O243" s="75">
        <f t="shared" ca="1" si="69"/>
        <v>0</v>
      </c>
      <c r="P243" s="123">
        <f t="shared" ca="1" si="68"/>
        <v>0</v>
      </c>
      <c r="Q243" s="76">
        <f t="shared" ca="1" si="64"/>
        <v>0</v>
      </c>
      <c r="R243" s="49">
        <f t="shared" si="58"/>
        <v>2043</v>
      </c>
    </row>
    <row r="244" spans="2:18" x14ac:dyDescent="0.25">
      <c r="B244" s="48">
        <f t="shared" si="59"/>
        <v>52444</v>
      </c>
      <c r="C244" s="72">
        <f t="shared" ca="1" si="60"/>
        <v>0</v>
      </c>
      <c r="D244" s="125">
        <v>0</v>
      </c>
      <c r="E244" s="125">
        <v>0</v>
      </c>
      <c r="F244" s="73">
        <f t="shared" ca="1" si="61"/>
        <v>0</v>
      </c>
      <c r="G244" s="77">
        <f t="shared" ca="1" si="62"/>
        <v>0</v>
      </c>
      <c r="H244" s="74">
        <f t="shared" ca="1" si="65"/>
        <v>0</v>
      </c>
      <c r="I244" s="112">
        <f t="shared" ca="1" si="55"/>
        <v>0</v>
      </c>
      <c r="J244" s="74">
        <f t="shared" ca="1" si="63"/>
        <v>0</v>
      </c>
      <c r="K244" s="74">
        <f t="shared" ca="1" si="56"/>
        <v>0</v>
      </c>
      <c r="L244" s="74">
        <f t="shared" ca="1" si="57"/>
        <v>0</v>
      </c>
      <c r="M244" s="74">
        <f t="shared" ca="1" si="66"/>
        <v>0</v>
      </c>
      <c r="N244" s="60">
        <f t="shared" ca="1" si="67"/>
        <v>0</v>
      </c>
      <c r="O244" s="75">
        <f t="shared" ca="1" si="69"/>
        <v>0</v>
      </c>
      <c r="P244" s="123">
        <f t="shared" ca="1" si="68"/>
        <v>0</v>
      </c>
      <c r="Q244" s="76">
        <f t="shared" ca="1" si="64"/>
        <v>0</v>
      </c>
      <c r="R244" s="49">
        <f t="shared" si="58"/>
        <v>2043</v>
      </c>
    </row>
    <row r="245" spans="2:18" x14ac:dyDescent="0.25">
      <c r="B245" s="48">
        <f t="shared" si="59"/>
        <v>52475</v>
      </c>
      <c r="C245" s="72">
        <f t="shared" ca="1" si="60"/>
        <v>0</v>
      </c>
      <c r="D245" s="125">
        <v>0</v>
      </c>
      <c r="E245" s="125">
        <v>0</v>
      </c>
      <c r="F245" s="73">
        <f t="shared" ca="1" si="61"/>
        <v>0</v>
      </c>
      <c r="G245" s="77">
        <f t="shared" ca="1" si="62"/>
        <v>0</v>
      </c>
      <c r="H245" s="74">
        <f t="shared" ca="1" si="65"/>
        <v>0</v>
      </c>
      <c r="I245" s="112">
        <f t="shared" ca="1" si="55"/>
        <v>0</v>
      </c>
      <c r="J245" s="74">
        <f t="shared" ca="1" si="63"/>
        <v>0</v>
      </c>
      <c r="K245" s="74">
        <f t="shared" ca="1" si="56"/>
        <v>0</v>
      </c>
      <c r="L245" s="74">
        <f t="shared" ca="1" si="57"/>
        <v>0</v>
      </c>
      <c r="M245" s="74">
        <f t="shared" ca="1" si="66"/>
        <v>0</v>
      </c>
      <c r="N245" s="60">
        <f t="shared" ca="1" si="67"/>
        <v>0</v>
      </c>
      <c r="O245" s="75">
        <f t="shared" ca="1" si="69"/>
        <v>0</v>
      </c>
      <c r="P245" s="123">
        <f t="shared" ca="1" si="68"/>
        <v>0</v>
      </c>
      <c r="Q245" s="76">
        <f t="shared" ca="1" si="64"/>
        <v>0</v>
      </c>
      <c r="R245" s="49">
        <f t="shared" si="58"/>
        <v>2043</v>
      </c>
    </row>
    <row r="246" spans="2:18" x14ac:dyDescent="0.25">
      <c r="B246" s="48">
        <f t="shared" si="59"/>
        <v>52505</v>
      </c>
      <c r="C246" s="72">
        <f t="shared" ca="1" si="60"/>
        <v>0</v>
      </c>
      <c r="D246" s="125">
        <v>0</v>
      </c>
      <c r="E246" s="125">
        <v>0</v>
      </c>
      <c r="F246" s="73">
        <f t="shared" ca="1" si="61"/>
        <v>0</v>
      </c>
      <c r="G246" s="77">
        <f t="shared" ca="1" si="62"/>
        <v>0</v>
      </c>
      <c r="H246" s="74">
        <f t="shared" ca="1" si="65"/>
        <v>0</v>
      </c>
      <c r="I246" s="112">
        <f t="shared" ca="1" si="55"/>
        <v>0</v>
      </c>
      <c r="J246" s="74">
        <f t="shared" ca="1" si="63"/>
        <v>0</v>
      </c>
      <c r="K246" s="74">
        <f t="shared" ca="1" si="56"/>
        <v>0</v>
      </c>
      <c r="L246" s="74">
        <f t="shared" ca="1" si="57"/>
        <v>0</v>
      </c>
      <c r="M246" s="74">
        <f t="shared" ca="1" si="66"/>
        <v>0</v>
      </c>
      <c r="N246" s="60">
        <f t="shared" ca="1" si="67"/>
        <v>0</v>
      </c>
      <c r="O246" s="75">
        <f t="shared" ca="1" si="69"/>
        <v>0</v>
      </c>
      <c r="P246" s="123">
        <f t="shared" ca="1" si="68"/>
        <v>0</v>
      </c>
      <c r="Q246" s="76">
        <f t="shared" ca="1" si="64"/>
        <v>0</v>
      </c>
      <c r="R246" s="49">
        <f t="shared" si="58"/>
        <v>2043</v>
      </c>
    </row>
    <row r="247" spans="2:18" x14ac:dyDescent="0.25">
      <c r="B247" s="48">
        <f t="shared" si="59"/>
        <v>52536</v>
      </c>
      <c r="C247" s="72">
        <f t="shared" ca="1" si="60"/>
        <v>0</v>
      </c>
      <c r="D247" s="125">
        <v>0</v>
      </c>
      <c r="E247" s="125">
        <v>0</v>
      </c>
      <c r="F247" s="73">
        <f t="shared" ca="1" si="61"/>
        <v>0</v>
      </c>
      <c r="G247" s="77">
        <f t="shared" ca="1" si="62"/>
        <v>0</v>
      </c>
      <c r="H247" s="74">
        <f t="shared" ca="1" si="65"/>
        <v>0</v>
      </c>
      <c r="I247" s="112">
        <f t="shared" ca="1" si="55"/>
        <v>0</v>
      </c>
      <c r="J247" s="74">
        <f t="shared" ca="1" si="63"/>
        <v>0</v>
      </c>
      <c r="K247" s="74">
        <f t="shared" ca="1" si="56"/>
        <v>0</v>
      </c>
      <c r="L247" s="74">
        <f t="shared" ca="1" si="57"/>
        <v>0</v>
      </c>
      <c r="M247" s="74">
        <f t="shared" ca="1" si="66"/>
        <v>0</v>
      </c>
      <c r="N247" s="60">
        <f t="shared" ca="1" si="67"/>
        <v>0</v>
      </c>
      <c r="O247" s="75">
        <f t="shared" ca="1" si="69"/>
        <v>0</v>
      </c>
      <c r="P247" s="123">
        <f t="shared" ca="1" si="68"/>
        <v>0</v>
      </c>
      <c r="Q247" s="76">
        <f t="shared" ca="1" si="64"/>
        <v>0</v>
      </c>
      <c r="R247" s="49">
        <f t="shared" si="58"/>
        <v>2043</v>
      </c>
    </row>
    <row r="248" spans="2:18" x14ac:dyDescent="0.25">
      <c r="B248" s="48">
        <f t="shared" si="59"/>
        <v>52566</v>
      </c>
      <c r="C248" s="72">
        <f t="shared" ca="1" si="60"/>
        <v>0</v>
      </c>
      <c r="D248" s="125">
        <v>0</v>
      </c>
      <c r="E248" s="125">
        <v>0</v>
      </c>
      <c r="F248" s="73">
        <f t="shared" ca="1" si="61"/>
        <v>0</v>
      </c>
      <c r="G248" s="77">
        <f t="shared" ca="1" si="62"/>
        <v>0</v>
      </c>
      <c r="H248" s="74">
        <f t="shared" ca="1" si="65"/>
        <v>0</v>
      </c>
      <c r="I248" s="112">
        <f t="shared" ca="1" si="55"/>
        <v>0</v>
      </c>
      <c r="J248" s="74">
        <f t="shared" ca="1" si="63"/>
        <v>0</v>
      </c>
      <c r="K248" s="74">
        <f t="shared" ca="1" si="56"/>
        <v>0</v>
      </c>
      <c r="L248" s="74">
        <f t="shared" ca="1" si="57"/>
        <v>0</v>
      </c>
      <c r="M248" s="74">
        <f t="shared" ca="1" si="66"/>
        <v>0</v>
      </c>
      <c r="N248" s="60">
        <f t="shared" ca="1" si="67"/>
        <v>0</v>
      </c>
      <c r="O248" s="75">
        <f t="shared" ca="1" si="69"/>
        <v>0</v>
      </c>
      <c r="P248" s="123">
        <f t="shared" ca="1" si="68"/>
        <v>0</v>
      </c>
      <c r="Q248" s="76">
        <f t="shared" ca="1" si="64"/>
        <v>0</v>
      </c>
      <c r="R248" s="49">
        <f t="shared" si="58"/>
        <v>2043</v>
      </c>
    </row>
    <row r="249" spans="2:18" x14ac:dyDescent="0.25">
      <c r="B249" s="48">
        <f t="shared" si="59"/>
        <v>52597</v>
      </c>
      <c r="C249" s="72">
        <f t="shared" ca="1" si="60"/>
        <v>0</v>
      </c>
      <c r="D249" s="125">
        <v>0</v>
      </c>
      <c r="E249" s="125">
        <v>0</v>
      </c>
      <c r="F249" s="73">
        <f t="shared" ca="1" si="61"/>
        <v>0</v>
      </c>
      <c r="G249" s="77">
        <f t="shared" ca="1" si="62"/>
        <v>0</v>
      </c>
      <c r="H249" s="74">
        <f t="shared" ca="1" si="65"/>
        <v>0</v>
      </c>
      <c r="I249" s="112">
        <f t="shared" ca="1" si="55"/>
        <v>0</v>
      </c>
      <c r="J249" s="74">
        <f t="shared" ca="1" si="63"/>
        <v>0</v>
      </c>
      <c r="K249" s="74">
        <f t="shared" ca="1" si="56"/>
        <v>0</v>
      </c>
      <c r="L249" s="74">
        <f t="shared" ca="1" si="57"/>
        <v>0</v>
      </c>
      <c r="M249" s="74">
        <f t="shared" ca="1" si="66"/>
        <v>0</v>
      </c>
      <c r="N249" s="60">
        <f t="shared" ca="1" si="67"/>
        <v>0</v>
      </c>
      <c r="O249" s="75">
        <f t="shared" ca="1" si="69"/>
        <v>0</v>
      </c>
      <c r="P249" s="123">
        <f t="shared" ca="1" si="68"/>
        <v>0</v>
      </c>
      <c r="Q249" s="76">
        <f t="shared" ca="1" si="64"/>
        <v>0</v>
      </c>
      <c r="R249" s="49">
        <f t="shared" si="58"/>
        <v>2044</v>
      </c>
    </row>
    <row r="250" spans="2:18" x14ac:dyDescent="0.25">
      <c r="B250" s="48">
        <f t="shared" si="59"/>
        <v>52628</v>
      </c>
      <c r="C250" s="72">
        <f t="shared" ca="1" si="60"/>
        <v>0</v>
      </c>
      <c r="D250" s="125">
        <v>0</v>
      </c>
      <c r="E250" s="125">
        <v>0</v>
      </c>
      <c r="F250" s="73">
        <f t="shared" ca="1" si="61"/>
        <v>0</v>
      </c>
      <c r="G250" s="77">
        <f t="shared" ca="1" si="62"/>
        <v>0</v>
      </c>
      <c r="H250" s="74">
        <f t="shared" ca="1" si="65"/>
        <v>0</v>
      </c>
      <c r="I250" s="112">
        <f t="shared" ca="1" si="55"/>
        <v>0</v>
      </c>
      <c r="J250" s="74">
        <f t="shared" ca="1" si="63"/>
        <v>0</v>
      </c>
      <c r="K250" s="74">
        <f t="shared" ca="1" si="56"/>
        <v>0</v>
      </c>
      <c r="L250" s="74">
        <f t="shared" ca="1" si="57"/>
        <v>0</v>
      </c>
      <c r="M250" s="74">
        <f t="shared" ca="1" si="66"/>
        <v>0</v>
      </c>
      <c r="N250" s="60">
        <f t="shared" ca="1" si="67"/>
        <v>0</v>
      </c>
      <c r="O250" s="75">
        <f t="shared" ca="1" si="69"/>
        <v>0</v>
      </c>
      <c r="P250" s="123">
        <f t="shared" ca="1" si="68"/>
        <v>0</v>
      </c>
      <c r="Q250" s="76">
        <f t="shared" ca="1" si="64"/>
        <v>0</v>
      </c>
      <c r="R250" s="49">
        <f t="shared" si="58"/>
        <v>2044</v>
      </c>
    </row>
    <row r="251" spans="2:18" x14ac:dyDescent="0.25">
      <c r="B251" s="48">
        <f t="shared" si="59"/>
        <v>52657</v>
      </c>
      <c r="C251" s="72">
        <f t="shared" ca="1" si="60"/>
        <v>0</v>
      </c>
      <c r="D251" s="125">
        <v>0</v>
      </c>
      <c r="E251" s="125">
        <v>0</v>
      </c>
      <c r="F251" s="73">
        <f t="shared" ca="1" si="61"/>
        <v>0</v>
      </c>
      <c r="G251" s="77">
        <f t="shared" ca="1" si="62"/>
        <v>0</v>
      </c>
      <c r="H251" s="74">
        <f t="shared" ca="1" si="65"/>
        <v>0</v>
      </c>
      <c r="I251" s="112">
        <f t="shared" ca="1" si="55"/>
        <v>0</v>
      </c>
      <c r="J251" s="74">
        <f t="shared" ca="1" si="63"/>
        <v>0</v>
      </c>
      <c r="K251" s="74">
        <f t="shared" ca="1" si="56"/>
        <v>0</v>
      </c>
      <c r="L251" s="74">
        <f t="shared" ca="1" si="57"/>
        <v>0</v>
      </c>
      <c r="M251" s="74">
        <f t="shared" ca="1" si="66"/>
        <v>0</v>
      </c>
      <c r="N251" s="60">
        <f t="shared" ca="1" si="67"/>
        <v>0</v>
      </c>
      <c r="O251" s="75">
        <f t="shared" ca="1" si="69"/>
        <v>0</v>
      </c>
      <c r="P251" s="123">
        <f t="shared" ca="1" si="68"/>
        <v>0</v>
      </c>
      <c r="Q251" s="76">
        <f t="shared" ca="1" si="64"/>
        <v>0</v>
      </c>
      <c r="R251" s="49">
        <f t="shared" si="58"/>
        <v>2044</v>
      </c>
    </row>
    <row r="252" spans="2:18" x14ac:dyDescent="0.25">
      <c r="B252" s="48">
        <f t="shared" si="59"/>
        <v>52688</v>
      </c>
      <c r="C252" s="72">
        <f t="shared" ca="1" si="60"/>
        <v>0</v>
      </c>
      <c r="D252" s="125">
        <v>0</v>
      </c>
      <c r="E252" s="125">
        <v>0</v>
      </c>
      <c r="F252" s="73">
        <f t="shared" ca="1" si="61"/>
        <v>0</v>
      </c>
      <c r="G252" s="77">
        <f t="shared" ca="1" si="62"/>
        <v>0</v>
      </c>
      <c r="H252" s="74">
        <f t="shared" ca="1" si="65"/>
        <v>0</v>
      </c>
      <c r="I252" s="112">
        <f t="shared" ca="1" si="55"/>
        <v>0</v>
      </c>
      <c r="J252" s="74">
        <f t="shared" ca="1" si="63"/>
        <v>0</v>
      </c>
      <c r="K252" s="74">
        <f t="shared" ca="1" si="56"/>
        <v>0</v>
      </c>
      <c r="L252" s="74">
        <f t="shared" ca="1" si="57"/>
        <v>0</v>
      </c>
      <c r="M252" s="74">
        <f t="shared" ca="1" si="66"/>
        <v>0</v>
      </c>
      <c r="N252" s="60">
        <f t="shared" ca="1" si="67"/>
        <v>0</v>
      </c>
      <c r="O252" s="75">
        <f t="shared" ca="1" si="69"/>
        <v>0</v>
      </c>
      <c r="P252" s="123">
        <f t="shared" ca="1" si="68"/>
        <v>0</v>
      </c>
      <c r="Q252" s="76">
        <f t="shared" ca="1" si="64"/>
        <v>0</v>
      </c>
      <c r="R252" s="49">
        <f t="shared" si="58"/>
        <v>2044</v>
      </c>
    </row>
    <row r="253" spans="2:18" x14ac:dyDescent="0.25">
      <c r="B253" s="48">
        <f t="shared" si="59"/>
        <v>52718</v>
      </c>
      <c r="C253" s="72">
        <f t="shared" ca="1" si="60"/>
        <v>0</v>
      </c>
      <c r="D253" s="125">
        <v>0</v>
      </c>
      <c r="E253" s="125">
        <v>0</v>
      </c>
      <c r="F253" s="73">
        <f t="shared" ca="1" si="61"/>
        <v>0</v>
      </c>
      <c r="G253" s="77">
        <f t="shared" ca="1" si="62"/>
        <v>0</v>
      </c>
      <c r="H253" s="74">
        <f t="shared" ca="1" si="65"/>
        <v>0</v>
      </c>
      <c r="I253" s="112">
        <f t="shared" ca="1" si="55"/>
        <v>0</v>
      </c>
      <c r="J253" s="74">
        <f t="shared" ca="1" si="63"/>
        <v>0</v>
      </c>
      <c r="K253" s="74">
        <f t="shared" ca="1" si="56"/>
        <v>0</v>
      </c>
      <c r="L253" s="74">
        <f t="shared" ca="1" si="57"/>
        <v>0</v>
      </c>
      <c r="M253" s="74">
        <f t="shared" ca="1" si="66"/>
        <v>0</v>
      </c>
      <c r="N253" s="60">
        <f t="shared" ca="1" si="67"/>
        <v>0</v>
      </c>
      <c r="O253" s="75">
        <f t="shared" ca="1" si="69"/>
        <v>0</v>
      </c>
      <c r="P253" s="123">
        <f t="shared" ca="1" si="68"/>
        <v>0</v>
      </c>
      <c r="Q253" s="76">
        <f t="shared" ca="1" si="64"/>
        <v>0</v>
      </c>
      <c r="R253" s="49">
        <f t="shared" si="58"/>
        <v>2044</v>
      </c>
    </row>
    <row r="254" spans="2:18" x14ac:dyDescent="0.25">
      <c r="B254" s="48">
        <f t="shared" si="59"/>
        <v>52749</v>
      </c>
      <c r="C254" s="72">
        <f t="shared" ca="1" si="60"/>
        <v>0</v>
      </c>
      <c r="D254" s="125">
        <v>0</v>
      </c>
      <c r="E254" s="125">
        <v>0</v>
      </c>
      <c r="F254" s="73">
        <f t="shared" ca="1" si="61"/>
        <v>0</v>
      </c>
      <c r="G254" s="77">
        <f t="shared" ca="1" si="62"/>
        <v>0</v>
      </c>
      <c r="H254" s="74">
        <f t="shared" ca="1" si="65"/>
        <v>0</v>
      </c>
      <c r="I254" s="112">
        <f t="shared" ca="1" si="55"/>
        <v>0</v>
      </c>
      <c r="J254" s="74">
        <f t="shared" ca="1" si="63"/>
        <v>0</v>
      </c>
      <c r="K254" s="74">
        <f t="shared" ca="1" si="56"/>
        <v>0</v>
      </c>
      <c r="L254" s="74">
        <f t="shared" ca="1" si="57"/>
        <v>0</v>
      </c>
      <c r="M254" s="74">
        <f t="shared" ca="1" si="66"/>
        <v>0</v>
      </c>
      <c r="N254" s="60">
        <f t="shared" ca="1" si="67"/>
        <v>0</v>
      </c>
      <c r="O254" s="75">
        <f t="shared" ca="1" si="69"/>
        <v>0</v>
      </c>
      <c r="P254" s="123">
        <f t="shared" ca="1" si="68"/>
        <v>0</v>
      </c>
      <c r="Q254" s="76">
        <f t="shared" ca="1" si="64"/>
        <v>0</v>
      </c>
      <c r="R254" s="49">
        <f t="shared" si="58"/>
        <v>2044</v>
      </c>
    </row>
    <row r="255" spans="2:18" x14ac:dyDescent="0.25">
      <c r="B255" s="48">
        <f t="shared" si="59"/>
        <v>52779</v>
      </c>
      <c r="C255" s="72">
        <f t="shared" ca="1" si="60"/>
        <v>0</v>
      </c>
      <c r="D255" s="125">
        <v>0</v>
      </c>
      <c r="E255" s="125">
        <v>0</v>
      </c>
      <c r="F255" s="73">
        <f t="shared" ca="1" si="61"/>
        <v>0</v>
      </c>
      <c r="G255" s="77">
        <f t="shared" ca="1" si="62"/>
        <v>0</v>
      </c>
      <c r="H255" s="74">
        <f t="shared" ca="1" si="65"/>
        <v>0</v>
      </c>
      <c r="I255" s="112">
        <f t="shared" ca="1" si="55"/>
        <v>0</v>
      </c>
      <c r="J255" s="74">
        <f t="shared" ca="1" si="63"/>
        <v>0</v>
      </c>
      <c r="K255" s="74">
        <f t="shared" ca="1" si="56"/>
        <v>0</v>
      </c>
      <c r="L255" s="74">
        <f t="shared" ca="1" si="57"/>
        <v>0</v>
      </c>
      <c r="M255" s="74">
        <f t="shared" ca="1" si="66"/>
        <v>0</v>
      </c>
      <c r="N255" s="60">
        <f t="shared" ca="1" si="67"/>
        <v>0</v>
      </c>
      <c r="O255" s="75">
        <f t="shared" ca="1" si="69"/>
        <v>0</v>
      </c>
      <c r="P255" s="123">
        <f t="shared" ca="1" si="68"/>
        <v>0</v>
      </c>
      <c r="Q255" s="76">
        <f t="shared" ca="1" si="64"/>
        <v>0</v>
      </c>
      <c r="R255" s="49">
        <f t="shared" si="58"/>
        <v>2044</v>
      </c>
    </row>
    <row r="256" spans="2:18" x14ac:dyDescent="0.25">
      <c r="B256" s="48">
        <f t="shared" si="59"/>
        <v>52810</v>
      </c>
      <c r="C256" s="72">
        <f t="shared" ca="1" si="60"/>
        <v>0</v>
      </c>
      <c r="D256" s="125">
        <v>0</v>
      </c>
      <c r="E256" s="125">
        <v>0</v>
      </c>
      <c r="F256" s="73">
        <f t="shared" ca="1" si="61"/>
        <v>0</v>
      </c>
      <c r="G256" s="77">
        <f t="shared" ca="1" si="62"/>
        <v>0</v>
      </c>
      <c r="H256" s="74">
        <f t="shared" ca="1" si="65"/>
        <v>0</v>
      </c>
      <c r="I256" s="112">
        <f t="shared" ca="1" si="55"/>
        <v>0</v>
      </c>
      <c r="J256" s="74">
        <f t="shared" ca="1" si="63"/>
        <v>0</v>
      </c>
      <c r="K256" s="74">
        <f t="shared" ca="1" si="56"/>
        <v>0</v>
      </c>
      <c r="L256" s="74">
        <f t="shared" ca="1" si="57"/>
        <v>0</v>
      </c>
      <c r="M256" s="74">
        <f t="shared" ca="1" si="66"/>
        <v>0</v>
      </c>
      <c r="N256" s="60">
        <f t="shared" ca="1" si="67"/>
        <v>0</v>
      </c>
      <c r="O256" s="75">
        <f t="shared" ca="1" si="69"/>
        <v>0</v>
      </c>
      <c r="P256" s="123">
        <f t="shared" ca="1" si="68"/>
        <v>0</v>
      </c>
      <c r="Q256" s="76">
        <f t="shared" ca="1" si="64"/>
        <v>0</v>
      </c>
      <c r="R256" s="49">
        <f t="shared" si="58"/>
        <v>2044</v>
      </c>
    </row>
    <row r="257" spans="2:18" x14ac:dyDescent="0.25">
      <c r="B257" s="48">
        <f t="shared" si="59"/>
        <v>52841</v>
      </c>
      <c r="C257" s="72">
        <f t="shared" ca="1" si="60"/>
        <v>0</v>
      </c>
      <c r="D257" s="125">
        <v>0</v>
      </c>
      <c r="E257" s="125">
        <v>0</v>
      </c>
      <c r="F257" s="73">
        <f t="shared" ca="1" si="61"/>
        <v>0</v>
      </c>
      <c r="G257" s="77">
        <f t="shared" ca="1" si="62"/>
        <v>0</v>
      </c>
      <c r="H257" s="74">
        <f t="shared" ca="1" si="65"/>
        <v>0</v>
      </c>
      <c r="I257" s="112">
        <f t="shared" ca="1" si="55"/>
        <v>0</v>
      </c>
      <c r="J257" s="74">
        <f t="shared" ca="1" si="63"/>
        <v>0</v>
      </c>
      <c r="K257" s="74">
        <f t="shared" ca="1" si="56"/>
        <v>0</v>
      </c>
      <c r="L257" s="74">
        <f t="shared" ca="1" si="57"/>
        <v>0</v>
      </c>
      <c r="M257" s="74">
        <f t="shared" ca="1" si="66"/>
        <v>0</v>
      </c>
      <c r="N257" s="60">
        <f t="shared" ca="1" si="67"/>
        <v>0</v>
      </c>
      <c r="O257" s="75">
        <f t="shared" ca="1" si="69"/>
        <v>0</v>
      </c>
      <c r="P257" s="123">
        <f t="shared" ca="1" si="68"/>
        <v>0</v>
      </c>
      <c r="Q257" s="76">
        <f t="shared" ca="1" si="64"/>
        <v>0</v>
      </c>
      <c r="R257" s="49">
        <f t="shared" si="58"/>
        <v>2044</v>
      </c>
    </row>
    <row r="258" spans="2:18" x14ac:dyDescent="0.25">
      <c r="B258" s="48">
        <f t="shared" si="59"/>
        <v>52871</v>
      </c>
      <c r="C258" s="72">
        <f t="shared" ca="1" si="60"/>
        <v>0</v>
      </c>
      <c r="D258" s="125">
        <v>0</v>
      </c>
      <c r="E258" s="125">
        <v>0</v>
      </c>
      <c r="F258" s="73">
        <f t="shared" ca="1" si="61"/>
        <v>0</v>
      </c>
      <c r="G258" s="77">
        <f t="shared" ca="1" si="62"/>
        <v>0</v>
      </c>
      <c r="H258" s="74">
        <f t="shared" ca="1" si="65"/>
        <v>0</v>
      </c>
      <c r="I258" s="112">
        <f t="shared" ca="1" si="55"/>
        <v>0</v>
      </c>
      <c r="J258" s="74">
        <f t="shared" ca="1" si="63"/>
        <v>0</v>
      </c>
      <c r="K258" s="74">
        <f t="shared" ca="1" si="56"/>
        <v>0</v>
      </c>
      <c r="L258" s="74">
        <f t="shared" ca="1" si="57"/>
        <v>0</v>
      </c>
      <c r="M258" s="74">
        <f t="shared" ca="1" si="66"/>
        <v>0</v>
      </c>
      <c r="N258" s="60">
        <f t="shared" ca="1" si="67"/>
        <v>0</v>
      </c>
      <c r="O258" s="75">
        <f t="shared" ca="1" si="69"/>
        <v>0</v>
      </c>
      <c r="P258" s="123">
        <f t="shared" ca="1" si="68"/>
        <v>0</v>
      </c>
      <c r="Q258" s="76">
        <f t="shared" ca="1" si="64"/>
        <v>0</v>
      </c>
      <c r="R258" s="49">
        <f t="shared" si="58"/>
        <v>2044</v>
      </c>
    </row>
    <row r="259" spans="2:18" x14ac:dyDescent="0.25">
      <c r="B259" s="48">
        <f t="shared" si="59"/>
        <v>52902</v>
      </c>
      <c r="C259" s="72">
        <f t="shared" ca="1" si="60"/>
        <v>0</v>
      </c>
      <c r="D259" s="125">
        <v>0</v>
      </c>
      <c r="E259" s="125">
        <v>0</v>
      </c>
      <c r="F259" s="73">
        <f t="shared" ca="1" si="61"/>
        <v>0</v>
      </c>
      <c r="G259" s="77">
        <f t="shared" ca="1" si="62"/>
        <v>0</v>
      </c>
      <c r="H259" s="74">
        <f t="shared" ca="1" si="65"/>
        <v>0</v>
      </c>
      <c r="I259" s="112">
        <f t="shared" ca="1" si="55"/>
        <v>0</v>
      </c>
      <c r="J259" s="74">
        <f t="shared" ca="1" si="63"/>
        <v>0</v>
      </c>
      <c r="K259" s="74">
        <f t="shared" ca="1" si="56"/>
        <v>0</v>
      </c>
      <c r="L259" s="74">
        <f t="shared" ca="1" si="57"/>
        <v>0</v>
      </c>
      <c r="M259" s="74">
        <f t="shared" ca="1" si="66"/>
        <v>0</v>
      </c>
      <c r="N259" s="60">
        <f t="shared" ca="1" si="67"/>
        <v>0</v>
      </c>
      <c r="O259" s="75">
        <f t="shared" ca="1" si="69"/>
        <v>0</v>
      </c>
      <c r="P259" s="123">
        <f t="shared" ca="1" si="68"/>
        <v>0</v>
      </c>
      <c r="Q259" s="76">
        <f t="shared" ca="1" si="64"/>
        <v>0</v>
      </c>
      <c r="R259" s="49">
        <f t="shared" si="58"/>
        <v>2044</v>
      </c>
    </row>
    <row r="260" spans="2:18" x14ac:dyDescent="0.25">
      <c r="B260" s="48">
        <f t="shared" si="59"/>
        <v>52932</v>
      </c>
      <c r="C260" s="72">
        <f t="shared" ca="1" si="60"/>
        <v>0</v>
      </c>
      <c r="D260" s="125">
        <v>0</v>
      </c>
      <c r="E260" s="125">
        <v>0</v>
      </c>
      <c r="F260" s="73">
        <f t="shared" ca="1" si="61"/>
        <v>0</v>
      </c>
      <c r="G260" s="77">
        <f t="shared" ca="1" si="62"/>
        <v>0</v>
      </c>
      <c r="H260" s="74">
        <f t="shared" ca="1" si="65"/>
        <v>0</v>
      </c>
      <c r="I260" s="112">
        <f t="shared" ref="I260:I323" ca="1" si="70">IF(N259&gt;0,ROUND(LOOKUP(YEAR($B260-60),T:T,U:U),2),0)</f>
        <v>0</v>
      </c>
      <c r="J260" s="74">
        <f t="shared" ca="1" si="63"/>
        <v>0</v>
      </c>
      <c r="K260" s="74">
        <f t="shared" ref="K260:K323" ca="1" si="71">IF(N259&gt;0,-F260-G260-H260+IF(E260&gt;0,E260,Allotment),0)</f>
        <v>0</v>
      </c>
      <c r="L260" s="74">
        <f t="shared" ref="L260:L323" ca="1" si="72">IF(N259&gt;0,C260-K260,0)</f>
        <v>0</v>
      </c>
      <c r="M260" s="74">
        <f t="shared" ca="1" si="66"/>
        <v>0</v>
      </c>
      <c r="N260" s="60">
        <f t="shared" ca="1" si="67"/>
        <v>0</v>
      </c>
      <c r="O260" s="75">
        <f t="shared" ca="1" si="69"/>
        <v>0</v>
      </c>
      <c r="P260" s="123">
        <f t="shared" ca="1" si="68"/>
        <v>0</v>
      </c>
      <c r="Q260" s="76">
        <f t="shared" ca="1" si="64"/>
        <v>0</v>
      </c>
      <c r="R260" s="49">
        <f t="shared" ref="R260:R323" si="73">YEAR(B260)</f>
        <v>2044</v>
      </c>
    </row>
    <row r="261" spans="2:18" x14ac:dyDescent="0.25">
      <c r="B261" s="48">
        <f t="shared" ref="B261:B324" si="74">EDATE(B260,1)</f>
        <v>52963</v>
      </c>
      <c r="C261" s="72">
        <f t="shared" ref="C261:C324" ca="1" si="75">IF(N260&gt;0,N260-F261,IF(AND(N261=0,N260&lt;0),-0.01,0))</f>
        <v>0</v>
      </c>
      <c r="D261" s="125">
        <v>0</v>
      </c>
      <c r="E261" s="125">
        <v>0</v>
      </c>
      <c r="F261" s="73">
        <f t="shared" ref="F261:F324" ca="1" si="76">IF(N260&gt;0,IF(D261,D261,New_Payment)-G261-H261,0)</f>
        <v>0</v>
      </c>
      <c r="G261" s="77">
        <f t="shared" ref="G261:G324" ca="1" si="77">IF(N260&gt;0,ROUND(N260*Period_Interest,2),0)</f>
        <v>0</v>
      </c>
      <c r="H261" s="74">
        <f t="shared" ca="1" si="65"/>
        <v>0</v>
      </c>
      <c r="I261" s="112">
        <f t="shared" ca="1" si="70"/>
        <v>0</v>
      </c>
      <c r="J261" s="74">
        <f t="shared" ref="J261:J324" ca="1" si="78">IF($C260&gt;_80_of_Appraisal,PMI,0)</f>
        <v>0</v>
      </c>
      <c r="K261" s="74">
        <f t="shared" ca="1" si="71"/>
        <v>0</v>
      </c>
      <c r="L261" s="74">
        <f t="shared" ca="1" si="72"/>
        <v>0</v>
      </c>
      <c r="M261" s="74">
        <f t="shared" ca="1" si="66"/>
        <v>0</v>
      </c>
      <c r="N261" s="60">
        <f t="shared" ca="1" si="67"/>
        <v>0</v>
      </c>
      <c r="O261" s="75">
        <f t="shared" ca="1" si="69"/>
        <v>0</v>
      </c>
      <c r="P261" s="123">
        <f t="shared" ca="1" si="68"/>
        <v>0</v>
      </c>
      <c r="Q261" s="76">
        <f t="shared" ref="Q261:Q324" ca="1" si="79">IF(OR(Q260&lt;-0.01,Q260=0),0,IF(Q260&gt;0,Q260-F261-K261-IF(P261&lt;&gt;"",P261,O261),Q260-F261-K261))</f>
        <v>0</v>
      </c>
      <c r="R261" s="49">
        <f t="shared" si="73"/>
        <v>2045</v>
      </c>
    </row>
    <row r="262" spans="2:18" x14ac:dyDescent="0.25">
      <c r="B262" s="48">
        <f t="shared" si="74"/>
        <v>52994</v>
      </c>
      <c r="C262" s="72">
        <f t="shared" ca="1" si="75"/>
        <v>0</v>
      </c>
      <c r="D262" s="125">
        <v>0</v>
      </c>
      <c r="E262" s="125">
        <v>0</v>
      </c>
      <c r="F262" s="73">
        <f t="shared" ca="1" si="76"/>
        <v>0</v>
      </c>
      <c r="G262" s="77">
        <f t="shared" ca="1" si="77"/>
        <v>0</v>
      </c>
      <c r="H262" s="74">
        <f t="shared" ref="H262:H325" ca="1" si="80">I262+J262</f>
        <v>0</v>
      </c>
      <c r="I262" s="112">
        <f t="shared" ca="1" si="70"/>
        <v>0</v>
      </c>
      <c r="J262" s="74">
        <f t="shared" ca="1" si="78"/>
        <v>0</v>
      </c>
      <c r="K262" s="74">
        <f t="shared" ca="1" si="71"/>
        <v>0</v>
      </c>
      <c r="L262" s="74">
        <f t="shared" ca="1" si="72"/>
        <v>0</v>
      </c>
      <c r="M262" s="74">
        <f t="shared" ref="M262:M325" ca="1" si="81">IF($P262,$P262,0)</f>
        <v>0</v>
      </c>
      <c r="N262" s="60">
        <f t="shared" ref="N262:N325" ca="1" si="82">L262-M262</f>
        <v>0</v>
      </c>
      <c r="O262" s="75">
        <f t="shared" ca="1" si="69"/>
        <v>0</v>
      </c>
      <c r="P262" s="123">
        <f t="shared" ref="P262:P325" ca="1" si="83">IF(O262,O262,0)</f>
        <v>0</v>
      </c>
      <c r="Q262" s="76">
        <f t="shared" ca="1" si="79"/>
        <v>0</v>
      </c>
      <c r="R262" s="49">
        <f t="shared" si="73"/>
        <v>2045</v>
      </c>
    </row>
    <row r="263" spans="2:18" x14ac:dyDescent="0.25">
      <c r="B263" s="48">
        <f t="shared" si="74"/>
        <v>53022</v>
      </c>
      <c r="C263" s="72">
        <f t="shared" ca="1" si="75"/>
        <v>0</v>
      </c>
      <c r="D263" s="125">
        <v>0</v>
      </c>
      <c r="E263" s="125">
        <v>0</v>
      </c>
      <c r="F263" s="73">
        <f t="shared" ca="1" si="76"/>
        <v>0</v>
      </c>
      <c r="G263" s="77">
        <f t="shared" ca="1" si="77"/>
        <v>0</v>
      </c>
      <c r="H263" s="74">
        <f t="shared" ca="1" si="80"/>
        <v>0</v>
      </c>
      <c r="I263" s="112">
        <f t="shared" ca="1" si="70"/>
        <v>0</v>
      </c>
      <c r="J263" s="74">
        <f t="shared" ca="1" si="78"/>
        <v>0</v>
      </c>
      <c r="K263" s="74">
        <f t="shared" ca="1" si="71"/>
        <v>0</v>
      </c>
      <c r="L263" s="74">
        <f t="shared" ca="1" si="72"/>
        <v>0</v>
      </c>
      <c r="M263" s="74">
        <f t="shared" ca="1" si="81"/>
        <v>0</v>
      </c>
      <c r="N263" s="60">
        <f t="shared" ca="1" si="82"/>
        <v>0</v>
      </c>
      <c r="O263" s="75">
        <f t="shared" ca="1" si="69"/>
        <v>0</v>
      </c>
      <c r="P263" s="123">
        <f t="shared" ca="1" si="83"/>
        <v>0</v>
      </c>
      <c r="Q263" s="76">
        <f t="shared" ca="1" si="79"/>
        <v>0</v>
      </c>
      <c r="R263" s="49">
        <f t="shared" si="73"/>
        <v>2045</v>
      </c>
    </row>
    <row r="264" spans="2:18" x14ac:dyDescent="0.25">
      <c r="B264" s="48">
        <f t="shared" si="74"/>
        <v>53053</v>
      </c>
      <c r="C264" s="72">
        <f t="shared" ca="1" si="75"/>
        <v>0</v>
      </c>
      <c r="D264" s="125">
        <v>0</v>
      </c>
      <c r="E264" s="125">
        <v>0</v>
      </c>
      <c r="F264" s="73">
        <f t="shared" ca="1" si="76"/>
        <v>0</v>
      </c>
      <c r="G264" s="77">
        <f t="shared" ca="1" si="77"/>
        <v>0</v>
      </c>
      <c r="H264" s="74">
        <f t="shared" ca="1" si="80"/>
        <v>0</v>
      </c>
      <c r="I264" s="112">
        <f t="shared" ca="1" si="70"/>
        <v>0</v>
      </c>
      <c r="J264" s="74">
        <f t="shared" ca="1" si="78"/>
        <v>0</v>
      </c>
      <c r="K264" s="74">
        <f t="shared" ca="1" si="71"/>
        <v>0</v>
      </c>
      <c r="L264" s="74">
        <f t="shared" ca="1" si="72"/>
        <v>0</v>
      </c>
      <c r="M264" s="74">
        <f t="shared" ca="1" si="81"/>
        <v>0</v>
      </c>
      <c r="N264" s="60">
        <f t="shared" ca="1" si="82"/>
        <v>0</v>
      </c>
      <c r="O264" s="75">
        <f t="shared" ca="1" si="69"/>
        <v>0</v>
      </c>
      <c r="P264" s="123">
        <f t="shared" ca="1" si="83"/>
        <v>0</v>
      </c>
      <c r="Q264" s="76">
        <f t="shared" ca="1" si="79"/>
        <v>0</v>
      </c>
      <c r="R264" s="49">
        <f t="shared" si="73"/>
        <v>2045</v>
      </c>
    </row>
    <row r="265" spans="2:18" x14ac:dyDescent="0.25">
      <c r="B265" s="48">
        <f t="shared" si="74"/>
        <v>53083</v>
      </c>
      <c r="C265" s="72">
        <f t="shared" ca="1" si="75"/>
        <v>0</v>
      </c>
      <c r="D265" s="125">
        <v>0</v>
      </c>
      <c r="E265" s="125">
        <v>0</v>
      </c>
      <c r="F265" s="73">
        <f t="shared" ca="1" si="76"/>
        <v>0</v>
      </c>
      <c r="G265" s="77">
        <f t="shared" ca="1" si="77"/>
        <v>0</v>
      </c>
      <c r="H265" s="74">
        <f t="shared" ca="1" si="80"/>
        <v>0</v>
      </c>
      <c r="I265" s="112">
        <f t="shared" ca="1" si="70"/>
        <v>0</v>
      </c>
      <c r="J265" s="74">
        <f t="shared" ca="1" si="78"/>
        <v>0</v>
      </c>
      <c r="K265" s="74">
        <f t="shared" ca="1" si="71"/>
        <v>0</v>
      </c>
      <c r="L265" s="74">
        <f t="shared" ca="1" si="72"/>
        <v>0</v>
      </c>
      <c r="M265" s="74">
        <f t="shared" ca="1" si="81"/>
        <v>0</v>
      </c>
      <c r="N265" s="60">
        <f t="shared" ca="1" si="82"/>
        <v>0</v>
      </c>
      <c r="O265" s="75">
        <f t="shared" ca="1" si="69"/>
        <v>0</v>
      </c>
      <c r="P265" s="123">
        <f t="shared" ca="1" si="83"/>
        <v>0</v>
      </c>
      <c r="Q265" s="76">
        <f t="shared" ca="1" si="79"/>
        <v>0</v>
      </c>
      <c r="R265" s="49">
        <f t="shared" si="73"/>
        <v>2045</v>
      </c>
    </row>
    <row r="266" spans="2:18" x14ac:dyDescent="0.25">
      <c r="B266" s="48">
        <f t="shared" si="74"/>
        <v>53114</v>
      </c>
      <c r="C266" s="72">
        <f t="shared" ca="1" si="75"/>
        <v>0</v>
      </c>
      <c r="D266" s="125">
        <v>0</v>
      </c>
      <c r="E266" s="125">
        <v>0</v>
      </c>
      <c r="F266" s="73">
        <f t="shared" ca="1" si="76"/>
        <v>0</v>
      </c>
      <c r="G266" s="77">
        <f t="shared" ca="1" si="77"/>
        <v>0</v>
      </c>
      <c r="H266" s="74">
        <f t="shared" ca="1" si="80"/>
        <v>0</v>
      </c>
      <c r="I266" s="112">
        <f t="shared" ca="1" si="70"/>
        <v>0</v>
      </c>
      <c r="J266" s="74">
        <f t="shared" ca="1" si="78"/>
        <v>0</v>
      </c>
      <c r="K266" s="74">
        <f t="shared" ca="1" si="71"/>
        <v>0</v>
      </c>
      <c r="L266" s="74">
        <f t="shared" ca="1" si="72"/>
        <v>0</v>
      </c>
      <c r="M266" s="74">
        <f t="shared" ca="1" si="81"/>
        <v>0</v>
      </c>
      <c r="N266" s="60">
        <f t="shared" ca="1" si="82"/>
        <v>0</v>
      </c>
      <c r="O266" s="75">
        <f t="shared" ca="1" si="69"/>
        <v>0</v>
      </c>
      <c r="P266" s="123">
        <f t="shared" ca="1" si="83"/>
        <v>0</v>
      </c>
      <c r="Q266" s="76">
        <f t="shared" ca="1" si="79"/>
        <v>0</v>
      </c>
      <c r="R266" s="49">
        <f t="shared" si="73"/>
        <v>2045</v>
      </c>
    </row>
    <row r="267" spans="2:18" x14ac:dyDescent="0.25">
      <c r="B267" s="48">
        <f t="shared" si="74"/>
        <v>53144</v>
      </c>
      <c r="C267" s="72">
        <f t="shared" ca="1" si="75"/>
        <v>0</v>
      </c>
      <c r="D267" s="125">
        <v>0</v>
      </c>
      <c r="E267" s="125">
        <v>0</v>
      </c>
      <c r="F267" s="73">
        <f t="shared" ca="1" si="76"/>
        <v>0</v>
      </c>
      <c r="G267" s="77">
        <f t="shared" ca="1" si="77"/>
        <v>0</v>
      </c>
      <c r="H267" s="74">
        <f t="shared" ca="1" si="80"/>
        <v>0</v>
      </c>
      <c r="I267" s="112">
        <f t="shared" ca="1" si="70"/>
        <v>0</v>
      </c>
      <c r="J267" s="74">
        <f t="shared" ca="1" si="78"/>
        <v>0</v>
      </c>
      <c r="K267" s="74">
        <f t="shared" ca="1" si="71"/>
        <v>0</v>
      </c>
      <c r="L267" s="74">
        <f t="shared" ca="1" si="72"/>
        <v>0</v>
      </c>
      <c r="M267" s="74">
        <f t="shared" ca="1" si="81"/>
        <v>0</v>
      </c>
      <c r="N267" s="60">
        <f t="shared" ca="1" si="82"/>
        <v>0</v>
      </c>
      <c r="O267" s="75">
        <f t="shared" ca="1" si="69"/>
        <v>0</v>
      </c>
      <c r="P267" s="123">
        <f t="shared" ca="1" si="83"/>
        <v>0</v>
      </c>
      <c r="Q267" s="76">
        <f t="shared" ca="1" si="79"/>
        <v>0</v>
      </c>
      <c r="R267" s="49">
        <f t="shared" si="73"/>
        <v>2045</v>
      </c>
    </row>
    <row r="268" spans="2:18" x14ac:dyDescent="0.25">
      <c r="B268" s="48">
        <f t="shared" si="74"/>
        <v>53175</v>
      </c>
      <c r="C268" s="72">
        <f t="shared" ca="1" si="75"/>
        <v>0</v>
      </c>
      <c r="D268" s="125">
        <v>0</v>
      </c>
      <c r="E268" s="125">
        <v>0</v>
      </c>
      <c r="F268" s="73">
        <f t="shared" ca="1" si="76"/>
        <v>0</v>
      </c>
      <c r="G268" s="77">
        <f t="shared" ca="1" si="77"/>
        <v>0</v>
      </c>
      <c r="H268" s="74">
        <f t="shared" ca="1" si="80"/>
        <v>0</v>
      </c>
      <c r="I268" s="112">
        <f t="shared" ca="1" si="70"/>
        <v>0</v>
      </c>
      <c r="J268" s="74">
        <f t="shared" ca="1" si="78"/>
        <v>0</v>
      </c>
      <c r="K268" s="74">
        <f t="shared" ca="1" si="71"/>
        <v>0</v>
      </c>
      <c r="L268" s="74">
        <f t="shared" ca="1" si="72"/>
        <v>0</v>
      </c>
      <c r="M268" s="74">
        <f t="shared" ca="1" si="81"/>
        <v>0</v>
      </c>
      <c r="N268" s="60">
        <f t="shared" ca="1" si="82"/>
        <v>0</v>
      </c>
      <c r="O268" s="75">
        <f t="shared" ca="1" si="69"/>
        <v>0</v>
      </c>
      <c r="P268" s="123">
        <f t="shared" ca="1" si="83"/>
        <v>0</v>
      </c>
      <c r="Q268" s="76">
        <f t="shared" ca="1" si="79"/>
        <v>0</v>
      </c>
      <c r="R268" s="49">
        <f t="shared" si="73"/>
        <v>2045</v>
      </c>
    </row>
    <row r="269" spans="2:18" x14ac:dyDescent="0.25">
      <c r="B269" s="48">
        <f t="shared" si="74"/>
        <v>53206</v>
      </c>
      <c r="C269" s="72">
        <f t="shared" ca="1" si="75"/>
        <v>0</v>
      </c>
      <c r="D269" s="125">
        <v>0</v>
      </c>
      <c r="E269" s="125">
        <v>0</v>
      </c>
      <c r="F269" s="73">
        <f t="shared" ca="1" si="76"/>
        <v>0</v>
      </c>
      <c r="G269" s="77">
        <f t="shared" ca="1" si="77"/>
        <v>0</v>
      </c>
      <c r="H269" s="74">
        <f t="shared" ca="1" si="80"/>
        <v>0</v>
      </c>
      <c r="I269" s="112">
        <f t="shared" ca="1" si="70"/>
        <v>0</v>
      </c>
      <c r="J269" s="74">
        <f t="shared" ca="1" si="78"/>
        <v>0</v>
      </c>
      <c r="K269" s="74">
        <f t="shared" ca="1" si="71"/>
        <v>0</v>
      </c>
      <c r="L269" s="74">
        <f t="shared" ca="1" si="72"/>
        <v>0</v>
      </c>
      <c r="M269" s="74">
        <f t="shared" ca="1" si="81"/>
        <v>0</v>
      </c>
      <c r="N269" s="60">
        <f t="shared" ca="1" si="82"/>
        <v>0</v>
      </c>
      <c r="O269" s="75">
        <f t="shared" ca="1" si="69"/>
        <v>0</v>
      </c>
      <c r="P269" s="123">
        <f t="shared" ca="1" si="83"/>
        <v>0</v>
      </c>
      <c r="Q269" s="76">
        <f t="shared" ca="1" si="79"/>
        <v>0</v>
      </c>
      <c r="R269" s="49">
        <f t="shared" si="73"/>
        <v>2045</v>
      </c>
    </row>
    <row r="270" spans="2:18" x14ac:dyDescent="0.25">
      <c r="B270" s="48">
        <f t="shared" si="74"/>
        <v>53236</v>
      </c>
      <c r="C270" s="72">
        <f t="shared" ca="1" si="75"/>
        <v>0</v>
      </c>
      <c r="D270" s="125">
        <v>0</v>
      </c>
      <c r="E270" s="125">
        <v>0</v>
      </c>
      <c r="F270" s="73">
        <f t="shared" ca="1" si="76"/>
        <v>0</v>
      </c>
      <c r="G270" s="77">
        <f t="shared" ca="1" si="77"/>
        <v>0</v>
      </c>
      <c r="H270" s="74">
        <f t="shared" ca="1" si="80"/>
        <v>0</v>
      </c>
      <c r="I270" s="112">
        <f t="shared" ca="1" si="70"/>
        <v>0</v>
      </c>
      <c r="J270" s="74">
        <f t="shared" ca="1" si="78"/>
        <v>0</v>
      </c>
      <c r="K270" s="74">
        <f t="shared" ca="1" si="71"/>
        <v>0</v>
      </c>
      <c r="L270" s="74">
        <f t="shared" ca="1" si="72"/>
        <v>0</v>
      </c>
      <c r="M270" s="74">
        <f t="shared" ca="1" si="81"/>
        <v>0</v>
      </c>
      <c r="N270" s="60">
        <f t="shared" ca="1" si="82"/>
        <v>0</v>
      </c>
      <c r="O270" s="75">
        <f t="shared" ca="1" si="69"/>
        <v>0</v>
      </c>
      <c r="P270" s="123">
        <f t="shared" ca="1" si="83"/>
        <v>0</v>
      </c>
      <c r="Q270" s="76">
        <f t="shared" ca="1" si="79"/>
        <v>0</v>
      </c>
      <c r="R270" s="49">
        <f t="shared" si="73"/>
        <v>2045</v>
      </c>
    </row>
    <row r="271" spans="2:18" x14ac:dyDescent="0.25">
      <c r="B271" s="48">
        <f t="shared" si="74"/>
        <v>53267</v>
      </c>
      <c r="C271" s="72">
        <f t="shared" ca="1" si="75"/>
        <v>0</v>
      </c>
      <c r="D271" s="125">
        <v>0</v>
      </c>
      <c r="E271" s="125">
        <v>0</v>
      </c>
      <c r="F271" s="73">
        <f t="shared" ca="1" si="76"/>
        <v>0</v>
      </c>
      <c r="G271" s="77">
        <f t="shared" ca="1" si="77"/>
        <v>0</v>
      </c>
      <c r="H271" s="74">
        <f t="shared" ca="1" si="80"/>
        <v>0</v>
      </c>
      <c r="I271" s="112">
        <f t="shared" ca="1" si="70"/>
        <v>0</v>
      </c>
      <c r="J271" s="74">
        <f t="shared" ca="1" si="78"/>
        <v>0</v>
      </c>
      <c r="K271" s="74">
        <f t="shared" ca="1" si="71"/>
        <v>0</v>
      </c>
      <c r="L271" s="74">
        <f t="shared" ca="1" si="72"/>
        <v>0</v>
      </c>
      <c r="M271" s="74">
        <f t="shared" ca="1" si="81"/>
        <v>0</v>
      </c>
      <c r="N271" s="60">
        <f t="shared" ca="1" si="82"/>
        <v>0</v>
      </c>
      <c r="O271" s="75">
        <f t="shared" ca="1" si="69"/>
        <v>0</v>
      </c>
      <c r="P271" s="123">
        <f t="shared" ca="1" si="83"/>
        <v>0</v>
      </c>
      <c r="Q271" s="76">
        <f t="shared" ca="1" si="79"/>
        <v>0</v>
      </c>
      <c r="R271" s="49">
        <f t="shared" si="73"/>
        <v>2045</v>
      </c>
    </row>
    <row r="272" spans="2:18" x14ac:dyDescent="0.25">
      <c r="B272" s="48">
        <f t="shared" si="74"/>
        <v>53297</v>
      </c>
      <c r="C272" s="72">
        <f t="shared" ca="1" si="75"/>
        <v>0</v>
      </c>
      <c r="D272" s="125">
        <v>0</v>
      </c>
      <c r="E272" s="125">
        <v>0</v>
      </c>
      <c r="F272" s="73">
        <f t="shared" ca="1" si="76"/>
        <v>0</v>
      </c>
      <c r="G272" s="77">
        <f t="shared" ca="1" si="77"/>
        <v>0</v>
      </c>
      <c r="H272" s="74">
        <f t="shared" ca="1" si="80"/>
        <v>0</v>
      </c>
      <c r="I272" s="112">
        <f t="shared" ca="1" si="70"/>
        <v>0</v>
      </c>
      <c r="J272" s="74">
        <f t="shared" ca="1" si="78"/>
        <v>0</v>
      </c>
      <c r="K272" s="74">
        <f t="shared" ca="1" si="71"/>
        <v>0</v>
      </c>
      <c r="L272" s="74">
        <f t="shared" ca="1" si="72"/>
        <v>0</v>
      </c>
      <c r="M272" s="74">
        <f t="shared" ca="1" si="81"/>
        <v>0</v>
      </c>
      <c r="N272" s="60">
        <f t="shared" ca="1" si="82"/>
        <v>0</v>
      </c>
      <c r="O272" s="75">
        <f t="shared" ca="1" si="69"/>
        <v>0</v>
      </c>
      <c r="P272" s="123">
        <f t="shared" ca="1" si="83"/>
        <v>0</v>
      </c>
      <c r="Q272" s="76">
        <f t="shared" ca="1" si="79"/>
        <v>0</v>
      </c>
      <c r="R272" s="49">
        <f t="shared" si="73"/>
        <v>2045</v>
      </c>
    </row>
    <row r="273" spans="2:18" x14ac:dyDescent="0.25">
      <c r="B273" s="48">
        <f t="shared" si="74"/>
        <v>53328</v>
      </c>
      <c r="C273" s="72">
        <f t="shared" ca="1" si="75"/>
        <v>0</v>
      </c>
      <c r="D273" s="125">
        <v>0</v>
      </c>
      <c r="E273" s="125">
        <v>0</v>
      </c>
      <c r="F273" s="73">
        <f t="shared" ca="1" si="76"/>
        <v>0</v>
      </c>
      <c r="G273" s="77">
        <f t="shared" ca="1" si="77"/>
        <v>0</v>
      </c>
      <c r="H273" s="74">
        <f t="shared" ca="1" si="80"/>
        <v>0</v>
      </c>
      <c r="I273" s="112">
        <f t="shared" ca="1" si="70"/>
        <v>0</v>
      </c>
      <c r="J273" s="74">
        <f t="shared" ca="1" si="78"/>
        <v>0</v>
      </c>
      <c r="K273" s="74">
        <f t="shared" ca="1" si="71"/>
        <v>0</v>
      </c>
      <c r="L273" s="74">
        <f t="shared" ca="1" si="72"/>
        <v>0</v>
      </c>
      <c r="M273" s="74">
        <f t="shared" ca="1" si="81"/>
        <v>0</v>
      </c>
      <c r="N273" s="60">
        <f t="shared" ca="1" si="82"/>
        <v>0</v>
      </c>
      <c r="O273" s="75">
        <f t="shared" ca="1" si="69"/>
        <v>0</v>
      </c>
      <c r="P273" s="123">
        <f t="shared" ca="1" si="83"/>
        <v>0</v>
      </c>
      <c r="Q273" s="76">
        <f t="shared" ca="1" si="79"/>
        <v>0</v>
      </c>
      <c r="R273" s="49">
        <f t="shared" si="73"/>
        <v>2046</v>
      </c>
    </row>
    <row r="274" spans="2:18" x14ac:dyDescent="0.25">
      <c r="B274" s="48">
        <f t="shared" si="74"/>
        <v>53359</v>
      </c>
      <c r="C274" s="72">
        <f t="shared" ca="1" si="75"/>
        <v>0</v>
      </c>
      <c r="D274" s="125">
        <v>0</v>
      </c>
      <c r="E274" s="125">
        <v>0</v>
      </c>
      <c r="F274" s="73">
        <f t="shared" ca="1" si="76"/>
        <v>0</v>
      </c>
      <c r="G274" s="77">
        <f t="shared" ca="1" si="77"/>
        <v>0</v>
      </c>
      <c r="H274" s="74">
        <f t="shared" ca="1" si="80"/>
        <v>0</v>
      </c>
      <c r="I274" s="112">
        <f t="shared" ca="1" si="70"/>
        <v>0</v>
      </c>
      <c r="J274" s="74">
        <f t="shared" ca="1" si="78"/>
        <v>0</v>
      </c>
      <c r="K274" s="74">
        <f t="shared" ca="1" si="71"/>
        <v>0</v>
      </c>
      <c r="L274" s="74">
        <f t="shared" ca="1" si="72"/>
        <v>0</v>
      </c>
      <c r="M274" s="74">
        <f t="shared" ca="1" si="81"/>
        <v>0</v>
      </c>
      <c r="N274" s="60">
        <f t="shared" ca="1" si="82"/>
        <v>0</v>
      </c>
      <c r="O274" s="75">
        <f t="shared" ca="1" si="69"/>
        <v>0</v>
      </c>
      <c r="P274" s="123">
        <f t="shared" ca="1" si="83"/>
        <v>0</v>
      </c>
      <c r="Q274" s="76">
        <f t="shared" ca="1" si="79"/>
        <v>0</v>
      </c>
      <c r="R274" s="49">
        <f t="shared" si="73"/>
        <v>2046</v>
      </c>
    </row>
    <row r="275" spans="2:18" x14ac:dyDescent="0.25">
      <c r="B275" s="48">
        <f t="shared" si="74"/>
        <v>53387</v>
      </c>
      <c r="C275" s="72">
        <f t="shared" ca="1" si="75"/>
        <v>0</v>
      </c>
      <c r="D275" s="125">
        <v>0</v>
      </c>
      <c r="E275" s="125">
        <v>0</v>
      </c>
      <c r="F275" s="73">
        <f t="shared" ca="1" si="76"/>
        <v>0</v>
      </c>
      <c r="G275" s="77">
        <f t="shared" ca="1" si="77"/>
        <v>0</v>
      </c>
      <c r="H275" s="74">
        <f t="shared" ca="1" si="80"/>
        <v>0</v>
      </c>
      <c r="I275" s="112">
        <f t="shared" ca="1" si="70"/>
        <v>0</v>
      </c>
      <c r="J275" s="74">
        <f t="shared" ca="1" si="78"/>
        <v>0</v>
      </c>
      <c r="K275" s="74">
        <f t="shared" ca="1" si="71"/>
        <v>0</v>
      </c>
      <c r="L275" s="74">
        <f t="shared" ca="1" si="72"/>
        <v>0</v>
      </c>
      <c r="M275" s="74">
        <f t="shared" ca="1" si="81"/>
        <v>0</v>
      </c>
      <c r="N275" s="60">
        <f t="shared" ca="1" si="82"/>
        <v>0</v>
      </c>
      <c r="O275" s="75">
        <f t="shared" ca="1" si="69"/>
        <v>0</v>
      </c>
      <c r="P275" s="123">
        <f t="shared" ca="1" si="83"/>
        <v>0</v>
      </c>
      <c r="Q275" s="76">
        <f t="shared" ca="1" si="79"/>
        <v>0</v>
      </c>
      <c r="R275" s="49">
        <f t="shared" si="73"/>
        <v>2046</v>
      </c>
    </row>
    <row r="276" spans="2:18" x14ac:dyDescent="0.25">
      <c r="B276" s="48">
        <f t="shared" si="74"/>
        <v>53418</v>
      </c>
      <c r="C276" s="72">
        <f t="shared" ca="1" si="75"/>
        <v>0</v>
      </c>
      <c r="D276" s="125">
        <v>0</v>
      </c>
      <c r="E276" s="125">
        <v>0</v>
      </c>
      <c r="F276" s="73">
        <f t="shared" ca="1" si="76"/>
        <v>0</v>
      </c>
      <c r="G276" s="77">
        <f t="shared" ca="1" si="77"/>
        <v>0</v>
      </c>
      <c r="H276" s="74">
        <f t="shared" ca="1" si="80"/>
        <v>0</v>
      </c>
      <c r="I276" s="112">
        <f t="shared" ca="1" si="70"/>
        <v>0</v>
      </c>
      <c r="J276" s="74">
        <f t="shared" ca="1" si="78"/>
        <v>0</v>
      </c>
      <c r="K276" s="74">
        <f t="shared" ca="1" si="71"/>
        <v>0</v>
      </c>
      <c r="L276" s="74">
        <f t="shared" ca="1" si="72"/>
        <v>0</v>
      </c>
      <c r="M276" s="74">
        <f t="shared" ca="1" si="81"/>
        <v>0</v>
      </c>
      <c r="N276" s="60">
        <f t="shared" ca="1" si="82"/>
        <v>0</v>
      </c>
      <c r="O276" s="75">
        <f t="shared" ca="1" si="69"/>
        <v>0</v>
      </c>
      <c r="P276" s="123">
        <f t="shared" ca="1" si="83"/>
        <v>0</v>
      </c>
      <c r="Q276" s="76">
        <f t="shared" ca="1" si="79"/>
        <v>0</v>
      </c>
      <c r="R276" s="49">
        <f t="shared" si="73"/>
        <v>2046</v>
      </c>
    </row>
    <row r="277" spans="2:18" x14ac:dyDescent="0.25">
      <c r="B277" s="48">
        <f t="shared" si="74"/>
        <v>53448</v>
      </c>
      <c r="C277" s="72">
        <f t="shared" ca="1" si="75"/>
        <v>0</v>
      </c>
      <c r="D277" s="125">
        <v>0</v>
      </c>
      <c r="E277" s="125">
        <v>0</v>
      </c>
      <c r="F277" s="73">
        <f t="shared" ca="1" si="76"/>
        <v>0</v>
      </c>
      <c r="G277" s="77">
        <f t="shared" ca="1" si="77"/>
        <v>0</v>
      </c>
      <c r="H277" s="74">
        <f t="shared" ca="1" si="80"/>
        <v>0</v>
      </c>
      <c r="I277" s="112">
        <f t="shared" ca="1" si="70"/>
        <v>0</v>
      </c>
      <c r="J277" s="74">
        <f t="shared" ca="1" si="78"/>
        <v>0</v>
      </c>
      <c r="K277" s="74">
        <f t="shared" ca="1" si="71"/>
        <v>0</v>
      </c>
      <c r="L277" s="74">
        <f t="shared" ca="1" si="72"/>
        <v>0</v>
      </c>
      <c r="M277" s="74">
        <f t="shared" ca="1" si="81"/>
        <v>0</v>
      </c>
      <c r="N277" s="60">
        <f t="shared" ca="1" si="82"/>
        <v>0</v>
      </c>
      <c r="O277" s="75">
        <f t="shared" ca="1" si="69"/>
        <v>0</v>
      </c>
      <c r="P277" s="123">
        <f t="shared" ca="1" si="83"/>
        <v>0</v>
      </c>
      <c r="Q277" s="76">
        <f t="shared" ca="1" si="79"/>
        <v>0</v>
      </c>
      <c r="R277" s="49">
        <f t="shared" si="73"/>
        <v>2046</v>
      </c>
    </row>
    <row r="278" spans="2:18" x14ac:dyDescent="0.25">
      <c r="B278" s="48">
        <f t="shared" si="74"/>
        <v>53479</v>
      </c>
      <c r="C278" s="72">
        <f t="shared" ca="1" si="75"/>
        <v>0</v>
      </c>
      <c r="D278" s="125">
        <v>0</v>
      </c>
      <c r="E278" s="125">
        <v>0</v>
      </c>
      <c r="F278" s="73">
        <f t="shared" ca="1" si="76"/>
        <v>0</v>
      </c>
      <c r="G278" s="77">
        <f t="shared" ca="1" si="77"/>
        <v>0</v>
      </c>
      <c r="H278" s="74">
        <f t="shared" ca="1" si="80"/>
        <v>0</v>
      </c>
      <c r="I278" s="112">
        <f t="shared" ca="1" si="70"/>
        <v>0</v>
      </c>
      <c r="J278" s="74">
        <f t="shared" ca="1" si="78"/>
        <v>0</v>
      </c>
      <c r="K278" s="74">
        <f t="shared" ca="1" si="71"/>
        <v>0</v>
      </c>
      <c r="L278" s="74">
        <f t="shared" ca="1" si="72"/>
        <v>0</v>
      </c>
      <c r="M278" s="74">
        <f t="shared" ca="1" si="81"/>
        <v>0</v>
      </c>
      <c r="N278" s="60">
        <f t="shared" ca="1" si="82"/>
        <v>0</v>
      </c>
      <c r="O278" s="75">
        <f t="shared" ca="1" si="69"/>
        <v>0</v>
      </c>
      <c r="P278" s="123">
        <f t="shared" ca="1" si="83"/>
        <v>0</v>
      </c>
      <c r="Q278" s="76">
        <f t="shared" ca="1" si="79"/>
        <v>0</v>
      </c>
      <c r="R278" s="49">
        <f t="shared" si="73"/>
        <v>2046</v>
      </c>
    </row>
    <row r="279" spans="2:18" x14ac:dyDescent="0.25">
      <c r="B279" s="48">
        <f t="shared" si="74"/>
        <v>53509</v>
      </c>
      <c r="C279" s="72">
        <f t="shared" ca="1" si="75"/>
        <v>0</v>
      </c>
      <c r="D279" s="125">
        <v>0</v>
      </c>
      <c r="E279" s="125">
        <v>0</v>
      </c>
      <c r="F279" s="73">
        <f t="shared" ca="1" si="76"/>
        <v>0</v>
      </c>
      <c r="G279" s="77">
        <f t="shared" ca="1" si="77"/>
        <v>0</v>
      </c>
      <c r="H279" s="74">
        <f t="shared" ca="1" si="80"/>
        <v>0</v>
      </c>
      <c r="I279" s="112">
        <f t="shared" ca="1" si="70"/>
        <v>0</v>
      </c>
      <c r="J279" s="74">
        <f t="shared" ca="1" si="78"/>
        <v>0</v>
      </c>
      <c r="K279" s="74">
        <f t="shared" ca="1" si="71"/>
        <v>0</v>
      </c>
      <c r="L279" s="74">
        <f t="shared" ca="1" si="72"/>
        <v>0</v>
      </c>
      <c r="M279" s="74">
        <f t="shared" ca="1" si="81"/>
        <v>0</v>
      </c>
      <c r="N279" s="60">
        <f t="shared" ca="1" si="82"/>
        <v>0</v>
      </c>
      <c r="O279" s="75">
        <f t="shared" ca="1" si="69"/>
        <v>0</v>
      </c>
      <c r="P279" s="123">
        <f t="shared" ca="1" si="83"/>
        <v>0</v>
      </c>
      <c r="Q279" s="76">
        <f t="shared" ca="1" si="79"/>
        <v>0</v>
      </c>
      <c r="R279" s="49">
        <f t="shared" si="73"/>
        <v>2046</v>
      </c>
    </row>
    <row r="280" spans="2:18" x14ac:dyDescent="0.25">
      <c r="B280" s="48">
        <f t="shared" si="74"/>
        <v>53540</v>
      </c>
      <c r="C280" s="72">
        <f t="shared" ca="1" si="75"/>
        <v>0</v>
      </c>
      <c r="D280" s="125">
        <v>0</v>
      </c>
      <c r="E280" s="125">
        <v>0</v>
      </c>
      <c r="F280" s="73">
        <f t="shared" ca="1" si="76"/>
        <v>0</v>
      </c>
      <c r="G280" s="77">
        <f t="shared" ca="1" si="77"/>
        <v>0</v>
      </c>
      <c r="H280" s="74">
        <f t="shared" ca="1" si="80"/>
        <v>0</v>
      </c>
      <c r="I280" s="112">
        <f t="shared" ca="1" si="70"/>
        <v>0</v>
      </c>
      <c r="J280" s="74">
        <f t="shared" ca="1" si="78"/>
        <v>0</v>
      </c>
      <c r="K280" s="74">
        <f t="shared" ca="1" si="71"/>
        <v>0</v>
      </c>
      <c r="L280" s="74">
        <f t="shared" ca="1" si="72"/>
        <v>0</v>
      </c>
      <c r="M280" s="74">
        <f t="shared" ca="1" si="81"/>
        <v>0</v>
      </c>
      <c r="N280" s="60">
        <f t="shared" ca="1" si="82"/>
        <v>0</v>
      </c>
      <c r="O280" s="75">
        <f t="shared" ca="1" si="69"/>
        <v>0</v>
      </c>
      <c r="P280" s="123">
        <f t="shared" ca="1" si="83"/>
        <v>0</v>
      </c>
      <c r="Q280" s="76">
        <f t="shared" ca="1" si="79"/>
        <v>0</v>
      </c>
      <c r="R280" s="49">
        <f t="shared" si="73"/>
        <v>2046</v>
      </c>
    </row>
    <row r="281" spans="2:18" x14ac:dyDescent="0.25">
      <c r="B281" s="48">
        <f t="shared" si="74"/>
        <v>53571</v>
      </c>
      <c r="C281" s="72">
        <f t="shared" ca="1" si="75"/>
        <v>0</v>
      </c>
      <c r="D281" s="125">
        <v>0</v>
      </c>
      <c r="E281" s="125">
        <v>0</v>
      </c>
      <c r="F281" s="73">
        <f t="shared" ca="1" si="76"/>
        <v>0</v>
      </c>
      <c r="G281" s="77">
        <f t="shared" ca="1" si="77"/>
        <v>0</v>
      </c>
      <c r="H281" s="74">
        <f t="shared" ca="1" si="80"/>
        <v>0</v>
      </c>
      <c r="I281" s="112">
        <f t="shared" ca="1" si="70"/>
        <v>0</v>
      </c>
      <c r="J281" s="74">
        <f t="shared" ca="1" si="78"/>
        <v>0</v>
      </c>
      <c r="K281" s="74">
        <f t="shared" ca="1" si="71"/>
        <v>0</v>
      </c>
      <c r="L281" s="74">
        <f t="shared" ca="1" si="72"/>
        <v>0</v>
      </c>
      <c r="M281" s="74">
        <f t="shared" ca="1" si="81"/>
        <v>0</v>
      </c>
      <c r="N281" s="60">
        <f t="shared" ca="1" si="82"/>
        <v>0</v>
      </c>
      <c r="O281" s="75">
        <f t="shared" ref="O281:O344" ca="1" si="84">IF(Q280&gt;0,(IF(AND(MONTH($B281)=MONTH(Renew_3208),MONTH($B281)=MONTH(Renew_2924)),Goal_From_3208*0.5+Goal_From_2924*0.5,IF(MONTH($B281)=MONTH(Renew_3208),Goal_From_3208*0.5+Goal_From_2924*0.9,IF(MONTH($B281)=MONTH(Renew_2924),Goal_From_3208*0.9+Goal_From_2924*0.5,Goal_From_3208*0.9+Goal_From_2924*0.9)))+IF(B281&gt;=Temp_Start,IF(Temp,Temp_Goal,0),0)+IF(Bought_3rd_Rental,IF(MONTH($B281)=MONTH(Renew_NEW),Goal_From_NEW*0.5,Goal_From_NEW))),0)</f>
        <v>0</v>
      </c>
      <c r="P281" s="123">
        <f t="shared" ca="1" si="83"/>
        <v>0</v>
      </c>
      <c r="Q281" s="76">
        <f t="shared" ca="1" si="79"/>
        <v>0</v>
      </c>
      <c r="R281" s="49">
        <f t="shared" si="73"/>
        <v>2046</v>
      </c>
    </row>
    <row r="282" spans="2:18" x14ac:dyDescent="0.25">
      <c r="B282" s="48">
        <f t="shared" si="74"/>
        <v>53601</v>
      </c>
      <c r="C282" s="72">
        <f t="shared" ca="1" si="75"/>
        <v>0</v>
      </c>
      <c r="D282" s="125">
        <v>0</v>
      </c>
      <c r="E282" s="125">
        <v>0</v>
      </c>
      <c r="F282" s="73">
        <f t="shared" ca="1" si="76"/>
        <v>0</v>
      </c>
      <c r="G282" s="77">
        <f t="shared" ca="1" si="77"/>
        <v>0</v>
      </c>
      <c r="H282" s="74">
        <f t="shared" ca="1" si="80"/>
        <v>0</v>
      </c>
      <c r="I282" s="112">
        <f t="shared" ca="1" si="70"/>
        <v>0</v>
      </c>
      <c r="J282" s="74">
        <f t="shared" ca="1" si="78"/>
        <v>0</v>
      </c>
      <c r="K282" s="74">
        <f t="shared" ca="1" si="71"/>
        <v>0</v>
      </c>
      <c r="L282" s="74">
        <f t="shared" ca="1" si="72"/>
        <v>0</v>
      </c>
      <c r="M282" s="74">
        <f t="shared" ca="1" si="81"/>
        <v>0</v>
      </c>
      <c r="N282" s="60">
        <f t="shared" ca="1" si="82"/>
        <v>0</v>
      </c>
      <c r="O282" s="75">
        <f t="shared" ca="1" si="84"/>
        <v>0</v>
      </c>
      <c r="P282" s="123">
        <f t="shared" ca="1" si="83"/>
        <v>0</v>
      </c>
      <c r="Q282" s="76">
        <f t="shared" ca="1" si="79"/>
        <v>0</v>
      </c>
      <c r="R282" s="49">
        <f t="shared" si="73"/>
        <v>2046</v>
      </c>
    </row>
    <row r="283" spans="2:18" x14ac:dyDescent="0.25">
      <c r="B283" s="48">
        <f t="shared" si="74"/>
        <v>53632</v>
      </c>
      <c r="C283" s="72">
        <f t="shared" ca="1" si="75"/>
        <v>0</v>
      </c>
      <c r="D283" s="125">
        <v>0</v>
      </c>
      <c r="E283" s="125">
        <v>0</v>
      </c>
      <c r="F283" s="73">
        <f t="shared" ca="1" si="76"/>
        <v>0</v>
      </c>
      <c r="G283" s="77">
        <f t="shared" ca="1" si="77"/>
        <v>0</v>
      </c>
      <c r="H283" s="74">
        <f t="shared" ca="1" si="80"/>
        <v>0</v>
      </c>
      <c r="I283" s="112">
        <f t="shared" ca="1" si="70"/>
        <v>0</v>
      </c>
      <c r="J283" s="74">
        <f t="shared" ca="1" si="78"/>
        <v>0</v>
      </c>
      <c r="K283" s="74">
        <f t="shared" ca="1" si="71"/>
        <v>0</v>
      </c>
      <c r="L283" s="74">
        <f t="shared" ca="1" si="72"/>
        <v>0</v>
      </c>
      <c r="M283" s="74">
        <f t="shared" ca="1" si="81"/>
        <v>0</v>
      </c>
      <c r="N283" s="60">
        <f t="shared" ca="1" si="82"/>
        <v>0</v>
      </c>
      <c r="O283" s="75">
        <f t="shared" ca="1" si="84"/>
        <v>0</v>
      </c>
      <c r="P283" s="123">
        <f t="shared" ca="1" si="83"/>
        <v>0</v>
      </c>
      <c r="Q283" s="76">
        <f t="shared" ca="1" si="79"/>
        <v>0</v>
      </c>
      <c r="R283" s="49">
        <f t="shared" si="73"/>
        <v>2046</v>
      </c>
    </row>
    <row r="284" spans="2:18" x14ac:dyDescent="0.25">
      <c r="B284" s="48">
        <f t="shared" si="74"/>
        <v>53662</v>
      </c>
      <c r="C284" s="72">
        <f t="shared" ca="1" si="75"/>
        <v>0</v>
      </c>
      <c r="D284" s="125">
        <v>0</v>
      </c>
      <c r="E284" s="125">
        <v>0</v>
      </c>
      <c r="F284" s="73">
        <f t="shared" ca="1" si="76"/>
        <v>0</v>
      </c>
      <c r="G284" s="77">
        <f t="shared" ca="1" si="77"/>
        <v>0</v>
      </c>
      <c r="H284" s="74">
        <f t="shared" ca="1" si="80"/>
        <v>0</v>
      </c>
      <c r="I284" s="112">
        <f t="shared" ca="1" si="70"/>
        <v>0</v>
      </c>
      <c r="J284" s="74">
        <f t="shared" ca="1" si="78"/>
        <v>0</v>
      </c>
      <c r="K284" s="74">
        <f t="shared" ca="1" si="71"/>
        <v>0</v>
      </c>
      <c r="L284" s="74">
        <f t="shared" ca="1" si="72"/>
        <v>0</v>
      </c>
      <c r="M284" s="74">
        <f t="shared" ca="1" si="81"/>
        <v>0</v>
      </c>
      <c r="N284" s="60">
        <f t="shared" ca="1" si="82"/>
        <v>0</v>
      </c>
      <c r="O284" s="75">
        <f t="shared" ca="1" si="84"/>
        <v>0</v>
      </c>
      <c r="P284" s="123">
        <f t="shared" ca="1" si="83"/>
        <v>0</v>
      </c>
      <c r="Q284" s="76">
        <f t="shared" ca="1" si="79"/>
        <v>0</v>
      </c>
      <c r="R284" s="49">
        <f t="shared" si="73"/>
        <v>2046</v>
      </c>
    </row>
    <row r="285" spans="2:18" x14ac:dyDescent="0.25">
      <c r="B285" s="48">
        <f t="shared" si="74"/>
        <v>53693</v>
      </c>
      <c r="C285" s="72">
        <f t="shared" ca="1" si="75"/>
        <v>0</v>
      </c>
      <c r="D285" s="125">
        <v>0</v>
      </c>
      <c r="E285" s="125">
        <v>0</v>
      </c>
      <c r="F285" s="73">
        <f t="shared" ca="1" si="76"/>
        <v>0</v>
      </c>
      <c r="G285" s="77">
        <f t="shared" ca="1" si="77"/>
        <v>0</v>
      </c>
      <c r="H285" s="74">
        <f t="shared" ca="1" si="80"/>
        <v>0</v>
      </c>
      <c r="I285" s="112">
        <f t="shared" ca="1" si="70"/>
        <v>0</v>
      </c>
      <c r="J285" s="74">
        <f t="shared" ca="1" si="78"/>
        <v>0</v>
      </c>
      <c r="K285" s="74">
        <f t="shared" ca="1" si="71"/>
        <v>0</v>
      </c>
      <c r="L285" s="74">
        <f t="shared" ca="1" si="72"/>
        <v>0</v>
      </c>
      <c r="M285" s="74">
        <f t="shared" ca="1" si="81"/>
        <v>0</v>
      </c>
      <c r="N285" s="60">
        <f t="shared" ca="1" si="82"/>
        <v>0</v>
      </c>
      <c r="O285" s="75">
        <f t="shared" ca="1" si="84"/>
        <v>0</v>
      </c>
      <c r="P285" s="123">
        <f t="shared" ca="1" si="83"/>
        <v>0</v>
      </c>
      <c r="Q285" s="76">
        <f t="shared" ca="1" si="79"/>
        <v>0</v>
      </c>
      <c r="R285" s="49">
        <f t="shared" si="73"/>
        <v>2047</v>
      </c>
    </row>
    <row r="286" spans="2:18" x14ac:dyDescent="0.25">
      <c r="B286" s="48">
        <f t="shared" si="74"/>
        <v>53724</v>
      </c>
      <c r="C286" s="72">
        <f t="shared" ca="1" si="75"/>
        <v>0</v>
      </c>
      <c r="D286" s="125">
        <v>0</v>
      </c>
      <c r="E286" s="125">
        <v>0</v>
      </c>
      <c r="F286" s="73">
        <f t="shared" ca="1" si="76"/>
        <v>0</v>
      </c>
      <c r="G286" s="77">
        <f t="shared" ca="1" si="77"/>
        <v>0</v>
      </c>
      <c r="H286" s="74">
        <f t="shared" ca="1" si="80"/>
        <v>0</v>
      </c>
      <c r="I286" s="112">
        <f t="shared" ca="1" si="70"/>
        <v>0</v>
      </c>
      <c r="J286" s="74">
        <f t="shared" ca="1" si="78"/>
        <v>0</v>
      </c>
      <c r="K286" s="74">
        <f t="shared" ca="1" si="71"/>
        <v>0</v>
      </c>
      <c r="L286" s="74">
        <f t="shared" ca="1" si="72"/>
        <v>0</v>
      </c>
      <c r="M286" s="74">
        <f t="shared" ca="1" si="81"/>
        <v>0</v>
      </c>
      <c r="N286" s="60">
        <f t="shared" ca="1" si="82"/>
        <v>0</v>
      </c>
      <c r="O286" s="75">
        <f t="shared" ca="1" si="84"/>
        <v>0</v>
      </c>
      <c r="P286" s="123">
        <f t="shared" ca="1" si="83"/>
        <v>0</v>
      </c>
      <c r="Q286" s="76">
        <f t="shared" ca="1" si="79"/>
        <v>0</v>
      </c>
      <c r="R286" s="49">
        <f t="shared" si="73"/>
        <v>2047</v>
      </c>
    </row>
    <row r="287" spans="2:18" x14ac:dyDescent="0.25">
      <c r="B287" s="48">
        <f t="shared" si="74"/>
        <v>53752</v>
      </c>
      <c r="C287" s="72">
        <f t="shared" ca="1" si="75"/>
        <v>0</v>
      </c>
      <c r="D287" s="125">
        <v>0</v>
      </c>
      <c r="E287" s="125">
        <v>0</v>
      </c>
      <c r="F287" s="73">
        <f t="shared" ca="1" si="76"/>
        <v>0</v>
      </c>
      <c r="G287" s="77">
        <f t="shared" ca="1" si="77"/>
        <v>0</v>
      </c>
      <c r="H287" s="74">
        <f t="shared" ca="1" si="80"/>
        <v>0</v>
      </c>
      <c r="I287" s="112">
        <f t="shared" ca="1" si="70"/>
        <v>0</v>
      </c>
      <c r="J287" s="74">
        <f t="shared" ca="1" si="78"/>
        <v>0</v>
      </c>
      <c r="K287" s="74">
        <f t="shared" ca="1" si="71"/>
        <v>0</v>
      </c>
      <c r="L287" s="74">
        <f t="shared" ca="1" si="72"/>
        <v>0</v>
      </c>
      <c r="M287" s="74">
        <f t="shared" ca="1" si="81"/>
        <v>0</v>
      </c>
      <c r="N287" s="60">
        <f t="shared" ca="1" si="82"/>
        <v>0</v>
      </c>
      <c r="O287" s="75">
        <f t="shared" ca="1" si="84"/>
        <v>0</v>
      </c>
      <c r="P287" s="123">
        <f t="shared" ca="1" si="83"/>
        <v>0</v>
      </c>
      <c r="Q287" s="76">
        <f t="shared" ca="1" si="79"/>
        <v>0</v>
      </c>
      <c r="R287" s="49">
        <f t="shared" si="73"/>
        <v>2047</v>
      </c>
    </row>
    <row r="288" spans="2:18" x14ac:dyDescent="0.25">
      <c r="B288" s="48">
        <f t="shared" si="74"/>
        <v>53783</v>
      </c>
      <c r="C288" s="72">
        <f t="shared" ca="1" si="75"/>
        <v>0</v>
      </c>
      <c r="D288" s="125">
        <v>0</v>
      </c>
      <c r="E288" s="125">
        <v>0</v>
      </c>
      <c r="F288" s="73">
        <f t="shared" ca="1" si="76"/>
        <v>0</v>
      </c>
      <c r="G288" s="77">
        <f t="shared" ca="1" si="77"/>
        <v>0</v>
      </c>
      <c r="H288" s="74">
        <f t="shared" ca="1" si="80"/>
        <v>0</v>
      </c>
      <c r="I288" s="112">
        <f t="shared" ca="1" si="70"/>
        <v>0</v>
      </c>
      <c r="J288" s="74">
        <f t="shared" ca="1" si="78"/>
        <v>0</v>
      </c>
      <c r="K288" s="74">
        <f t="shared" ca="1" si="71"/>
        <v>0</v>
      </c>
      <c r="L288" s="74">
        <f t="shared" ca="1" si="72"/>
        <v>0</v>
      </c>
      <c r="M288" s="74">
        <f t="shared" ca="1" si="81"/>
        <v>0</v>
      </c>
      <c r="N288" s="60">
        <f t="shared" ca="1" si="82"/>
        <v>0</v>
      </c>
      <c r="O288" s="75">
        <f t="shared" ca="1" si="84"/>
        <v>0</v>
      </c>
      <c r="P288" s="123">
        <f t="shared" ca="1" si="83"/>
        <v>0</v>
      </c>
      <c r="Q288" s="76">
        <f t="shared" ca="1" si="79"/>
        <v>0</v>
      </c>
      <c r="R288" s="49">
        <f t="shared" si="73"/>
        <v>2047</v>
      </c>
    </row>
    <row r="289" spans="2:18" x14ac:dyDescent="0.25">
      <c r="B289" s="48">
        <f t="shared" si="74"/>
        <v>53813</v>
      </c>
      <c r="C289" s="72">
        <f t="shared" ca="1" si="75"/>
        <v>0</v>
      </c>
      <c r="D289" s="125">
        <v>0</v>
      </c>
      <c r="E289" s="125">
        <v>0</v>
      </c>
      <c r="F289" s="73">
        <f t="shared" ca="1" si="76"/>
        <v>0</v>
      </c>
      <c r="G289" s="77">
        <f t="shared" ca="1" si="77"/>
        <v>0</v>
      </c>
      <c r="H289" s="74">
        <f t="shared" ca="1" si="80"/>
        <v>0</v>
      </c>
      <c r="I289" s="112">
        <f t="shared" ca="1" si="70"/>
        <v>0</v>
      </c>
      <c r="J289" s="74">
        <f t="shared" ca="1" si="78"/>
        <v>0</v>
      </c>
      <c r="K289" s="74">
        <f t="shared" ca="1" si="71"/>
        <v>0</v>
      </c>
      <c r="L289" s="74">
        <f t="shared" ca="1" si="72"/>
        <v>0</v>
      </c>
      <c r="M289" s="74">
        <f t="shared" ca="1" si="81"/>
        <v>0</v>
      </c>
      <c r="N289" s="60">
        <f t="shared" ca="1" si="82"/>
        <v>0</v>
      </c>
      <c r="O289" s="75">
        <f t="shared" ca="1" si="84"/>
        <v>0</v>
      </c>
      <c r="P289" s="123">
        <f t="shared" ca="1" si="83"/>
        <v>0</v>
      </c>
      <c r="Q289" s="76">
        <f t="shared" ca="1" si="79"/>
        <v>0</v>
      </c>
      <c r="R289" s="49">
        <f t="shared" si="73"/>
        <v>2047</v>
      </c>
    </row>
    <row r="290" spans="2:18" x14ac:dyDescent="0.25">
      <c r="B290" s="48">
        <f t="shared" si="74"/>
        <v>53844</v>
      </c>
      <c r="C290" s="72">
        <f t="shared" ca="1" si="75"/>
        <v>0</v>
      </c>
      <c r="D290" s="125">
        <v>0</v>
      </c>
      <c r="E290" s="125">
        <v>0</v>
      </c>
      <c r="F290" s="73">
        <f t="shared" ca="1" si="76"/>
        <v>0</v>
      </c>
      <c r="G290" s="77">
        <f t="shared" ca="1" si="77"/>
        <v>0</v>
      </c>
      <c r="H290" s="74">
        <f t="shared" ca="1" si="80"/>
        <v>0</v>
      </c>
      <c r="I290" s="112">
        <f t="shared" ca="1" si="70"/>
        <v>0</v>
      </c>
      <c r="J290" s="74">
        <f t="shared" ca="1" si="78"/>
        <v>0</v>
      </c>
      <c r="K290" s="74">
        <f t="shared" ca="1" si="71"/>
        <v>0</v>
      </c>
      <c r="L290" s="74">
        <f t="shared" ca="1" si="72"/>
        <v>0</v>
      </c>
      <c r="M290" s="74">
        <f t="shared" ca="1" si="81"/>
        <v>0</v>
      </c>
      <c r="N290" s="60">
        <f t="shared" ca="1" si="82"/>
        <v>0</v>
      </c>
      <c r="O290" s="75">
        <f t="shared" ca="1" si="84"/>
        <v>0</v>
      </c>
      <c r="P290" s="123">
        <f t="shared" ca="1" si="83"/>
        <v>0</v>
      </c>
      <c r="Q290" s="76">
        <f t="shared" ca="1" si="79"/>
        <v>0</v>
      </c>
      <c r="R290" s="49">
        <f t="shared" si="73"/>
        <v>2047</v>
      </c>
    </row>
    <row r="291" spans="2:18" x14ac:dyDescent="0.25">
      <c r="B291" s="48">
        <f t="shared" si="74"/>
        <v>53874</v>
      </c>
      <c r="C291" s="72">
        <f t="shared" ca="1" si="75"/>
        <v>0</v>
      </c>
      <c r="D291" s="125">
        <v>0</v>
      </c>
      <c r="E291" s="125">
        <v>0</v>
      </c>
      <c r="F291" s="73">
        <f t="shared" ca="1" si="76"/>
        <v>0</v>
      </c>
      <c r="G291" s="77">
        <f t="shared" ca="1" si="77"/>
        <v>0</v>
      </c>
      <c r="H291" s="74">
        <f t="shared" ca="1" si="80"/>
        <v>0</v>
      </c>
      <c r="I291" s="112">
        <f t="shared" ca="1" si="70"/>
        <v>0</v>
      </c>
      <c r="J291" s="74">
        <f t="shared" ca="1" si="78"/>
        <v>0</v>
      </c>
      <c r="K291" s="74">
        <f t="shared" ca="1" si="71"/>
        <v>0</v>
      </c>
      <c r="L291" s="74">
        <f t="shared" ca="1" si="72"/>
        <v>0</v>
      </c>
      <c r="M291" s="74">
        <f t="shared" ca="1" si="81"/>
        <v>0</v>
      </c>
      <c r="N291" s="60">
        <f t="shared" ca="1" si="82"/>
        <v>0</v>
      </c>
      <c r="O291" s="75">
        <f t="shared" ca="1" si="84"/>
        <v>0</v>
      </c>
      <c r="P291" s="123">
        <f t="shared" ca="1" si="83"/>
        <v>0</v>
      </c>
      <c r="Q291" s="76">
        <f t="shared" ca="1" si="79"/>
        <v>0</v>
      </c>
      <c r="R291" s="49">
        <f t="shared" si="73"/>
        <v>2047</v>
      </c>
    </row>
    <row r="292" spans="2:18" x14ac:dyDescent="0.25">
      <c r="B292" s="48">
        <f t="shared" si="74"/>
        <v>53905</v>
      </c>
      <c r="C292" s="72">
        <f t="shared" ca="1" si="75"/>
        <v>0</v>
      </c>
      <c r="D292" s="125">
        <v>0</v>
      </c>
      <c r="E292" s="125">
        <v>0</v>
      </c>
      <c r="F292" s="73">
        <f t="shared" ca="1" si="76"/>
        <v>0</v>
      </c>
      <c r="G292" s="77">
        <f t="shared" ca="1" si="77"/>
        <v>0</v>
      </c>
      <c r="H292" s="74">
        <f t="shared" ca="1" si="80"/>
        <v>0</v>
      </c>
      <c r="I292" s="112">
        <f t="shared" ca="1" si="70"/>
        <v>0</v>
      </c>
      <c r="J292" s="74">
        <f t="shared" ca="1" si="78"/>
        <v>0</v>
      </c>
      <c r="K292" s="74">
        <f t="shared" ca="1" si="71"/>
        <v>0</v>
      </c>
      <c r="L292" s="74">
        <f t="shared" ca="1" si="72"/>
        <v>0</v>
      </c>
      <c r="M292" s="74">
        <f t="shared" ca="1" si="81"/>
        <v>0</v>
      </c>
      <c r="N292" s="60">
        <f t="shared" ca="1" si="82"/>
        <v>0</v>
      </c>
      <c r="O292" s="75">
        <f t="shared" ca="1" si="84"/>
        <v>0</v>
      </c>
      <c r="P292" s="123">
        <f t="shared" ca="1" si="83"/>
        <v>0</v>
      </c>
      <c r="Q292" s="76">
        <f t="shared" ca="1" si="79"/>
        <v>0</v>
      </c>
      <c r="R292" s="49">
        <f t="shared" si="73"/>
        <v>2047</v>
      </c>
    </row>
    <row r="293" spans="2:18" x14ac:dyDescent="0.25">
      <c r="B293" s="48">
        <f t="shared" si="74"/>
        <v>53936</v>
      </c>
      <c r="C293" s="72">
        <f t="shared" ca="1" si="75"/>
        <v>0</v>
      </c>
      <c r="D293" s="125">
        <v>0</v>
      </c>
      <c r="E293" s="125">
        <v>0</v>
      </c>
      <c r="F293" s="73">
        <f t="shared" ca="1" si="76"/>
        <v>0</v>
      </c>
      <c r="G293" s="77">
        <f t="shared" ca="1" si="77"/>
        <v>0</v>
      </c>
      <c r="H293" s="74">
        <f t="shared" ca="1" si="80"/>
        <v>0</v>
      </c>
      <c r="I293" s="112">
        <f t="shared" ca="1" si="70"/>
        <v>0</v>
      </c>
      <c r="J293" s="74">
        <f t="shared" ca="1" si="78"/>
        <v>0</v>
      </c>
      <c r="K293" s="74">
        <f t="shared" ca="1" si="71"/>
        <v>0</v>
      </c>
      <c r="L293" s="74">
        <f t="shared" ca="1" si="72"/>
        <v>0</v>
      </c>
      <c r="M293" s="74">
        <f t="shared" ca="1" si="81"/>
        <v>0</v>
      </c>
      <c r="N293" s="60">
        <f t="shared" ca="1" si="82"/>
        <v>0</v>
      </c>
      <c r="O293" s="75">
        <f t="shared" ca="1" si="84"/>
        <v>0</v>
      </c>
      <c r="P293" s="123">
        <f t="shared" ca="1" si="83"/>
        <v>0</v>
      </c>
      <c r="Q293" s="76">
        <f t="shared" ca="1" si="79"/>
        <v>0</v>
      </c>
      <c r="R293" s="49">
        <f t="shared" si="73"/>
        <v>2047</v>
      </c>
    </row>
    <row r="294" spans="2:18" x14ac:dyDescent="0.25">
      <c r="B294" s="48">
        <f t="shared" si="74"/>
        <v>53966</v>
      </c>
      <c r="C294" s="72">
        <f t="shared" ca="1" si="75"/>
        <v>0</v>
      </c>
      <c r="D294" s="125">
        <v>0</v>
      </c>
      <c r="E294" s="125">
        <v>0</v>
      </c>
      <c r="F294" s="73">
        <f t="shared" ca="1" si="76"/>
        <v>0</v>
      </c>
      <c r="G294" s="77">
        <f t="shared" ca="1" si="77"/>
        <v>0</v>
      </c>
      <c r="H294" s="74">
        <f t="shared" ca="1" si="80"/>
        <v>0</v>
      </c>
      <c r="I294" s="112">
        <f t="shared" ca="1" si="70"/>
        <v>0</v>
      </c>
      <c r="J294" s="74">
        <f t="shared" ca="1" si="78"/>
        <v>0</v>
      </c>
      <c r="K294" s="74">
        <f t="shared" ca="1" si="71"/>
        <v>0</v>
      </c>
      <c r="L294" s="74">
        <f t="shared" ca="1" si="72"/>
        <v>0</v>
      </c>
      <c r="M294" s="74">
        <f t="shared" ca="1" si="81"/>
        <v>0</v>
      </c>
      <c r="N294" s="60">
        <f t="shared" ca="1" si="82"/>
        <v>0</v>
      </c>
      <c r="O294" s="75">
        <f t="shared" ca="1" si="84"/>
        <v>0</v>
      </c>
      <c r="P294" s="123">
        <f t="shared" ca="1" si="83"/>
        <v>0</v>
      </c>
      <c r="Q294" s="76">
        <f t="shared" ca="1" si="79"/>
        <v>0</v>
      </c>
      <c r="R294" s="49">
        <f t="shared" si="73"/>
        <v>2047</v>
      </c>
    </row>
    <row r="295" spans="2:18" x14ac:dyDescent="0.25">
      <c r="B295" s="48">
        <f t="shared" si="74"/>
        <v>53997</v>
      </c>
      <c r="C295" s="72">
        <f t="shared" ca="1" si="75"/>
        <v>0</v>
      </c>
      <c r="D295" s="125">
        <v>0</v>
      </c>
      <c r="E295" s="125">
        <v>0</v>
      </c>
      <c r="F295" s="73">
        <f t="shared" ca="1" si="76"/>
        <v>0</v>
      </c>
      <c r="G295" s="77">
        <f t="shared" ca="1" si="77"/>
        <v>0</v>
      </c>
      <c r="H295" s="74">
        <f t="shared" ca="1" si="80"/>
        <v>0</v>
      </c>
      <c r="I295" s="112">
        <f t="shared" ca="1" si="70"/>
        <v>0</v>
      </c>
      <c r="J295" s="74">
        <f t="shared" ca="1" si="78"/>
        <v>0</v>
      </c>
      <c r="K295" s="74">
        <f t="shared" ca="1" si="71"/>
        <v>0</v>
      </c>
      <c r="L295" s="74">
        <f t="shared" ca="1" si="72"/>
        <v>0</v>
      </c>
      <c r="M295" s="74">
        <f t="shared" ca="1" si="81"/>
        <v>0</v>
      </c>
      <c r="N295" s="60">
        <f t="shared" ca="1" si="82"/>
        <v>0</v>
      </c>
      <c r="O295" s="75">
        <f t="shared" ca="1" si="84"/>
        <v>0</v>
      </c>
      <c r="P295" s="123">
        <f t="shared" ca="1" si="83"/>
        <v>0</v>
      </c>
      <c r="Q295" s="76">
        <f t="shared" ca="1" si="79"/>
        <v>0</v>
      </c>
      <c r="R295" s="49">
        <f t="shared" si="73"/>
        <v>2047</v>
      </c>
    </row>
    <row r="296" spans="2:18" x14ac:dyDescent="0.25">
      <c r="B296" s="48">
        <f t="shared" si="74"/>
        <v>54027</v>
      </c>
      <c r="C296" s="72">
        <f t="shared" ca="1" si="75"/>
        <v>0</v>
      </c>
      <c r="D296" s="125">
        <v>0</v>
      </c>
      <c r="E296" s="125">
        <v>0</v>
      </c>
      <c r="F296" s="73">
        <f t="shared" ca="1" si="76"/>
        <v>0</v>
      </c>
      <c r="G296" s="77">
        <f t="shared" ca="1" si="77"/>
        <v>0</v>
      </c>
      <c r="H296" s="74">
        <f t="shared" ca="1" si="80"/>
        <v>0</v>
      </c>
      <c r="I296" s="112">
        <f t="shared" ca="1" si="70"/>
        <v>0</v>
      </c>
      <c r="J296" s="74">
        <f t="shared" ca="1" si="78"/>
        <v>0</v>
      </c>
      <c r="K296" s="74">
        <f t="shared" ca="1" si="71"/>
        <v>0</v>
      </c>
      <c r="L296" s="74">
        <f t="shared" ca="1" si="72"/>
        <v>0</v>
      </c>
      <c r="M296" s="74">
        <f t="shared" ca="1" si="81"/>
        <v>0</v>
      </c>
      <c r="N296" s="60">
        <f t="shared" ca="1" si="82"/>
        <v>0</v>
      </c>
      <c r="O296" s="75">
        <f t="shared" ca="1" si="84"/>
        <v>0</v>
      </c>
      <c r="P296" s="123">
        <f t="shared" ca="1" si="83"/>
        <v>0</v>
      </c>
      <c r="Q296" s="76">
        <f t="shared" ca="1" si="79"/>
        <v>0</v>
      </c>
      <c r="R296" s="49">
        <f t="shared" si="73"/>
        <v>2047</v>
      </c>
    </row>
    <row r="297" spans="2:18" x14ac:dyDescent="0.25">
      <c r="B297" s="48">
        <f t="shared" si="74"/>
        <v>54058</v>
      </c>
      <c r="C297" s="72">
        <f t="shared" ca="1" si="75"/>
        <v>0</v>
      </c>
      <c r="D297" s="125">
        <v>0</v>
      </c>
      <c r="E297" s="125">
        <v>0</v>
      </c>
      <c r="F297" s="73">
        <f t="shared" ca="1" si="76"/>
        <v>0</v>
      </c>
      <c r="G297" s="77">
        <f t="shared" ca="1" si="77"/>
        <v>0</v>
      </c>
      <c r="H297" s="74">
        <f t="shared" ca="1" si="80"/>
        <v>0</v>
      </c>
      <c r="I297" s="112">
        <f t="shared" ca="1" si="70"/>
        <v>0</v>
      </c>
      <c r="J297" s="74">
        <f t="shared" ca="1" si="78"/>
        <v>0</v>
      </c>
      <c r="K297" s="74">
        <f t="shared" ca="1" si="71"/>
        <v>0</v>
      </c>
      <c r="L297" s="74">
        <f t="shared" ca="1" si="72"/>
        <v>0</v>
      </c>
      <c r="M297" s="74">
        <f t="shared" ca="1" si="81"/>
        <v>0</v>
      </c>
      <c r="N297" s="60">
        <f t="shared" ca="1" si="82"/>
        <v>0</v>
      </c>
      <c r="O297" s="75">
        <f t="shared" ca="1" si="84"/>
        <v>0</v>
      </c>
      <c r="P297" s="123">
        <f t="shared" ca="1" si="83"/>
        <v>0</v>
      </c>
      <c r="Q297" s="76">
        <f t="shared" ca="1" si="79"/>
        <v>0</v>
      </c>
      <c r="R297" s="49">
        <f t="shared" si="73"/>
        <v>2048</v>
      </c>
    </row>
    <row r="298" spans="2:18" x14ac:dyDescent="0.25">
      <c r="B298" s="48">
        <f t="shared" si="74"/>
        <v>54089</v>
      </c>
      <c r="C298" s="72">
        <f t="shared" ca="1" si="75"/>
        <v>0</v>
      </c>
      <c r="D298" s="125">
        <v>0</v>
      </c>
      <c r="E298" s="125">
        <v>0</v>
      </c>
      <c r="F298" s="73">
        <f t="shared" ca="1" si="76"/>
        <v>0</v>
      </c>
      <c r="G298" s="77">
        <f t="shared" ca="1" si="77"/>
        <v>0</v>
      </c>
      <c r="H298" s="74">
        <f t="shared" ca="1" si="80"/>
        <v>0</v>
      </c>
      <c r="I298" s="112">
        <f t="shared" ca="1" si="70"/>
        <v>0</v>
      </c>
      <c r="J298" s="74">
        <f t="shared" ca="1" si="78"/>
        <v>0</v>
      </c>
      <c r="K298" s="74">
        <f t="shared" ca="1" si="71"/>
        <v>0</v>
      </c>
      <c r="L298" s="74">
        <f t="shared" ca="1" si="72"/>
        <v>0</v>
      </c>
      <c r="M298" s="74">
        <f t="shared" ca="1" si="81"/>
        <v>0</v>
      </c>
      <c r="N298" s="60">
        <f t="shared" ca="1" si="82"/>
        <v>0</v>
      </c>
      <c r="O298" s="75">
        <f t="shared" ca="1" si="84"/>
        <v>0</v>
      </c>
      <c r="P298" s="123">
        <f t="shared" ca="1" si="83"/>
        <v>0</v>
      </c>
      <c r="Q298" s="76">
        <f t="shared" ca="1" si="79"/>
        <v>0</v>
      </c>
      <c r="R298" s="49">
        <f t="shared" si="73"/>
        <v>2048</v>
      </c>
    </row>
    <row r="299" spans="2:18" x14ac:dyDescent="0.25">
      <c r="B299" s="48">
        <f t="shared" si="74"/>
        <v>54118</v>
      </c>
      <c r="C299" s="72">
        <f t="shared" ca="1" si="75"/>
        <v>0</v>
      </c>
      <c r="D299" s="125">
        <v>0</v>
      </c>
      <c r="E299" s="125">
        <v>0</v>
      </c>
      <c r="F299" s="73">
        <f t="shared" ca="1" si="76"/>
        <v>0</v>
      </c>
      <c r="G299" s="77">
        <f t="shared" ca="1" si="77"/>
        <v>0</v>
      </c>
      <c r="H299" s="74">
        <f t="shared" ca="1" si="80"/>
        <v>0</v>
      </c>
      <c r="I299" s="112">
        <f t="shared" ca="1" si="70"/>
        <v>0</v>
      </c>
      <c r="J299" s="74">
        <f t="shared" ca="1" si="78"/>
        <v>0</v>
      </c>
      <c r="K299" s="74">
        <f t="shared" ca="1" si="71"/>
        <v>0</v>
      </c>
      <c r="L299" s="74">
        <f t="shared" ca="1" si="72"/>
        <v>0</v>
      </c>
      <c r="M299" s="74">
        <f t="shared" ca="1" si="81"/>
        <v>0</v>
      </c>
      <c r="N299" s="60">
        <f t="shared" ca="1" si="82"/>
        <v>0</v>
      </c>
      <c r="O299" s="75">
        <f t="shared" ca="1" si="84"/>
        <v>0</v>
      </c>
      <c r="P299" s="123">
        <f t="shared" ca="1" si="83"/>
        <v>0</v>
      </c>
      <c r="Q299" s="76">
        <f t="shared" ca="1" si="79"/>
        <v>0</v>
      </c>
      <c r="R299" s="49">
        <f t="shared" si="73"/>
        <v>2048</v>
      </c>
    </row>
    <row r="300" spans="2:18" x14ac:dyDescent="0.25">
      <c r="B300" s="48">
        <f t="shared" si="74"/>
        <v>54149</v>
      </c>
      <c r="C300" s="72">
        <f t="shared" ca="1" si="75"/>
        <v>0</v>
      </c>
      <c r="D300" s="125">
        <v>0</v>
      </c>
      <c r="E300" s="125">
        <v>0</v>
      </c>
      <c r="F300" s="73">
        <f t="shared" ca="1" si="76"/>
        <v>0</v>
      </c>
      <c r="G300" s="77">
        <f t="shared" ca="1" si="77"/>
        <v>0</v>
      </c>
      <c r="H300" s="74">
        <f t="shared" ca="1" si="80"/>
        <v>0</v>
      </c>
      <c r="I300" s="112">
        <f t="shared" ca="1" si="70"/>
        <v>0</v>
      </c>
      <c r="J300" s="74">
        <f t="shared" ca="1" si="78"/>
        <v>0</v>
      </c>
      <c r="K300" s="74">
        <f t="shared" ca="1" si="71"/>
        <v>0</v>
      </c>
      <c r="L300" s="74">
        <f t="shared" ca="1" si="72"/>
        <v>0</v>
      </c>
      <c r="M300" s="74">
        <f t="shared" ca="1" si="81"/>
        <v>0</v>
      </c>
      <c r="N300" s="60">
        <f t="shared" ca="1" si="82"/>
        <v>0</v>
      </c>
      <c r="O300" s="75">
        <f t="shared" ca="1" si="84"/>
        <v>0</v>
      </c>
      <c r="P300" s="123">
        <f t="shared" ca="1" si="83"/>
        <v>0</v>
      </c>
      <c r="Q300" s="76">
        <f t="shared" ca="1" si="79"/>
        <v>0</v>
      </c>
      <c r="R300" s="49">
        <f t="shared" si="73"/>
        <v>2048</v>
      </c>
    </row>
    <row r="301" spans="2:18" x14ac:dyDescent="0.25">
      <c r="B301" s="48">
        <f t="shared" si="74"/>
        <v>54179</v>
      </c>
      <c r="C301" s="72">
        <f t="shared" ca="1" si="75"/>
        <v>0</v>
      </c>
      <c r="D301" s="125">
        <v>0</v>
      </c>
      <c r="E301" s="125">
        <v>0</v>
      </c>
      <c r="F301" s="73">
        <f t="shared" ca="1" si="76"/>
        <v>0</v>
      </c>
      <c r="G301" s="77">
        <f t="shared" ca="1" si="77"/>
        <v>0</v>
      </c>
      <c r="H301" s="74">
        <f t="shared" ca="1" si="80"/>
        <v>0</v>
      </c>
      <c r="I301" s="112">
        <f t="shared" ca="1" si="70"/>
        <v>0</v>
      </c>
      <c r="J301" s="74">
        <f t="shared" ca="1" si="78"/>
        <v>0</v>
      </c>
      <c r="K301" s="74">
        <f t="shared" ca="1" si="71"/>
        <v>0</v>
      </c>
      <c r="L301" s="74">
        <f t="shared" ca="1" si="72"/>
        <v>0</v>
      </c>
      <c r="M301" s="74">
        <f t="shared" ca="1" si="81"/>
        <v>0</v>
      </c>
      <c r="N301" s="60">
        <f t="shared" ca="1" si="82"/>
        <v>0</v>
      </c>
      <c r="O301" s="75">
        <f t="shared" ca="1" si="84"/>
        <v>0</v>
      </c>
      <c r="P301" s="123">
        <f t="shared" ca="1" si="83"/>
        <v>0</v>
      </c>
      <c r="Q301" s="76">
        <f t="shared" ca="1" si="79"/>
        <v>0</v>
      </c>
      <c r="R301" s="49">
        <f t="shared" si="73"/>
        <v>2048</v>
      </c>
    </row>
    <row r="302" spans="2:18" x14ac:dyDescent="0.25">
      <c r="B302" s="48">
        <f t="shared" si="74"/>
        <v>54210</v>
      </c>
      <c r="C302" s="72">
        <f t="shared" ca="1" si="75"/>
        <v>0</v>
      </c>
      <c r="D302" s="125">
        <v>0</v>
      </c>
      <c r="E302" s="125">
        <v>0</v>
      </c>
      <c r="F302" s="73">
        <f t="shared" ca="1" si="76"/>
        <v>0</v>
      </c>
      <c r="G302" s="77">
        <f t="shared" ca="1" si="77"/>
        <v>0</v>
      </c>
      <c r="H302" s="74">
        <f t="shared" ca="1" si="80"/>
        <v>0</v>
      </c>
      <c r="I302" s="112">
        <f t="shared" ca="1" si="70"/>
        <v>0</v>
      </c>
      <c r="J302" s="74">
        <f t="shared" ca="1" si="78"/>
        <v>0</v>
      </c>
      <c r="K302" s="74">
        <f t="shared" ca="1" si="71"/>
        <v>0</v>
      </c>
      <c r="L302" s="74">
        <f t="shared" ca="1" si="72"/>
        <v>0</v>
      </c>
      <c r="M302" s="74">
        <f t="shared" ca="1" si="81"/>
        <v>0</v>
      </c>
      <c r="N302" s="60">
        <f t="shared" ca="1" si="82"/>
        <v>0</v>
      </c>
      <c r="O302" s="75">
        <f t="shared" ca="1" si="84"/>
        <v>0</v>
      </c>
      <c r="P302" s="123">
        <f t="shared" ca="1" si="83"/>
        <v>0</v>
      </c>
      <c r="Q302" s="76">
        <f t="shared" ca="1" si="79"/>
        <v>0</v>
      </c>
      <c r="R302" s="49">
        <f t="shared" si="73"/>
        <v>2048</v>
      </c>
    </row>
    <row r="303" spans="2:18" x14ac:dyDescent="0.25">
      <c r="B303" s="48">
        <f t="shared" si="74"/>
        <v>54240</v>
      </c>
      <c r="C303" s="72">
        <f t="shared" ca="1" si="75"/>
        <v>0</v>
      </c>
      <c r="D303" s="125">
        <v>0</v>
      </c>
      <c r="E303" s="125">
        <v>0</v>
      </c>
      <c r="F303" s="73">
        <f t="shared" ca="1" si="76"/>
        <v>0</v>
      </c>
      <c r="G303" s="77">
        <f t="shared" ca="1" si="77"/>
        <v>0</v>
      </c>
      <c r="H303" s="74">
        <f t="shared" ca="1" si="80"/>
        <v>0</v>
      </c>
      <c r="I303" s="112">
        <f t="shared" ca="1" si="70"/>
        <v>0</v>
      </c>
      <c r="J303" s="74">
        <f t="shared" ca="1" si="78"/>
        <v>0</v>
      </c>
      <c r="K303" s="74">
        <f t="shared" ca="1" si="71"/>
        <v>0</v>
      </c>
      <c r="L303" s="74">
        <f t="shared" ca="1" si="72"/>
        <v>0</v>
      </c>
      <c r="M303" s="74">
        <f t="shared" ca="1" si="81"/>
        <v>0</v>
      </c>
      <c r="N303" s="60">
        <f t="shared" ca="1" si="82"/>
        <v>0</v>
      </c>
      <c r="O303" s="75">
        <f t="shared" ca="1" si="84"/>
        <v>0</v>
      </c>
      <c r="P303" s="123">
        <f t="shared" ca="1" si="83"/>
        <v>0</v>
      </c>
      <c r="Q303" s="76">
        <f t="shared" ca="1" si="79"/>
        <v>0</v>
      </c>
      <c r="R303" s="49">
        <f t="shared" si="73"/>
        <v>2048</v>
      </c>
    </row>
    <row r="304" spans="2:18" x14ac:dyDescent="0.25">
      <c r="B304" s="48">
        <f t="shared" si="74"/>
        <v>54271</v>
      </c>
      <c r="C304" s="72">
        <f t="shared" ca="1" si="75"/>
        <v>0</v>
      </c>
      <c r="D304" s="125">
        <v>0</v>
      </c>
      <c r="E304" s="125">
        <v>0</v>
      </c>
      <c r="F304" s="73">
        <f t="shared" ca="1" si="76"/>
        <v>0</v>
      </c>
      <c r="G304" s="77">
        <f t="shared" ca="1" si="77"/>
        <v>0</v>
      </c>
      <c r="H304" s="74">
        <f t="shared" ca="1" si="80"/>
        <v>0</v>
      </c>
      <c r="I304" s="112">
        <f t="shared" ca="1" si="70"/>
        <v>0</v>
      </c>
      <c r="J304" s="74">
        <f t="shared" ca="1" si="78"/>
        <v>0</v>
      </c>
      <c r="K304" s="74">
        <f t="shared" ca="1" si="71"/>
        <v>0</v>
      </c>
      <c r="L304" s="74">
        <f t="shared" ca="1" si="72"/>
        <v>0</v>
      </c>
      <c r="M304" s="74">
        <f t="shared" ca="1" si="81"/>
        <v>0</v>
      </c>
      <c r="N304" s="60">
        <f t="shared" ca="1" si="82"/>
        <v>0</v>
      </c>
      <c r="O304" s="75">
        <f t="shared" ca="1" si="84"/>
        <v>0</v>
      </c>
      <c r="P304" s="123">
        <f t="shared" ca="1" si="83"/>
        <v>0</v>
      </c>
      <c r="Q304" s="76">
        <f t="shared" ca="1" si="79"/>
        <v>0</v>
      </c>
      <c r="R304" s="49">
        <f t="shared" si="73"/>
        <v>2048</v>
      </c>
    </row>
    <row r="305" spans="2:18" x14ac:dyDescent="0.25">
      <c r="B305" s="48">
        <f t="shared" si="74"/>
        <v>54302</v>
      </c>
      <c r="C305" s="72">
        <f t="shared" ca="1" si="75"/>
        <v>0</v>
      </c>
      <c r="D305" s="125">
        <v>0</v>
      </c>
      <c r="E305" s="125">
        <v>0</v>
      </c>
      <c r="F305" s="73">
        <f t="shared" ca="1" si="76"/>
        <v>0</v>
      </c>
      <c r="G305" s="77">
        <f t="shared" ca="1" si="77"/>
        <v>0</v>
      </c>
      <c r="H305" s="74">
        <f t="shared" ca="1" si="80"/>
        <v>0</v>
      </c>
      <c r="I305" s="112">
        <f t="shared" ca="1" si="70"/>
        <v>0</v>
      </c>
      <c r="J305" s="74">
        <f t="shared" ca="1" si="78"/>
        <v>0</v>
      </c>
      <c r="K305" s="74">
        <f t="shared" ca="1" si="71"/>
        <v>0</v>
      </c>
      <c r="L305" s="74">
        <f t="shared" ca="1" si="72"/>
        <v>0</v>
      </c>
      <c r="M305" s="74">
        <f t="shared" ca="1" si="81"/>
        <v>0</v>
      </c>
      <c r="N305" s="60">
        <f t="shared" ca="1" si="82"/>
        <v>0</v>
      </c>
      <c r="O305" s="75">
        <f t="shared" ca="1" si="84"/>
        <v>0</v>
      </c>
      <c r="P305" s="123">
        <f t="shared" ca="1" si="83"/>
        <v>0</v>
      </c>
      <c r="Q305" s="76">
        <f t="shared" ca="1" si="79"/>
        <v>0</v>
      </c>
      <c r="R305" s="49">
        <f t="shared" si="73"/>
        <v>2048</v>
      </c>
    </row>
    <row r="306" spans="2:18" x14ac:dyDescent="0.25">
      <c r="B306" s="48">
        <f t="shared" si="74"/>
        <v>54332</v>
      </c>
      <c r="C306" s="72">
        <f t="shared" ca="1" si="75"/>
        <v>0</v>
      </c>
      <c r="D306" s="125">
        <v>0</v>
      </c>
      <c r="E306" s="125">
        <v>0</v>
      </c>
      <c r="F306" s="73">
        <f t="shared" ca="1" si="76"/>
        <v>0</v>
      </c>
      <c r="G306" s="77">
        <f t="shared" ca="1" si="77"/>
        <v>0</v>
      </c>
      <c r="H306" s="74">
        <f t="shared" ca="1" si="80"/>
        <v>0</v>
      </c>
      <c r="I306" s="112">
        <f t="shared" ca="1" si="70"/>
        <v>0</v>
      </c>
      <c r="J306" s="74">
        <f t="shared" ca="1" si="78"/>
        <v>0</v>
      </c>
      <c r="K306" s="74">
        <f t="shared" ca="1" si="71"/>
        <v>0</v>
      </c>
      <c r="L306" s="74">
        <f t="shared" ca="1" si="72"/>
        <v>0</v>
      </c>
      <c r="M306" s="74">
        <f t="shared" ca="1" si="81"/>
        <v>0</v>
      </c>
      <c r="N306" s="60">
        <f t="shared" ca="1" si="82"/>
        <v>0</v>
      </c>
      <c r="O306" s="75">
        <f t="shared" ca="1" si="84"/>
        <v>0</v>
      </c>
      <c r="P306" s="123">
        <f t="shared" ca="1" si="83"/>
        <v>0</v>
      </c>
      <c r="Q306" s="76">
        <f t="shared" ca="1" si="79"/>
        <v>0</v>
      </c>
      <c r="R306" s="49">
        <f t="shared" si="73"/>
        <v>2048</v>
      </c>
    </row>
    <row r="307" spans="2:18" x14ac:dyDescent="0.25">
      <c r="B307" s="48">
        <f t="shared" si="74"/>
        <v>54363</v>
      </c>
      <c r="C307" s="72">
        <f t="shared" ca="1" si="75"/>
        <v>0</v>
      </c>
      <c r="D307" s="125">
        <v>0</v>
      </c>
      <c r="E307" s="125">
        <v>0</v>
      </c>
      <c r="F307" s="73">
        <f t="shared" ca="1" si="76"/>
        <v>0</v>
      </c>
      <c r="G307" s="77">
        <f t="shared" ca="1" si="77"/>
        <v>0</v>
      </c>
      <c r="H307" s="74">
        <f t="shared" ca="1" si="80"/>
        <v>0</v>
      </c>
      <c r="I307" s="112">
        <f t="shared" ca="1" si="70"/>
        <v>0</v>
      </c>
      <c r="J307" s="74">
        <f t="shared" ca="1" si="78"/>
        <v>0</v>
      </c>
      <c r="K307" s="74">
        <f t="shared" ca="1" si="71"/>
        <v>0</v>
      </c>
      <c r="L307" s="74">
        <f t="shared" ca="1" si="72"/>
        <v>0</v>
      </c>
      <c r="M307" s="74">
        <f t="shared" ca="1" si="81"/>
        <v>0</v>
      </c>
      <c r="N307" s="60">
        <f t="shared" ca="1" si="82"/>
        <v>0</v>
      </c>
      <c r="O307" s="75">
        <f t="shared" ca="1" si="84"/>
        <v>0</v>
      </c>
      <c r="P307" s="123">
        <f t="shared" ca="1" si="83"/>
        <v>0</v>
      </c>
      <c r="Q307" s="76">
        <f t="shared" ca="1" si="79"/>
        <v>0</v>
      </c>
      <c r="R307" s="49">
        <f t="shared" si="73"/>
        <v>2048</v>
      </c>
    </row>
    <row r="308" spans="2:18" x14ac:dyDescent="0.25">
      <c r="B308" s="48">
        <f t="shared" si="74"/>
        <v>54393</v>
      </c>
      <c r="C308" s="72">
        <f t="shared" ca="1" si="75"/>
        <v>0</v>
      </c>
      <c r="D308" s="125">
        <v>0</v>
      </c>
      <c r="E308" s="125">
        <v>0</v>
      </c>
      <c r="F308" s="73">
        <f t="shared" ca="1" si="76"/>
        <v>0</v>
      </c>
      <c r="G308" s="77">
        <f t="shared" ca="1" si="77"/>
        <v>0</v>
      </c>
      <c r="H308" s="74">
        <f t="shared" ca="1" si="80"/>
        <v>0</v>
      </c>
      <c r="I308" s="112">
        <f t="shared" ca="1" si="70"/>
        <v>0</v>
      </c>
      <c r="J308" s="74">
        <f t="shared" ca="1" si="78"/>
        <v>0</v>
      </c>
      <c r="K308" s="74">
        <f t="shared" ca="1" si="71"/>
        <v>0</v>
      </c>
      <c r="L308" s="74">
        <f t="shared" ca="1" si="72"/>
        <v>0</v>
      </c>
      <c r="M308" s="74">
        <f t="shared" ca="1" si="81"/>
        <v>0</v>
      </c>
      <c r="N308" s="60">
        <f t="shared" ca="1" si="82"/>
        <v>0</v>
      </c>
      <c r="O308" s="75">
        <f t="shared" ca="1" si="84"/>
        <v>0</v>
      </c>
      <c r="P308" s="123">
        <f t="shared" ca="1" si="83"/>
        <v>0</v>
      </c>
      <c r="Q308" s="76">
        <f t="shared" ca="1" si="79"/>
        <v>0</v>
      </c>
      <c r="R308" s="49">
        <f t="shared" si="73"/>
        <v>2048</v>
      </c>
    </row>
    <row r="309" spans="2:18" x14ac:dyDescent="0.25">
      <c r="B309" s="48">
        <f t="shared" si="74"/>
        <v>54424</v>
      </c>
      <c r="C309" s="72">
        <f t="shared" ca="1" si="75"/>
        <v>0</v>
      </c>
      <c r="D309" s="125">
        <v>0</v>
      </c>
      <c r="E309" s="125">
        <v>0</v>
      </c>
      <c r="F309" s="73">
        <f t="shared" ca="1" si="76"/>
        <v>0</v>
      </c>
      <c r="G309" s="77">
        <f t="shared" ca="1" si="77"/>
        <v>0</v>
      </c>
      <c r="H309" s="74">
        <f t="shared" ca="1" si="80"/>
        <v>0</v>
      </c>
      <c r="I309" s="112">
        <f t="shared" ca="1" si="70"/>
        <v>0</v>
      </c>
      <c r="J309" s="74">
        <f t="shared" ca="1" si="78"/>
        <v>0</v>
      </c>
      <c r="K309" s="74">
        <f t="shared" ca="1" si="71"/>
        <v>0</v>
      </c>
      <c r="L309" s="74">
        <f t="shared" ca="1" si="72"/>
        <v>0</v>
      </c>
      <c r="M309" s="74">
        <f t="shared" ca="1" si="81"/>
        <v>0</v>
      </c>
      <c r="N309" s="60">
        <f t="shared" ca="1" si="82"/>
        <v>0</v>
      </c>
      <c r="O309" s="75">
        <f t="shared" ca="1" si="84"/>
        <v>0</v>
      </c>
      <c r="P309" s="123">
        <f t="shared" ca="1" si="83"/>
        <v>0</v>
      </c>
      <c r="Q309" s="76">
        <f t="shared" ca="1" si="79"/>
        <v>0</v>
      </c>
      <c r="R309" s="49">
        <f t="shared" si="73"/>
        <v>2049</v>
      </c>
    </row>
    <row r="310" spans="2:18" x14ac:dyDescent="0.25">
      <c r="B310" s="48">
        <f t="shared" si="74"/>
        <v>54455</v>
      </c>
      <c r="C310" s="72">
        <f t="shared" ca="1" si="75"/>
        <v>0</v>
      </c>
      <c r="D310" s="125">
        <v>0</v>
      </c>
      <c r="E310" s="125">
        <v>0</v>
      </c>
      <c r="F310" s="73">
        <f t="shared" ca="1" si="76"/>
        <v>0</v>
      </c>
      <c r="G310" s="77">
        <f t="shared" ca="1" si="77"/>
        <v>0</v>
      </c>
      <c r="H310" s="74">
        <f t="shared" ca="1" si="80"/>
        <v>0</v>
      </c>
      <c r="I310" s="112">
        <f t="shared" ca="1" si="70"/>
        <v>0</v>
      </c>
      <c r="J310" s="74">
        <f t="shared" ca="1" si="78"/>
        <v>0</v>
      </c>
      <c r="K310" s="74">
        <f t="shared" ca="1" si="71"/>
        <v>0</v>
      </c>
      <c r="L310" s="74">
        <f t="shared" ca="1" si="72"/>
        <v>0</v>
      </c>
      <c r="M310" s="74">
        <f t="shared" ca="1" si="81"/>
        <v>0</v>
      </c>
      <c r="N310" s="60">
        <f t="shared" ca="1" si="82"/>
        <v>0</v>
      </c>
      <c r="O310" s="75">
        <f t="shared" ca="1" si="84"/>
        <v>0</v>
      </c>
      <c r="P310" s="123">
        <f t="shared" ca="1" si="83"/>
        <v>0</v>
      </c>
      <c r="Q310" s="76">
        <f t="shared" ca="1" si="79"/>
        <v>0</v>
      </c>
      <c r="R310" s="49">
        <f t="shared" si="73"/>
        <v>2049</v>
      </c>
    </row>
    <row r="311" spans="2:18" x14ac:dyDescent="0.25">
      <c r="B311" s="48">
        <f t="shared" si="74"/>
        <v>54483</v>
      </c>
      <c r="C311" s="72">
        <f t="shared" ca="1" si="75"/>
        <v>0</v>
      </c>
      <c r="D311" s="125">
        <v>0</v>
      </c>
      <c r="E311" s="125">
        <v>0</v>
      </c>
      <c r="F311" s="73">
        <f t="shared" ca="1" si="76"/>
        <v>0</v>
      </c>
      <c r="G311" s="77">
        <f t="shared" ca="1" si="77"/>
        <v>0</v>
      </c>
      <c r="H311" s="74">
        <f t="shared" ca="1" si="80"/>
        <v>0</v>
      </c>
      <c r="I311" s="112">
        <f t="shared" ca="1" si="70"/>
        <v>0</v>
      </c>
      <c r="J311" s="74">
        <f t="shared" ca="1" si="78"/>
        <v>0</v>
      </c>
      <c r="K311" s="74">
        <f t="shared" ca="1" si="71"/>
        <v>0</v>
      </c>
      <c r="L311" s="74">
        <f t="shared" ca="1" si="72"/>
        <v>0</v>
      </c>
      <c r="M311" s="74">
        <f t="shared" ca="1" si="81"/>
        <v>0</v>
      </c>
      <c r="N311" s="60">
        <f t="shared" ca="1" si="82"/>
        <v>0</v>
      </c>
      <c r="O311" s="75">
        <f t="shared" ca="1" si="84"/>
        <v>0</v>
      </c>
      <c r="P311" s="123">
        <f t="shared" ca="1" si="83"/>
        <v>0</v>
      </c>
      <c r="Q311" s="76">
        <f t="shared" ca="1" si="79"/>
        <v>0</v>
      </c>
      <c r="R311" s="49">
        <f t="shared" si="73"/>
        <v>2049</v>
      </c>
    </row>
    <row r="312" spans="2:18" x14ac:dyDescent="0.25">
      <c r="B312" s="48">
        <f t="shared" si="74"/>
        <v>54514</v>
      </c>
      <c r="C312" s="72">
        <f t="shared" ca="1" si="75"/>
        <v>0</v>
      </c>
      <c r="D312" s="125">
        <v>0</v>
      </c>
      <c r="E312" s="125">
        <v>0</v>
      </c>
      <c r="F312" s="73">
        <f t="shared" ca="1" si="76"/>
        <v>0</v>
      </c>
      <c r="G312" s="77">
        <f t="shared" ca="1" si="77"/>
        <v>0</v>
      </c>
      <c r="H312" s="74">
        <f t="shared" ca="1" si="80"/>
        <v>0</v>
      </c>
      <c r="I312" s="112">
        <f t="shared" ca="1" si="70"/>
        <v>0</v>
      </c>
      <c r="J312" s="74">
        <f t="shared" ca="1" si="78"/>
        <v>0</v>
      </c>
      <c r="K312" s="74">
        <f t="shared" ca="1" si="71"/>
        <v>0</v>
      </c>
      <c r="L312" s="74">
        <f t="shared" ca="1" si="72"/>
        <v>0</v>
      </c>
      <c r="M312" s="74">
        <f t="shared" ca="1" si="81"/>
        <v>0</v>
      </c>
      <c r="N312" s="60">
        <f t="shared" ca="1" si="82"/>
        <v>0</v>
      </c>
      <c r="O312" s="75">
        <f t="shared" ca="1" si="84"/>
        <v>0</v>
      </c>
      <c r="P312" s="123">
        <f t="shared" ca="1" si="83"/>
        <v>0</v>
      </c>
      <c r="Q312" s="76">
        <f t="shared" ca="1" si="79"/>
        <v>0</v>
      </c>
      <c r="R312" s="49">
        <f t="shared" si="73"/>
        <v>2049</v>
      </c>
    </row>
    <row r="313" spans="2:18" x14ac:dyDescent="0.25">
      <c r="B313" s="48">
        <f t="shared" si="74"/>
        <v>54544</v>
      </c>
      <c r="C313" s="72">
        <f t="shared" ca="1" si="75"/>
        <v>0</v>
      </c>
      <c r="D313" s="125">
        <v>0</v>
      </c>
      <c r="E313" s="125">
        <v>0</v>
      </c>
      <c r="F313" s="73">
        <f t="shared" ca="1" si="76"/>
        <v>0</v>
      </c>
      <c r="G313" s="77">
        <f t="shared" ca="1" si="77"/>
        <v>0</v>
      </c>
      <c r="H313" s="74">
        <f t="shared" ca="1" si="80"/>
        <v>0</v>
      </c>
      <c r="I313" s="112">
        <f t="shared" ca="1" si="70"/>
        <v>0</v>
      </c>
      <c r="J313" s="74">
        <f t="shared" ca="1" si="78"/>
        <v>0</v>
      </c>
      <c r="K313" s="74">
        <f t="shared" ca="1" si="71"/>
        <v>0</v>
      </c>
      <c r="L313" s="74">
        <f t="shared" ca="1" si="72"/>
        <v>0</v>
      </c>
      <c r="M313" s="74">
        <f t="shared" ca="1" si="81"/>
        <v>0</v>
      </c>
      <c r="N313" s="60">
        <f t="shared" ca="1" si="82"/>
        <v>0</v>
      </c>
      <c r="O313" s="75">
        <f t="shared" ca="1" si="84"/>
        <v>0</v>
      </c>
      <c r="P313" s="123">
        <f t="shared" ca="1" si="83"/>
        <v>0</v>
      </c>
      <c r="Q313" s="76">
        <f t="shared" ca="1" si="79"/>
        <v>0</v>
      </c>
      <c r="R313" s="49">
        <f t="shared" si="73"/>
        <v>2049</v>
      </c>
    </row>
    <row r="314" spans="2:18" x14ac:dyDescent="0.25">
      <c r="B314" s="48">
        <f t="shared" si="74"/>
        <v>54575</v>
      </c>
      <c r="C314" s="72">
        <f t="shared" ca="1" si="75"/>
        <v>0</v>
      </c>
      <c r="D314" s="125">
        <v>0</v>
      </c>
      <c r="E314" s="125">
        <v>0</v>
      </c>
      <c r="F314" s="73">
        <f t="shared" ca="1" si="76"/>
        <v>0</v>
      </c>
      <c r="G314" s="77">
        <f t="shared" ca="1" si="77"/>
        <v>0</v>
      </c>
      <c r="H314" s="74">
        <f t="shared" ca="1" si="80"/>
        <v>0</v>
      </c>
      <c r="I314" s="112">
        <f t="shared" ca="1" si="70"/>
        <v>0</v>
      </c>
      <c r="J314" s="74">
        <f t="shared" ca="1" si="78"/>
        <v>0</v>
      </c>
      <c r="K314" s="74">
        <f t="shared" ca="1" si="71"/>
        <v>0</v>
      </c>
      <c r="L314" s="74">
        <f t="shared" ca="1" si="72"/>
        <v>0</v>
      </c>
      <c r="M314" s="74">
        <f t="shared" ca="1" si="81"/>
        <v>0</v>
      </c>
      <c r="N314" s="60">
        <f t="shared" ca="1" si="82"/>
        <v>0</v>
      </c>
      <c r="O314" s="75">
        <f t="shared" ca="1" si="84"/>
        <v>0</v>
      </c>
      <c r="P314" s="123">
        <f t="shared" ca="1" si="83"/>
        <v>0</v>
      </c>
      <c r="Q314" s="76">
        <f t="shared" ca="1" si="79"/>
        <v>0</v>
      </c>
      <c r="R314" s="49">
        <f t="shared" si="73"/>
        <v>2049</v>
      </c>
    </row>
    <row r="315" spans="2:18" x14ac:dyDescent="0.25">
      <c r="B315" s="48">
        <f t="shared" si="74"/>
        <v>54605</v>
      </c>
      <c r="C315" s="72">
        <f t="shared" ca="1" si="75"/>
        <v>0</v>
      </c>
      <c r="D315" s="125">
        <v>0</v>
      </c>
      <c r="E315" s="125">
        <v>0</v>
      </c>
      <c r="F315" s="73">
        <f t="shared" ca="1" si="76"/>
        <v>0</v>
      </c>
      <c r="G315" s="77">
        <f t="shared" ca="1" si="77"/>
        <v>0</v>
      </c>
      <c r="H315" s="74">
        <f t="shared" ca="1" si="80"/>
        <v>0</v>
      </c>
      <c r="I315" s="112">
        <f t="shared" ca="1" si="70"/>
        <v>0</v>
      </c>
      <c r="J315" s="74">
        <f t="shared" ca="1" si="78"/>
        <v>0</v>
      </c>
      <c r="K315" s="74">
        <f t="shared" ca="1" si="71"/>
        <v>0</v>
      </c>
      <c r="L315" s="74">
        <f t="shared" ca="1" si="72"/>
        <v>0</v>
      </c>
      <c r="M315" s="74">
        <f t="shared" ca="1" si="81"/>
        <v>0</v>
      </c>
      <c r="N315" s="60">
        <f t="shared" ca="1" si="82"/>
        <v>0</v>
      </c>
      <c r="O315" s="75">
        <f t="shared" ca="1" si="84"/>
        <v>0</v>
      </c>
      <c r="P315" s="123">
        <f t="shared" ca="1" si="83"/>
        <v>0</v>
      </c>
      <c r="Q315" s="76">
        <f t="shared" ca="1" si="79"/>
        <v>0</v>
      </c>
      <c r="R315" s="49">
        <f t="shared" si="73"/>
        <v>2049</v>
      </c>
    </row>
    <row r="316" spans="2:18" x14ac:dyDescent="0.25">
      <c r="B316" s="48">
        <f t="shared" si="74"/>
        <v>54636</v>
      </c>
      <c r="C316" s="72">
        <f t="shared" ca="1" si="75"/>
        <v>0</v>
      </c>
      <c r="D316" s="125">
        <v>0</v>
      </c>
      <c r="E316" s="125">
        <v>0</v>
      </c>
      <c r="F316" s="73">
        <f t="shared" ca="1" si="76"/>
        <v>0</v>
      </c>
      <c r="G316" s="77">
        <f t="shared" ca="1" si="77"/>
        <v>0</v>
      </c>
      <c r="H316" s="74">
        <f t="shared" ca="1" si="80"/>
        <v>0</v>
      </c>
      <c r="I316" s="112">
        <f t="shared" ca="1" si="70"/>
        <v>0</v>
      </c>
      <c r="J316" s="74">
        <f t="shared" ca="1" si="78"/>
        <v>0</v>
      </c>
      <c r="K316" s="74">
        <f t="shared" ca="1" si="71"/>
        <v>0</v>
      </c>
      <c r="L316" s="74">
        <f t="shared" ca="1" si="72"/>
        <v>0</v>
      </c>
      <c r="M316" s="74">
        <f t="shared" ca="1" si="81"/>
        <v>0</v>
      </c>
      <c r="N316" s="60">
        <f t="shared" ca="1" si="82"/>
        <v>0</v>
      </c>
      <c r="O316" s="75">
        <f t="shared" ca="1" si="84"/>
        <v>0</v>
      </c>
      <c r="P316" s="123">
        <f t="shared" ca="1" si="83"/>
        <v>0</v>
      </c>
      <c r="Q316" s="76">
        <f t="shared" ca="1" si="79"/>
        <v>0</v>
      </c>
      <c r="R316" s="49">
        <f t="shared" si="73"/>
        <v>2049</v>
      </c>
    </row>
    <row r="317" spans="2:18" x14ac:dyDescent="0.25">
      <c r="B317" s="48">
        <f t="shared" si="74"/>
        <v>54667</v>
      </c>
      <c r="C317" s="72">
        <f t="shared" ca="1" si="75"/>
        <v>0</v>
      </c>
      <c r="D317" s="125">
        <v>0</v>
      </c>
      <c r="E317" s="125">
        <v>0</v>
      </c>
      <c r="F317" s="73">
        <f t="shared" ca="1" si="76"/>
        <v>0</v>
      </c>
      <c r="G317" s="77">
        <f t="shared" ca="1" si="77"/>
        <v>0</v>
      </c>
      <c r="H317" s="74">
        <f t="shared" ca="1" si="80"/>
        <v>0</v>
      </c>
      <c r="I317" s="112">
        <f t="shared" ca="1" si="70"/>
        <v>0</v>
      </c>
      <c r="J317" s="74">
        <f t="shared" ca="1" si="78"/>
        <v>0</v>
      </c>
      <c r="K317" s="74">
        <f t="shared" ca="1" si="71"/>
        <v>0</v>
      </c>
      <c r="L317" s="74">
        <f t="shared" ca="1" si="72"/>
        <v>0</v>
      </c>
      <c r="M317" s="74">
        <f t="shared" ca="1" si="81"/>
        <v>0</v>
      </c>
      <c r="N317" s="60">
        <f t="shared" ca="1" si="82"/>
        <v>0</v>
      </c>
      <c r="O317" s="75">
        <f t="shared" ca="1" si="84"/>
        <v>0</v>
      </c>
      <c r="P317" s="123">
        <f t="shared" ca="1" si="83"/>
        <v>0</v>
      </c>
      <c r="Q317" s="76">
        <f t="shared" ca="1" si="79"/>
        <v>0</v>
      </c>
      <c r="R317" s="49">
        <f t="shared" si="73"/>
        <v>2049</v>
      </c>
    </row>
    <row r="318" spans="2:18" x14ac:dyDescent="0.25">
      <c r="B318" s="48">
        <f t="shared" si="74"/>
        <v>54697</v>
      </c>
      <c r="C318" s="72">
        <f t="shared" ca="1" si="75"/>
        <v>0</v>
      </c>
      <c r="D318" s="125">
        <v>0</v>
      </c>
      <c r="E318" s="125">
        <v>0</v>
      </c>
      <c r="F318" s="73">
        <f t="shared" ca="1" si="76"/>
        <v>0</v>
      </c>
      <c r="G318" s="77">
        <f t="shared" ca="1" si="77"/>
        <v>0</v>
      </c>
      <c r="H318" s="74">
        <f t="shared" ca="1" si="80"/>
        <v>0</v>
      </c>
      <c r="I318" s="112">
        <f t="shared" ca="1" si="70"/>
        <v>0</v>
      </c>
      <c r="J318" s="74">
        <f t="shared" ca="1" si="78"/>
        <v>0</v>
      </c>
      <c r="K318" s="74">
        <f t="shared" ca="1" si="71"/>
        <v>0</v>
      </c>
      <c r="L318" s="74">
        <f t="shared" ca="1" si="72"/>
        <v>0</v>
      </c>
      <c r="M318" s="74">
        <f t="shared" ca="1" si="81"/>
        <v>0</v>
      </c>
      <c r="N318" s="60">
        <f t="shared" ca="1" si="82"/>
        <v>0</v>
      </c>
      <c r="O318" s="75">
        <f t="shared" ca="1" si="84"/>
        <v>0</v>
      </c>
      <c r="P318" s="123">
        <f t="shared" ca="1" si="83"/>
        <v>0</v>
      </c>
      <c r="Q318" s="76">
        <f t="shared" ca="1" si="79"/>
        <v>0</v>
      </c>
      <c r="R318" s="49">
        <f t="shared" si="73"/>
        <v>2049</v>
      </c>
    </row>
    <row r="319" spans="2:18" x14ac:dyDescent="0.25">
      <c r="B319" s="48">
        <f t="shared" si="74"/>
        <v>54728</v>
      </c>
      <c r="C319" s="72">
        <f t="shared" ca="1" si="75"/>
        <v>0</v>
      </c>
      <c r="D319" s="125">
        <v>0</v>
      </c>
      <c r="E319" s="125">
        <v>0</v>
      </c>
      <c r="F319" s="73">
        <f t="shared" ca="1" si="76"/>
        <v>0</v>
      </c>
      <c r="G319" s="77">
        <f t="shared" ca="1" si="77"/>
        <v>0</v>
      </c>
      <c r="H319" s="74">
        <f t="shared" ca="1" si="80"/>
        <v>0</v>
      </c>
      <c r="I319" s="112">
        <f t="shared" ca="1" si="70"/>
        <v>0</v>
      </c>
      <c r="J319" s="74">
        <f t="shared" ca="1" si="78"/>
        <v>0</v>
      </c>
      <c r="K319" s="74">
        <f t="shared" ca="1" si="71"/>
        <v>0</v>
      </c>
      <c r="L319" s="74">
        <f t="shared" ca="1" si="72"/>
        <v>0</v>
      </c>
      <c r="M319" s="74">
        <f t="shared" ca="1" si="81"/>
        <v>0</v>
      </c>
      <c r="N319" s="60">
        <f t="shared" ca="1" si="82"/>
        <v>0</v>
      </c>
      <c r="O319" s="75">
        <f t="shared" ca="1" si="84"/>
        <v>0</v>
      </c>
      <c r="P319" s="123">
        <f t="shared" ca="1" si="83"/>
        <v>0</v>
      </c>
      <c r="Q319" s="76">
        <f t="shared" ca="1" si="79"/>
        <v>0</v>
      </c>
      <c r="R319" s="49">
        <f t="shared" si="73"/>
        <v>2049</v>
      </c>
    </row>
    <row r="320" spans="2:18" x14ac:dyDescent="0.25">
      <c r="B320" s="48">
        <f t="shared" si="74"/>
        <v>54758</v>
      </c>
      <c r="C320" s="72">
        <f t="shared" ca="1" si="75"/>
        <v>0</v>
      </c>
      <c r="D320" s="125">
        <v>0</v>
      </c>
      <c r="E320" s="125">
        <v>0</v>
      </c>
      <c r="F320" s="73">
        <f t="shared" ca="1" si="76"/>
        <v>0</v>
      </c>
      <c r="G320" s="77">
        <f t="shared" ca="1" si="77"/>
        <v>0</v>
      </c>
      <c r="H320" s="74">
        <f t="shared" ca="1" si="80"/>
        <v>0</v>
      </c>
      <c r="I320" s="112">
        <f t="shared" ca="1" si="70"/>
        <v>0</v>
      </c>
      <c r="J320" s="74">
        <f t="shared" ca="1" si="78"/>
        <v>0</v>
      </c>
      <c r="K320" s="74">
        <f t="shared" ca="1" si="71"/>
        <v>0</v>
      </c>
      <c r="L320" s="74">
        <f t="shared" ca="1" si="72"/>
        <v>0</v>
      </c>
      <c r="M320" s="74">
        <f t="shared" ca="1" si="81"/>
        <v>0</v>
      </c>
      <c r="N320" s="60">
        <f t="shared" ca="1" si="82"/>
        <v>0</v>
      </c>
      <c r="O320" s="75">
        <f t="shared" ca="1" si="84"/>
        <v>0</v>
      </c>
      <c r="P320" s="123">
        <f t="shared" ca="1" si="83"/>
        <v>0</v>
      </c>
      <c r="Q320" s="76">
        <f t="shared" ca="1" si="79"/>
        <v>0</v>
      </c>
      <c r="R320" s="49">
        <f t="shared" si="73"/>
        <v>2049</v>
      </c>
    </row>
    <row r="321" spans="1:18" x14ac:dyDescent="0.25">
      <c r="B321" s="48">
        <f t="shared" si="74"/>
        <v>54789</v>
      </c>
      <c r="C321" s="72">
        <f t="shared" ca="1" si="75"/>
        <v>0</v>
      </c>
      <c r="D321" s="125">
        <v>0</v>
      </c>
      <c r="E321" s="125">
        <v>0</v>
      </c>
      <c r="F321" s="73">
        <f t="shared" ca="1" si="76"/>
        <v>0</v>
      </c>
      <c r="G321" s="77">
        <f t="shared" ca="1" si="77"/>
        <v>0</v>
      </c>
      <c r="H321" s="74">
        <f t="shared" ca="1" si="80"/>
        <v>0</v>
      </c>
      <c r="I321" s="112">
        <f t="shared" ca="1" si="70"/>
        <v>0</v>
      </c>
      <c r="J321" s="74">
        <f t="shared" ca="1" si="78"/>
        <v>0</v>
      </c>
      <c r="K321" s="74">
        <f t="shared" ca="1" si="71"/>
        <v>0</v>
      </c>
      <c r="L321" s="74">
        <f t="shared" ca="1" si="72"/>
        <v>0</v>
      </c>
      <c r="M321" s="74">
        <f t="shared" ca="1" si="81"/>
        <v>0</v>
      </c>
      <c r="N321" s="60">
        <f t="shared" ca="1" si="82"/>
        <v>0</v>
      </c>
      <c r="O321" s="75">
        <f t="shared" ca="1" si="84"/>
        <v>0</v>
      </c>
      <c r="P321" s="123">
        <f t="shared" ca="1" si="83"/>
        <v>0</v>
      </c>
      <c r="Q321" s="76">
        <f t="shared" ca="1" si="79"/>
        <v>0</v>
      </c>
      <c r="R321" s="49">
        <f t="shared" si="73"/>
        <v>2050</v>
      </c>
    </row>
    <row r="322" spans="1:18" x14ac:dyDescent="0.25">
      <c r="B322" s="48">
        <f t="shared" si="74"/>
        <v>54820</v>
      </c>
      <c r="C322" s="72">
        <f t="shared" ca="1" si="75"/>
        <v>0</v>
      </c>
      <c r="D322" s="125">
        <v>0</v>
      </c>
      <c r="E322" s="125">
        <v>0</v>
      </c>
      <c r="F322" s="73">
        <f t="shared" ca="1" si="76"/>
        <v>0</v>
      </c>
      <c r="G322" s="77">
        <f t="shared" ca="1" si="77"/>
        <v>0</v>
      </c>
      <c r="H322" s="74">
        <f t="shared" ca="1" si="80"/>
        <v>0</v>
      </c>
      <c r="I322" s="112">
        <f t="shared" ca="1" si="70"/>
        <v>0</v>
      </c>
      <c r="J322" s="74">
        <f t="shared" ca="1" si="78"/>
        <v>0</v>
      </c>
      <c r="K322" s="74">
        <f t="shared" ca="1" si="71"/>
        <v>0</v>
      </c>
      <c r="L322" s="74">
        <f t="shared" ca="1" si="72"/>
        <v>0</v>
      </c>
      <c r="M322" s="74">
        <f t="shared" ca="1" si="81"/>
        <v>0</v>
      </c>
      <c r="N322" s="60">
        <f t="shared" ca="1" si="82"/>
        <v>0</v>
      </c>
      <c r="O322" s="75">
        <f t="shared" ca="1" si="84"/>
        <v>0</v>
      </c>
      <c r="P322" s="123">
        <f t="shared" ca="1" si="83"/>
        <v>0</v>
      </c>
      <c r="Q322" s="76">
        <f t="shared" ca="1" si="79"/>
        <v>0</v>
      </c>
      <c r="R322" s="49">
        <f t="shared" si="73"/>
        <v>2050</v>
      </c>
    </row>
    <row r="323" spans="1:18" x14ac:dyDescent="0.25">
      <c r="B323" s="48">
        <f t="shared" si="74"/>
        <v>54848</v>
      </c>
      <c r="C323" s="72">
        <f t="shared" ca="1" si="75"/>
        <v>0</v>
      </c>
      <c r="D323" s="125">
        <v>0</v>
      </c>
      <c r="E323" s="125">
        <v>0</v>
      </c>
      <c r="F323" s="73">
        <f t="shared" ca="1" si="76"/>
        <v>0</v>
      </c>
      <c r="G323" s="77">
        <f t="shared" ca="1" si="77"/>
        <v>0</v>
      </c>
      <c r="H323" s="74">
        <f t="shared" ca="1" si="80"/>
        <v>0</v>
      </c>
      <c r="I323" s="112">
        <f t="shared" ca="1" si="70"/>
        <v>0</v>
      </c>
      <c r="J323" s="74">
        <f t="shared" ca="1" si="78"/>
        <v>0</v>
      </c>
      <c r="K323" s="74">
        <f t="shared" ca="1" si="71"/>
        <v>0</v>
      </c>
      <c r="L323" s="74">
        <f t="shared" ca="1" si="72"/>
        <v>0</v>
      </c>
      <c r="M323" s="74">
        <f t="shared" ca="1" si="81"/>
        <v>0</v>
      </c>
      <c r="N323" s="60">
        <f t="shared" ca="1" si="82"/>
        <v>0</v>
      </c>
      <c r="O323" s="75">
        <f t="shared" ca="1" si="84"/>
        <v>0</v>
      </c>
      <c r="P323" s="123">
        <f t="shared" ca="1" si="83"/>
        <v>0</v>
      </c>
      <c r="Q323" s="76">
        <f t="shared" ca="1" si="79"/>
        <v>0</v>
      </c>
      <c r="R323" s="49">
        <f t="shared" si="73"/>
        <v>2050</v>
      </c>
    </row>
    <row r="324" spans="1:18" x14ac:dyDescent="0.25">
      <c r="B324" s="48">
        <f t="shared" si="74"/>
        <v>54879</v>
      </c>
      <c r="C324" s="72">
        <f t="shared" ca="1" si="75"/>
        <v>0</v>
      </c>
      <c r="D324" s="125">
        <v>0</v>
      </c>
      <c r="E324" s="125">
        <v>0</v>
      </c>
      <c r="F324" s="73">
        <f t="shared" ca="1" si="76"/>
        <v>0</v>
      </c>
      <c r="G324" s="77">
        <f t="shared" ca="1" si="77"/>
        <v>0</v>
      </c>
      <c r="H324" s="74">
        <f t="shared" ca="1" si="80"/>
        <v>0</v>
      </c>
      <c r="I324" s="112">
        <f t="shared" ref="I324:I363" ca="1" si="85">IF(N323&gt;0,ROUND(LOOKUP(YEAR($B324-60),T:T,U:U),2),0)</f>
        <v>0</v>
      </c>
      <c r="J324" s="74">
        <f t="shared" ca="1" si="78"/>
        <v>0</v>
      </c>
      <c r="K324" s="74">
        <f t="shared" ref="K324:K363" ca="1" si="86">IF(N323&gt;0,-F324-G324-H324+IF(E324&gt;0,E324,Allotment),0)</f>
        <v>0</v>
      </c>
      <c r="L324" s="74">
        <f t="shared" ref="L324:L363" ca="1" si="87">IF(N323&gt;0,C324-K324,0)</f>
        <v>0</v>
      </c>
      <c r="M324" s="74">
        <f t="shared" ca="1" si="81"/>
        <v>0</v>
      </c>
      <c r="N324" s="60">
        <f t="shared" ca="1" si="82"/>
        <v>0</v>
      </c>
      <c r="O324" s="75">
        <f t="shared" ca="1" si="84"/>
        <v>0</v>
      </c>
      <c r="P324" s="123">
        <f t="shared" ca="1" si="83"/>
        <v>0</v>
      </c>
      <c r="Q324" s="76">
        <f t="shared" ca="1" si="79"/>
        <v>0</v>
      </c>
      <c r="R324" s="49">
        <f t="shared" ref="R324:R363" si="88">YEAR(B324)</f>
        <v>2050</v>
      </c>
    </row>
    <row r="325" spans="1:18" x14ac:dyDescent="0.25">
      <c r="B325" s="48">
        <f t="shared" ref="B325:B363" si="89">EDATE(B324,1)</f>
        <v>54909</v>
      </c>
      <c r="C325" s="72">
        <f t="shared" ref="C325:C363" ca="1" si="90">IF(N324&gt;0,N324-F325,IF(AND(N325=0,N324&lt;0),-0.01,0))</f>
        <v>0</v>
      </c>
      <c r="D325" s="125">
        <v>0</v>
      </c>
      <c r="E325" s="125">
        <v>0</v>
      </c>
      <c r="F325" s="73">
        <f t="shared" ref="F325:F363" ca="1" si="91">IF(N324&gt;0,IF(D325,D325,New_Payment)-G325-H325,0)</f>
        <v>0</v>
      </c>
      <c r="G325" s="77">
        <f t="shared" ref="G325:G363" ca="1" si="92">IF(N324&gt;0,ROUND(N324*Period_Interest,2),0)</f>
        <v>0</v>
      </c>
      <c r="H325" s="74">
        <f t="shared" ca="1" si="80"/>
        <v>0</v>
      </c>
      <c r="I325" s="112">
        <f t="shared" ca="1" si="85"/>
        <v>0</v>
      </c>
      <c r="J325" s="74">
        <f t="shared" ref="J325:J363" ca="1" si="93">IF($C324&gt;_80_of_Appraisal,PMI,0)</f>
        <v>0</v>
      </c>
      <c r="K325" s="74">
        <f t="shared" ca="1" si="86"/>
        <v>0</v>
      </c>
      <c r="L325" s="74">
        <f t="shared" ca="1" si="87"/>
        <v>0</v>
      </c>
      <c r="M325" s="74">
        <f t="shared" ca="1" si="81"/>
        <v>0</v>
      </c>
      <c r="N325" s="60">
        <f t="shared" ca="1" si="82"/>
        <v>0</v>
      </c>
      <c r="O325" s="75">
        <f t="shared" ca="1" si="84"/>
        <v>0</v>
      </c>
      <c r="P325" s="123">
        <f t="shared" ca="1" si="83"/>
        <v>0</v>
      </c>
      <c r="Q325" s="76">
        <f t="shared" ref="Q325:Q363" ca="1" si="94">IF(OR(Q324&lt;-0.01,Q324=0),0,IF(Q324&gt;0,Q324-F325-K325-IF(P325&lt;&gt;"",P325,O325),Q324-F325-K325))</f>
        <v>0</v>
      </c>
      <c r="R325" s="49">
        <f t="shared" si="88"/>
        <v>2050</v>
      </c>
    </row>
    <row r="326" spans="1:18" x14ac:dyDescent="0.25">
      <c r="B326" s="48">
        <f t="shared" si="89"/>
        <v>54940</v>
      </c>
      <c r="C326" s="72">
        <f t="shared" ca="1" si="90"/>
        <v>0</v>
      </c>
      <c r="D326" s="125">
        <v>0</v>
      </c>
      <c r="E326" s="125">
        <v>0</v>
      </c>
      <c r="F326" s="73">
        <f t="shared" ca="1" si="91"/>
        <v>0</v>
      </c>
      <c r="G326" s="77">
        <f t="shared" ca="1" si="92"/>
        <v>0</v>
      </c>
      <c r="H326" s="74">
        <f t="shared" ref="H326:H363" ca="1" si="95">I326+J326</f>
        <v>0</v>
      </c>
      <c r="I326" s="112">
        <f t="shared" ca="1" si="85"/>
        <v>0</v>
      </c>
      <c r="J326" s="74">
        <f t="shared" ca="1" si="93"/>
        <v>0</v>
      </c>
      <c r="K326" s="74">
        <f t="shared" ca="1" si="86"/>
        <v>0</v>
      </c>
      <c r="L326" s="74">
        <f t="shared" ca="1" si="87"/>
        <v>0</v>
      </c>
      <c r="M326" s="74">
        <f t="shared" ref="M326:M363" ca="1" si="96">IF($P326,$P326,0)</f>
        <v>0</v>
      </c>
      <c r="N326" s="60">
        <f t="shared" ref="N326:N363" ca="1" si="97">L326-M326</f>
        <v>0</v>
      </c>
      <c r="O326" s="75">
        <f t="shared" ca="1" si="84"/>
        <v>0</v>
      </c>
      <c r="P326" s="123">
        <f t="shared" ref="P326:P363" ca="1" si="98">IF(O326,O326,0)</f>
        <v>0</v>
      </c>
      <c r="Q326" s="76">
        <f t="shared" ca="1" si="94"/>
        <v>0</v>
      </c>
      <c r="R326" s="49">
        <f t="shared" si="88"/>
        <v>2050</v>
      </c>
    </row>
    <row r="327" spans="1:18" x14ac:dyDescent="0.25">
      <c r="B327" s="48">
        <f t="shared" si="89"/>
        <v>54970</v>
      </c>
      <c r="C327" s="72">
        <f t="shared" ca="1" si="90"/>
        <v>0</v>
      </c>
      <c r="D327" s="125">
        <v>0</v>
      </c>
      <c r="E327" s="125">
        <v>0</v>
      </c>
      <c r="F327" s="73">
        <f t="shared" ca="1" si="91"/>
        <v>0</v>
      </c>
      <c r="G327" s="77">
        <f t="shared" ca="1" si="92"/>
        <v>0</v>
      </c>
      <c r="H327" s="74">
        <f t="shared" ca="1" si="95"/>
        <v>0</v>
      </c>
      <c r="I327" s="112">
        <f t="shared" ca="1" si="85"/>
        <v>0</v>
      </c>
      <c r="J327" s="74">
        <f t="shared" ca="1" si="93"/>
        <v>0</v>
      </c>
      <c r="K327" s="74">
        <f t="shared" ca="1" si="86"/>
        <v>0</v>
      </c>
      <c r="L327" s="74">
        <f t="shared" ca="1" si="87"/>
        <v>0</v>
      </c>
      <c r="M327" s="74">
        <f t="shared" ca="1" si="96"/>
        <v>0</v>
      </c>
      <c r="N327" s="60">
        <f t="shared" ca="1" si="97"/>
        <v>0</v>
      </c>
      <c r="O327" s="75">
        <f t="shared" ca="1" si="84"/>
        <v>0</v>
      </c>
      <c r="P327" s="123">
        <f t="shared" ca="1" si="98"/>
        <v>0</v>
      </c>
      <c r="Q327" s="76">
        <f t="shared" ca="1" si="94"/>
        <v>0</v>
      </c>
      <c r="R327" s="49">
        <f t="shared" si="88"/>
        <v>2050</v>
      </c>
    </row>
    <row r="328" spans="1:18" x14ac:dyDescent="0.25">
      <c r="B328" s="48">
        <f t="shared" si="89"/>
        <v>55001</v>
      </c>
      <c r="C328" s="72">
        <f t="shared" ca="1" si="90"/>
        <v>0</v>
      </c>
      <c r="D328" s="125">
        <v>0</v>
      </c>
      <c r="E328" s="125">
        <v>0</v>
      </c>
      <c r="F328" s="73">
        <f t="shared" ca="1" si="91"/>
        <v>0</v>
      </c>
      <c r="G328" s="77">
        <f t="shared" ca="1" si="92"/>
        <v>0</v>
      </c>
      <c r="H328" s="74">
        <f t="shared" ca="1" si="95"/>
        <v>0</v>
      </c>
      <c r="I328" s="112">
        <f t="shared" ca="1" si="85"/>
        <v>0</v>
      </c>
      <c r="J328" s="74">
        <f t="shared" ca="1" si="93"/>
        <v>0</v>
      </c>
      <c r="K328" s="74">
        <f t="shared" ca="1" si="86"/>
        <v>0</v>
      </c>
      <c r="L328" s="74">
        <f t="shared" ca="1" si="87"/>
        <v>0</v>
      </c>
      <c r="M328" s="74">
        <f t="shared" ca="1" si="96"/>
        <v>0</v>
      </c>
      <c r="N328" s="60">
        <f t="shared" ca="1" si="97"/>
        <v>0</v>
      </c>
      <c r="O328" s="75">
        <f t="shared" ca="1" si="84"/>
        <v>0</v>
      </c>
      <c r="P328" s="123">
        <f t="shared" ca="1" si="98"/>
        <v>0</v>
      </c>
      <c r="Q328" s="76">
        <f t="shared" ca="1" si="94"/>
        <v>0</v>
      </c>
      <c r="R328" s="49">
        <f t="shared" si="88"/>
        <v>2050</v>
      </c>
    </row>
    <row r="329" spans="1:18" x14ac:dyDescent="0.25">
      <c r="B329" s="48">
        <f t="shared" si="89"/>
        <v>55032</v>
      </c>
      <c r="C329" s="72">
        <f t="shared" ca="1" si="90"/>
        <v>0</v>
      </c>
      <c r="D329" s="125">
        <v>0</v>
      </c>
      <c r="E329" s="125">
        <v>0</v>
      </c>
      <c r="F329" s="73">
        <f t="shared" ca="1" si="91"/>
        <v>0</v>
      </c>
      <c r="G329" s="77">
        <f t="shared" ca="1" si="92"/>
        <v>0</v>
      </c>
      <c r="H329" s="74">
        <f t="shared" ca="1" si="95"/>
        <v>0</v>
      </c>
      <c r="I329" s="112">
        <f t="shared" ca="1" si="85"/>
        <v>0</v>
      </c>
      <c r="J329" s="74">
        <f t="shared" ca="1" si="93"/>
        <v>0</v>
      </c>
      <c r="K329" s="74">
        <f t="shared" ca="1" si="86"/>
        <v>0</v>
      </c>
      <c r="L329" s="74">
        <f t="shared" ca="1" si="87"/>
        <v>0</v>
      </c>
      <c r="M329" s="74">
        <f t="shared" ca="1" si="96"/>
        <v>0</v>
      </c>
      <c r="N329" s="60">
        <f t="shared" ca="1" si="97"/>
        <v>0</v>
      </c>
      <c r="O329" s="75">
        <f t="shared" ca="1" si="84"/>
        <v>0</v>
      </c>
      <c r="P329" s="123">
        <f t="shared" ca="1" si="98"/>
        <v>0</v>
      </c>
      <c r="Q329" s="76">
        <f t="shared" ca="1" si="94"/>
        <v>0</v>
      </c>
      <c r="R329" s="49">
        <f t="shared" si="88"/>
        <v>2050</v>
      </c>
    </row>
    <row r="330" spans="1:18" x14ac:dyDescent="0.25">
      <c r="B330" s="48">
        <f t="shared" si="89"/>
        <v>55062</v>
      </c>
      <c r="C330" s="72">
        <f t="shared" ca="1" si="90"/>
        <v>0</v>
      </c>
      <c r="D330" s="125">
        <v>0</v>
      </c>
      <c r="E330" s="125">
        <v>0</v>
      </c>
      <c r="F330" s="73">
        <f t="shared" ca="1" si="91"/>
        <v>0</v>
      </c>
      <c r="G330" s="77">
        <f t="shared" ca="1" si="92"/>
        <v>0</v>
      </c>
      <c r="H330" s="74">
        <f t="shared" ca="1" si="95"/>
        <v>0</v>
      </c>
      <c r="I330" s="112">
        <f t="shared" ca="1" si="85"/>
        <v>0</v>
      </c>
      <c r="J330" s="74">
        <f t="shared" ca="1" si="93"/>
        <v>0</v>
      </c>
      <c r="K330" s="74">
        <f t="shared" ca="1" si="86"/>
        <v>0</v>
      </c>
      <c r="L330" s="74">
        <f t="shared" ca="1" si="87"/>
        <v>0</v>
      </c>
      <c r="M330" s="74">
        <f t="shared" ca="1" si="96"/>
        <v>0</v>
      </c>
      <c r="N330" s="60">
        <f t="shared" ca="1" si="97"/>
        <v>0</v>
      </c>
      <c r="O330" s="75">
        <f t="shared" ca="1" si="84"/>
        <v>0</v>
      </c>
      <c r="P330" s="123">
        <f t="shared" ca="1" si="98"/>
        <v>0</v>
      </c>
      <c r="Q330" s="76">
        <f t="shared" ca="1" si="94"/>
        <v>0</v>
      </c>
      <c r="R330" s="49">
        <f t="shared" si="88"/>
        <v>2050</v>
      </c>
    </row>
    <row r="331" spans="1:18" x14ac:dyDescent="0.25">
      <c r="B331" s="48">
        <f t="shared" si="89"/>
        <v>55093</v>
      </c>
      <c r="C331" s="72">
        <f t="shared" ca="1" si="90"/>
        <v>0</v>
      </c>
      <c r="D331" s="125">
        <v>0</v>
      </c>
      <c r="E331" s="125">
        <v>0</v>
      </c>
      <c r="F331" s="73">
        <f t="shared" ca="1" si="91"/>
        <v>0</v>
      </c>
      <c r="G331" s="77">
        <f t="shared" ca="1" si="92"/>
        <v>0</v>
      </c>
      <c r="H331" s="74">
        <f t="shared" ca="1" si="95"/>
        <v>0</v>
      </c>
      <c r="I331" s="112">
        <f t="shared" ca="1" si="85"/>
        <v>0</v>
      </c>
      <c r="J331" s="74">
        <f t="shared" ca="1" si="93"/>
        <v>0</v>
      </c>
      <c r="K331" s="74">
        <f t="shared" ca="1" si="86"/>
        <v>0</v>
      </c>
      <c r="L331" s="74">
        <f t="shared" ca="1" si="87"/>
        <v>0</v>
      </c>
      <c r="M331" s="74">
        <f t="shared" ca="1" si="96"/>
        <v>0</v>
      </c>
      <c r="N331" s="60">
        <f t="shared" ca="1" si="97"/>
        <v>0</v>
      </c>
      <c r="O331" s="75">
        <f t="shared" ca="1" si="84"/>
        <v>0</v>
      </c>
      <c r="P331" s="123">
        <f t="shared" ca="1" si="98"/>
        <v>0</v>
      </c>
      <c r="Q331" s="76">
        <f t="shared" ca="1" si="94"/>
        <v>0</v>
      </c>
      <c r="R331" s="49">
        <f t="shared" si="88"/>
        <v>2050</v>
      </c>
    </row>
    <row r="332" spans="1:18" x14ac:dyDescent="0.25">
      <c r="B332" s="48">
        <f t="shared" si="89"/>
        <v>55123</v>
      </c>
      <c r="C332" s="72">
        <f t="shared" ca="1" si="90"/>
        <v>0</v>
      </c>
      <c r="D332" s="125">
        <v>0</v>
      </c>
      <c r="E332" s="125">
        <v>0</v>
      </c>
      <c r="F332" s="73">
        <f t="shared" ca="1" si="91"/>
        <v>0</v>
      </c>
      <c r="G332" s="77">
        <f t="shared" ca="1" si="92"/>
        <v>0</v>
      </c>
      <c r="H332" s="74">
        <f t="shared" ca="1" si="95"/>
        <v>0</v>
      </c>
      <c r="I332" s="112">
        <f t="shared" ca="1" si="85"/>
        <v>0</v>
      </c>
      <c r="J332" s="74">
        <f t="shared" ca="1" si="93"/>
        <v>0</v>
      </c>
      <c r="K332" s="74">
        <f t="shared" ca="1" si="86"/>
        <v>0</v>
      </c>
      <c r="L332" s="74">
        <f t="shared" ca="1" si="87"/>
        <v>0</v>
      </c>
      <c r="M332" s="74">
        <f t="shared" ca="1" si="96"/>
        <v>0</v>
      </c>
      <c r="N332" s="60">
        <f t="shared" ca="1" si="97"/>
        <v>0</v>
      </c>
      <c r="O332" s="75">
        <f t="shared" ca="1" si="84"/>
        <v>0</v>
      </c>
      <c r="P332" s="123">
        <f t="shared" ca="1" si="98"/>
        <v>0</v>
      </c>
      <c r="Q332" s="76">
        <f t="shared" ca="1" si="94"/>
        <v>0</v>
      </c>
      <c r="R332" s="49">
        <f t="shared" si="88"/>
        <v>2050</v>
      </c>
    </row>
    <row r="333" spans="1:18" x14ac:dyDescent="0.25">
      <c r="B333" s="48">
        <f t="shared" si="89"/>
        <v>55154</v>
      </c>
      <c r="C333" s="72">
        <f t="shared" ca="1" si="90"/>
        <v>0</v>
      </c>
      <c r="D333" s="125">
        <v>0</v>
      </c>
      <c r="E333" s="125">
        <v>0</v>
      </c>
      <c r="F333" s="73">
        <f t="shared" ca="1" si="91"/>
        <v>0</v>
      </c>
      <c r="G333" s="77">
        <f t="shared" ca="1" si="92"/>
        <v>0</v>
      </c>
      <c r="H333" s="74">
        <f t="shared" ca="1" si="95"/>
        <v>0</v>
      </c>
      <c r="I333" s="112">
        <f t="shared" ca="1" si="85"/>
        <v>0</v>
      </c>
      <c r="J333" s="74">
        <f t="shared" ca="1" si="93"/>
        <v>0</v>
      </c>
      <c r="K333" s="74">
        <f t="shared" ca="1" si="86"/>
        <v>0</v>
      </c>
      <c r="L333" s="74">
        <f t="shared" ca="1" si="87"/>
        <v>0</v>
      </c>
      <c r="M333" s="74">
        <f t="shared" ca="1" si="96"/>
        <v>0</v>
      </c>
      <c r="N333" s="60">
        <f t="shared" ca="1" si="97"/>
        <v>0</v>
      </c>
      <c r="O333" s="75">
        <f t="shared" ca="1" si="84"/>
        <v>0</v>
      </c>
      <c r="P333" s="123">
        <f t="shared" ca="1" si="98"/>
        <v>0</v>
      </c>
      <c r="Q333" s="76">
        <f t="shared" ca="1" si="94"/>
        <v>0</v>
      </c>
      <c r="R333" s="49">
        <f t="shared" si="88"/>
        <v>2051</v>
      </c>
    </row>
    <row r="334" spans="1:18" x14ac:dyDescent="0.25">
      <c r="A334" s="99"/>
      <c r="B334" s="48">
        <f t="shared" si="89"/>
        <v>55185</v>
      </c>
      <c r="C334" s="72">
        <f t="shared" ca="1" si="90"/>
        <v>0</v>
      </c>
      <c r="D334" s="125">
        <v>0</v>
      </c>
      <c r="E334" s="125">
        <v>0</v>
      </c>
      <c r="F334" s="73">
        <f t="shared" ca="1" si="91"/>
        <v>0</v>
      </c>
      <c r="G334" s="77">
        <f t="shared" ca="1" si="92"/>
        <v>0</v>
      </c>
      <c r="H334" s="74">
        <f t="shared" ca="1" si="95"/>
        <v>0</v>
      </c>
      <c r="I334" s="112">
        <f t="shared" ca="1" si="85"/>
        <v>0</v>
      </c>
      <c r="J334" s="74">
        <f t="shared" ca="1" si="93"/>
        <v>0</v>
      </c>
      <c r="K334" s="74">
        <f t="shared" ca="1" si="86"/>
        <v>0</v>
      </c>
      <c r="L334" s="74">
        <f t="shared" ca="1" si="87"/>
        <v>0</v>
      </c>
      <c r="M334" s="74">
        <f t="shared" ca="1" si="96"/>
        <v>0</v>
      </c>
      <c r="N334" s="60">
        <f t="shared" ca="1" si="97"/>
        <v>0</v>
      </c>
      <c r="O334" s="75">
        <f t="shared" ca="1" si="84"/>
        <v>0</v>
      </c>
      <c r="P334" s="123">
        <f t="shared" ca="1" si="98"/>
        <v>0</v>
      </c>
      <c r="Q334" s="76">
        <f t="shared" ca="1" si="94"/>
        <v>0</v>
      </c>
      <c r="R334" s="49">
        <f t="shared" si="88"/>
        <v>2051</v>
      </c>
    </row>
    <row r="335" spans="1:18" x14ac:dyDescent="0.25">
      <c r="B335" s="48">
        <f t="shared" si="89"/>
        <v>55213</v>
      </c>
      <c r="C335" s="72">
        <f t="shared" ca="1" si="90"/>
        <v>0</v>
      </c>
      <c r="D335" s="125">
        <v>0</v>
      </c>
      <c r="E335" s="125">
        <v>0</v>
      </c>
      <c r="F335" s="73">
        <f t="shared" ca="1" si="91"/>
        <v>0</v>
      </c>
      <c r="G335" s="77">
        <f t="shared" ca="1" si="92"/>
        <v>0</v>
      </c>
      <c r="H335" s="74">
        <f t="shared" ca="1" si="95"/>
        <v>0</v>
      </c>
      <c r="I335" s="112">
        <f t="shared" ca="1" si="85"/>
        <v>0</v>
      </c>
      <c r="J335" s="74">
        <f t="shared" ca="1" si="93"/>
        <v>0</v>
      </c>
      <c r="K335" s="74">
        <f t="shared" ca="1" si="86"/>
        <v>0</v>
      </c>
      <c r="L335" s="74">
        <f t="shared" ca="1" si="87"/>
        <v>0</v>
      </c>
      <c r="M335" s="74">
        <f t="shared" ca="1" si="96"/>
        <v>0</v>
      </c>
      <c r="N335" s="60">
        <f t="shared" ca="1" si="97"/>
        <v>0</v>
      </c>
      <c r="O335" s="75">
        <f t="shared" ca="1" si="84"/>
        <v>0</v>
      </c>
      <c r="P335" s="123">
        <f t="shared" ca="1" si="98"/>
        <v>0</v>
      </c>
      <c r="Q335" s="76">
        <f t="shared" ca="1" si="94"/>
        <v>0</v>
      </c>
      <c r="R335" s="49">
        <f t="shared" si="88"/>
        <v>2051</v>
      </c>
    </row>
    <row r="336" spans="1:18" x14ac:dyDescent="0.25">
      <c r="A336" s="99"/>
      <c r="B336" s="48">
        <f t="shared" si="89"/>
        <v>55244</v>
      </c>
      <c r="C336" s="72">
        <f t="shared" ca="1" si="90"/>
        <v>0</v>
      </c>
      <c r="D336" s="125">
        <v>0</v>
      </c>
      <c r="E336" s="125">
        <v>0</v>
      </c>
      <c r="F336" s="73">
        <f t="shared" ca="1" si="91"/>
        <v>0</v>
      </c>
      <c r="G336" s="77">
        <f t="shared" ca="1" si="92"/>
        <v>0</v>
      </c>
      <c r="H336" s="74">
        <f t="shared" ca="1" si="95"/>
        <v>0</v>
      </c>
      <c r="I336" s="112">
        <f t="shared" ca="1" si="85"/>
        <v>0</v>
      </c>
      <c r="J336" s="74">
        <f t="shared" ca="1" si="93"/>
        <v>0</v>
      </c>
      <c r="K336" s="74">
        <f t="shared" ca="1" si="86"/>
        <v>0</v>
      </c>
      <c r="L336" s="74">
        <f t="shared" ca="1" si="87"/>
        <v>0</v>
      </c>
      <c r="M336" s="74">
        <f t="shared" ca="1" si="96"/>
        <v>0</v>
      </c>
      <c r="N336" s="60">
        <f t="shared" ca="1" si="97"/>
        <v>0</v>
      </c>
      <c r="O336" s="75">
        <f t="shared" ca="1" si="84"/>
        <v>0</v>
      </c>
      <c r="P336" s="123">
        <f t="shared" ca="1" si="98"/>
        <v>0</v>
      </c>
      <c r="Q336" s="76">
        <f t="shared" ca="1" si="94"/>
        <v>0</v>
      </c>
      <c r="R336" s="49">
        <f t="shared" si="88"/>
        <v>2051</v>
      </c>
    </row>
    <row r="337" spans="2:18" x14ac:dyDescent="0.25">
      <c r="B337" s="48">
        <f t="shared" si="89"/>
        <v>55274</v>
      </c>
      <c r="C337" s="72">
        <f t="shared" ca="1" si="90"/>
        <v>0</v>
      </c>
      <c r="D337" s="125">
        <v>0</v>
      </c>
      <c r="E337" s="125">
        <v>0</v>
      </c>
      <c r="F337" s="73">
        <f t="shared" ca="1" si="91"/>
        <v>0</v>
      </c>
      <c r="G337" s="77">
        <f t="shared" ca="1" si="92"/>
        <v>0</v>
      </c>
      <c r="H337" s="74">
        <f t="shared" ca="1" si="95"/>
        <v>0</v>
      </c>
      <c r="I337" s="112">
        <f t="shared" ca="1" si="85"/>
        <v>0</v>
      </c>
      <c r="J337" s="74">
        <f t="shared" ca="1" si="93"/>
        <v>0</v>
      </c>
      <c r="K337" s="74">
        <f t="shared" ca="1" si="86"/>
        <v>0</v>
      </c>
      <c r="L337" s="74">
        <f t="shared" ca="1" si="87"/>
        <v>0</v>
      </c>
      <c r="M337" s="74">
        <f t="shared" ca="1" si="96"/>
        <v>0</v>
      </c>
      <c r="N337" s="60">
        <f t="shared" ca="1" si="97"/>
        <v>0</v>
      </c>
      <c r="O337" s="75">
        <f t="shared" ca="1" si="84"/>
        <v>0</v>
      </c>
      <c r="P337" s="123">
        <f t="shared" ca="1" si="98"/>
        <v>0</v>
      </c>
      <c r="Q337" s="76">
        <f t="shared" ca="1" si="94"/>
        <v>0</v>
      </c>
      <c r="R337" s="49">
        <f t="shared" si="88"/>
        <v>2051</v>
      </c>
    </row>
    <row r="338" spans="2:18" x14ac:dyDescent="0.25">
      <c r="B338" s="48">
        <f t="shared" si="89"/>
        <v>55305</v>
      </c>
      <c r="C338" s="72">
        <f t="shared" ca="1" si="90"/>
        <v>0</v>
      </c>
      <c r="D338" s="125">
        <v>0</v>
      </c>
      <c r="E338" s="125">
        <v>0</v>
      </c>
      <c r="F338" s="73">
        <f t="shared" ca="1" si="91"/>
        <v>0</v>
      </c>
      <c r="G338" s="77">
        <f t="shared" ca="1" si="92"/>
        <v>0</v>
      </c>
      <c r="H338" s="74">
        <f t="shared" ca="1" si="95"/>
        <v>0</v>
      </c>
      <c r="I338" s="112">
        <f t="shared" ca="1" si="85"/>
        <v>0</v>
      </c>
      <c r="J338" s="74">
        <f t="shared" ca="1" si="93"/>
        <v>0</v>
      </c>
      <c r="K338" s="74">
        <f t="shared" ca="1" si="86"/>
        <v>0</v>
      </c>
      <c r="L338" s="74">
        <f t="shared" ca="1" si="87"/>
        <v>0</v>
      </c>
      <c r="M338" s="74">
        <f t="shared" ca="1" si="96"/>
        <v>0</v>
      </c>
      <c r="N338" s="60">
        <f t="shared" ca="1" si="97"/>
        <v>0</v>
      </c>
      <c r="O338" s="75">
        <f t="shared" ca="1" si="84"/>
        <v>0</v>
      </c>
      <c r="P338" s="123">
        <f t="shared" ca="1" si="98"/>
        <v>0</v>
      </c>
      <c r="Q338" s="76">
        <f t="shared" ca="1" si="94"/>
        <v>0</v>
      </c>
      <c r="R338" s="49">
        <f t="shared" si="88"/>
        <v>2051</v>
      </c>
    </row>
    <row r="339" spans="2:18" x14ac:dyDescent="0.25">
      <c r="B339" s="48">
        <f t="shared" si="89"/>
        <v>55335</v>
      </c>
      <c r="C339" s="72">
        <f t="shared" ca="1" si="90"/>
        <v>0</v>
      </c>
      <c r="D339" s="125">
        <v>0</v>
      </c>
      <c r="E339" s="125">
        <v>0</v>
      </c>
      <c r="F339" s="73">
        <f t="shared" ca="1" si="91"/>
        <v>0</v>
      </c>
      <c r="G339" s="77">
        <f t="shared" ca="1" si="92"/>
        <v>0</v>
      </c>
      <c r="H339" s="74">
        <f t="shared" ca="1" si="95"/>
        <v>0</v>
      </c>
      <c r="I339" s="112">
        <f t="shared" ca="1" si="85"/>
        <v>0</v>
      </c>
      <c r="J339" s="74">
        <f t="shared" ca="1" si="93"/>
        <v>0</v>
      </c>
      <c r="K339" s="74">
        <f t="shared" ca="1" si="86"/>
        <v>0</v>
      </c>
      <c r="L339" s="74">
        <f t="shared" ca="1" si="87"/>
        <v>0</v>
      </c>
      <c r="M339" s="74">
        <f t="shared" ca="1" si="96"/>
        <v>0</v>
      </c>
      <c r="N339" s="60">
        <f t="shared" ca="1" si="97"/>
        <v>0</v>
      </c>
      <c r="O339" s="75">
        <f t="shared" ca="1" si="84"/>
        <v>0</v>
      </c>
      <c r="P339" s="123">
        <f t="shared" ca="1" si="98"/>
        <v>0</v>
      </c>
      <c r="Q339" s="76">
        <f t="shared" ca="1" si="94"/>
        <v>0</v>
      </c>
      <c r="R339" s="49">
        <f t="shared" si="88"/>
        <v>2051</v>
      </c>
    </row>
    <row r="340" spans="2:18" x14ac:dyDescent="0.25">
      <c r="B340" s="48">
        <f t="shared" si="89"/>
        <v>55366</v>
      </c>
      <c r="C340" s="72">
        <f t="shared" ca="1" si="90"/>
        <v>0</v>
      </c>
      <c r="D340" s="125">
        <v>0</v>
      </c>
      <c r="E340" s="125">
        <v>0</v>
      </c>
      <c r="F340" s="73">
        <f t="shared" ca="1" si="91"/>
        <v>0</v>
      </c>
      <c r="G340" s="77">
        <f t="shared" ca="1" si="92"/>
        <v>0</v>
      </c>
      <c r="H340" s="74">
        <f t="shared" ca="1" si="95"/>
        <v>0</v>
      </c>
      <c r="I340" s="112">
        <f t="shared" ca="1" si="85"/>
        <v>0</v>
      </c>
      <c r="J340" s="74">
        <f t="shared" ca="1" si="93"/>
        <v>0</v>
      </c>
      <c r="K340" s="74">
        <f t="shared" ca="1" si="86"/>
        <v>0</v>
      </c>
      <c r="L340" s="74">
        <f t="shared" ca="1" si="87"/>
        <v>0</v>
      </c>
      <c r="M340" s="74">
        <f t="shared" ca="1" si="96"/>
        <v>0</v>
      </c>
      <c r="N340" s="60">
        <f t="shared" ca="1" si="97"/>
        <v>0</v>
      </c>
      <c r="O340" s="75">
        <f t="shared" ca="1" si="84"/>
        <v>0</v>
      </c>
      <c r="P340" s="123">
        <f t="shared" ca="1" si="98"/>
        <v>0</v>
      </c>
      <c r="Q340" s="76">
        <f t="shared" ca="1" si="94"/>
        <v>0</v>
      </c>
      <c r="R340" s="49">
        <f t="shared" si="88"/>
        <v>2051</v>
      </c>
    </row>
    <row r="341" spans="2:18" x14ac:dyDescent="0.25">
      <c r="B341" s="48">
        <f t="shared" si="89"/>
        <v>55397</v>
      </c>
      <c r="C341" s="72">
        <f t="shared" ca="1" si="90"/>
        <v>0</v>
      </c>
      <c r="D341" s="125">
        <v>0</v>
      </c>
      <c r="E341" s="125">
        <v>0</v>
      </c>
      <c r="F341" s="73">
        <f t="shared" ca="1" si="91"/>
        <v>0</v>
      </c>
      <c r="G341" s="77">
        <f t="shared" ca="1" si="92"/>
        <v>0</v>
      </c>
      <c r="H341" s="74">
        <f t="shared" ca="1" si="95"/>
        <v>0</v>
      </c>
      <c r="I341" s="112">
        <f t="shared" ca="1" si="85"/>
        <v>0</v>
      </c>
      <c r="J341" s="74">
        <f t="shared" ca="1" si="93"/>
        <v>0</v>
      </c>
      <c r="K341" s="74">
        <f t="shared" ca="1" si="86"/>
        <v>0</v>
      </c>
      <c r="L341" s="74">
        <f t="shared" ca="1" si="87"/>
        <v>0</v>
      </c>
      <c r="M341" s="74">
        <f t="shared" ca="1" si="96"/>
        <v>0</v>
      </c>
      <c r="N341" s="60">
        <f t="shared" ca="1" si="97"/>
        <v>0</v>
      </c>
      <c r="O341" s="75">
        <f t="shared" ca="1" si="84"/>
        <v>0</v>
      </c>
      <c r="P341" s="123">
        <f t="shared" ca="1" si="98"/>
        <v>0</v>
      </c>
      <c r="Q341" s="76">
        <f t="shared" ca="1" si="94"/>
        <v>0</v>
      </c>
      <c r="R341" s="49">
        <f t="shared" si="88"/>
        <v>2051</v>
      </c>
    </row>
    <row r="342" spans="2:18" x14ac:dyDescent="0.25">
      <c r="B342" s="48">
        <f t="shared" si="89"/>
        <v>55427</v>
      </c>
      <c r="C342" s="72">
        <f t="shared" ca="1" si="90"/>
        <v>0</v>
      </c>
      <c r="D342" s="125">
        <v>0</v>
      </c>
      <c r="E342" s="125">
        <v>0</v>
      </c>
      <c r="F342" s="73">
        <f t="shared" ca="1" si="91"/>
        <v>0</v>
      </c>
      <c r="G342" s="77">
        <f t="shared" ca="1" si="92"/>
        <v>0</v>
      </c>
      <c r="H342" s="74">
        <f t="shared" ca="1" si="95"/>
        <v>0</v>
      </c>
      <c r="I342" s="112">
        <f t="shared" ca="1" si="85"/>
        <v>0</v>
      </c>
      <c r="J342" s="74">
        <f t="shared" ca="1" si="93"/>
        <v>0</v>
      </c>
      <c r="K342" s="74">
        <f t="shared" ca="1" si="86"/>
        <v>0</v>
      </c>
      <c r="L342" s="74">
        <f t="shared" ca="1" si="87"/>
        <v>0</v>
      </c>
      <c r="M342" s="74">
        <f t="shared" ca="1" si="96"/>
        <v>0</v>
      </c>
      <c r="N342" s="60">
        <f t="shared" ca="1" si="97"/>
        <v>0</v>
      </c>
      <c r="O342" s="75">
        <f t="shared" ca="1" si="84"/>
        <v>0</v>
      </c>
      <c r="P342" s="123">
        <f t="shared" ca="1" si="98"/>
        <v>0</v>
      </c>
      <c r="Q342" s="76">
        <f t="shared" ca="1" si="94"/>
        <v>0</v>
      </c>
      <c r="R342" s="49">
        <f t="shared" si="88"/>
        <v>2051</v>
      </c>
    </row>
    <row r="343" spans="2:18" x14ac:dyDescent="0.25">
      <c r="B343" s="48">
        <f t="shared" si="89"/>
        <v>55458</v>
      </c>
      <c r="C343" s="72">
        <f t="shared" ca="1" si="90"/>
        <v>0</v>
      </c>
      <c r="D343" s="125">
        <v>0</v>
      </c>
      <c r="E343" s="125">
        <v>0</v>
      </c>
      <c r="F343" s="73">
        <f t="shared" ca="1" si="91"/>
        <v>0</v>
      </c>
      <c r="G343" s="77">
        <f t="shared" ca="1" si="92"/>
        <v>0</v>
      </c>
      <c r="H343" s="74">
        <f t="shared" ca="1" si="95"/>
        <v>0</v>
      </c>
      <c r="I343" s="112">
        <f t="shared" ca="1" si="85"/>
        <v>0</v>
      </c>
      <c r="J343" s="74">
        <f t="shared" ca="1" si="93"/>
        <v>0</v>
      </c>
      <c r="K343" s="74">
        <f t="shared" ca="1" si="86"/>
        <v>0</v>
      </c>
      <c r="L343" s="74">
        <f t="shared" ca="1" si="87"/>
        <v>0</v>
      </c>
      <c r="M343" s="74">
        <f t="shared" ca="1" si="96"/>
        <v>0</v>
      </c>
      <c r="N343" s="60">
        <f t="shared" ca="1" si="97"/>
        <v>0</v>
      </c>
      <c r="O343" s="75">
        <f t="shared" ca="1" si="84"/>
        <v>0</v>
      </c>
      <c r="P343" s="123">
        <f t="shared" ca="1" si="98"/>
        <v>0</v>
      </c>
      <c r="Q343" s="76">
        <f t="shared" ca="1" si="94"/>
        <v>0</v>
      </c>
      <c r="R343" s="49">
        <f t="shared" si="88"/>
        <v>2051</v>
      </c>
    </row>
    <row r="344" spans="2:18" x14ac:dyDescent="0.25">
      <c r="B344" s="48">
        <f t="shared" si="89"/>
        <v>55488</v>
      </c>
      <c r="C344" s="72">
        <f t="shared" ca="1" si="90"/>
        <v>0</v>
      </c>
      <c r="D344" s="125">
        <v>0</v>
      </c>
      <c r="E344" s="125">
        <v>0</v>
      </c>
      <c r="F344" s="73">
        <f t="shared" ca="1" si="91"/>
        <v>0</v>
      </c>
      <c r="G344" s="77">
        <f t="shared" ca="1" si="92"/>
        <v>0</v>
      </c>
      <c r="H344" s="74">
        <f t="shared" ca="1" si="95"/>
        <v>0</v>
      </c>
      <c r="I344" s="112">
        <f t="shared" ca="1" si="85"/>
        <v>0</v>
      </c>
      <c r="J344" s="74">
        <f t="shared" ca="1" si="93"/>
        <v>0</v>
      </c>
      <c r="K344" s="74">
        <f t="shared" ca="1" si="86"/>
        <v>0</v>
      </c>
      <c r="L344" s="74">
        <f t="shared" ca="1" si="87"/>
        <v>0</v>
      </c>
      <c r="M344" s="74">
        <f t="shared" ca="1" si="96"/>
        <v>0</v>
      </c>
      <c r="N344" s="60">
        <f t="shared" ca="1" si="97"/>
        <v>0</v>
      </c>
      <c r="O344" s="75">
        <f t="shared" ca="1" si="84"/>
        <v>0</v>
      </c>
      <c r="P344" s="123">
        <f t="shared" ca="1" si="98"/>
        <v>0</v>
      </c>
      <c r="Q344" s="76">
        <f t="shared" ca="1" si="94"/>
        <v>0</v>
      </c>
      <c r="R344" s="49">
        <f t="shared" si="88"/>
        <v>2051</v>
      </c>
    </row>
    <row r="345" spans="2:18" x14ac:dyDescent="0.25">
      <c r="B345" s="48">
        <f t="shared" si="89"/>
        <v>55519</v>
      </c>
      <c r="C345" s="72">
        <f t="shared" ca="1" si="90"/>
        <v>0</v>
      </c>
      <c r="D345" s="125">
        <v>0</v>
      </c>
      <c r="E345" s="125">
        <v>0</v>
      </c>
      <c r="F345" s="73">
        <f t="shared" ca="1" si="91"/>
        <v>0</v>
      </c>
      <c r="G345" s="77">
        <f t="shared" ca="1" si="92"/>
        <v>0</v>
      </c>
      <c r="H345" s="74">
        <f t="shared" ca="1" si="95"/>
        <v>0</v>
      </c>
      <c r="I345" s="112">
        <f t="shared" ca="1" si="85"/>
        <v>0</v>
      </c>
      <c r="J345" s="74">
        <f t="shared" ca="1" si="93"/>
        <v>0</v>
      </c>
      <c r="K345" s="74">
        <f t="shared" ca="1" si="86"/>
        <v>0</v>
      </c>
      <c r="L345" s="74">
        <f t="shared" ca="1" si="87"/>
        <v>0</v>
      </c>
      <c r="M345" s="74">
        <f t="shared" ca="1" si="96"/>
        <v>0</v>
      </c>
      <c r="N345" s="60">
        <f t="shared" ca="1" si="97"/>
        <v>0</v>
      </c>
      <c r="O345" s="75">
        <f t="shared" ref="O345:O363" ca="1" si="99">IF(Q344&gt;0,(IF(AND(MONTH($B345)=MONTH(Renew_3208),MONTH($B345)=MONTH(Renew_2924)),Goal_From_3208*0.5+Goal_From_2924*0.5,IF(MONTH($B345)=MONTH(Renew_3208),Goal_From_3208*0.5+Goal_From_2924*0.9,IF(MONTH($B345)=MONTH(Renew_2924),Goal_From_3208*0.9+Goal_From_2924*0.5,Goal_From_3208*0.9+Goal_From_2924*0.9)))+IF(B345&gt;=Temp_Start,IF(Temp,Temp_Goal,0),0)+IF(Bought_3rd_Rental,IF(MONTH($B345)=MONTH(Renew_NEW),Goal_From_NEW*0.5,Goal_From_NEW))),0)</f>
        <v>0</v>
      </c>
      <c r="P345" s="123">
        <f t="shared" ca="1" si="98"/>
        <v>0</v>
      </c>
      <c r="Q345" s="76">
        <f t="shared" ca="1" si="94"/>
        <v>0</v>
      </c>
      <c r="R345" s="49">
        <f t="shared" si="88"/>
        <v>2052</v>
      </c>
    </row>
    <row r="346" spans="2:18" x14ac:dyDescent="0.25">
      <c r="B346" s="48">
        <f t="shared" si="89"/>
        <v>55550</v>
      </c>
      <c r="C346" s="72">
        <f t="shared" ca="1" si="90"/>
        <v>0</v>
      </c>
      <c r="D346" s="125">
        <v>0</v>
      </c>
      <c r="E346" s="125">
        <v>0</v>
      </c>
      <c r="F346" s="73">
        <f t="shared" ca="1" si="91"/>
        <v>0</v>
      </c>
      <c r="G346" s="77">
        <f t="shared" ca="1" si="92"/>
        <v>0</v>
      </c>
      <c r="H346" s="74">
        <f t="shared" ca="1" si="95"/>
        <v>0</v>
      </c>
      <c r="I346" s="112">
        <f t="shared" ca="1" si="85"/>
        <v>0</v>
      </c>
      <c r="J346" s="74">
        <f t="shared" ca="1" si="93"/>
        <v>0</v>
      </c>
      <c r="K346" s="74">
        <f t="shared" ca="1" si="86"/>
        <v>0</v>
      </c>
      <c r="L346" s="74">
        <f t="shared" ca="1" si="87"/>
        <v>0</v>
      </c>
      <c r="M346" s="74">
        <f t="shared" ca="1" si="96"/>
        <v>0</v>
      </c>
      <c r="N346" s="60">
        <f t="shared" ca="1" si="97"/>
        <v>0</v>
      </c>
      <c r="O346" s="75">
        <f t="shared" ca="1" si="99"/>
        <v>0</v>
      </c>
      <c r="P346" s="123">
        <f t="shared" ca="1" si="98"/>
        <v>0</v>
      </c>
      <c r="Q346" s="76">
        <f t="shared" ca="1" si="94"/>
        <v>0</v>
      </c>
      <c r="R346" s="49">
        <f t="shared" si="88"/>
        <v>2052</v>
      </c>
    </row>
    <row r="347" spans="2:18" x14ac:dyDescent="0.25">
      <c r="B347" s="48">
        <f t="shared" si="89"/>
        <v>55579</v>
      </c>
      <c r="C347" s="72">
        <f t="shared" ca="1" si="90"/>
        <v>0</v>
      </c>
      <c r="D347" s="125">
        <v>0</v>
      </c>
      <c r="E347" s="125">
        <v>0</v>
      </c>
      <c r="F347" s="73">
        <f t="shared" ca="1" si="91"/>
        <v>0</v>
      </c>
      <c r="G347" s="77">
        <f t="shared" ca="1" si="92"/>
        <v>0</v>
      </c>
      <c r="H347" s="74">
        <f t="shared" ca="1" si="95"/>
        <v>0</v>
      </c>
      <c r="I347" s="112">
        <f t="shared" ca="1" si="85"/>
        <v>0</v>
      </c>
      <c r="J347" s="74">
        <f t="shared" ca="1" si="93"/>
        <v>0</v>
      </c>
      <c r="K347" s="74">
        <f t="shared" ca="1" si="86"/>
        <v>0</v>
      </c>
      <c r="L347" s="74">
        <f t="shared" ca="1" si="87"/>
        <v>0</v>
      </c>
      <c r="M347" s="74">
        <f t="shared" ca="1" si="96"/>
        <v>0</v>
      </c>
      <c r="N347" s="60">
        <f t="shared" ca="1" si="97"/>
        <v>0</v>
      </c>
      <c r="O347" s="75">
        <f t="shared" ca="1" si="99"/>
        <v>0</v>
      </c>
      <c r="P347" s="123">
        <f t="shared" ca="1" si="98"/>
        <v>0</v>
      </c>
      <c r="Q347" s="76">
        <f t="shared" ca="1" si="94"/>
        <v>0</v>
      </c>
      <c r="R347" s="49">
        <f t="shared" si="88"/>
        <v>2052</v>
      </c>
    </row>
    <row r="348" spans="2:18" x14ac:dyDescent="0.25">
      <c r="B348" s="48">
        <f t="shared" si="89"/>
        <v>55610</v>
      </c>
      <c r="C348" s="72">
        <f t="shared" ca="1" si="90"/>
        <v>0</v>
      </c>
      <c r="D348" s="125">
        <v>0</v>
      </c>
      <c r="E348" s="125">
        <v>0</v>
      </c>
      <c r="F348" s="73">
        <f t="shared" ca="1" si="91"/>
        <v>0</v>
      </c>
      <c r="G348" s="77">
        <f t="shared" ca="1" si="92"/>
        <v>0</v>
      </c>
      <c r="H348" s="74">
        <f t="shared" ca="1" si="95"/>
        <v>0</v>
      </c>
      <c r="I348" s="112">
        <f t="shared" ca="1" si="85"/>
        <v>0</v>
      </c>
      <c r="J348" s="74">
        <f t="shared" ca="1" si="93"/>
        <v>0</v>
      </c>
      <c r="K348" s="74">
        <f t="shared" ca="1" si="86"/>
        <v>0</v>
      </c>
      <c r="L348" s="74">
        <f t="shared" ca="1" si="87"/>
        <v>0</v>
      </c>
      <c r="M348" s="74">
        <f t="shared" ca="1" si="96"/>
        <v>0</v>
      </c>
      <c r="N348" s="60">
        <f t="shared" ca="1" si="97"/>
        <v>0</v>
      </c>
      <c r="O348" s="75">
        <f t="shared" ca="1" si="99"/>
        <v>0</v>
      </c>
      <c r="P348" s="123">
        <f t="shared" ca="1" si="98"/>
        <v>0</v>
      </c>
      <c r="Q348" s="76">
        <f t="shared" ca="1" si="94"/>
        <v>0</v>
      </c>
      <c r="R348" s="49">
        <f t="shared" si="88"/>
        <v>2052</v>
      </c>
    </row>
    <row r="349" spans="2:18" x14ac:dyDescent="0.25">
      <c r="B349" s="48">
        <f t="shared" si="89"/>
        <v>55640</v>
      </c>
      <c r="C349" s="72">
        <f t="shared" ca="1" si="90"/>
        <v>0</v>
      </c>
      <c r="D349" s="125">
        <v>0</v>
      </c>
      <c r="E349" s="125">
        <v>0</v>
      </c>
      <c r="F349" s="73">
        <f t="shared" ca="1" si="91"/>
        <v>0</v>
      </c>
      <c r="G349" s="77">
        <f t="shared" ca="1" si="92"/>
        <v>0</v>
      </c>
      <c r="H349" s="74">
        <f t="shared" ca="1" si="95"/>
        <v>0</v>
      </c>
      <c r="I349" s="112">
        <f t="shared" ca="1" si="85"/>
        <v>0</v>
      </c>
      <c r="J349" s="74">
        <f t="shared" ca="1" si="93"/>
        <v>0</v>
      </c>
      <c r="K349" s="74">
        <f t="shared" ca="1" si="86"/>
        <v>0</v>
      </c>
      <c r="L349" s="74">
        <f t="shared" ca="1" si="87"/>
        <v>0</v>
      </c>
      <c r="M349" s="74">
        <f t="shared" ca="1" si="96"/>
        <v>0</v>
      </c>
      <c r="N349" s="60">
        <f t="shared" ca="1" si="97"/>
        <v>0</v>
      </c>
      <c r="O349" s="75">
        <f t="shared" ca="1" si="99"/>
        <v>0</v>
      </c>
      <c r="P349" s="123">
        <f t="shared" ca="1" si="98"/>
        <v>0</v>
      </c>
      <c r="Q349" s="76">
        <f t="shared" ca="1" si="94"/>
        <v>0</v>
      </c>
      <c r="R349" s="49">
        <f t="shared" si="88"/>
        <v>2052</v>
      </c>
    </row>
    <row r="350" spans="2:18" x14ac:dyDescent="0.25">
      <c r="B350" s="48">
        <f t="shared" si="89"/>
        <v>55671</v>
      </c>
      <c r="C350" s="72">
        <f t="shared" ca="1" si="90"/>
        <v>0</v>
      </c>
      <c r="D350" s="125">
        <v>0</v>
      </c>
      <c r="E350" s="125">
        <v>0</v>
      </c>
      <c r="F350" s="73">
        <f t="shared" ca="1" si="91"/>
        <v>0</v>
      </c>
      <c r="G350" s="77">
        <f t="shared" ca="1" si="92"/>
        <v>0</v>
      </c>
      <c r="H350" s="74">
        <f t="shared" ca="1" si="95"/>
        <v>0</v>
      </c>
      <c r="I350" s="112">
        <f t="shared" ca="1" si="85"/>
        <v>0</v>
      </c>
      <c r="J350" s="74">
        <f t="shared" ca="1" si="93"/>
        <v>0</v>
      </c>
      <c r="K350" s="74">
        <f t="shared" ca="1" si="86"/>
        <v>0</v>
      </c>
      <c r="L350" s="74">
        <f t="shared" ca="1" si="87"/>
        <v>0</v>
      </c>
      <c r="M350" s="74">
        <f t="shared" ca="1" si="96"/>
        <v>0</v>
      </c>
      <c r="N350" s="60">
        <f t="shared" ca="1" si="97"/>
        <v>0</v>
      </c>
      <c r="O350" s="75">
        <f t="shared" ca="1" si="99"/>
        <v>0</v>
      </c>
      <c r="P350" s="123">
        <f t="shared" ca="1" si="98"/>
        <v>0</v>
      </c>
      <c r="Q350" s="76">
        <f t="shared" ca="1" si="94"/>
        <v>0</v>
      </c>
      <c r="R350" s="49">
        <f t="shared" si="88"/>
        <v>2052</v>
      </c>
    </row>
    <row r="351" spans="2:18" x14ac:dyDescent="0.25">
      <c r="B351" s="48">
        <f t="shared" si="89"/>
        <v>55701</v>
      </c>
      <c r="C351" s="72">
        <f t="shared" ca="1" si="90"/>
        <v>0</v>
      </c>
      <c r="D351" s="125">
        <v>0</v>
      </c>
      <c r="E351" s="125">
        <v>0</v>
      </c>
      <c r="F351" s="73">
        <f t="shared" ca="1" si="91"/>
        <v>0</v>
      </c>
      <c r="G351" s="77">
        <f t="shared" ca="1" si="92"/>
        <v>0</v>
      </c>
      <c r="H351" s="74">
        <f t="shared" ca="1" si="95"/>
        <v>0</v>
      </c>
      <c r="I351" s="112">
        <f t="shared" ca="1" si="85"/>
        <v>0</v>
      </c>
      <c r="J351" s="74">
        <f t="shared" ca="1" si="93"/>
        <v>0</v>
      </c>
      <c r="K351" s="74">
        <f t="shared" ca="1" si="86"/>
        <v>0</v>
      </c>
      <c r="L351" s="74">
        <f t="shared" ca="1" si="87"/>
        <v>0</v>
      </c>
      <c r="M351" s="74">
        <f t="shared" ca="1" si="96"/>
        <v>0</v>
      </c>
      <c r="N351" s="60">
        <f t="shared" ca="1" si="97"/>
        <v>0</v>
      </c>
      <c r="O351" s="75">
        <f t="shared" ca="1" si="99"/>
        <v>0</v>
      </c>
      <c r="P351" s="123">
        <f t="shared" ca="1" si="98"/>
        <v>0</v>
      </c>
      <c r="Q351" s="76">
        <f t="shared" ca="1" si="94"/>
        <v>0</v>
      </c>
      <c r="R351" s="49">
        <f t="shared" si="88"/>
        <v>2052</v>
      </c>
    </row>
    <row r="352" spans="2:18" x14ac:dyDescent="0.25">
      <c r="B352" s="48">
        <f t="shared" si="89"/>
        <v>55732</v>
      </c>
      <c r="C352" s="72">
        <f t="shared" ca="1" si="90"/>
        <v>0</v>
      </c>
      <c r="D352" s="125">
        <v>0</v>
      </c>
      <c r="E352" s="125">
        <v>0</v>
      </c>
      <c r="F352" s="73">
        <f t="shared" ca="1" si="91"/>
        <v>0</v>
      </c>
      <c r="G352" s="77">
        <f t="shared" ca="1" si="92"/>
        <v>0</v>
      </c>
      <c r="H352" s="74">
        <f t="shared" ca="1" si="95"/>
        <v>0</v>
      </c>
      <c r="I352" s="112">
        <f t="shared" ca="1" si="85"/>
        <v>0</v>
      </c>
      <c r="J352" s="74">
        <f t="shared" ca="1" si="93"/>
        <v>0</v>
      </c>
      <c r="K352" s="74">
        <f t="shared" ca="1" si="86"/>
        <v>0</v>
      </c>
      <c r="L352" s="74">
        <f t="shared" ca="1" si="87"/>
        <v>0</v>
      </c>
      <c r="M352" s="74">
        <f t="shared" ca="1" si="96"/>
        <v>0</v>
      </c>
      <c r="N352" s="60">
        <f t="shared" ca="1" si="97"/>
        <v>0</v>
      </c>
      <c r="O352" s="75">
        <f t="shared" ca="1" si="99"/>
        <v>0</v>
      </c>
      <c r="P352" s="123">
        <f t="shared" ca="1" si="98"/>
        <v>0</v>
      </c>
      <c r="Q352" s="76">
        <f t="shared" ca="1" si="94"/>
        <v>0</v>
      </c>
      <c r="R352" s="49">
        <f t="shared" si="88"/>
        <v>2052</v>
      </c>
    </row>
    <row r="353" spans="1:27" x14ac:dyDescent="0.25">
      <c r="B353" s="48">
        <f t="shared" si="89"/>
        <v>55763</v>
      </c>
      <c r="C353" s="72">
        <f t="shared" ca="1" si="90"/>
        <v>0</v>
      </c>
      <c r="D353" s="125">
        <v>0</v>
      </c>
      <c r="E353" s="125">
        <v>0</v>
      </c>
      <c r="F353" s="73">
        <f t="shared" ca="1" si="91"/>
        <v>0</v>
      </c>
      <c r="G353" s="77">
        <f t="shared" ca="1" si="92"/>
        <v>0</v>
      </c>
      <c r="H353" s="74">
        <f t="shared" ca="1" si="95"/>
        <v>0</v>
      </c>
      <c r="I353" s="112">
        <f t="shared" ca="1" si="85"/>
        <v>0</v>
      </c>
      <c r="J353" s="74">
        <f t="shared" ca="1" si="93"/>
        <v>0</v>
      </c>
      <c r="K353" s="74">
        <f t="shared" ca="1" si="86"/>
        <v>0</v>
      </c>
      <c r="L353" s="74">
        <f t="shared" ca="1" si="87"/>
        <v>0</v>
      </c>
      <c r="M353" s="74">
        <f t="shared" ca="1" si="96"/>
        <v>0</v>
      </c>
      <c r="N353" s="60">
        <f t="shared" ca="1" si="97"/>
        <v>0</v>
      </c>
      <c r="O353" s="75">
        <f t="shared" ca="1" si="99"/>
        <v>0</v>
      </c>
      <c r="P353" s="123">
        <f t="shared" ca="1" si="98"/>
        <v>0</v>
      </c>
      <c r="Q353" s="76">
        <f t="shared" ca="1" si="94"/>
        <v>0</v>
      </c>
      <c r="R353" s="49">
        <f t="shared" si="88"/>
        <v>2052</v>
      </c>
    </row>
    <row r="354" spans="1:27" x14ac:dyDescent="0.25">
      <c r="B354" s="48">
        <f t="shared" si="89"/>
        <v>55793</v>
      </c>
      <c r="C354" s="72">
        <f t="shared" ca="1" si="90"/>
        <v>0</v>
      </c>
      <c r="D354" s="125">
        <v>0</v>
      </c>
      <c r="E354" s="125">
        <v>0</v>
      </c>
      <c r="F354" s="73">
        <f t="shared" ca="1" si="91"/>
        <v>0</v>
      </c>
      <c r="G354" s="77">
        <f t="shared" ca="1" si="92"/>
        <v>0</v>
      </c>
      <c r="H354" s="74">
        <f t="shared" ca="1" si="95"/>
        <v>0</v>
      </c>
      <c r="I354" s="112">
        <f t="shared" ca="1" si="85"/>
        <v>0</v>
      </c>
      <c r="J354" s="74">
        <f t="shared" ca="1" si="93"/>
        <v>0</v>
      </c>
      <c r="K354" s="74">
        <f t="shared" ca="1" si="86"/>
        <v>0</v>
      </c>
      <c r="L354" s="74">
        <f t="shared" ca="1" si="87"/>
        <v>0</v>
      </c>
      <c r="M354" s="74">
        <f t="shared" ca="1" si="96"/>
        <v>0</v>
      </c>
      <c r="N354" s="60">
        <f t="shared" ca="1" si="97"/>
        <v>0</v>
      </c>
      <c r="O354" s="75">
        <f t="shared" ca="1" si="99"/>
        <v>0</v>
      </c>
      <c r="P354" s="123">
        <f t="shared" ca="1" si="98"/>
        <v>0</v>
      </c>
      <c r="Q354" s="76">
        <f t="shared" ca="1" si="94"/>
        <v>0</v>
      </c>
      <c r="R354" s="49">
        <f t="shared" si="88"/>
        <v>2052</v>
      </c>
    </row>
    <row r="355" spans="1:27" x14ac:dyDescent="0.25">
      <c r="B355" s="48">
        <f t="shared" si="89"/>
        <v>55824</v>
      </c>
      <c r="C355" s="72">
        <f t="shared" ca="1" si="90"/>
        <v>0</v>
      </c>
      <c r="D355" s="125">
        <v>0</v>
      </c>
      <c r="E355" s="125">
        <v>0</v>
      </c>
      <c r="F355" s="73">
        <f t="shared" ca="1" si="91"/>
        <v>0</v>
      </c>
      <c r="G355" s="77">
        <f t="shared" ca="1" si="92"/>
        <v>0</v>
      </c>
      <c r="H355" s="74">
        <f t="shared" ca="1" si="95"/>
        <v>0</v>
      </c>
      <c r="I355" s="112">
        <f t="shared" ca="1" si="85"/>
        <v>0</v>
      </c>
      <c r="J355" s="74">
        <f t="shared" ca="1" si="93"/>
        <v>0</v>
      </c>
      <c r="K355" s="74">
        <f t="shared" ca="1" si="86"/>
        <v>0</v>
      </c>
      <c r="L355" s="74">
        <f t="shared" ca="1" si="87"/>
        <v>0</v>
      </c>
      <c r="M355" s="74">
        <f t="shared" ca="1" si="96"/>
        <v>0</v>
      </c>
      <c r="N355" s="60">
        <f t="shared" ca="1" si="97"/>
        <v>0</v>
      </c>
      <c r="O355" s="75">
        <f t="shared" ca="1" si="99"/>
        <v>0</v>
      </c>
      <c r="P355" s="123">
        <f t="shared" ca="1" si="98"/>
        <v>0</v>
      </c>
      <c r="Q355" s="76">
        <f t="shared" ca="1" si="94"/>
        <v>0</v>
      </c>
      <c r="R355" s="49">
        <f t="shared" si="88"/>
        <v>2052</v>
      </c>
    </row>
    <row r="356" spans="1:27" x14ac:dyDescent="0.25">
      <c r="B356" s="48">
        <f t="shared" si="89"/>
        <v>55854</v>
      </c>
      <c r="C356" s="72">
        <f t="shared" ca="1" si="90"/>
        <v>0</v>
      </c>
      <c r="D356" s="125">
        <v>0</v>
      </c>
      <c r="E356" s="125">
        <v>0</v>
      </c>
      <c r="F356" s="73">
        <f t="shared" ca="1" si="91"/>
        <v>0</v>
      </c>
      <c r="G356" s="77">
        <f t="shared" ca="1" si="92"/>
        <v>0</v>
      </c>
      <c r="H356" s="74">
        <f t="shared" ca="1" si="95"/>
        <v>0</v>
      </c>
      <c r="I356" s="112">
        <f t="shared" ca="1" si="85"/>
        <v>0</v>
      </c>
      <c r="J356" s="74">
        <f t="shared" ca="1" si="93"/>
        <v>0</v>
      </c>
      <c r="K356" s="74">
        <f t="shared" ca="1" si="86"/>
        <v>0</v>
      </c>
      <c r="L356" s="74">
        <f t="shared" ca="1" si="87"/>
        <v>0</v>
      </c>
      <c r="M356" s="74">
        <f t="shared" ca="1" si="96"/>
        <v>0</v>
      </c>
      <c r="N356" s="60">
        <f t="shared" ca="1" si="97"/>
        <v>0</v>
      </c>
      <c r="O356" s="75">
        <f t="shared" ca="1" si="99"/>
        <v>0</v>
      </c>
      <c r="P356" s="123">
        <f t="shared" ca="1" si="98"/>
        <v>0</v>
      </c>
      <c r="Q356" s="76">
        <f t="shared" ca="1" si="94"/>
        <v>0</v>
      </c>
      <c r="R356" s="49">
        <f t="shared" si="88"/>
        <v>2052</v>
      </c>
    </row>
    <row r="357" spans="1:27" x14ac:dyDescent="0.25">
      <c r="B357" s="48">
        <f t="shared" si="89"/>
        <v>55885</v>
      </c>
      <c r="C357" s="72">
        <f t="shared" ca="1" si="90"/>
        <v>0</v>
      </c>
      <c r="D357" s="125">
        <v>0</v>
      </c>
      <c r="E357" s="125">
        <v>0</v>
      </c>
      <c r="F357" s="73">
        <f t="shared" ca="1" si="91"/>
        <v>0</v>
      </c>
      <c r="G357" s="77">
        <f t="shared" ca="1" si="92"/>
        <v>0</v>
      </c>
      <c r="H357" s="74">
        <f t="shared" ca="1" si="95"/>
        <v>0</v>
      </c>
      <c r="I357" s="112">
        <f t="shared" ca="1" si="85"/>
        <v>0</v>
      </c>
      <c r="J357" s="74">
        <f t="shared" ca="1" si="93"/>
        <v>0</v>
      </c>
      <c r="K357" s="74">
        <f t="shared" ca="1" si="86"/>
        <v>0</v>
      </c>
      <c r="L357" s="74">
        <f t="shared" ca="1" si="87"/>
        <v>0</v>
      </c>
      <c r="M357" s="74">
        <f t="shared" ca="1" si="96"/>
        <v>0</v>
      </c>
      <c r="N357" s="60">
        <f t="shared" ca="1" si="97"/>
        <v>0</v>
      </c>
      <c r="O357" s="75">
        <f t="shared" ca="1" si="99"/>
        <v>0</v>
      </c>
      <c r="P357" s="123">
        <f t="shared" ca="1" si="98"/>
        <v>0</v>
      </c>
      <c r="Q357" s="76">
        <f t="shared" ca="1" si="94"/>
        <v>0</v>
      </c>
      <c r="R357" s="49">
        <f t="shared" si="88"/>
        <v>2053</v>
      </c>
    </row>
    <row r="358" spans="1:27" x14ac:dyDescent="0.25">
      <c r="B358" s="48">
        <f t="shared" si="89"/>
        <v>55916</v>
      </c>
      <c r="C358" s="72">
        <f t="shared" ca="1" si="90"/>
        <v>0</v>
      </c>
      <c r="D358" s="125">
        <v>0</v>
      </c>
      <c r="E358" s="125">
        <v>0</v>
      </c>
      <c r="F358" s="73">
        <f t="shared" ca="1" si="91"/>
        <v>0</v>
      </c>
      <c r="G358" s="77">
        <f t="shared" ca="1" si="92"/>
        <v>0</v>
      </c>
      <c r="H358" s="74">
        <f t="shared" ca="1" si="95"/>
        <v>0</v>
      </c>
      <c r="I358" s="112">
        <f t="shared" ca="1" si="85"/>
        <v>0</v>
      </c>
      <c r="J358" s="74">
        <f t="shared" ca="1" si="93"/>
        <v>0</v>
      </c>
      <c r="K358" s="74">
        <f t="shared" ca="1" si="86"/>
        <v>0</v>
      </c>
      <c r="L358" s="74">
        <f t="shared" ca="1" si="87"/>
        <v>0</v>
      </c>
      <c r="M358" s="74">
        <f t="shared" ca="1" si="96"/>
        <v>0</v>
      </c>
      <c r="N358" s="60">
        <f t="shared" ca="1" si="97"/>
        <v>0</v>
      </c>
      <c r="O358" s="75">
        <f t="shared" ca="1" si="99"/>
        <v>0</v>
      </c>
      <c r="P358" s="123">
        <f t="shared" ca="1" si="98"/>
        <v>0</v>
      </c>
      <c r="Q358" s="76">
        <f t="shared" ca="1" si="94"/>
        <v>0</v>
      </c>
      <c r="R358" s="49">
        <f t="shared" si="88"/>
        <v>2053</v>
      </c>
    </row>
    <row r="359" spans="1:27" x14ac:dyDescent="0.25">
      <c r="B359" s="48">
        <f t="shared" si="89"/>
        <v>55944</v>
      </c>
      <c r="C359" s="72">
        <f t="shared" ca="1" si="90"/>
        <v>0</v>
      </c>
      <c r="D359" s="125">
        <v>0</v>
      </c>
      <c r="E359" s="125">
        <v>0</v>
      </c>
      <c r="F359" s="73">
        <f t="shared" ca="1" si="91"/>
        <v>0</v>
      </c>
      <c r="G359" s="77">
        <f t="shared" ca="1" si="92"/>
        <v>0</v>
      </c>
      <c r="H359" s="74">
        <f t="shared" ca="1" si="95"/>
        <v>0</v>
      </c>
      <c r="I359" s="112">
        <f t="shared" ca="1" si="85"/>
        <v>0</v>
      </c>
      <c r="J359" s="74">
        <f t="shared" ca="1" si="93"/>
        <v>0</v>
      </c>
      <c r="K359" s="74">
        <f t="shared" ca="1" si="86"/>
        <v>0</v>
      </c>
      <c r="L359" s="74">
        <f t="shared" ca="1" si="87"/>
        <v>0</v>
      </c>
      <c r="M359" s="74">
        <f t="shared" ca="1" si="96"/>
        <v>0</v>
      </c>
      <c r="N359" s="60">
        <f t="shared" ca="1" si="97"/>
        <v>0</v>
      </c>
      <c r="O359" s="75">
        <f t="shared" ca="1" si="99"/>
        <v>0</v>
      </c>
      <c r="P359" s="123">
        <f t="shared" ca="1" si="98"/>
        <v>0</v>
      </c>
      <c r="Q359" s="76">
        <f t="shared" ca="1" si="94"/>
        <v>0</v>
      </c>
      <c r="R359" s="49">
        <f t="shared" si="88"/>
        <v>2053</v>
      </c>
    </row>
    <row r="360" spans="1:27" x14ac:dyDescent="0.25">
      <c r="A360" s="99"/>
      <c r="B360" s="48">
        <f t="shared" si="89"/>
        <v>55975</v>
      </c>
      <c r="C360" s="72">
        <f t="shared" ca="1" si="90"/>
        <v>0</v>
      </c>
      <c r="D360" s="125">
        <v>0</v>
      </c>
      <c r="E360" s="125">
        <v>0</v>
      </c>
      <c r="F360" s="73">
        <f t="shared" ca="1" si="91"/>
        <v>0</v>
      </c>
      <c r="G360" s="77">
        <f t="shared" ca="1" si="92"/>
        <v>0</v>
      </c>
      <c r="H360" s="74">
        <f t="shared" ca="1" si="95"/>
        <v>0</v>
      </c>
      <c r="I360" s="112">
        <f t="shared" ca="1" si="85"/>
        <v>0</v>
      </c>
      <c r="J360" s="74">
        <f t="shared" ca="1" si="93"/>
        <v>0</v>
      </c>
      <c r="K360" s="74">
        <f t="shared" ca="1" si="86"/>
        <v>0</v>
      </c>
      <c r="L360" s="74">
        <f t="shared" ca="1" si="87"/>
        <v>0</v>
      </c>
      <c r="M360" s="74">
        <f t="shared" ca="1" si="96"/>
        <v>0</v>
      </c>
      <c r="N360" s="60">
        <f t="shared" ca="1" si="97"/>
        <v>0</v>
      </c>
      <c r="O360" s="75">
        <f t="shared" ca="1" si="99"/>
        <v>0</v>
      </c>
      <c r="P360" s="123">
        <f t="shared" ca="1" si="98"/>
        <v>0</v>
      </c>
      <c r="Q360" s="76">
        <f t="shared" ca="1" si="94"/>
        <v>0</v>
      </c>
      <c r="R360" s="49">
        <f t="shared" si="88"/>
        <v>2053</v>
      </c>
    </row>
    <row r="361" spans="1:27" x14ac:dyDescent="0.25">
      <c r="B361" s="48">
        <f t="shared" si="89"/>
        <v>56005</v>
      </c>
      <c r="C361" s="72">
        <f t="shared" ca="1" si="90"/>
        <v>0</v>
      </c>
      <c r="D361" s="125">
        <v>0</v>
      </c>
      <c r="E361" s="125">
        <v>0</v>
      </c>
      <c r="F361" s="73">
        <f t="shared" ca="1" si="91"/>
        <v>0</v>
      </c>
      <c r="G361" s="77">
        <f t="shared" ca="1" si="92"/>
        <v>0</v>
      </c>
      <c r="H361" s="74">
        <f t="shared" ca="1" si="95"/>
        <v>0</v>
      </c>
      <c r="I361" s="112">
        <f t="shared" ca="1" si="85"/>
        <v>0</v>
      </c>
      <c r="J361" s="74">
        <f t="shared" ca="1" si="93"/>
        <v>0</v>
      </c>
      <c r="K361" s="74">
        <f t="shared" ca="1" si="86"/>
        <v>0</v>
      </c>
      <c r="L361" s="74">
        <f t="shared" ca="1" si="87"/>
        <v>0</v>
      </c>
      <c r="M361" s="74">
        <f t="shared" ca="1" si="96"/>
        <v>0</v>
      </c>
      <c r="N361" s="60">
        <f t="shared" ca="1" si="97"/>
        <v>0</v>
      </c>
      <c r="O361" s="75">
        <f t="shared" ca="1" si="99"/>
        <v>0</v>
      </c>
      <c r="P361" s="123">
        <f t="shared" ca="1" si="98"/>
        <v>0</v>
      </c>
      <c r="Q361" s="76">
        <f t="shared" ca="1" si="94"/>
        <v>0</v>
      </c>
      <c r="R361" s="49">
        <f t="shared" si="88"/>
        <v>2053</v>
      </c>
    </row>
    <row r="362" spans="1:27" x14ac:dyDescent="0.25">
      <c r="B362" s="48">
        <f t="shared" si="89"/>
        <v>56036</v>
      </c>
      <c r="C362" s="72">
        <f t="shared" ca="1" si="90"/>
        <v>0</v>
      </c>
      <c r="D362" s="125">
        <v>0</v>
      </c>
      <c r="E362" s="125">
        <v>0</v>
      </c>
      <c r="F362" s="73">
        <f t="shared" ca="1" si="91"/>
        <v>0</v>
      </c>
      <c r="G362" s="77">
        <f t="shared" ca="1" si="92"/>
        <v>0</v>
      </c>
      <c r="H362" s="74">
        <f t="shared" ca="1" si="95"/>
        <v>0</v>
      </c>
      <c r="I362" s="112">
        <f t="shared" ca="1" si="85"/>
        <v>0</v>
      </c>
      <c r="J362" s="74">
        <f t="shared" ca="1" si="93"/>
        <v>0</v>
      </c>
      <c r="K362" s="74">
        <f t="shared" ca="1" si="86"/>
        <v>0</v>
      </c>
      <c r="L362" s="74">
        <f t="shared" ca="1" si="87"/>
        <v>0</v>
      </c>
      <c r="M362" s="74">
        <f t="shared" ca="1" si="96"/>
        <v>0</v>
      </c>
      <c r="N362" s="60">
        <f t="shared" ca="1" si="97"/>
        <v>0</v>
      </c>
      <c r="O362" s="75">
        <f t="shared" ca="1" si="99"/>
        <v>0</v>
      </c>
      <c r="P362" s="123">
        <f t="shared" ca="1" si="98"/>
        <v>0</v>
      </c>
      <c r="Q362" s="76">
        <f t="shared" ca="1" si="94"/>
        <v>0</v>
      </c>
      <c r="R362" s="49">
        <f t="shared" si="88"/>
        <v>2053</v>
      </c>
    </row>
    <row r="363" spans="1:27" s="115" customFormat="1" x14ac:dyDescent="0.25">
      <c r="A363" s="147"/>
      <c r="B363" s="148">
        <f t="shared" si="89"/>
        <v>56066</v>
      </c>
      <c r="C363" s="72">
        <f t="shared" ca="1" si="90"/>
        <v>0</v>
      </c>
      <c r="D363" s="125">
        <v>0</v>
      </c>
      <c r="E363" s="125">
        <v>0</v>
      </c>
      <c r="F363" s="73">
        <f t="shared" ca="1" si="91"/>
        <v>0</v>
      </c>
      <c r="G363" s="77">
        <f t="shared" ca="1" si="92"/>
        <v>0</v>
      </c>
      <c r="H363" s="74">
        <f t="shared" ca="1" si="95"/>
        <v>0</v>
      </c>
      <c r="I363" s="112">
        <f t="shared" ca="1" si="85"/>
        <v>0</v>
      </c>
      <c r="J363" s="74">
        <f t="shared" ca="1" si="93"/>
        <v>0</v>
      </c>
      <c r="K363" s="74">
        <f t="shared" ca="1" si="86"/>
        <v>0</v>
      </c>
      <c r="L363" s="74">
        <f t="shared" ca="1" si="87"/>
        <v>0</v>
      </c>
      <c r="M363" s="74">
        <f t="shared" ca="1" si="96"/>
        <v>0</v>
      </c>
      <c r="N363" s="60">
        <f t="shared" ca="1" si="97"/>
        <v>0</v>
      </c>
      <c r="O363" s="113">
        <f t="shared" ca="1" si="99"/>
        <v>0</v>
      </c>
      <c r="P363" s="123">
        <f t="shared" ca="1" si="98"/>
        <v>0</v>
      </c>
      <c r="Q363" s="76">
        <f t="shared" ca="1" si="94"/>
        <v>0</v>
      </c>
      <c r="R363" s="114">
        <f t="shared" si="88"/>
        <v>2053</v>
      </c>
      <c r="V363" s="116"/>
      <c r="X363" s="116"/>
      <c r="AA363" s="117"/>
    </row>
  </sheetData>
  <mergeCells count="10">
    <mergeCell ref="U2:U3"/>
    <mergeCell ref="Y2:Y3"/>
    <mergeCell ref="Z2:Z3"/>
    <mergeCell ref="AA2:AA3"/>
    <mergeCell ref="A2:A3"/>
    <mergeCell ref="D2:D3"/>
    <mergeCell ref="E2:E3"/>
    <mergeCell ref="F2:K2"/>
    <mergeCell ref="O2:Q2"/>
    <mergeCell ref="T2:T3"/>
  </mergeCells>
  <hyperlinks>
    <hyperlink ref="A38" r:id="rId1" display="095-0-397-00-0" xr:uid="{00000000-0004-0000-0300-000000000000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5" name="Check Box 1">
              <controlPr defaultSize="0" autoFill="0" autoLine="0" autoPict="0">
                <anchor moveWithCells="1">
                  <from>
                    <xdr:col>19</xdr:col>
                    <xdr:colOff>209550</xdr:colOff>
                    <xdr:row>37</xdr:row>
                    <xdr:rowOff>171450</xdr:rowOff>
                  </from>
                  <to>
                    <xdr:col>20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6" name="Check Box 2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0E155-BDF7-45CA-BDB5-C44960D97417}">
  <dimension ref="A1:X36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K19" sqref="K19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11.140625" style="103" bestFit="1" customWidth="1"/>
    <col min="9" max="9" width="15.42578125" style="50" bestFit="1" customWidth="1"/>
    <col min="10" max="10" width="11.5703125" style="50" hidden="1" customWidth="1"/>
    <col min="11" max="11" width="15.7109375" style="50" bestFit="1" customWidth="1"/>
    <col min="12" max="12" width="11.5703125" style="49" bestFit="1" customWidth="1"/>
    <col min="13" max="13" width="13.5703125" style="124" bestFit="1" customWidth="1"/>
    <col min="14" max="14" width="13.85546875" style="104" bestFit="1" customWidth="1"/>
    <col min="15" max="15" width="20.42578125" style="49" hidden="1" customWidth="1"/>
    <col min="16" max="16" width="24.28515625" style="50" hidden="1" customWidth="1"/>
    <col min="17" max="17" width="5" style="50" bestFit="1" customWidth="1"/>
    <col min="18" max="18" width="16.5703125" style="50" bestFit="1" customWidth="1"/>
    <col min="19" max="19" width="12.42578125" style="85" bestFit="1" customWidth="1"/>
    <col min="20" max="20" width="12.140625" style="50" bestFit="1" customWidth="1"/>
    <col min="21" max="21" width="11.7109375" style="100" customWidth="1"/>
    <col min="22" max="23" width="13.7109375" style="50" customWidth="1"/>
    <col min="24" max="24" width="13.7109375" style="101" customWidth="1"/>
    <col min="25" max="16384" width="8.85546875" style="50"/>
  </cols>
  <sheetData>
    <row r="1" spans="1:24" x14ac:dyDescent="0.25">
      <c r="C1" s="142" t="s">
        <v>70</v>
      </c>
      <c r="D1" s="97">
        <f>(4416.66*0.9235-300)</f>
        <v>3778.7855099999997</v>
      </c>
      <c r="E1" s="98">
        <v>43405</v>
      </c>
      <c r="M1" s="143"/>
    </row>
    <row r="2" spans="1:24" ht="15" customHeight="1" x14ac:dyDescent="0.25">
      <c r="A2" s="169" t="s">
        <v>1</v>
      </c>
      <c r="B2" s="133"/>
      <c r="C2" s="134" t="e">
        <f ca="1">CONCATENATE("(",ROUND((OFFSET($C$2,MATCH(DATE(YEAR(TODAY()),MONTH(TODAY()),1),B:B,0)-1,0)/Original_Amount),2)*100,"% remains)")</f>
        <v>#N/A</v>
      </c>
      <c r="D2" s="178" t="s">
        <v>65</v>
      </c>
      <c r="E2" s="178" t="s">
        <v>63</v>
      </c>
      <c r="F2" s="171" t="s">
        <v>2</v>
      </c>
      <c r="G2" s="172"/>
      <c r="H2" s="172"/>
      <c r="I2" s="146"/>
      <c r="J2" s="146"/>
      <c r="K2" s="146"/>
      <c r="L2" s="171" t="s">
        <v>3</v>
      </c>
      <c r="M2" s="172"/>
      <c r="N2" s="177"/>
      <c r="O2" s="136" t="s">
        <v>4</v>
      </c>
      <c r="P2" s="137" t="str">
        <f>N3</f>
        <v>EOM Balance</v>
      </c>
      <c r="Q2" s="173" t="s">
        <v>6</v>
      </c>
      <c r="R2" s="138" t="s">
        <v>9</v>
      </c>
      <c r="S2" s="50"/>
      <c r="U2" s="50"/>
      <c r="X2" s="50"/>
    </row>
    <row r="3" spans="1:24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12</v>
      </c>
      <c r="I3" s="14" t="s">
        <v>13</v>
      </c>
      <c r="J3" s="14" t="s">
        <v>62</v>
      </c>
      <c r="K3" s="14" t="s">
        <v>66</v>
      </c>
      <c r="L3" s="58" t="s">
        <v>14</v>
      </c>
      <c r="M3" s="144" t="s">
        <v>69</v>
      </c>
      <c r="N3" s="105" t="s">
        <v>61</v>
      </c>
      <c r="O3" s="59" t="s">
        <v>16</v>
      </c>
      <c r="P3" s="60" t="s">
        <v>16</v>
      </c>
      <c r="Q3" s="174"/>
      <c r="R3" s="61" t="s">
        <v>17</v>
      </c>
      <c r="S3" s="50"/>
      <c r="U3" s="50"/>
      <c r="X3" s="50"/>
    </row>
    <row r="4" spans="1:24" ht="15" customHeight="1" x14ac:dyDescent="0.25">
      <c r="A4" s="62" t="s">
        <v>34</v>
      </c>
      <c r="B4" s="63">
        <f>DATE(YEAR(Start_Date)+IF(MONTH(Start_Date)&gt;10,1,0),MONTH(EDATE(Start_Date+30,1)),1)</f>
        <v>43497</v>
      </c>
      <c r="C4" s="64">
        <f>Loan_Value-F4-0.01</f>
        <v>103976.20000000001</v>
      </c>
      <c r="D4" s="67">
        <v>0</v>
      </c>
      <c r="E4" s="67">
        <v>0</v>
      </c>
      <c r="F4" s="56">
        <f>First_Months_Principle</f>
        <v>215.78999999999996</v>
      </c>
      <c r="G4" s="65">
        <f>First_Months_Interest</f>
        <v>553.08000000000004</v>
      </c>
      <c r="H4" s="107">
        <f t="shared" ref="H4:H67" si="0">IF(K3&gt;0,-F4-G4+IF(E4&gt;0,E4,Allotment),0)</f>
        <v>931.13</v>
      </c>
      <c r="I4" s="107">
        <f t="shared" ref="I4:I67" si="1">IF(K3&gt;0,C4-H4,0)</f>
        <v>103045.07</v>
      </c>
      <c r="J4" s="107">
        <f>IF($M4,$M4,0)</f>
        <v>0</v>
      </c>
      <c r="K4" s="108">
        <f>I4-J4</f>
        <v>103045.07</v>
      </c>
      <c r="L4" s="127">
        <v>0</v>
      </c>
      <c r="M4" s="128">
        <v>0</v>
      </c>
      <c r="N4" s="66">
        <f>K4-L4</f>
        <v>103045.07</v>
      </c>
      <c r="O4" s="49">
        <f t="shared" ref="O4:O67" si="2">YEAR(B4)</f>
        <v>2019</v>
      </c>
      <c r="P4" s="50" t="s">
        <v>47</v>
      </c>
      <c r="Q4" s="49">
        <f>YEAR(Start_Date)-1</f>
        <v>2018</v>
      </c>
      <c r="R4" s="68">
        <f t="shared" ref="R4:R33" si="3">SUMIFS(G:G,O:O,Q4)</f>
        <v>0</v>
      </c>
      <c r="S4" s="50"/>
      <c r="U4" s="50"/>
      <c r="X4" s="50"/>
    </row>
    <row r="5" spans="1:24" x14ac:dyDescent="0.25">
      <c r="A5" s="71">
        <f>74*1408</f>
        <v>104192</v>
      </c>
      <c r="B5" s="48">
        <f t="shared" ref="B5:B68" si="4">EDATE(B4,1)</f>
        <v>43525</v>
      </c>
      <c r="C5" s="72">
        <f t="shared" ref="C5:C68" si="5">IF(K4&gt;0,K4-F5,IF(AND(K5=0,K4&lt;0),-0.01,0))</f>
        <v>102823.19</v>
      </c>
      <c r="D5" s="125">
        <v>0</v>
      </c>
      <c r="E5" s="125">
        <v>0</v>
      </c>
      <c r="F5" s="73">
        <f t="shared" ref="F5:F68" si="6">IF(K4&gt;0,IF(D5,D5,New_Payment)-G5,0)</f>
        <v>221.88</v>
      </c>
      <c r="G5" s="77">
        <f t="shared" ref="G5:G68" si="7">IF(K4&gt;0,ROUND(K4*Period_Interest,2),0)</f>
        <v>546.99</v>
      </c>
      <c r="H5" s="74">
        <f t="shared" si="0"/>
        <v>931.13</v>
      </c>
      <c r="I5" s="74">
        <f t="shared" si="1"/>
        <v>101892.06</v>
      </c>
      <c r="J5" s="74">
        <f>IF($M5,$M5,0)</f>
        <v>5646.2855099999997</v>
      </c>
      <c r="K5" s="60">
        <f>I5-J5</f>
        <v>96245.774489999996</v>
      </c>
      <c r="L5" s="75">
        <f t="shared" ref="L5:L68" si="8">IF(N4&gt;0,(IF(AND(MONTH($B5)=MONTH(Renew_3208),MONTH($B5)=MONTH(Renew_2924)),Goal_From_3208*0.5+Goal_From_2924*0.5,IF(MONTH($B5)=MONTH(Renew_3208),Goal_From_3208*0.5+Goal_From_2924*0.9,IF(MONTH($B5)=MONTH(Renew_2924),Goal_From_3208*0.9+Goal_From_2924*0.5,Goal_From_3208*0.9+Goal_From_2924*0.9)))+IF(B5&gt;=Temp_Start,IF(Temp,Temp_Goal,0),0)+IF(Bought_3rd_Rental,IF(MONTH($B5)=MONTH(Renew_NEW),Goal_From_NEW*0.5,Goal_From_NEW))),0)</f>
        <v>5646.2855099999997</v>
      </c>
      <c r="M5" s="123">
        <f t="shared" ref="M5:M69" si="9">IF(L5,L5,0)</f>
        <v>5646.2855099999997</v>
      </c>
      <c r="N5" s="76">
        <f t="shared" ref="N5:N68" si="10">IF(OR(N4&lt;-0.01,N4=0),0,IF(N4&gt;0,N4-F5-H5-IF(M5&lt;&gt;"",M5,L5),N4-F5-H5))</f>
        <v>96245.774489999996</v>
      </c>
      <c r="O5" s="49">
        <f t="shared" si="2"/>
        <v>2019</v>
      </c>
      <c r="P5" s="50">
        <f>Original_Amount</f>
        <v>104192</v>
      </c>
      <c r="Q5" s="49">
        <f>Q4+1</f>
        <v>2019</v>
      </c>
      <c r="R5" s="68">
        <f t="shared" si="3"/>
        <v>4393.3100000000004</v>
      </c>
      <c r="S5" s="50"/>
      <c r="U5" s="50"/>
      <c r="X5" s="50"/>
    </row>
    <row r="6" spans="1:24" x14ac:dyDescent="0.25">
      <c r="B6" s="48">
        <f t="shared" si="4"/>
        <v>43556</v>
      </c>
      <c r="C6" s="72">
        <f t="shared" si="5"/>
        <v>95987.79449</v>
      </c>
      <c r="D6" s="125">
        <v>0</v>
      </c>
      <c r="E6" s="125">
        <v>0</v>
      </c>
      <c r="F6" s="73">
        <f t="shared" si="6"/>
        <v>257.98</v>
      </c>
      <c r="G6" s="77">
        <f t="shared" si="7"/>
        <v>510.89</v>
      </c>
      <c r="H6" s="74">
        <f t="shared" si="0"/>
        <v>931.13</v>
      </c>
      <c r="I6" s="74">
        <f t="shared" si="1"/>
        <v>95056.664489999996</v>
      </c>
      <c r="J6" s="74">
        <f t="shared" ref="J6:J69" si="11">IF($M6,$M6,0)</f>
        <v>5646.2855099999997</v>
      </c>
      <c r="K6" s="60">
        <f t="shared" ref="K6:K69" si="12">I6-J6</f>
        <v>89410.378979999994</v>
      </c>
      <c r="L6" s="75">
        <f t="shared" si="8"/>
        <v>5646.2855099999997</v>
      </c>
      <c r="M6" s="123">
        <f t="shared" si="9"/>
        <v>5646.2855099999997</v>
      </c>
      <c r="N6" s="76">
        <f t="shared" si="10"/>
        <v>89410.378979999994</v>
      </c>
      <c r="O6" s="49">
        <f t="shared" si="2"/>
        <v>2019</v>
      </c>
      <c r="P6" s="50" t="s">
        <v>43</v>
      </c>
      <c r="Q6" s="49">
        <f t="shared" ref="Q6:Q33" si="13">Q5+1</f>
        <v>2020</v>
      </c>
      <c r="R6" s="68">
        <f t="shared" si="3"/>
        <v>526.77</v>
      </c>
      <c r="S6" s="50"/>
      <c r="U6" s="50"/>
      <c r="X6" s="50"/>
    </row>
    <row r="7" spans="1:24" x14ac:dyDescent="0.25">
      <c r="A7" s="62" t="s">
        <v>19</v>
      </c>
      <c r="B7" s="48">
        <f t="shared" si="4"/>
        <v>43586</v>
      </c>
      <c r="C7" s="72">
        <f t="shared" si="5"/>
        <v>89116.118979999999</v>
      </c>
      <c r="D7" s="125">
        <v>0</v>
      </c>
      <c r="E7" s="125">
        <v>0</v>
      </c>
      <c r="F7" s="73">
        <f t="shared" si="6"/>
        <v>294.26</v>
      </c>
      <c r="G7" s="77">
        <f t="shared" si="7"/>
        <v>474.61</v>
      </c>
      <c r="H7" s="74">
        <f t="shared" si="0"/>
        <v>931.13</v>
      </c>
      <c r="I7" s="74">
        <f t="shared" si="1"/>
        <v>88184.988979999995</v>
      </c>
      <c r="J7" s="74">
        <f t="shared" si="11"/>
        <v>5646.2855099999997</v>
      </c>
      <c r="K7" s="60">
        <f t="shared" si="12"/>
        <v>82538.703469999993</v>
      </c>
      <c r="L7" s="75">
        <f t="shared" si="8"/>
        <v>5646.2855099999997</v>
      </c>
      <c r="M7" s="123">
        <f t="shared" si="9"/>
        <v>5646.2855099999997</v>
      </c>
      <c r="N7" s="76">
        <f t="shared" si="10"/>
        <v>82538.703469999993</v>
      </c>
      <c r="O7" s="49">
        <f t="shared" si="2"/>
        <v>2019</v>
      </c>
      <c r="P7" s="50">
        <f>12*Loan_Term</f>
        <v>240</v>
      </c>
      <c r="Q7" s="49">
        <f t="shared" si="13"/>
        <v>2021</v>
      </c>
      <c r="R7" s="68">
        <f t="shared" si="3"/>
        <v>0</v>
      </c>
      <c r="S7" s="50"/>
      <c r="U7" s="50"/>
      <c r="X7" s="50"/>
    </row>
    <row r="8" spans="1:24" x14ac:dyDescent="0.25">
      <c r="A8" s="79">
        <f>6.5%-0.25%</f>
        <v>6.25E-2</v>
      </c>
      <c r="B8" s="48">
        <f t="shared" si="4"/>
        <v>43617</v>
      </c>
      <c r="C8" s="72">
        <f t="shared" si="5"/>
        <v>82207.963469999988</v>
      </c>
      <c r="D8" s="125">
        <v>0</v>
      </c>
      <c r="E8" s="125">
        <v>0</v>
      </c>
      <c r="F8" s="73">
        <f t="shared" si="6"/>
        <v>330.74</v>
      </c>
      <c r="G8" s="77">
        <f t="shared" si="7"/>
        <v>438.13</v>
      </c>
      <c r="H8" s="74">
        <f t="shared" si="0"/>
        <v>931.13</v>
      </c>
      <c r="I8" s="74">
        <f t="shared" si="1"/>
        <v>81276.833469999983</v>
      </c>
      <c r="J8" s="74">
        <f t="shared" si="11"/>
        <v>5646.2855099999997</v>
      </c>
      <c r="K8" s="60">
        <f t="shared" si="12"/>
        <v>75630.547959999982</v>
      </c>
      <c r="L8" s="75">
        <f t="shared" si="8"/>
        <v>5646.2855099999997</v>
      </c>
      <c r="M8" s="123">
        <f t="shared" si="9"/>
        <v>5646.2855099999997</v>
      </c>
      <c r="N8" s="76">
        <f t="shared" si="10"/>
        <v>75630.547959999982</v>
      </c>
      <c r="O8" s="49">
        <f t="shared" si="2"/>
        <v>2019</v>
      </c>
      <c r="P8" s="50" t="s">
        <v>44</v>
      </c>
      <c r="Q8" s="49">
        <f t="shared" si="13"/>
        <v>2022</v>
      </c>
      <c r="R8" s="68">
        <f t="shared" si="3"/>
        <v>0</v>
      </c>
      <c r="S8" s="50"/>
      <c r="U8" s="50"/>
      <c r="X8" s="50"/>
    </row>
    <row r="9" spans="1:24" x14ac:dyDescent="0.25">
      <c r="B9" s="48">
        <f t="shared" si="4"/>
        <v>43647</v>
      </c>
      <c r="C9" s="72">
        <f t="shared" si="5"/>
        <v>75263.137959999978</v>
      </c>
      <c r="D9" s="125">
        <v>0</v>
      </c>
      <c r="E9" s="125">
        <v>0</v>
      </c>
      <c r="F9" s="73">
        <f t="shared" si="6"/>
        <v>367.41</v>
      </c>
      <c r="G9" s="77">
        <f t="shared" si="7"/>
        <v>401.46</v>
      </c>
      <c r="H9" s="74">
        <f t="shared" si="0"/>
        <v>931.13</v>
      </c>
      <c r="I9" s="74">
        <f t="shared" si="1"/>
        <v>74332.007959999974</v>
      </c>
      <c r="J9" s="74">
        <f t="shared" si="11"/>
        <v>5236.2855099999997</v>
      </c>
      <c r="K9" s="60">
        <f t="shared" si="12"/>
        <v>69095.722449999972</v>
      </c>
      <c r="L9" s="75">
        <f t="shared" si="8"/>
        <v>5236.2855099999997</v>
      </c>
      <c r="M9" s="123">
        <f t="shared" si="9"/>
        <v>5236.2855099999997</v>
      </c>
      <c r="N9" s="76">
        <f t="shared" si="10"/>
        <v>69095.722449999972</v>
      </c>
      <c r="O9" s="49">
        <f t="shared" si="2"/>
        <v>2019</v>
      </c>
      <c r="P9" s="50">
        <f>Interest_Rate/365*31</f>
        <v>5.3082191780821917E-3</v>
      </c>
      <c r="Q9" s="78">
        <f t="shared" si="13"/>
        <v>2023</v>
      </c>
      <c r="R9" s="68">
        <f t="shared" si="3"/>
        <v>0</v>
      </c>
      <c r="S9" s="50"/>
      <c r="U9" s="50"/>
      <c r="X9" s="50"/>
    </row>
    <row r="10" spans="1:24" ht="15" customHeight="1" x14ac:dyDescent="0.25">
      <c r="A10" s="62" t="s">
        <v>20</v>
      </c>
      <c r="B10" s="48">
        <f t="shared" si="4"/>
        <v>43678</v>
      </c>
      <c r="C10" s="72">
        <f t="shared" si="5"/>
        <v>68693.632449999976</v>
      </c>
      <c r="D10" s="125">
        <v>0</v>
      </c>
      <c r="E10" s="125">
        <v>0</v>
      </c>
      <c r="F10" s="73">
        <f t="shared" si="6"/>
        <v>402.09000000000003</v>
      </c>
      <c r="G10" s="77">
        <f t="shared" si="7"/>
        <v>366.78</v>
      </c>
      <c r="H10" s="74">
        <f t="shared" si="0"/>
        <v>931.13</v>
      </c>
      <c r="I10" s="74">
        <f t="shared" si="1"/>
        <v>67762.502449999971</v>
      </c>
      <c r="J10" s="74">
        <f t="shared" si="11"/>
        <v>5646.2855099999997</v>
      </c>
      <c r="K10" s="60">
        <f t="shared" si="12"/>
        <v>62116.216939999969</v>
      </c>
      <c r="L10" s="75">
        <f t="shared" si="8"/>
        <v>5646.2855099999997</v>
      </c>
      <c r="M10" s="123">
        <f t="shared" si="9"/>
        <v>5646.2855099999997</v>
      </c>
      <c r="N10" s="76">
        <f t="shared" si="10"/>
        <v>62116.216939999969</v>
      </c>
      <c r="O10" s="49">
        <f t="shared" si="2"/>
        <v>2019</v>
      </c>
      <c r="P10" s="50" t="s">
        <v>45</v>
      </c>
      <c r="Q10" s="49">
        <f t="shared" si="13"/>
        <v>2024</v>
      </c>
      <c r="R10" s="68">
        <f t="shared" si="3"/>
        <v>0</v>
      </c>
      <c r="S10" s="50"/>
      <c r="U10" s="50"/>
      <c r="X10" s="50"/>
    </row>
    <row r="11" spans="1:24" x14ac:dyDescent="0.25">
      <c r="A11" s="80">
        <v>43466</v>
      </c>
      <c r="B11" s="48">
        <f t="shared" si="4"/>
        <v>43709</v>
      </c>
      <c r="C11" s="72">
        <f t="shared" si="5"/>
        <v>61677.07693999997</v>
      </c>
      <c r="D11" s="125">
        <v>0</v>
      </c>
      <c r="E11" s="125">
        <v>0</v>
      </c>
      <c r="F11" s="73">
        <f t="shared" si="6"/>
        <v>439.14</v>
      </c>
      <c r="G11" s="77">
        <f t="shared" si="7"/>
        <v>329.73</v>
      </c>
      <c r="H11" s="74">
        <f t="shared" si="0"/>
        <v>931.13</v>
      </c>
      <c r="I11" s="74">
        <f t="shared" si="1"/>
        <v>60745.946939999973</v>
      </c>
      <c r="J11" s="74">
        <f t="shared" si="11"/>
        <v>5226.2855099999997</v>
      </c>
      <c r="K11" s="60">
        <f t="shared" si="12"/>
        <v>55519.661429999971</v>
      </c>
      <c r="L11" s="75">
        <f t="shared" si="8"/>
        <v>5226.2855099999997</v>
      </c>
      <c r="M11" s="123">
        <f t="shared" si="9"/>
        <v>5226.2855099999997</v>
      </c>
      <c r="N11" s="76">
        <f t="shared" si="10"/>
        <v>55519.661429999971</v>
      </c>
      <c r="O11" s="49">
        <f t="shared" si="2"/>
        <v>2019</v>
      </c>
      <c r="P11" s="109">
        <f>ROUND(Loan_Value*(Period_Interest*POWER(1+Period_Interest,Number_of_Payments))/(POWER(1+Period_Interest,Number_of_Payments)-1),2)</f>
        <v>768.87</v>
      </c>
      <c r="Q11" s="49">
        <f t="shared" si="13"/>
        <v>2025</v>
      </c>
      <c r="R11" s="68">
        <f t="shared" si="3"/>
        <v>0</v>
      </c>
      <c r="S11" s="50"/>
      <c r="U11" s="50"/>
      <c r="X11" s="50"/>
    </row>
    <row r="12" spans="1:24" x14ac:dyDescent="0.25">
      <c r="B12" s="48">
        <f t="shared" si="4"/>
        <v>43739</v>
      </c>
      <c r="C12" s="72">
        <f t="shared" si="5"/>
        <v>55045.501429999968</v>
      </c>
      <c r="D12" s="125">
        <v>0</v>
      </c>
      <c r="E12" s="125">
        <v>0</v>
      </c>
      <c r="F12" s="73">
        <f t="shared" si="6"/>
        <v>474.16</v>
      </c>
      <c r="G12" s="77">
        <f t="shared" si="7"/>
        <v>294.70999999999998</v>
      </c>
      <c r="H12" s="74">
        <f t="shared" si="0"/>
        <v>931.13</v>
      </c>
      <c r="I12" s="74">
        <f t="shared" si="1"/>
        <v>54114.37142999997</v>
      </c>
      <c r="J12" s="74">
        <f t="shared" si="11"/>
        <v>5646.2855099999997</v>
      </c>
      <c r="K12" s="60">
        <f t="shared" si="12"/>
        <v>48468.085919999969</v>
      </c>
      <c r="L12" s="75">
        <f t="shared" si="8"/>
        <v>5646.2855099999997</v>
      </c>
      <c r="M12" s="123">
        <f t="shared" si="9"/>
        <v>5646.2855099999997</v>
      </c>
      <c r="N12" s="76">
        <f t="shared" si="10"/>
        <v>48468.085919999969</v>
      </c>
      <c r="O12" s="49">
        <f t="shared" si="2"/>
        <v>2019</v>
      </c>
      <c r="P12" s="50" t="s">
        <v>46</v>
      </c>
      <c r="Q12" s="49">
        <f t="shared" si="13"/>
        <v>2026</v>
      </c>
      <c r="R12" s="68">
        <f t="shared" si="3"/>
        <v>0</v>
      </c>
      <c r="S12" s="50"/>
      <c r="U12" s="50"/>
      <c r="X12" s="50"/>
    </row>
    <row r="13" spans="1:24" x14ac:dyDescent="0.25">
      <c r="A13" s="62" t="s">
        <v>56</v>
      </c>
      <c r="B13" s="48">
        <f t="shared" si="4"/>
        <v>43770</v>
      </c>
      <c r="C13" s="72">
        <f t="shared" si="5"/>
        <v>47956.495919999972</v>
      </c>
      <c r="D13" s="125">
        <v>0</v>
      </c>
      <c r="E13" s="125">
        <v>0</v>
      </c>
      <c r="F13" s="73">
        <f t="shared" si="6"/>
        <v>511.59000000000003</v>
      </c>
      <c r="G13" s="77">
        <f t="shared" si="7"/>
        <v>257.27999999999997</v>
      </c>
      <c r="H13" s="74">
        <f t="shared" si="0"/>
        <v>931.13</v>
      </c>
      <c r="I13" s="74">
        <f t="shared" si="1"/>
        <v>47025.365919999975</v>
      </c>
      <c r="J13" s="74">
        <f t="shared" si="11"/>
        <v>5646.2855099999997</v>
      </c>
      <c r="K13" s="60">
        <f t="shared" si="12"/>
        <v>41379.080409999973</v>
      </c>
      <c r="L13" s="75">
        <f t="shared" si="8"/>
        <v>5646.2855099999997</v>
      </c>
      <c r="M13" s="123">
        <f t="shared" si="9"/>
        <v>5646.2855099999997</v>
      </c>
      <c r="N13" s="76">
        <f t="shared" si="10"/>
        <v>41379.080409999973</v>
      </c>
      <c r="O13" s="49">
        <f t="shared" si="2"/>
        <v>2019</v>
      </c>
      <c r="P13" s="109">
        <f>Calculated_Payment-First_Months_Interest</f>
        <v>215.78999999999996</v>
      </c>
      <c r="Q13" s="49">
        <f t="shared" si="13"/>
        <v>2027</v>
      </c>
      <c r="R13" s="68">
        <f t="shared" si="3"/>
        <v>0</v>
      </c>
      <c r="S13" s="50"/>
      <c r="U13" s="50"/>
      <c r="X13" s="50"/>
    </row>
    <row r="14" spans="1:24" x14ac:dyDescent="0.25">
      <c r="A14" s="71">
        <f>Payment</f>
        <v>768.87</v>
      </c>
      <c r="B14" s="48">
        <f t="shared" si="4"/>
        <v>43800</v>
      </c>
      <c r="C14" s="72">
        <f t="shared" si="5"/>
        <v>40829.860409999972</v>
      </c>
      <c r="D14" s="125">
        <v>0</v>
      </c>
      <c r="E14" s="125">
        <v>0</v>
      </c>
      <c r="F14" s="73">
        <f t="shared" si="6"/>
        <v>549.22</v>
      </c>
      <c r="G14" s="77">
        <f t="shared" si="7"/>
        <v>219.65</v>
      </c>
      <c r="H14" s="74">
        <f t="shared" si="0"/>
        <v>931.13</v>
      </c>
      <c r="I14" s="74">
        <f t="shared" si="1"/>
        <v>39898.730409999975</v>
      </c>
      <c r="J14" s="74">
        <f t="shared" si="11"/>
        <v>5646.2855099999997</v>
      </c>
      <c r="K14" s="60">
        <f t="shared" si="12"/>
        <v>34252.444899999973</v>
      </c>
      <c r="L14" s="75">
        <f t="shared" si="8"/>
        <v>5646.2855099999997</v>
      </c>
      <c r="M14" s="123">
        <f t="shared" si="9"/>
        <v>5646.2855099999997</v>
      </c>
      <c r="N14" s="76">
        <f t="shared" si="10"/>
        <v>34252.444899999973</v>
      </c>
      <c r="O14" s="49">
        <f t="shared" si="2"/>
        <v>2019</v>
      </c>
      <c r="P14" s="106" t="s">
        <v>64</v>
      </c>
      <c r="Q14" s="49">
        <f t="shared" si="13"/>
        <v>2028</v>
      </c>
      <c r="R14" s="68">
        <f t="shared" si="3"/>
        <v>0</v>
      </c>
      <c r="S14" s="50"/>
      <c r="U14" s="50"/>
      <c r="X14" s="50"/>
    </row>
    <row r="15" spans="1:24" x14ac:dyDescent="0.25">
      <c r="A15" s="99"/>
      <c r="B15" s="48">
        <f t="shared" si="4"/>
        <v>43831</v>
      </c>
      <c r="C15" s="72">
        <f t="shared" si="5"/>
        <v>33665.39489999997</v>
      </c>
      <c r="D15" s="125">
        <v>0</v>
      </c>
      <c r="E15" s="125">
        <v>0</v>
      </c>
      <c r="F15" s="73">
        <f t="shared" si="6"/>
        <v>587.04999999999995</v>
      </c>
      <c r="G15" s="77">
        <f t="shared" si="7"/>
        <v>181.82</v>
      </c>
      <c r="H15" s="74">
        <f t="shared" si="0"/>
        <v>931.13000000000011</v>
      </c>
      <c r="I15" s="74">
        <f t="shared" si="1"/>
        <v>32734.264899999969</v>
      </c>
      <c r="J15" s="74">
        <f t="shared" si="11"/>
        <v>5646.2855099999997</v>
      </c>
      <c r="K15" s="60">
        <f t="shared" si="12"/>
        <v>27087.979389999971</v>
      </c>
      <c r="L15" s="75">
        <f t="shared" si="8"/>
        <v>5646.2855099999997</v>
      </c>
      <c r="M15" s="123">
        <f t="shared" si="9"/>
        <v>5646.2855099999997</v>
      </c>
      <c r="N15" s="76">
        <f t="shared" si="10"/>
        <v>27087.979389999971</v>
      </c>
      <c r="O15" s="49">
        <f t="shared" si="2"/>
        <v>2020</v>
      </c>
      <c r="P15" s="109">
        <f>ROUND(Loan_Value*Period_Interest,2)+0.01</f>
        <v>553.08000000000004</v>
      </c>
      <c r="Q15" s="49">
        <f t="shared" si="13"/>
        <v>2029</v>
      </c>
      <c r="R15" s="68">
        <f t="shared" si="3"/>
        <v>0</v>
      </c>
      <c r="S15" s="50"/>
      <c r="U15" s="50"/>
      <c r="X15" s="50"/>
    </row>
    <row r="16" spans="1:24" x14ac:dyDescent="0.25">
      <c r="A16" s="62" t="s">
        <v>48</v>
      </c>
      <c r="B16" s="48">
        <f t="shared" si="4"/>
        <v>43862</v>
      </c>
      <c r="C16" s="72">
        <f t="shared" si="5"/>
        <v>26462.89938999997</v>
      </c>
      <c r="D16" s="125">
        <v>0</v>
      </c>
      <c r="E16" s="125">
        <v>0</v>
      </c>
      <c r="F16" s="73">
        <f t="shared" si="6"/>
        <v>625.08000000000004</v>
      </c>
      <c r="G16" s="77">
        <f t="shared" si="7"/>
        <v>143.79</v>
      </c>
      <c r="H16" s="74">
        <f t="shared" si="0"/>
        <v>931.13</v>
      </c>
      <c r="I16" s="74">
        <f t="shared" si="1"/>
        <v>25531.769389999969</v>
      </c>
      <c r="J16" s="74">
        <f t="shared" si="11"/>
        <v>5646.2855099999997</v>
      </c>
      <c r="K16" s="60">
        <f t="shared" si="12"/>
        <v>19885.483879999971</v>
      </c>
      <c r="L16" s="75">
        <f t="shared" si="8"/>
        <v>5646.2855099999997</v>
      </c>
      <c r="M16" s="123">
        <f t="shared" si="9"/>
        <v>5646.2855099999997</v>
      </c>
      <c r="N16" s="76">
        <f t="shared" si="10"/>
        <v>19885.483879999971</v>
      </c>
      <c r="O16" s="49">
        <f t="shared" si="2"/>
        <v>2020</v>
      </c>
      <c r="P16" s="106" t="s">
        <v>0</v>
      </c>
      <c r="Q16" s="49">
        <f t="shared" si="13"/>
        <v>2030</v>
      </c>
      <c r="R16" s="68">
        <f t="shared" si="3"/>
        <v>0</v>
      </c>
      <c r="S16" s="50"/>
      <c r="U16" s="50"/>
      <c r="X16" s="50"/>
    </row>
    <row r="17" spans="1:24" x14ac:dyDescent="0.25">
      <c r="A17" s="71">
        <v>1700</v>
      </c>
      <c r="B17" s="48">
        <f t="shared" si="4"/>
        <v>43891</v>
      </c>
      <c r="C17" s="72">
        <f t="shared" si="5"/>
        <v>19222.173879999969</v>
      </c>
      <c r="D17" s="125">
        <v>0</v>
      </c>
      <c r="E17" s="125">
        <v>0</v>
      </c>
      <c r="F17" s="73">
        <f t="shared" si="6"/>
        <v>663.31</v>
      </c>
      <c r="G17" s="77">
        <f t="shared" si="7"/>
        <v>105.56</v>
      </c>
      <c r="H17" s="74">
        <f t="shared" si="0"/>
        <v>931.13000000000011</v>
      </c>
      <c r="I17" s="74">
        <f t="shared" si="1"/>
        <v>18291.043879999968</v>
      </c>
      <c r="J17" s="74">
        <f t="shared" si="11"/>
        <v>5646.2855099999997</v>
      </c>
      <c r="K17" s="60">
        <f t="shared" si="12"/>
        <v>12644.758369999969</v>
      </c>
      <c r="L17" s="75">
        <f t="shared" si="8"/>
        <v>5646.2855099999997</v>
      </c>
      <c r="M17" s="123">
        <f t="shared" si="9"/>
        <v>5646.2855099999997</v>
      </c>
      <c r="N17" s="76">
        <f t="shared" si="10"/>
        <v>12644.758369999969</v>
      </c>
      <c r="O17" s="49">
        <f t="shared" si="2"/>
        <v>2020</v>
      </c>
      <c r="P17" s="109">
        <f>ROUND(Calculated_Payment,2)</f>
        <v>768.87</v>
      </c>
      <c r="Q17" s="49">
        <f t="shared" si="13"/>
        <v>2031</v>
      </c>
      <c r="R17" s="68">
        <f t="shared" si="3"/>
        <v>0</v>
      </c>
      <c r="S17" s="50"/>
      <c r="U17" s="50"/>
      <c r="X17" s="50"/>
    </row>
    <row r="18" spans="1:24" x14ac:dyDescent="0.25">
      <c r="B18" s="48">
        <f t="shared" si="4"/>
        <v>43922</v>
      </c>
      <c r="C18" s="72">
        <f t="shared" si="5"/>
        <v>11943.008369999969</v>
      </c>
      <c r="D18" s="125">
        <v>0</v>
      </c>
      <c r="E18" s="125">
        <v>0</v>
      </c>
      <c r="F18" s="73">
        <f t="shared" si="6"/>
        <v>701.75</v>
      </c>
      <c r="G18" s="77">
        <f t="shared" si="7"/>
        <v>67.12</v>
      </c>
      <c r="H18" s="74">
        <f t="shared" si="0"/>
        <v>931.13</v>
      </c>
      <c r="I18" s="74">
        <f t="shared" si="1"/>
        <v>11011.878369999969</v>
      </c>
      <c r="J18" s="74">
        <f t="shared" si="11"/>
        <v>5646.2855099999997</v>
      </c>
      <c r="K18" s="60">
        <f t="shared" si="12"/>
        <v>5365.5928599999697</v>
      </c>
      <c r="L18" s="75">
        <f t="shared" si="8"/>
        <v>5646.2855099999997</v>
      </c>
      <c r="M18" s="123">
        <f t="shared" si="9"/>
        <v>5646.2855099999997</v>
      </c>
      <c r="N18" s="76">
        <f t="shared" si="10"/>
        <v>5365.5928599999697</v>
      </c>
      <c r="O18" s="49">
        <f t="shared" si="2"/>
        <v>2020</v>
      </c>
      <c r="Q18" s="49">
        <f t="shared" si="13"/>
        <v>2032</v>
      </c>
      <c r="R18" s="68">
        <f t="shared" si="3"/>
        <v>0</v>
      </c>
      <c r="S18" s="50"/>
      <c r="U18" s="50"/>
      <c r="X18" s="50"/>
    </row>
    <row r="19" spans="1:24" x14ac:dyDescent="0.25">
      <c r="A19" s="151" t="s">
        <v>76</v>
      </c>
      <c r="B19" s="48">
        <f t="shared" si="4"/>
        <v>43952</v>
      </c>
      <c r="C19" s="72">
        <f t="shared" si="5"/>
        <v>4625.2028599999694</v>
      </c>
      <c r="D19" s="125">
        <v>0</v>
      </c>
      <c r="E19" s="125">
        <v>0</v>
      </c>
      <c r="F19" s="73">
        <f t="shared" si="6"/>
        <v>740.39</v>
      </c>
      <c r="G19" s="77">
        <f t="shared" si="7"/>
        <v>28.48</v>
      </c>
      <c r="H19" s="74">
        <f t="shared" si="0"/>
        <v>931.13</v>
      </c>
      <c r="I19" s="74">
        <f t="shared" si="1"/>
        <v>3694.0728599999693</v>
      </c>
      <c r="J19" s="74">
        <f t="shared" si="11"/>
        <v>5646.2855099999997</v>
      </c>
      <c r="K19" s="60">
        <f t="shared" si="12"/>
        <v>-1952.2126500000304</v>
      </c>
      <c r="L19" s="75">
        <f t="shared" si="8"/>
        <v>5646.2855099999997</v>
      </c>
      <c r="M19" s="123">
        <f t="shared" si="9"/>
        <v>5646.2855099999997</v>
      </c>
      <c r="N19" s="76">
        <f t="shared" si="10"/>
        <v>-1952.2126500000304</v>
      </c>
      <c r="O19" s="49">
        <f t="shared" si="2"/>
        <v>2020</v>
      </c>
      <c r="Q19" s="49">
        <f>Q18+1</f>
        <v>2033</v>
      </c>
      <c r="R19" s="68">
        <f t="shared" si="3"/>
        <v>0</v>
      </c>
      <c r="S19" s="50"/>
      <c r="U19" s="50"/>
      <c r="X19" s="50"/>
    </row>
    <row r="20" spans="1:24" x14ac:dyDescent="0.25">
      <c r="A20" s="152">
        <v>20</v>
      </c>
      <c r="B20" s="48">
        <f t="shared" si="4"/>
        <v>43983</v>
      </c>
      <c r="C20" s="72">
        <f t="shared" si="5"/>
        <v>-0.01</v>
      </c>
      <c r="D20" s="125">
        <v>0</v>
      </c>
      <c r="E20" s="125">
        <v>0</v>
      </c>
      <c r="F20" s="73">
        <f t="shared" si="6"/>
        <v>0</v>
      </c>
      <c r="G20" s="77">
        <f t="shared" si="7"/>
        <v>0</v>
      </c>
      <c r="H20" s="74">
        <f t="shared" si="0"/>
        <v>0</v>
      </c>
      <c r="I20" s="74">
        <f t="shared" si="1"/>
        <v>0</v>
      </c>
      <c r="J20" s="74">
        <f t="shared" si="11"/>
        <v>0</v>
      </c>
      <c r="K20" s="60">
        <f t="shared" si="12"/>
        <v>0</v>
      </c>
      <c r="L20" s="75">
        <f t="shared" si="8"/>
        <v>0</v>
      </c>
      <c r="M20" s="123">
        <f t="shared" si="9"/>
        <v>0</v>
      </c>
      <c r="N20" s="76">
        <f t="shared" si="10"/>
        <v>0</v>
      </c>
      <c r="O20" s="49">
        <f t="shared" si="2"/>
        <v>2020</v>
      </c>
      <c r="Q20" s="49">
        <f>Q19+1</f>
        <v>2034</v>
      </c>
      <c r="R20" s="68">
        <f t="shared" si="3"/>
        <v>0</v>
      </c>
      <c r="S20" s="50"/>
      <c r="U20" s="50"/>
      <c r="X20" s="50"/>
    </row>
    <row r="21" spans="1:24" ht="15" customHeight="1" x14ac:dyDescent="0.25">
      <c r="B21" s="48">
        <f t="shared" si="4"/>
        <v>44013</v>
      </c>
      <c r="C21" s="72">
        <f t="shared" si="5"/>
        <v>0</v>
      </c>
      <c r="D21" s="125">
        <v>0</v>
      </c>
      <c r="E21" s="125">
        <v>0</v>
      </c>
      <c r="F21" s="73">
        <f t="shared" si="6"/>
        <v>0</v>
      </c>
      <c r="G21" s="77">
        <f t="shared" si="7"/>
        <v>0</v>
      </c>
      <c r="H21" s="74">
        <f t="shared" si="0"/>
        <v>0</v>
      </c>
      <c r="I21" s="74">
        <f t="shared" si="1"/>
        <v>0</v>
      </c>
      <c r="J21" s="74">
        <f t="shared" si="11"/>
        <v>0</v>
      </c>
      <c r="K21" s="60">
        <f t="shared" si="12"/>
        <v>0</v>
      </c>
      <c r="L21" s="75">
        <f t="shared" si="8"/>
        <v>0</v>
      </c>
      <c r="M21" s="123">
        <f t="shared" si="9"/>
        <v>0</v>
      </c>
      <c r="N21" s="76">
        <f t="shared" si="10"/>
        <v>0</v>
      </c>
      <c r="O21" s="49">
        <f t="shared" si="2"/>
        <v>2020</v>
      </c>
      <c r="Q21" s="49">
        <f>Q20+1</f>
        <v>2035</v>
      </c>
      <c r="R21" s="68">
        <f t="shared" si="3"/>
        <v>0</v>
      </c>
      <c r="S21" s="50"/>
      <c r="U21" s="50"/>
      <c r="X21" s="50"/>
    </row>
    <row r="22" spans="1:24" x14ac:dyDescent="0.25">
      <c r="A22" s="62" t="s">
        <v>23</v>
      </c>
      <c r="B22" s="48">
        <f t="shared" si="4"/>
        <v>44044</v>
      </c>
      <c r="C22" s="72">
        <f t="shared" si="5"/>
        <v>0</v>
      </c>
      <c r="D22" s="125">
        <v>0</v>
      </c>
      <c r="E22" s="125">
        <v>0</v>
      </c>
      <c r="F22" s="73">
        <f t="shared" si="6"/>
        <v>0</v>
      </c>
      <c r="G22" s="77">
        <f t="shared" si="7"/>
        <v>0</v>
      </c>
      <c r="H22" s="74">
        <f t="shared" si="0"/>
        <v>0</v>
      </c>
      <c r="I22" s="74">
        <f t="shared" si="1"/>
        <v>0</v>
      </c>
      <c r="J22" s="74">
        <f t="shared" si="11"/>
        <v>0</v>
      </c>
      <c r="K22" s="60">
        <f t="shared" si="12"/>
        <v>0</v>
      </c>
      <c r="L22" s="75">
        <f t="shared" si="8"/>
        <v>0</v>
      </c>
      <c r="M22" s="123">
        <f t="shared" si="9"/>
        <v>0</v>
      </c>
      <c r="N22" s="76">
        <f t="shared" si="10"/>
        <v>0</v>
      </c>
      <c r="O22" s="49">
        <f t="shared" si="2"/>
        <v>2020</v>
      </c>
      <c r="Q22" s="49">
        <f>Q21+1</f>
        <v>2036</v>
      </c>
      <c r="R22" s="68">
        <f t="shared" si="3"/>
        <v>0</v>
      </c>
      <c r="S22" s="50"/>
      <c r="U22" s="50"/>
      <c r="X22" s="50"/>
    </row>
    <row r="23" spans="1:24" x14ac:dyDescent="0.25">
      <c r="A23" s="85">
        <f>SUM(R4:R33)</f>
        <v>4920.08</v>
      </c>
      <c r="B23" s="48">
        <f t="shared" si="4"/>
        <v>44075</v>
      </c>
      <c r="C23" s="72">
        <f t="shared" si="5"/>
        <v>0</v>
      </c>
      <c r="D23" s="125">
        <v>0</v>
      </c>
      <c r="E23" s="125">
        <v>0</v>
      </c>
      <c r="F23" s="73">
        <f t="shared" si="6"/>
        <v>0</v>
      </c>
      <c r="G23" s="77">
        <f t="shared" si="7"/>
        <v>0</v>
      </c>
      <c r="H23" s="74">
        <f t="shared" si="0"/>
        <v>0</v>
      </c>
      <c r="I23" s="74">
        <f t="shared" si="1"/>
        <v>0</v>
      </c>
      <c r="J23" s="74">
        <f t="shared" si="11"/>
        <v>0</v>
      </c>
      <c r="K23" s="60">
        <f t="shared" si="12"/>
        <v>0</v>
      </c>
      <c r="L23" s="75">
        <f t="shared" si="8"/>
        <v>0</v>
      </c>
      <c r="M23" s="123">
        <f t="shared" si="9"/>
        <v>0</v>
      </c>
      <c r="N23" s="76">
        <f t="shared" si="10"/>
        <v>0</v>
      </c>
      <c r="O23" s="49">
        <f t="shared" si="2"/>
        <v>2020</v>
      </c>
      <c r="Q23" s="49">
        <f t="shared" si="13"/>
        <v>2037</v>
      </c>
      <c r="R23" s="68">
        <f t="shared" si="3"/>
        <v>0</v>
      </c>
      <c r="S23" s="50"/>
      <c r="U23" s="50"/>
      <c r="X23" s="50"/>
    </row>
    <row r="24" spans="1:24" x14ac:dyDescent="0.25">
      <c r="B24" s="48">
        <f t="shared" si="4"/>
        <v>44105</v>
      </c>
      <c r="C24" s="72">
        <f t="shared" si="5"/>
        <v>0</v>
      </c>
      <c r="D24" s="125">
        <v>0</v>
      </c>
      <c r="E24" s="125">
        <v>0</v>
      </c>
      <c r="F24" s="73">
        <f t="shared" si="6"/>
        <v>0</v>
      </c>
      <c r="G24" s="77">
        <f t="shared" si="7"/>
        <v>0</v>
      </c>
      <c r="H24" s="74">
        <f t="shared" si="0"/>
        <v>0</v>
      </c>
      <c r="I24" s="74">
        <f t="shared" si="1"/>
        <v>0</v>
      </c>
      <c r="J24" s="74">
        <f t="shared" si="11"/>
        <v>0</v>
      </c>
      <c r="K24" s="60">
        <f t="shared" si="12"/>
        <v>0</v>
      </c>
      <c r="L24" s="75">
        <f t="shared" si="8"/>
        <v>0</v>
      </c>
      <c r="M24" s="123">
        <f t="shared" si="9"/>
        <v>0</v>
      </c>
      <c r="N24" s="76">
        <f t="shared" si="10"/>
        <v>0</v>
      </c>
      <c r="O24" s="49">
        <f t="shared" si="2"/>
        <v>2020</v>
      </c>
      <c r="Q24" s="49">
        <f t="shared" si="13"/>
        <v>2038</v>
      </c>
      <c r="R24" s="68">
        <f t="shared" si="3"/>
        <v>0</v>
      </c>
      <c r="S24" s="50"/>
      <c r="U24" s="50"/>
      <c r="X24" s="50"/>
    </row>
    <row r="25" spans="1:24" x14ac:dyDescent="0.25">
      <c r="A25" s="62" t="s">
        <v>53</v>
      </c>
      <c r="B25" s="48">
        <f t="shared" si="4"/>
        <v>44136</v>
      </c>
      <c r="C25" s="72">
        <f t="shared" si="5"/>
        <v>0</v>
      </c>
      <c r="D25" s="125">
        <v>0</v>
      </c>
      <c r="E25" s="125">
        <v>0</v>
      </c>
      <c r="F25" s="73">
        <f t="shared" si="6"/>
        <v>0</v>
      </c>
      <c r="G25" s="77">
        <f t="shared" si="7"/>
        <v>0</v>
      </c>
      <c r="H25" s="74">
        <f t="shared" si="0"/>
        <v>0</v>
      </c>
      <c r="I25" s="74">
        <f t="shared" si="1"/>
        <v>0</v>
      </c>
      <c r="J25" s="74">
        <f t="shared" si="11"/>
        <v>0</v>
      </c>
      <c r="K25" s="60">
        <f t="shared" si="12"/>
        <v>0</v>
      </c>
      <c r="L25" s="75">
        <f t="shared" si="8"/>
        <v>0</v>
      </c>
      <c r="M25" s="123">
        <f t="shared" si="9"/>
        <v>0</v>
      </c>
      <c r="N25" s="76">
        <f t="shared" si="10"/>
        <v>0</v>
      </c>
      <c r="O25" s="49">
        <f t="shared" si="2"/>
        <v>2020</v>
      </c>
      <c r="Q25" s="49">
        <f>Q24+1</f>
        <v>2039</v>
      </c>
      <c r="R25" s="68">
        <f t="shared" si="3"/>
        <v>0</v>
      </c>
      <c r="S25" s="50"/>
      <c r="U25" s="50"/>
      <c r="X25" s="50"/>
    </row>
    <row r="26" spans="1:24" x14ac:dyDescent="0.25">
      <c r="A26" s="86">
        <f>DGET($B$3:$N363,$B$3,P2:P3)</f>
        <v>43952</v>
      </c>
      <c r="B26" s="48">
        <f t="shared" si="4"/>
        <v>44166</v>
      </c>
      <c r="C26" s="72">
        <f t="shared" si="5"/>
        <v>0</v>
      </c>
      <c r="D26" s="125">
        <v>0</v>
      </c>
      <c r="E26" s="125">
        <v>0</v>
      </c>
      <c r="F26" s="73">
        <f t="shared" si="6"/>
        <v>0</v>
      </c>
      <c r="G26" s="77">
        <f t="shared" si="7"/>
        <v>0</v>
      </c>
      <c r="H26" s="74">
        <f t="shared" si="0"/>
        <v>0</v>
      </c>
      <c r="I26" s="74">
        <f t="shared" si="1"/>
        <v>0</v>
      </c>
      <c r="J26" s="74">
        <f t="shared" si="11"/>
        <v>0</v>
      </c>
      <c r="K26" s="60">
        <f t="shared" si="12"/>
        <v>0</v>
      </c>
      <c r="L26" s="75">
        <f t="shared" si="8"/>
        <v>0</v>
      </c>
      <c r="M26" s="123">
        <f t="shared" si="9"/>
        <v>0</v>
      </c>
      <c r="N26" s="76">
        <f t="shared" si="10"/>
        <v>0</v>
      </c>
      <c r="O26" s="49">
        <f t="shared" si="2"/>
        <v>2020</v>
      </c>
      <c r="Q26" s="49">
        <f t="shared" si="13"/>
        <v>2040</v>
      </c>
      <c r="R26" s="68">
        <f t="shared" si="3"/>
        <v>0</v>
      </c>
      <c r="S26" s="50"/>
      <c r="U26" s="50"/>
      <c r="X26" s="50"/>
    </row>
    <row r="27" spans="1:24" x14ac:dyDescent="0.25">
      <c r="B27" s="48">
        <f t="shared" si="4"/>
        <v>44197</v>
      </c>
      <c r="C27" s="72">
        <f t="shared" si="5"/>
        <v>0</v>
      </c>
      <c r="D27" s="125">
        <v>0</v>
      </c>
      <c r="E27" s="125">
        <v>0</v>
      </c>
      <c r="F27" s="73">
        <f t="shared" si="6"/>
        <v>0</v>
      </c>
      <c r="G27" s="77">
        <f t="shared" si="7"/>
        <v>0</v>
      </c>
      <c r="H27" s="74">
        <f t="shared" si="0"/>
        <v>0</v>
      </c>
      <c r="I27" s="74">
        <f t="shared" si="1"/>
        <v>0</v>
      </c>
      <c r="J27" s="74">
        <f t="shared" si="11"/>
        <v>0</v>
      </c>
      <c r="K27" s="60">
        <f t="shared" si="12"/>
        <v>0</v>
      </c>
      <c r="L27" s="75">
        <f t="shared" si="8"/>
        <v>0</v>
      </c>
      <c r="M27" s="123">
        <f t="shared" si="9"/>
        <v>0</v>
      </c>
      <c r="N27" s="76">
        <f t="shared" si="10"/>
        <v>0</v>
      </c>
      <c r="O27" s="49">
        <f t="shared" si="2"/>
        <v>2021</v>
      </c>
      <c r="Q27" s="49">
        <f t="shared" si="13"/>
        <v>2041</v>
      </c>
      <c r="R27" s="68">
        <f t="shared" si="3"/>
        <v>0</v>
      </c>
      <c r="S27" s="50"/>
      <c r="U27" s="50"/>
      <c r="X27" s="50"/>
    </row>
    <row r="28" spans="1:24" x14ac:dyDescent="0.25">
      <c r="A28" s="21" t="s">
        <v>75</v>
      </c>
      <c r="B28" s="48">
        <f t="shared" si="4"/>
        <v>44228</v>
      </c>
      <c r="C28" s="72">
        <f t="shared" si="5"/>
        <v>0</v>
      </c>
      <c r="D28" s="125">
        <v>0</v>
      </c>
      <c r="E28" s="125">
        <v>0</v>
      </c>
      <c r="F28" s="73">
        <f t="shared" si="6"/>
        <v>0</v>
      </c>
      <c r="G28" s="77">
        <f t="shared" si="7"/>
        <v>0</v>
      </c>
      <c r="H28" s="74">
        <f t="shared" si="0"/>
        <v>0</v>
      </c>
      <c r="I28" s="74">
        <f t="shared" si="1"/>
        <v>0</v>
      </c>
      <c r="J28" s="74">
        <f t="shared" si="11"/>
        <v>0</v>
      </c>
      <c r="K28" s="60">
        <f t="shared" si="12"/>
        <v>0</v>
      </c>
      <c r="L28" s="75">
        <f t="shared" si="8"/>
        <v>0</v>
      </c>
      <c r="M28" s="123">
        <f t="shared" si="9"/>
        <v>0</v>
      </c>
      <c r="N28" s="76">
        <f t="shared" si="10"/>
        <v>0</v>
      </c>
      <c r="O28" s="49">
        <f t="shared" si="2"/>
        <v>2021</v>
      </c>
      <c r="Q28" s="49">
        <f t="shared" si="13"/>
        <v>2042</v>
      </c>
      <c r="R28" s="68">
        <f t="shared" si="3"/>
        <v>0</v>
      </c>
      <c r="S28" s="50"/>
      <c r="U28" s="50"/>
      <c r="X28" s="50"/>
    </row>
    <row r="29" spans="1:24" x14ac:dyDescent="0.25">
      <c r="A29" s="149">
        <f>COUNTIF($K$4:$K$363,"&gt;0.01")+1</f>
        <v>16</v>
      </c>
      <c r="B29" s="48">
        <f t="shared" si="4"/>
        <v>44256</v>
      </c>
      <c r="C29" s="72">
        <f t="shared" si="5"/>
        <v>0</v>
      </c>
      <c r="D29" s="125">
        <v>0</v>
      </c>
      <c r="E29" s="125">
        <v>0</v>
      </c>
      <c r="F29" s="73">
        <f t="shared" si="6"/>
        <v>0</v>
      </c>
      <c r="G29" s="77">
        <f t="shared" si="7"/>
        <v>0</v>
      </c>
      <c r="H29" s="74">
        <f t="shared" si="0"/>
        <v>0</v>
      </c>
      <c r="I29" s="74">
        <f t="shared" si="1"/>
        <v>0</v>
      </c>
      <c r="J29" s="74">
        <f t="shared" si="11"/>
        <v>0</v>
      </c>
      <c r="K29" s="60">
        <f t="shared" si="12"/>
        <v>0</v>
      </c>
      <c r="L29" s="75">
        <f t="shared" si="8"/>
        <v>0</v>
      </c>
      <c r="M29" s="123">
        <f t="shared" si="9"/>
        <v>0</v>
      </c>
      <c r="N29" s="76">
        <f t="shared" si="10"/>
        <v>0</v>
      </c>
      <c r="O29" s="49">
        <f t="shared" si="2"/>
        <v>2021</v>
      </c>
      <c r="Q29" s="49">
        <f t="shared" si="13"/>
        <v>2043</v>
      </c>
      <c r="R29" s="68">
        <f t="shared" si="3"/>
        <v>0</v>
      </c>
      <c r="S29" s="50"/>
      <c r="U29" s="50"/>
      <c r="X29" s="50"/>
    </row>
    <row r="30" spans="1:24" x14ac:dyDescent="0.25">
      <c r="B30" s="48">
        <f t="shared" si="4"/>
        <v>44287</v>
      </c>
      <c r="C30" s="72">
        <f t="shared" si="5"/>
        <v>0</v>
      </c>
      <c r="D30" s="125">
        <v>0</v>
      </c>
      <c r="E30" s="125">
        <v>0</v>
      </c>
      <c r="F30" s="73">
        <f t="shared" si="6"/>
        <v>0</v>
      </c>
      <c r="G30" s="77">
        <f t="shared" si="7"/>
        <v>0</v>
      </c>
      <c r="H30" s="74">
        <f t="shared" si="0"/>
        <v>0</v>
      </c>
      <c r="I30" s="74">
        <f t="shared" si="1"/>
        <v>0</v>
      </c>
      <c r="J30" s="74">
        <f t="shared" si="11"/>
        <v>0</v>
      </c>
      <c r="K30" s="60">
        <f t="shared" si="12"/>
        <v>0</v>
      </c>
      <c r="L30" s="75">
        <f t="shared" si="8"/>
        <v>0</v>
      </c>
      <c r="M30" s="123">
        <f t="shared" si="9"/>
        <v>0</v>
      </c>
      <c r="N30" s="76">
        <f t="shared" si="10"/>
        <v>0</v>
      </c>
      <c r="O30" s="49">
        <f t="shared" si="2"/>
        <v>2021</v>
      </c>
      <c r="Q30" s="49">
        <f t="shared" si="13"/>
        <v>2044</v>
      </c>
      <c r="R30" s="68">
        <f t="shared" si="3"/>
        <v>0</v>
      </c>
      <c r="S30" s="50"/>
      <c r="U30" s="50"/>
      <c r="X30" s="50"/>
    </row>
    <row r="31" spans="1:24" x14ac:dyDescent="0.25">
      <c r="A31" s="21" t="s">
        <v>71</v>
      </c>
      <c r="B31" s="48">
        <f t="shared" si="4"/>
        <v>44317</v>
      </c>
      <c r="C31" s="72">
        <f t="shared" si="5"/>
        <v>0</v>
      </c>
      <c r="D31" s="125">
        <v>0</v>
      </c>
      <c r="E31" s="125">
        <v>0</v>
      </c>
      <c r="F31" s="73">
        <f t="shared" si="6"/>
        <v>0</v>
      </c>
      <c r="G31" s="77">
        <f t="shared" si="7"/>
        <v>0</v>
      </c>
      <c r="H31" s="74">
        <f t="shared" si="0"/>
        <v>0</v>
      </c>
      <c r="I31" s="74">
        <f t="shared" si="1"/>
        <v>0</v>
      </c>
      <c r="J31" s="74">
        <f t="shared" si="11"/>
        <v>0</v>
      </c>
      <c r="K31" s="60">
        <f t="shared" si="12"/>
        <v>0</v>
      </c>
      <c r="L31" s="75">
        <f t="shared" si="8"/>
        <v>0</v>
      </c>
      <c r="M31" s="123">
        <f t="shared" si="9"/>
        <v>0</v>
      </c>
      <c r="N31" s="76">
        <f t="shared" si="10"/>
        <v>0</v>
      </c>
      <c r="O31" s="49">
        <f t="shared" si="2"/>
        <v>2021</v>
      </c>
      <c r="Q31" s="49">
        <f t="shared" si="13"/>
        <v>2045</v>
      </c>
      <c r="R31" s="68">
        <f t="shared" si="3"/>
        <v>0</v>
      </c>
      <c r="S31" s="50"/>
      <c r="U31" s="50"/>
      <c r="X31" s="50"/>
    </row>
    <row r="32" spans="1:24" x14ac:dyDescent="0.25">
      <c r="A32" s="69">
        <f>Original_Amount+Total_Interest</f>
        <v>109112.08</v>
      </c>
      <c r="B32" s="48">
        <f t="shared" si="4"/>
        <v>44348</v>
      </c>
      <c r="C32" s="72">
        <f t="shared" si="5"/>
        <v>0</v>
      </c>
      <c r="D32" s="125">
        <v>0</v>
      </c>
      <c r="E32" s="125">
        <v>0</v>
      </c>
      <c r="F32" s="73">
        <f t="shared" si="6"/>
        <v>0</v>
      </c>
      <c r="G32" s="77">
        <f t="shared" si="7"/>
        <v>0</v>
      </c>
      <c r="H32" s="74">
        <f t="shared" si="0"/>
        <v>0</v>
      </c>
      <c r="I32" s="74">
        <f t="shared" si="1"/>
        <v>0</v>
      </c>
      <c r="J32" s="74">
        <f t="shared" si="11"/>
        <v>0</v>
      </c>
      <c r="K32" s="60">
        <f t="shared" si="12"/>
        <v>0</v>
      </c>
      <c r="L32" s="75">
        <f t="shared" si="8"/>
        <v>0</v>
      </c>
      <c r="M32" s="123">
        <f t="shared" si="9"/>
        <v>0</v>
      </c>
      <c r="N32" s="76">
        <f t="shared" si="10"/>
        <v>0</v>
      </c>
      <c r="O32" s="49">
        <f t="shared" si="2"/>
        <v>2021</v>
      </c>
      <c r="Q32" s="49">
        <f t="shared" si="13"/>
        <v>2046</v>
      </c>
      <c r="R32" s="68">
        <f t="shared" si="3"/>
        <v>0</v>
      </c>
      <c r="S32" s="50"/>
      <c r="U32" s="50"/>
      <c r="X32" s="50"/>
    </row>
    <row r="33" spans="1:24" ht="15" customHeight="1" x14ac:dyDescent="0.25">
      <c r="B33" s="48">
        <f t="shared" si="4"/>
        <v>44378</v>
      </c>
      <c r="C33" s="72">
        <f t="shared" si="5"/>
        <v>0</v>
      </c>
      <c r="D33" s="125">
        <v>0</v>
      </c>
      <c r="E33" s="125">
        <v>0</v>
      </c>
      <c r="F33" s="73">
        <f t="shared" si="6"/>
        <v>0</v>
      </c>
      <c r="G33" s="77">
        <f t="shared" si="7"/>
        <v>0</v>
      </c>
      <c r="H33" s="74">
        <f t="shared" si="0"/>
        <v>0</v>
      </c>
      <c r="I33" s="74">
        <f t="shared" si="1"/>
        <v>0</v>
      </c>
      <c r="J33" s="74">
        <f t="shared" si="11"/>
        <v>0</v>
      </c>
      <c r="K33" s="60">
        <f t="shared" si="12"/>
        <v>0</v>
      </c>
      <c r="L33" s="75">
        <f t="shared" si="8"/>
        <v>0</v>
      </c>
      <c r="M33" s="123">
        <f t="shared" si="9"/>
        <v>0</v>
      </c>
      <c r="N33" s="76">
        <f t="shared" si="10"/>
        <v>0</v>
      </c>
      <c r="O33" s="49">
        <f t="shared" si="2"/>
        <v>2021</v>
      </c>
      <c r="Q33" s="55">
        <f t="shared" si="13"/>
        <v>2047</v>
      </c>
      <c r="R33" s="87">
        <f t="shared" si="3"/>
        <v>0</v>
      </c>
      <c r="S33" s="50"/>
      <c r="U33" s="50"/>
      <c r="X33" s="50"/>
    </row>
    <row r="34" spans="1:24" x14ac:dyDescent="0.25">
      <c r="A34" s="21" t="s">
        <v>72</v>
      </c>
      <c r="B34" s="48">
        <f t="shared" si="4"/>
        <v>44409</v>
      </c>
      <c r="C34" s="72">
        <f t="shared" si="5"/>
        <v>0</v>
      </c>
      <c r="D34" s="125">
        <v>0</v>
      </c>
      <c r="E34" s="125">
        <v>0</v>
      </c>
      <c r="F34" s="73">
        <f t="shared" si="6"/>
        <v>0</v>
      </c>
      <c r="G34" s="77">
        <f t="shared" si="7"/>
        <v>0</v>
      </c>
      <c r="H34" s="74">
        <f t="shared" si="0"/>
        <v>0</v>
      </c>
      <c r="I34" s="74">
        <f t="shared" si="1"/>
        <v>0</v>
      </c>
      <c r="J34" s="74">
        <f t="shared" si="11"/>
        <v>0</v>
      </c>
      <c r="K34" s="60">
        <f t="shared" si="12"/>
        <v>0</v>
      </c>
      <c r="L34" s="75">
        <f t="shared" si="8"/>
        <v>0</v>
      </c>
      <c r="M34" s="123">
        <f t="shared" si="9"/>
        <v>0</v>
      </c>
      <c r="N34" s="76">
        <f t="shared" si="10"/>
        <v>0</v>
      </c>
      <c r="O34" s="49">
        <f t="shared" si="2"/>
        <v>2021</v>
      </c>
    </row>
    <row r="35" spans="1:24" x14ac:dyDescent="0.25">
      <c r="A35" s="50">
        <f>ROUND(Total_Investment/(900*12-500),1)</f>
        <v>10.6</v>
      </c>
      <c r="B35" s="48">
        <f t="shared" si="4"/>
        <v>44440</v>
      </c>
      <c r="C35" s="72">
        <f t="shared" si="5"/>
        <v>0</v>
      </c>
      <c r="D35" s="125">
        <v>0</v>
      </c>
      <c r="E35" s="125">
        <v>0</v>
      </c>
      <c r="F35" s="73">
        <f t="shared" si="6"/>
        <v>0</v>
      </c>
      <c r="G35" s="77">
        <f t="shared" si="7"/>
        <v>0</v>
      </c>
      <c r="H35" s="74">
        <f t="shared" si="0"/>
        <v>0</v>
      </c>
      <c r="I35" s="74">
        <f t="shared" si="1"/>
        <v>0</v>
      </c>
      <c r="J35" s="74">
        <f t="shared" si="11"/>
        <v>0</v>
      </c>
      <c r="K35" s="60">
        <f t="shared" si="12"/>
        <v>0</v>
      </c>
      <c r="L35" s="75">
        <f t="shared" si="8"/>
        <v>0</v>
      </c>
      <c r="M35" s="123">
        <f t="shared" si="9"/>
        <v>0</v>
      </c>
      <c r="N35" s="76">
        <f t="shared" si="10"/>
        <v>0</v>
      </c>
      <c r="O35" s="49">
        <f t="shared" si="2"/>
        <v>2021</v>
      </c>
      <c r="R35" s="91" t="s">
        <v>51</v>
      </c>
      <c r="S35" s="91" t="s">
        <v>50</v>
      </c>
    </row>
    <row r="36" spans="1:24" x14ac:dyDescent="0.25">
      <c r="B36" s="48">
        <f t="shared" si="4"/>
        <v>44470</v>
      </c>
      <c r="C36" s="72">
        <f t="shared" si="5"/>
        <v>0</v>
      </c>
      <c r="D36" s="125">
        <v>0</v>
      </c>
      <c r="E36" s="125">
        <v>0</v>
      </c>
      <c r="F36" s="73">
        <f t="shared" si="6"/>
        <v>0</v>
      </c>
      <c r="G36" s="77">
        <f t="shared" si="7"/>
        <v>0</v>
      </c>
      <c r="H36" s="74">
        <f t="shared" si="0"/>
        <v>0</v>
      </c>
      <c r="I36" s="74">
        <f t="shared" si="1"/>
        <v>0</v>
      </c>
      <c r="J36" s="74">
        <f t="shared" si="11"/>
        <v>0</v>
      </c>
      <c r="K36" s="60">
        <f t="shared" si="12"/>
        <v>0</v>
      </c>
      <c r="L36" s="75">
        <f t="shared" si="8"/>
        <v>0</v>
      </c>
      <c r="M36" s="123">
        <f t="shared" si="9"/>
        <v>0</v>
      </c>
      <c r="N36" s="76">
        <f t="shared" si="10"/>
        <v>0</v>
      </c>
      <c r="O36" s="49">
        <f t="shared" si="2"/>
        <v>2021</v>
      </c>
      <c r="R36" s="92">
        <v>1050</v>
      </c>
      <c r="S36" s="93">
        <v>43709</v>
      </c>
    </row>
    <row r="37" spans="1:24" x14ac:dyDescent="0.25">
      <c r="A37" s="21" t="s">
        <v>73</v>
      </c>
      <c r="B37" s="48">
        <f t="shared" si="4"/>
        <v>44501</v>
      </c>
      <c r="C37" s="72">
        <f t="shared" si="5"/>
        <v>0</v>
      </c>
      <c r="D37" s="125">
        <v>0</v>
      </c>
      <c r="E37" s="125">
        <v>0</v>
      </c>
      <c r="F37" s="73">
        <f t="shared" si="6"/>
        <v>0</v>
      </c>
      <c r="G37" s="77">
        <f t="shared" si="7"/>
        <v>0</v>
      </c>
      <c r="H37" s="74">
        <f t="shared" si="0"/>
        <v>0</v>
      </c>
      <c r="I37" s="74">
        <f t="shared" si="1"/>
        <v>0</v>
      </c>
      <c r="J37" s="74">
        <f t="shared" si="11"/>
        <v>0</v>
      </c>
      <c r="K37" s="60">
        <f t="shared" si="12"/>
        <v>0</v>
      </c>
      <c r="L37" s="75">
        <f t="shared" si="8"/>
        <v>0</v>
      </c>
      <c r="M37" s="123">
        <f t="shared" si="9"/>
        <v>0</v>
      </c>
      <c r="N37" s="76">
        <f t="shared" si="10"/>
        <v>0</v>
      </c>
      <c r="O37" s="49">
        <f t="shared" si="2"/>
        <v>2021</v>
      </c>
      <c r="R37" s="95" t="s">
        <v>52</v>
      </c>
      <c r="S37" s="95" t="s">
        <v>50</v>
      </c>
    </row>
    <row r="38" spans="1:24" x14ac:dyDescent="0.25">
      <c r="A38" s="145">
        <f>EDATE(B4,ROUND(Years_Until_Profit*12,0))</f>
        <v>47362</v>
      </c>
      <c r="B38" s="48">
        <f t="shared" si="4"/>
        <v>44531</v>
      </c>
      <c r="C38" s="72">
        <f t="shared" si="5"/>
        <v>0</v>
      </c>
      <c r="D38" s="125">
        <v>0</v>
      </c>
      <c r="E38" s="125">
        <v>0</v>
      </c>
      <c r="F38" s="73">
        <f t="shared" si="6"/>
        <v>0</v>
      </c>
      <c r="G38" s="77">
        <f t="shared" si="7"/>
        <v>0</v>
      </c>
      <c r="H38" s="74">
        <f t="shared" si="0"/>
        <v>0</v>
      </c>
      <c r="I38" s="74">
        <f t="shared" si="1"/>
        <v>0</v>
      </c>
      <c r="J38" s="74">
        <f t="shared" si="11"/>
        <v>0</v>
      </c>
      <c r="K38" s="60">
        <f t="shared" si="12"/>
        <v>0</v>
      </c>
      <c r="L38" s="75">
        <f t="shared" si="8"/>
        <v>0</v>
      </c>
      <c r="M38" s="123">
        <f t="shared" si="9"/>
        <v>0</v>
      </c>
      <c r="N38" s="76">
        <f t="shared" si="10"/>
        <v>0</v>
      </c>
      <c r="O38" s="49">
        <f t="shared" si="2"/>
        <v>2021</v>
      </c>
      <c r="R38" s="92">
        <v>1025</v>
      </c>
      <c r="S38" s="93">
        <v>43647</v>
      </c>
    </row>
    <row r="39" spans="1:24" x14ac:dyDescent="0.25">
      <c r="B39" s="48">
        <f t="shared" si="4"/>
        <v>44562</v>
      </c>
      <c r="C39" s="72">
        <f t="shared" si="5"/>
        <v>0</v>
      </c>
      <c r="D39" s="125">
        <v>0</v>
      </c>
      <c r="E39" s="125">
        <v>0</v>
      </c>
      <c r="F39" s="73">
        <f t="shared" si="6"/>
        <v>0</v>
      </c>
      <c r="G39" s="77">
        <f t="shared" si="7"/>
        <v>0</v>
      </c>
      <c r="H39" s="74">
        <f t="shared" si="0"/>
        <v>0</v>
      </c>
      <c r="I39" s="74">
        <f t="shared" si="1"/>
        <v>0</v>
      </c>
      <c r="J39" s="74">
        <f t="shared" si="11"/>
        <v>0</v>
      </c>
      <c r="K39" s="60">
        <f t="shared" si="12"/>
        <v>0</v>
      </c>
      <c r="L39" s="75">
        <f t="shared" si="8"/>
        <v>0</v>
      </c>
      <c r="M39" s="123">
        <f t="shared" si="9"/>
        <v>0</v>
      </c>
      <c r="N39" s="76">
        <f t="shared" si="10"/>
        <v>0</v>
      </c>
      <c r="O39" s="49">
        <f t="shared" si="2"/>
        <v>2022</v>
      </c>
      <c r="P39" s="50" t="b">
        <v>0</v>
      </c>
      <c r="R39" s="95" t="s">
        <v>57</v>
      </c>
      <c r="S39" s="95" t="s">
        <v>50</v>
      </c>
    </row>
    <row r="40" spans="1:24" x14ac:dyDescent="0.25">
      <c r="B40" s="48">
        <f t="shared" si="4"/>
        <v>44593</v>
      </c>
      <c r="C40" s="72">
        <f t="shared" si="5"/>
        <v>0</v>
      </c>
      <c r="D40" s="125">
        <v>0</v>
      </c>
      <c r="E40" s="125">
        <v>0</v>
      </c>
      <c r="F40" s="73">
        <f t="shared" si="6"/>
        <v>0</v>
      </c>
      <c r="G40" s="77">
        <f t="shared" si="7"/>
        <v>0</v>
      </c>
      <c r="H40" s="74">
        <f t="shared" si="0"/>
        <v>0</v>
      </c>
      <c r="I40" s="74">
        <f t="shared" si="1"/>
        <v>0</v>
      </c>
      <c r="J40" s="74">
        <f t="shared" si="11"/>
        <v>0</v>
      </c>
      <c r="K40" s="60">
        <f t="shared" si="12"/>
        <v>0</v>
      </c>
      <c r="L40" s="75">
        <f t="shared" si="8"/>
        <v>0</v>
      </c>
      <c r="M40" s="123">
        <f t="shared" si="9"/>
        <v>0</v>
      </c>
      <c r="N40" s="76">
        <f t="shared" si="10"/>
        <v>0</v>
      </c>
      <c r="O40" s="49">
        <f t="shared" si="2"/>
        <v>2022</v>
      </c>
      <c r="R40" s="97">
        <v>1000</v>
      </c>
      <c r="S40" s="98">
        <v>42917</v>
      </c>
    </row>
    <row r="41" spans="1:24" x14ac:dyDescent="0.25">
      <c r="B41" s="48">
        <f t="shared" si="4"/>
        <v>44621</v>
      </c>
      <c r="C41" s="72">
        <f t="shared" si="5"/>
        <v>0</v>
      </c>
      <c r="D41" s="125">
        <v>0</v>
      </c>
      <c r="E41" s="125">
        <v>0</v>
      </c>
      <c r="F41" s="73">
        <f t="shared" si="6"/>
        <v>0</v>
      </c>
      <c r="G41" s="77">
        <f t="shared" si="7"/>
        <v>0</v>
      </c>
      <c r="H41" s="74">
        <f t="shared" si="0"/>
        <v>0</v>
      </c>
      <c r="I41" s="74">
        <f t="shared" si="1"/>
        <v>0</v>
      </c>
      <c r="J41" s="74">
        <f t="shared" si="11"/>
        <v>0</v>
      </c>
      <c r="K41" s="60">
        <f t="shared" si="12"/>
        <v>0</v>
      </c>
      <c r="L41" s="75">
        <f t="shared" si="8"/>
        <v>0</v>
      </c>
      <c r="M41" s="123">
        <f t="shared" si="9"/>
        <v>0</v>
      </c>
      <c r="N41" s="76">
        <f t="shared" si="10"/>
        <v>0</v>
      </c>
      <c r="O41" s="49">
        <f t="shared" si="2"/>
        <v>2022</v>
      </c>
      <c r="P41" s="50" t="b">
        <v>1</v>
      </c>
      <c r="S41" s="50"/>
    </row>
    <row r="42" spans="1:24" x14ac:dyDescent="0.25">
      <c r="B42" s="48">
        <f t="shared" si="4"/>
        <v>44652</v>
      </c>
      <c r="C42" s="72">
        <f t="shared" si="5"/>
        <v>0</v>
      </c>
      <c r="D42" s="125">
        <v>0</v>
      </c>
      <c r="E42" s="125">
        <v>0</v>
      </c>
      <c r="F42" s="73">
        <f t="shared" si="6"/>
        <v>0</v>
      </c>
      <c r="G42" s="77">
        <f t="shared" si="7"/>
        <v>0</v>
      </c>
      <c r="H42" s="74">
        <f t="shared" si="0"/>
        <v>0</v>
      </c>
      <c r="I42" s="74">
        <f t="shared" si="1"/>
        <v>0</v>
      </c>
      <c r="J42" s="74">
        <f t="shared" si="11"/>
        <v>0</v>
      </c>
      <c r="K42" s="60">
        <f t="shared" si="12"/>
        <v>0</v>
      </c>
      <c r="L42" s="75">
        <f t="shared" si="8"/>
        <v>0</v>
      </c>
      <c r="M42" s="123">
        <f t="shared" si="9"/>
        <v>0</v>
      </c>
      <c r="N42" s="76">
        <f t="shared" si="10"/>
        <v>0</v>
      </c>
      <c r="O42" s="49">
        <f t="shared" si="2"/>
        <v>2022</v>
      </c>
      <c r="S42" s="50"/>
    </row>
    <row r="43" spans="1:24" x14ac:dyDescent="0.25">
      <c r="B43" s="48">
        <f t="shared" si="4"/>
        <v>44682</v>
      </c>
      <c r="C43" s="72">
        <f t="shared" si="5"/>
        <v>0</v>
      </c>
      <c r="D43" s="125">
        <v>0</v>
      </c>
      <c r="E43" s="125">
        <v>0</v>
      </c>
      <c r="F43" s="73">
        <f t="shared" si="6"/>
        <v>0</v>
      </c>
      <c r="G43" s="77">
        <f t="shared" si="7"/>
        <v>0</v>
      </c>
      <c r="H43" s="74">
        <f t="shared" si="0"/>
        <v>0</v>
      </c>
      <c r="I43" s="74">
        <f t="shared" si="1"/>
        <v>0</v>
      </c>
      <c r="J43" s="74">
        <f t="shared" si="11"/>
        <v>0</v>
      </c>
      <c r="K43" s="60">
        <f t="shared" si="12"/>
        <v>0</v>
      </c>
      <c r="L43" s="75">
        <f t="shared" si="8"/>
        <v>0</v>
      </c>
      <c r="M43" s="123">
        <f t="shared" si="9"/>
        <v>0</v>
      </c>
      <c r="N43" s="76">
        <f t="shared" si="10"/>
        <v>0</v>
      </c>
      <c r="O43" s="49">
        <f t="shared" si="2"/>
        <v>2022</v>
      </c>
    </row>
    <row r="44" spans="1:24" x14ac:dyDescent="0.25">
      <c r="B44" s="48">
        <f t="shared" si="4"/>
        <v>44713</v>
      </c>
      <c r="C44" s="72">
        <f t="shared" si="5"/>
        <v>0</v>
      </c>
      <c r="D44" s="125">
        <v>0</v>
      </c>
      <c r="E44" s="125">
        <v>0</v>
      </c>
      <c r="F44" s="73">
        <f t="shared" si="6"/>
        <v>0</v>
      </c>
      <c r="G44" s="77">
        <f t="shared" si="7"/>
        <v>0</v>
      </c>
      <c r="H44" s="74">
        <f t="shared" si="0"/>
        <v>0</v>
      </c>
      <c r="I44" s="74">
        <f t="shared" si="1"/>
        <v>0</v>
      </c>
      <c r="J44" s="74">
        <f t="shared" si="11"/>
        <v>0</v>
      </c>
      <c r="K44" s="60">
        <f t="shared" si="12"/>
        <v>0</v>
      </c>
      <c r="L44" s="75">
        <f t="shared" si="8"/>
        <v>0</v>
      </c>
      <c r="M44" s="123">
        <f t="shared" si="9"/>
        <v>0</v>
      </c>
      <c r="N44" s="76">
        <f t="shared" si="10"/>
        <v>0</v>
      </c>
      <c r="O44" s="49">
        <f t="shared" si="2"/>
        <v>2022</v>
      </c>
    </row>
    <row r="45" spans="1:24" x14ac:dyDescent="0.25">
      <c r="B45" s="48">
        <f t="shared" si="4"/>
        <v>44743</v>
      </c>
      <c r="C45" s="72">
        <f t="shared" si="5"/>
        <v>0</v>
      </c>
      <c r="D45" s="125">
        <v>0</v>
      </c>
      <c r="E45" s="125">
        <v>0</v>
      </c>
      <c r="F45" s="73">
        <f t="shared" si="6"/>
        <v>0</v>
      </c>
      <c r="G45" s="77">
        <f t="shared" si="7"/>
        <v>0</v>
      </c>
      <c r="H45" s="74">
        <f t="shared" si="0"/>
        <v>0</v>
      </c>
      <c r="I45" s="74">
        <f t="shared" si="1"/>
        <v>0</v>
      </c>
      <c r="J45" s="74">
        <f t="shared" si="11"/>
        <v>0</v>
      </c>
      <c r="K45" s="60">
        <f t="shared" si="12"/>
        <v>0</v>
      </c>
      <c r="L45" s="75">
        <f t="shared" si="8"/>
        <v>0</v>
      </c>
      <c r="M45" s="123">
        <f t="shared" si="9"/>
        <v>0</v>
      </c>
      <c r="N45" s="76">
        <f t="shared" si="10"/>
        <v>0</v>
      </c>
      <c r="O45" s="49">
        <f t="shared" si="2"/>
        <v>2022</v>
      </c>
      <c r="R45" s="69"/>
    </row>
    <row r="46" spans="1:24" x14ac:dyDescent="0.25">
      <c r="B46" s="48">
        <f t="shared" si="4"/>
        <v>44774</v>
      </c>
      <c r="C46" s="72">
        <f t="shared" si="5"/>
        <v>0</v>
      </c>
      <c r="D46" s="125">
        <v>0</v>
      </c>
      <c r="E46" s="125">
        <v>0</v>
      </c>
      <c r="F46" s="73">
        <f t="shared" si="6"/>
        <v>0</v>
      </c>
      <c r="G46" s="77">
        <f t="shared" si="7"/>
        <v>0</v>
      </c>
      <c r="H46" s="74">
        <f t="shared" si="0"/>
        <v>0</v>
      </c>
      <c r="I46" s="74">
        <f t="shared" si="1"/>
        <v>0</v>
      </c>
      <c r="J46" s="74">
        <f t="shared" si="11"/>
        <v>0</v>
      </c>
      <c r="K46" s="60">
        <f t="shared" si="12"/>
        <v>0</v>
      </c>
      <c r="L46" s="75">
        <f t="shared" si="8"/>
        <v>0</v>
      </c>
      <c r="M46" s="123">
        <f t="shared" si="9"/>
        <v>0</v>
      </c>
      <c r="N46" s="76">
        <f t="shared" si="10"/>
        <v>0</v>
      </c>
      <c r="O46" s="49">
        <f t="shared" si="2"/>
        <v>2022</v>
      </c>
    </row>
    <row r="47" spans="1:24" x14ac:dyDescent="0.25">
      <c r="B47" s="48">
        <f t="shared" si="4"/>
        <v>44805</v>
      </c>
      <c r="C47" s="72">
        <f t="shared" si="5"/>
        <v>0</v>
      </c>
      <c r="D47" s="125">
        <v>0</v>
      </c>
      <c r="E47" s="125">
        <v>0</v>
      </c>
      <c r="F47" s="73">
        <f t="shared" si="6"/>
        <v>0</v>
      </c>
      <c r="G47" s="77">
        <f t="shared" si="7"/>
        <v>0</v>
      </c>
      <c r="H47" s="74">
        <f t="shared" si="0"/>
        <v>0</v>
      </c>
      <c r="I47" s="74">
        <f t="shared" si="1"/>
        <v>0</v>
      </c>
      <c r="J47" s="74">
        <f t="shared" si="11"/>
        <v>0</v>
      </c>
      <c r="K47" s="60">
        <f t="shared" si="12"/>
        <v>0</v>
      </c>
      <c r="L47" s="75">
        <f t="shared" si="8"/>
        <v>0</v>
      </c>
      <c r="M47" s="123">
        <f t="shared" si="9"/>
        <v>0</v>
      </c>
      <c r="N47" s="76">
        <f t="shared" si="10"/>
        <v>0</v>
      </c>
      <c r="O47" s="49">
        <f t="shared" si="2"/>
        <v>2022</v>
      </c>
    </row>
    <row r="48" spans="1:24" x14ac:dyDescent="0.25">
      <c r="B48" s="48">
        <f t="shared" si="4"/>
        <v>44835</v>
      </c>
      <c r="C48" s="72">
        <f t="shared" si="5"/>
        <v>0</v>
      </c>
      <c r="D48" s="125">
        <v>0</v>
      </c>
      <c r="E48" s="125">
        <v>0</v>
      </c>
      <c r="F48" s="73">
        <f t="shared" si="6"/>
        <v>0</v>
      </c>
      <c r="G48" s="77">
        <f t="shared" si="7"/>
        <v>0</v>
      </c>
      <c r="H48" s="74">
        <f t="shared" si="0"/>
        <v>0</v>
      </c>
      <c r="I48" s="74">
        <f t="shared" si="1"/>
        <v>0</v>
      </c>
      <c r="J48" s="74">
        <f t="shared" si="11"/>
        <v>0</v>
      </c>
      <c r="K48" s="60">
        <f t="shared" si="12"/>
        <v>0</v>
      </c>
      <c r="L48" s="75">
        <f t="shared" si="8"/>
        <v>0</v>
      </c>
      <c r="M48" s="123">
        <f t="shared" si="9"/>
        <v>0</v>
      </c>
      <c r="N48" s="76">
        <f t="shared" si="10"/>
        <v>0</v>
      </c>
      <c r="O48" s="49">
        <f t="shared" si="2"/>
        <v>2022</v>
      </c>
    </row>
    <row r="49" spans="2:18" x14ac:dyDescent="0.25">
      <c r="B49" s="48">
        <f t="shared" si="4"/>
        <v>44866</v>
      </c>
      <c r="C49" s="72">
        <f t="shared" si="5"/>
        <v>0</v>
      </c>
      <c r="D49" s="125">
        <v>0</v>
      </c>
      <c r="E49" s="125">
        <v>0</v>
      </c>
      <c r="F49" s="73">
        <f t="shared" si="6"/>
        <v>0</v>
      </c>
      <c r="G49" s="77">
        <f t="shared" si="7"/>
        <v>0</v>
      </c>
      <c r="H49" s="74">
        <f t="shared" si="0"/>
        <v>0</v>
      </c>
      <c r="I49" s="74">
        <f t="shared" si="1"/>
        <v>0</v>
      </c>
      <c r="J49" s="74">
        <f t="shared" si="11"/>
        <v>0</v>
      </c>
      <c r="K49" s="60">
        <f t="shared" si="12"/>
        <v>0</v>
      </c>
      <c r="L49" s="75">
        <f t="shared" si="8"/>
        <v>0</v>
      </c>
      <c r="M49" s="123">
        <f t="shared" si="9"/>
        <v>0</v>
      </c>
      <c r="N49" s="76">
        <f t="shared" si="10"/>
        <v>0</v>
      </c>
      <c r="O49" s="49">
        <f t="shared" si="2"/>
        <v>2022</v>
      </c>
    </row>
    <row r="50" spans="2:18" x14ac:dyDescent="0.25">
      <c r="B50" s="48">
        <f t="shared" si="4"/>
        <v>44896</v>
      </c>
      <c r="C50" s="72">
        <f t="shared" si="5"/>
        <v>0</v>
      </c>
      <c r="D50" s="125">
        <v>0</v>
      </c>
      <c r="E50" s="125">
        <v>0</v>
      </c>
      <c r="F50" s="73">
        <f t="shared" si="6"/>
        <v>0</v>
      </c>
      <c r="G50" s="77">
        <f t="shared" si="7"/>
        <v>0</v>
      </c>
      <c r="H50" s="74">
        <f t="shared" si="0"/>
        <v>0</v>
      </c>
      <c r="I50" s="74">
        <f t="shared" si="1"/>
        <v>0</v>
      </c>
      <c r="J50" s="74">
        <f t="shared" si="11"/>
        <v>0</v>
      </c>
      <c r="K50" s="60">
        <f t="shared" si="12"/>
        <v>0</v>
      </c>
      <c r="L50" s="75">
        <f t="shared" si="8"/>
        <v>0</v>
      </c>
      <c r="M50" s="123">
        <f t="shared" si="9"/>
        <v>0</v>
      </c>
      <c r="N50" s="76">
        <f t="shared" si="10"/>
        <v>0</v>
      </c>
      <c r="O50" s="49">
        <f t="shared" si="2"/>
        <v>2022</v>
      </c>
    </row>
    <row r="51" spans="2:18" x14ac:dyDescent="0.25">
      <c r="B51" s="48">
        <f t="shared" si="4"/>
        <v>44927</v>
      </c>
      <c r="C51" s="72">
        <f t="shared" si="5"/>
        <v>0</v>
      </c>
      <c r="D51" s="125">
        <v>0</v>
      </c>
      <c r="E51" s="125">
        <v>0</v>
      </c>
      <c r="F51" s="73">
        <f t="shared" si="6"/>
        <v>0</v>
      </c>
      <c r="G51" s="77">
        <f t="shared" si="7"/>
        <v>0</v>
      </c>
      <c r="H51" s="74">
        <f t="shared" si="0"/>
        <v>0</v>
      </c>
      <c r="I51" s="74">
        <f t="shared" si="1"/>
        <v>0</v>
      </c>
      <c r="J51" s="74">
        <f t="shared" si="11"/>
        <v>0</v>
      </c>
      <c r="K51" s="60">
        <f t="shared" si="12"/>
        <v>0</v>
      </c>
      <c r="L51" s="75">
        <f t="shared" si="8"/>
        <v>0</v>
      </c>
      <c r="M51" s="123">
        <f t="shared" si="9"/>
        <v>0</v>
      </c>
      <c r="N51" s="76">
        <f t="shared" si="10"/>
        <v>0</v>
      </c>
      <c r="O51" s="49">
        <f t="shared" si="2"/>
        <v>2023</v>
      </c>
    </row>
    <row r="52" spans="2:18" x14ac:dyDescent="0.25">
      <c r="B52" s="48">
        <f t="shared" si="4"/>
        <v>44958</v>
      </c>
      <c r="C52" s="72">
        <f t="shared" si="5"/>
        <v>0</v>
      </c>
      <c r="D52" s="125">
        <v>0</v>
      </c>
      <c r="E52" s="125">
        <v>0</v>
      </c>
      <c r="F52" s="73">
        <f t="shared" si="6"/>
        <v>0</v>
      </c>
      <c r="G52" s="77">
        <f t="shared" si="7"/>
        <v>0</v>
      </c>
      <c r="H52" s="74">
        <f t="shared" si="0"/>
        <v>0</v>
      </c>
      <c r="I52" s="74">
        <f t="shared" si="1"/>
        <v>0</v>
      </c>
      <c r="J52" s="74">
        <f t="shared" si="11"/>
        <v>0</v>
      </c>
      <c r="K52" s="60">
        <f t="shared" si="12"/>
        <v>0</v>
      </c>
      <c r="L52" s="75">
        <f t="shared" si="8"/>
        <v>0</v>
      </c>
      <c r="M52" s="123">
        <f t="shared" si="9"/>
        <v>0</v>
      </c>
      <c r="N52" s="76">
        <f t="shared" si="10"/>
        <v>0</v>
      </c>
      <c r="O52" s="49">
        <f t="shared" si="2"/>
        <v>2023</v>
      </c>
    </row>
    <row r="53" spans="2:18" x14ac:dyDescent="0.25">
      <c r="B53" s="48">
        <f t="shared" si="4"/>
        <v>44986</v>
      </c>
      <c r="C53" s="72">
        <f t="shared" si="5"/>
        <v>0</v>
      </c>
      <c r="D53" s="125">
        <v>0</v>
      </c>
      <c r="E53" s="125">
        <v>0</v>
      </c>
      <c r="F53" s="73">
        <f t="shared" si="6"/>
        <v>0</v>
      </c>
      <c r="G53" s="77">
        <f t="shared" si="7"/>
        <v>0</v>
      </c>
      <c r="H53" s="74">
        <f t="shared" si="0"/>
        <v>0</v>
      </c>
      <c r="I53" s="74">
        <f t="shared" si="1"/>
        <v>0</v>
      </c>
      <c r="J53" s="74">
        <f t="shared" si="11"/>
        <v>0</v>
      </c>
      <c r="K53" s="60">
        <f t="shared" si="12"/>
        <v>0</v>
      </c>
      <c r="L53" s="75">
        <f t="shared" si="8"/>
        <v>0</v>
      </c>
      <c r="M53" s="123">
        <f t="shared" si="9"/>
        <v>0</v>
      </c>
      <c r="N53" s="76">
        <f t="shared" si="10"/>
        <v>0</v>
      </c>
      <c r="O53" s="49">
        <f t="shared" si="2"/>
        <v>2023</v>
      </c>
    </row>
    <row r="54" spans="2:18" x14ac:dyDescent="0.25">
      <c r="B54" s="48">
        <f t="shared" si="4"/>
        <v>45017</v>
      </c>
      <c r="C54" s="72">
        <f t="shared" si="5"/>
        <v>0</v>
      </c>
      <c r="D54" s="125">
        <v>0</v>
      </c>
      <c r="E54" s="125">
        <v>0</v>
      </c>
      <c r="F54" s="73">
        <f t="shared" si="6"/>
        <v>0</v>
      </c>
      <c r="G54" s="77">
        <f t="shared" si="7"/>
        <v>0</v>
      </c>
      <c r="H54" s="74">
        <f t="shared" si="0"/>
        <v>0</v>
      </c>
      <c r="I54" s="74">
        <f t="shared" si="1"/>
        <v>0</v>
      </c>
      <c r="J54" s="74">
        <f t="shared" si="11"/>
        <v>0</v>
      </c>
      <c r="K54" s="60">
        <f t="shared" si="12"/>
        <v>0</v>
      </c>
      <c r="L54" s="75">
        <f t="shared" si="8"/>
        <v>0</v>
      </c>
      <c r="M54" s="123">
        <f t="shared" si="9"/>
        <v>0</v>
      </c>
      <c r="N54" s="76">
        <f t="shared" si="10"/>
        <v>0</v>
      </c>
      <c r="O54" s="49">
        <f t="shared" si="2"/>
        <v>2023</v>
      </c>
    </row>
    <row r="55" spans="2:18" x14ac:dyDescent="0.25">
      <c r="B55" s="48">
        <f t="shared" si="4"/>
        <v>45047</v>
      </c>
      <c r="C55" s="72">
        <f t="shared" si="5"/>
        <v>0</v>
      </c>
      <c r="D55" s="125">
        <v>0</v>
      </c>
      <c r="E55" s="125">
        <v>0</v>
      </c>
      <c r="F55" s="73">
        <f t="shared" si="6"/>
        <v>0</v>
      </c>
      <c r="G55" s="77">
        <f t="shared" si="7"/>
        <v>0</v>
      </c>
      <c r="H55" s="74">
        <f t="shared" si="0"/>
        <v>0</v>
      </c>
      <c r="I55" s="74">
        <f t="shared" si="1"/>
        <v>0</v>
      </c>
      <c r="J55" s="74">
        <f t="shared" si="11"/>
        <v>0</v>
      </c>
      <c r="K55" s="60">
        <f t="shared" si="12"/>
        <v>0</v>
      </c>
      <c r="L55" s="75">
        <f t="shared" si="8"/>
        <v>0</v>
      </c>
      <c r="M55" s="123">
        <f t="shared" si="9"/>
        <v>0</v>
      </c>
      <c r="N55" s="76">
        <f t="shared" si="10"/>
        <v>0</v>
      </c>
      <c r="O55" s="49">
        <f t="shared" si="2"/>
        <v>2023</v>
      </c>
      <c r="R55" s="69"/>
    </row>
    <row r="56" spans="2:18" x14ac:dyDescent="0.25">
      <c r="B56" s="48">
        <f t="shared" si="4"/>
        <v>45078</v>
      </c>
      <c r="C56" s="72">
        <f t="shared" si="5"/>
        <v>0</v>
      </c>
      <c r="D56" s="125">
        <v>0</v>
      </c>
      <c r="E56" s="125">
        <v>0</v>
      </c>
      <c r="F56" s="73">
        <f t="shared" si="6"/>
        <v>0</v>
      </c>
      <c r="G56" s="77">
        <f t="shared" si="7"/>
        <v>0</v>
      </c>
      <c r="H56" s="74">
        <f t="shared" si="0"/>
        <v>0</v>
      </c>
      <c r="I56" s="74">
        <f t="shared" si="1"/>
        <v>0</v>
      </c>
      <c r="J56" s="74">
        <f t="shared" si="11"/>
        <v>0</v>
      </c>
      <c r="K56" s="60">
        <f t="shared" si="12"/>
        <v>0</v>
      </c>
      <c r="L56" s="75">
        <f t="shared" si="8"/>
        <v>0</v>
      </c>
      <c r="M56" s="123">
        <f t="shared" si="9"/>
        <v>0</v>
      </c>
      <c r="N56" s="76">
        <f t="shared" si="10"/>
        <v>0</v>
      </c>
      <c r="O56" s="49">
        <f t="shared" si="2"/>
        <v>2023</v>
      </c>
    </row>
    <row r="57" spans="2:18" x14ac:dyDescent="0.25">
      <c r="B57" s="48">
        <f t="shared" si="4"/>
        <v>45108</v>
      </c>
      <c r="C57" s="72">
        <f t="shared" si="5"/>
        <v>0</v>
      </c>
      <c r="D57" s="125">
        <v>0</v>
      </c>
      <c r="E57" s="125">
        <v>0</v>
      </c>
      <c r="F57" s="73">
        <f t="shared" si="6"/>
        <v>0</v>
      </c>
      <c r="G57" s="77">
        <f t="shared" si="7"/>
        <v>0</v>
      </c>
      <c r="H57" s="74">
        <f t="shared" si="0"/>
        <v>0</v>
      </c>
      <c r="I57" s="74">
        <f t="shared" si="1"/>
        <v>0</v>
      </c>
      <c r="J57" s="74">
        <f t="shared" si="11"/>
        <v>0</v>
      </c>
      <c r="K57" s="60">
        <f t="shared" si="12"/>
        <v>0</v>
      </c>
      <c r="L57" s="75">
        <f t="shared" si="8"/>
        <v>0</v>
      </c>
      <c r="M57" s="123">
        <f t="shared" si="9"/>
        <v>0</v>
      </c>
      <c r="N57" s="76">
        <f t="shared" si="10"/>
        <v>0</v>
      </c>
      <c r="O57" s="49">
        <f t="shared" si="2"/>
        <v>2023</v>
      </c>
    </row>
    <row r="58" spans="2:18" x14ac:dyDescent="0.25">
      <c r="B58" s="48">
        <f t="shared" si="4"/>
        <v>45139</v>
      </c>
      <c r="C58" s="72">
        <f t="shared" si="5"/>
        <v>0</v>
      </c>
      <c r="D58" s="125">
        <v>0</v>
      </c>
      <c r="E58" s="125">
        <v>0</v>
      </c>
      <c r="F58" s="73">
        <f t="shared" si="6"/>
        <v>0</v>
      </c>
      <c r="G58" s="77">
        <f t="shared" si="7"/>
        <v>0</v>
      </c>
      <c r="H58" s="74">
        <f t="shared" si="0"/>
        <v>0</v>
      </c>
      <c r="I58" s="74">
        <f t="shared" si="1"/>
        <v>0</v>
      </c>
      <c r="J58" s="74">
        <f t="shared" si="11"/>
        <v>0</v>
      </c>
      <c r="K58" s="60">
        <f t="shared" si="12"/>
        <v>0</v>
      </c>
      <c r="L58" s="75">
        <f t="shared" si="8"/>
        <v>0</v>
      </c>
      <c r="M58" s="123">
        <f t="shared" si="9"/>
        <v>0</v>
      </c>
      <c r="N58" s="76">
        <f t="shared" si="10"/>
        <v>0</v>
      </c>
      <c r="O58" s="49">
        <f t="shared" si="2"/>
        <v>2023</v>
      </c>
    </row>
    <row r="59" spans="2:18" x14ac:dyDescent="0.25">
      <c r="B59" s="48">
        <f t="shared" si="4"/>
        <v>45170</v>
      </c>
      <c r="C59" s="72">
        <f t="shared" si="5"/>
        <v>0</v>
      </c>
      <c r="D59" s="125">
        <v>0</v>
      </c>
      <c r="E59" s="125">
        <v>0</v>
      </c>
      <c r="F59" s="73">
        <f t="shared" si="6"/>
        <v>0</v>
      </c>
      <c r="G59" s="77">
        <f t="shared" si="7"/>
        <v>0</v>
      </c>
      <c r="H59" s="74">
        <f t="shared" si="0"/>
        <v>0</v>
      </c>
      <c r="I59" s="74">
        <f t="shared" si="1"/>
        <v>0</v>
      </c>
      <c r="J59" s="74">
        <f t="shared" si="11"/>
        <v>0</v>
      </c>
      <c r="K59" s="60">
        <f t="shared" si="12"/>
        <v>0</v>
      </c>
      <c r="L59" s="75">
        <f t="shared" si="8"/>
        <v>0</v>
      </c>
      <c r="M59" s="123">
        <f t="shared" si="9"/>
        <v>0</v>
      </c>
      <c r="N59" s="76">
        <f t="shared" si="10"/>
        <v>0</v>
      </c>
      <c r="O59" s="49">
        <f t="shared" si="2"/>
        <v>2023</v>
      </c>
    </row>
    <row r="60" spans="2:18" x14ac:dyDescent="0.25">
      <c r="B60" s="48">
        <f t="shared" si="4"/>
        <v>45200</v>
      </c>
      <c r="C60" s="72">
        <f t="shared" si="5"/>
        <v>0</v>
      </c>
      <c r="D60" s="125">
        <v>0</v>
      </c>
      <c r="E60" s="125">
        <v>0</v>
      </c>
      <c r="F60" s="73">
        <f t="shared" si="6"/>
        <v>0</v>
      </c>
      <c r="G60" s="77">
        <f t="shared" si="7"/>
        <v>0</v>
      </c>
      <c r="H60" s="74">
        <f t="shared" si="0"/>
        <v>0</v>
      </c>
      <c r="I60" s="74">
        <f t="shared" si="1"/>
        <v>0</v>
      </c>
      <c r="J60" s="74">
        <f t="shared" si="11"/>
        <v>0</v>
      </c>
      <c r="K60" s="60">
        <f t="shared" si="12"/>
        <v>0</v>
      </c>
      <c r="L60" s="75">
        <f t="shared" si="8"/>
        <v>0</v>
      </c>
      <c r="M60" s="123">
        <f t="shared" si="9"/>
        <v>0</v>
      </c>
      <c r="N60" s="76">
        <f t="shared" si="10"/>
        <v>0</v>
      </c>
      <c r="O60" s="49">
        <f t="shared" si="2"/>
        <v>2023</v>
      </c>
    </row>
    <row r="61" spans="2:18" x14ac:dyDescent="0.25">
      <c r="B61" s="48">
        <f t="shared" si="4"/>
        <v>45231</v>
      </c>
      <c r="C61" s="72">
        <f t="shared" si="5"/>
        <v>0</v>
      </c>
      <c r="D61" s="125">
        <v>0</v>
      </c>
      <c r="E61" s="125">
        <v>0</v>
      </c>
      <c r="F61" s="73">
        <f t="shared" si="6"/>
        <v>0</v>
      </c>
      <c r="G61" s="77">
        <f t="shared" si="7"/>
        <v>0</v>
      </c>
      <c r="H61" s="74">
        <f t="shared" si="0"/>
        <v>0</v>
      </c>
      <c r="I61" s="74">
        <f t="shared" si="1"/>
        <v>0</v>
      </c>
      <c r="J61" s="74">
        <f t="shared" si="11"/>
        <v>0</v>
      </c>
      <c r="K61" s="60">
        <f t="shared" si="12"/>
        <v>0</v>
      </c>
      <c r="L61" s="75">
        <f t="shared" si="8"/>
        <v>0</v>
      </c>
      <c r="M61" s="123">
        <f t="shared" si="9"/>
        <v>0</v>
      </c>
      <c r="N61" s="76">
        <f t="shared" si="10"/>
        <v>0</v>
      </c>
      <c r="O61" s="49">
        <f t="shared" si="2"/>
        <v>2023</v>
      </c>
    </row>
    <row r="62" spans="2:18" x14ac:dyDescent="0.25">
      <c r="B62" s="48">
        <f t="shared" si="4"/>
        <v>45261</v>
      </c>
      <c r="C62" s="72">
        <f t="shared" si="5"/>
        <v>0</v>
      </c>
      <c r="D62" s="125">
        <v>0</v>
      </c>
      <c r="E62" s="125">
        <v>0</v>
      </c>
      <c r="F62" s="73">
        <f t="shared" si="6"/>
        <v>0</v>
      </c>
      <c r="G62" s="77">
        <f t="shared" si="7"/>
        <v>0</v>
      </c>
      <c r="H62" s="74">
        <f t="shared" si="0"/>
        <v>0</v>
      </c>
      <c r="I62" s="74">
        <f t="shared" si="1"/>
        <v>0</v>
      </c>
      <c r="J62" s="74">
        <f t="shared" si="11"/>
        <v>0</v>
      </c>
      <c r="K62" s="60">
        <f t="shared" si="12"/>
        <v>0</v>
      </c>
      <c r="L62" s="75">
        <f t="shared" si="8"/>
        <v>0</v>
      </c>
      <c r="M62" s="123">
        <f t="shared" si="9"/>
        <v>0</v>
      </c>
      <c r="N62" s="76">
        <f t="shared" si="10"/>
        <v>0</v>
      </c>
      <c r="O62" s="49">
        <f t="shared" si="2"/>
        <v>2023</v>
      </c>
    </row>
    <row r="63" spans="2:18" x14ac:dyDescent="0.25">
      <c r="B63" s="48">
        <f t="shared" si="4"/>
        <v>45292</v>
      </c>
      <c r="C63" s="72">
        <f t="shared" si="5"/>
        <v>0</v>
      </c>
      <c r="D63" s="125">
        <v>0</v>
      </c>
      <c r="E63" s="125">
        <v>0</v>
      </c>
      <c r="F63" s="73">
        <f t="shared" si="6"/>
        <v>0</v>
      </c>
      <c r="G63" s="77">
        <f t="shared" si="7"/>
        <v>0</v>
      </c>
      <c r="H63" s="74">
        <f t="shared" si="0"/>
        <v>0</v>
      </c>
      <c r="I63" s="74">
        <f t="shared" si="1"/>
        <v>0</v>
      </c>
      <c r="J63" s="74">
        <f t="shared" si="11"/>
        <v>0</v>
      </c>
      <c r="K63" s="60">
        <f t="shared" si="12"/>
        <v>0</v>
      </c>
      <c r="L63" s="75">
        <f t="shared" si="8"/>
        <v>0</v>
      </c>
      <c r="M63" s="123">
        <f t="shared" si="9"/>
        <v>0</v>
      </c>
      <c r="N63" s="76">
        <f t="shared" si="10"/>
        <v>0</v>
      </c>
      <c r="O63" s="49">
        <f t="shared" si="2"/>
        <v>2024</v>
      </c>
    </row>
    <row r="64" spans="2:18" x14ac:dyDescent="0.25">
      <c r="B64" s="48">
        <f t="shared" si="4"/>
        <v>45323</v>
      </c>
      <c r="C64" s="72">
        <f t="shared" si="5"/>
        <v>0</v>
      </c>
      <c r="D64" s="125">
        <v>0</v>
      </c>
      <c r="E64" s="125">
        <v>0</v>
      </c>
      <c r="F64" s="73">
        <f t="shared" si="6"/>
        <v>0</v>
      </c>
      <c r="G64" s="77">
        <f t="shared" si="7"/>
        <v>0</v>
      </c>
      <c r="H64" s="74">
        <f t="shared" si="0"/>
        <v>0</v>
      </c>
      <c r="I64" s="74">
        <f t="shared" si="1"/>
        <v>0</v>
      </c>
      <c r="J64" s="74">
        <f t="shared" si="11"/>
        <v>0</v>
      </c>
      <c r="K64" s="60">
        <f t="shared" si="12"/>
        <v>0</v>
      </c>
      <c r="L64" s="75">
        <f t="shared" si="8"/>
        <v>0</v>
      </c>
      <c r="M64" s="123">
        <f t="shared" si="9"/>
        <v>0</v>
      </c>
      <c r="N64" s="76">
        <f t="shared" si="10"/>
        <v>0</v>
      </c>
      <c r="O64" s="49">
        <f t="shared" si="2"/>
        <v>2024</v>
      </c>
    </row>
    <row r="65" spans="2:15" x14ac:dyDescent="0.25">
      <c r="B65" s="48">
        <f t="shared" si="4"/>
        <v>45352</v>
      </c>
      <c r="C65" s="72">
        <f t="shared" si="5"/>
        <v>0</v>
      </c>
      <c r="D65" s="125">
        <v>0</v>
      </c>
      <c r="E65" s="125">
        <v>0</v>
      </c>
      <c r="F65" s="73">
        <f t="shared" si="6"/>
        <v>0</v>
      </c>
      <c r="G65" s="77">
        <f t="shared" si="7"/>
        <v>0</v>
      </c>
      <c r="H65" s="74">
        <f t="shared" si="0"/>
        <v>0</v>
      </c>
      <c r="I65" s="74">
        <f t="shared" si="1"/>
        <v>0</v>
      </c>
      <c r="J65" s="74">
        <f t="shared" si="11"/>
        <v>0</v>
      </c>
      <c r="K65" s="60">
        <f t="shared" si="12"/>
        <v>0</v>
      </c>
      <c r="L65" s="75">
        <f t="shared" si="8"/>
        <v>0</v>
      </c>
      <c r="M65" s="123">
        <f t="shared" si="9"/>
        <v>0</v>
      </c>
      <c r="N65" s="76">
        <f t="shared" si="10"/>
        <v>0</v>
      </c>
      <c r="O65" s="49">
        <f t="shared" si="2"/>
        <v>2024</v>
      </c>
    </row>
    <row r="66" spans="2:15" x14ac:dyDescent="0.25">
      <c r="B66" s="48">
        <f t="shared" si="4"/>
        <v>45383</v>
      </c>
      <c r="C66" s="72">
        <f t="shared" si="5"/>
        <v>0</v>
      </c>
      <c r="D66" s="125">
        <v>0</v>
      </c>
      <c r="E66" s="125">
        <v>0</v>
      </c>
      <c r="F66" s="73">
        <f t="shared" si="6"/>
        <v>0</v>
      </c>
      <c r="G66" s="77">
        <f t="shared" si="7"/>
        <v>0</v>
      </c>
      <c r="H66" s="74">
        <f t="shared" si="0"/>
        <v>0</v>
      </c>
      <c r="I66" s="74">
        <f t="shared" si="1"/>
        <v>0</v>
      </c>
      <c r="J66" s="74">
        <f t="shared" si="11"/>
        <v>0</v>
      </c>
      <c r="K66" s="60">
        <f t="shared" si="12"/>
        <v>0</v>
      </c>
      <c r="L66" s="75">
        <f t="shared" si="8"/>
        <v>0</v>
      </c>
      <c r="M66" s="123">
        <f t="shared" si="9"/>
        <v>0</v>
      </c>
      <c r="N66" s="76">
        <f t="shared" si="10"/>
        <v>0</v>
      </c>
      <c r="O66" s="49">
        <f t="shared" si="2"/>
        <v>2024</v>
      </c>
    </row>
    <row r="67" spans="2:15" x14ac:dyDescent="0.25">
      <c r="B67" s="48">
        <f t="shared" si="4"/>
        <v>45413</v>
      </c>
      <c r="C67" s="72">
        <f t="shared" si="5"/>
        <v>0</v>
      </c>
      <c r="D67" s="125">
        <v>0</v>
      </c>
      <c r="E67" s="125">
        <v>0</v>
      </c>
      <c r="F67" s="73">
        <f t="shared" si="6"/>
        <v>0</v>
      </c>
      <c r="G67" s="77">
        <f t="shared" si="7"/>
        <v>0</v>
      </c>
      <c r="H67" s="74">
        <f t="shared" si="0"/>
        <v>0</v>
      </c>
      <c r="I67" s="74">
        <f t="shared" si="1"/>
        <v>0</v>
      </c>
      <c r="J67" s="74">
        <f t="shared" si="11"/>
        <v>0</v>
      </c>
      <c r="K67" s="60">
        <f t="shared" si="12"/>
        <v>0</v>
      </c>
      <c r="L67" s="75">
        <f t="shared" si="8"/>
        <v>0</v>
      </c>
      <c r="M67" s="123">
        <f t="shared" si="9"/>
        <v>0</v>
      </c>
      <c r="N67" s="76">
        <f t="shared" si="10"/>
        <v>0</v>
      </c>
      <c r="O67" s="49">
        <f t="shared" si="2"/>
        <v>2024</v>
      </c>
    </row>
    <row r="68" spans="2:15" x14ac:dyDescent="0.25">
      <c r="B68" s="48">
        <f t="shared" si="4"/>
        <v>45444</v>
      </c>
      <c r="C68" s="72">
        <f t="shared" si="5"/>
        <v>0</v>
      </c>
      <c r="D68" s="125">
        <v>0</v>
      </c>
      <c r="E68" s="125">
        <v>0</v>
      </c>
      <c r="F68" s="73">
        <f t="shared" si="6"/>
        <v>0</v>
      </c>
      <c r="G68" s="77">
        <f t="shared" si="7"/>
        <v>0</v>
      </c>
      <c r="H68" s="74">
        <f t="shared" ref="H68:H131" si="14">IF(K67&gt;0,-F68-G68+IF(E68&gt;0,E68,Allotment),0)</f>
        <v>0</v>
      </c>
      <c r="I68" s="74">
        <f t="shared" ref="I68:I131" si="15">IF(K67&gt;0,C68-H68,0)</f>
        <v>0</v>
      </c>
      <c r="J68" s="74">
        <f t="shared" si="11"/>
        <v>0</v>
      </c>
      <c r="K68" s="60">
        <f t="shared" si="12"/>
        <v>0</v>
      </c>
      <c r="L68" s="75">
        <f t="shared" si="8"/>
        <v>0</v>
      </c>
      <c r="M68" s="123">
        <f t="shared" si="9"/>
        <v>0</v>
      </c>
      <c r="N68" s="76">
        <f t="shared" si="10"/>
        <v>0</v>
      </c>
      <c r="O68" s="49">
        <f t="shared" ref="O68:O131" si="16">YEAR(B68)</f>
        <v>2024</v>
      </c>
    </row>
    <row r="69" spans="2:15" x14ac:dyDescent="0.25">
      <c r="B69" s="48">
        <f t="shared" ref="B69:B132" si="17">EDATE(B68,1)</f>
        <v>45474</v>
      </c>
      <c r="C69" s="72">
        <f t="shared" ref="C69:C132" si="18">IF(K68&gt;0,K68-F69,IF(AND(K69=0,K68&lt;0),-0.01,0))</f>
        <v>0</v>
      </c>
      <c r="D69" s="125">
        <v>0</v>
      </c>
      <c r="E69" s="125">
        <v>0</v>
      </c>
      <c r="F69" s="73">
        <f t="shared" ref="F69:F132" si="19">IF(K68&gt;0,IF(D69,D69,New_Payment)-G69,0)</f>
        <v>0</v>
      </c>
      <c r="G69" s="77">
        <f t="shared" ref="G69:G132" si="20">IF(K68&gt;0,ROUND(K68*Period_Interest,2),0)</f>
        <v>0</v>
      </c>
      <c r="H69" s="74">
        <f t="shared" si="14"/>
        <v>0</v>
      </c>
      <c r="I69" s="74">
        <f t="shared" si="15"/>
        <v>0</v>
      </c>
      <c r="J69" s="74">
        <f t="shared" si="11"/>
        <v>0</v>
      </c>
      <c r="K69" s="60">
        <f t="shared" si="12"/>
        <v>0</v>
      </c>
      <c r="L69" s="75">
        <f t="shared" ref="L69:L132" si="21">IF(N68&gt;0,(IF(AND(MONTH($B69)=MONTH(Renew_3208),MONTH($B69)=MONTH(Renew_2924)),Goal_From_3208*0.5+Goal_From_2924*0.5,IF(MONTH($B69)=MONTH(Renew_3208),Goal_From_3208*0.5+Goal_From_2924*0.9,IF(MONTH($B69)=MONTH(Renew_2924),Goal_From_3208*0.9+Goal_From_2924*0.5,Goal_From_3208*0.9+Goal_From_2924*0.9)))+IF(B69&gt;=Temp_Start,IF(Temp,Temp_Goal,0),0)+IF(Bought_3rd_Rental,IF(MONTH($B69)=MONTH(Renew_NEW),Goal_From_NEW*0.5,Goal_From_NEW))),0)</f>
        <v>0</v>
      </c>
      <c r="M69" s="123">
        <f t="shared" si="9"/>
        <v>0</v>
      </c>
      <c r="N69" s="76">
        <f t="shared" ref="N69:N132" si="22">IF(OR(N68&lt;-0.01,N68=0),0,IF(N68&gt;0,N68-F69-H69-IF(M69&lt;&gt;"",M69,L69),N68-F69-H69))</f>
        <v>0</v>
      </c>
      <c r="O69" s="49">
        <f t="shared" si="16"/>
        <v>2024</v>
      </c>
    </row>
    <row r="70" spans="2:15" x14ac:dyDescent="0.25">
      <c r="B70" s="48">
        <f t="shared" si="17"/>
        <v>45505</v>
      </c>
      <c r="C70" s="72">
        <f t="shared" si="18"/>
        <v>0</v>
      </c>
      <c r="D70" s="125">
        <v>0</v>
      </c>
      <c r="E70" s="125">
        <v>0</v>
      </c>
      <c r="F70" s="73">
        <f t="shared" si="19"/>
        <v>0</v>
      </c>
      <c r="G70" s="77">
        <f t="shared" si="20"/>
        <v>0</v>
      </c>
      <c r="H70" s="74">
        <f t="shared" si="14"/>
        <v>0</v>
      </c>
      <c r="I70" s="74">
        <f t="shared" si="15"/>
        <v>0</v>
      </c>
      <c r="J70" s="74">
        <f t="shared" ref="J70:J133" si="23">IF($M70,$M70,0)</f>
        <v>0</v>
      </c>
      <c r="K70" s="60">
        <f t="shared" ref="K70:K133" si="24">I70-J70</f>
        <v>0</v>
      </c>
      <c r="L70" s="75">
        <f t="shared" si="21"/>
        <v>0</v>
      </c>
      <c r="M70" s="123">
        <f t="shared" ref="M70:M133" si="25">IF(L70,L70,0)</f>
        <v>0</v>
      </c>
      <c r="N70" s="76">
        <f t="shared" si="22"/>
        <v>0</v>
      </c>
      <c r="O70" s="49">
        <f t="shared" si="16"/>
        <v>2024</v>
      </c>
    </row>
    <row r="71" spans="2:15" x14ac:dyDescent="0.25">
      <c r="B71" s="48">
        <f t="shared" si="17"/>
        <v>45536</v>
      </c>
      <c r="C71" s="72">
        <f t="shared" si="18"/>
        <v>0</v>
      </c>
      <c r="D71" s="125">
        <v>0</v>
      </c>
      <c r="E71" s="125">
        <v>0</v>
      </c>
      <c r="F71" s="73">
        <f t="shared" si="19"/>
        <v>0</v>
      </c>
      <c r="G71" s="77">
        <f t="shared" si="20"/>
        <v>0</v>
      </c>
      <c r="H71" s="74">
        <f t="shared" si="14"/>
        <v>0</v>
      </c>
      <c r="I71" s="74">
        <f t="shared" si="15"/>
        <v>0</v>
      </c>
      <c r="J71" s="74">
        <f t="shared" si="23"/>
        <v>0</v>
      </c>
      <c r="K71" s="60">
        <f t="shared" si="24"/>
        <v>0</v>
      </c>
      <c r="L71" s="75">
        <f t="shared" si="21"/>
        <v>0</v>
      </c>
      <c r="M71" s="123">
        <f t="shared" si="25"/>
        <v>0</v>
      </c>
      <c r="N71" s="76">
        <f t="shared" si="22"/>
        <v>0</v>
      </c>
      <c r="O71" s="49">
        <f t="shared" si="16"/>
        <v>2024</v>
      </c>
    </row>
    <row r="72" spans="2:15" x14ac:dyDescent="0.25">
      <c r="B72" s="48">
        <f t="shared" si="17"/>
        <v>45566</v>
      </c>
      <c r="C72" s="72">
        <f t="shared" si="18"/>
        <v>0</v>
      </c>
      <c r="D72" s="125">
        <v>0</v>
      </c>
      <c r="E72" s="125">
        <v>0</v>
      </c>
      <c r="F72" s="73">
        <f t="shared" si="19"/>
        <v>0</v>
      </c>
      <c r="G72" s="77">
        <f t="shared" si="20"/>
        <v>0</v>
      </c>
      <c r="H72" s="74">
        <f t="shared" si="14"/>
        <v>0</v>
      </c>
      <c r="I72" s="74">
        <f t="shared" si="15"/>
        <v>0</v>
      </c>
      <c r="J72" s="74">
        <f t="shared" si="23"/>
        <v>0</v>
      </c>
      <c r="K72" s="60">
        <f t="shared" si="24"/>
        <v>0</v>
      </c>
      <c r="L72" s="75">
        <f t="shared" si="21"/>
        <v>0</v>
      </c>
      <c r="M72" s="123">
        <f t="shared" si="25"/>
        <v>0</v>
      </c>
      <c r="N72" s="76">
        <f t="shared" si="22"/>
        <v>0</v>
      </c>
      <c r="O72" s="49">
        <f t="shared" si="16"/>
        <v>2024</v>
      </c>
    </row>
    <row r="73" spans="2:15" x14ac:dyDescent="0.25">
      <c r="B73" s="48">
        <f t="shared" si="17"/>
        <v>45597</v>
      </c>
      <c r="C73" s="72">
        <f t="shared" si="18"/>
        <v>0</v>
      </c>
      <c r="D73" s="125">
        <v>0</v>
      </c>
      <c r="E73" s="125">
        <v>0</v>
      </c>
      <c r="F73" s="73">
        <f t="shared" si="19"/>
        <v>0</v>
      </c>
      <c r="G73" s="77">
        <f t="shared" si="20"/>
        <v>0</v>
      </c>
      <c r="H73" s="74">
        <f t="shared" si="14"/>
        <v>0</v>
      </c>
      <c r="I73" s="74">
        <f t="shared" si="15"/>
        <v>0</v>
      </c>
      <c r="J73" s="74">
        <f t="shared" si="23"/>
        <v>0</v>
      </c>
      <c r="K73" s="60">
        <f t="shared" si="24"/>
        <v>0</v>
      </c>
      <c r="L73" s="75">
        <f t="shared" si="21"/>
        <v>0</v>
      </c>
      <c r="M73" s="123">
        <f t="shared" si="25"/>
        <v>0</v>
      </c>
      <c r="N73" s="76">
        <f t="shared" si="22"/>
        <v>0</v>
      </c>
      <c r="O73" s="49">
        <f t="shared" si="16"/>
        <v>2024</v>
      </c>
    </row>
    <row r="74" spans="2:15" x14ac:dyDescent="0.25">
      <c r="B74" s="48">
        <f t="shared" si="17"/>
        <v>45627</v>
      </c>
      <c r="C74" s="72">
        <f t="shared" si="18"/>
        <v>0</v>
      </c>
      <c r="D74" s="125">
        <v>0</v>
      </c>
      <c r="E74" s="125">
        <v>0</v>
      </c>
      <c r="F74" s="73">
        <f t="shared" si="19"/>
        <v>0</v>
      </c>
      <c r="G74" s="77">
        <f t="shared" si="20"/>
        <v>0</v>
      </c>
      <c r="H74" s="74">
        <f t="shared" si="14"/>
        <v>0</v>
      </c>
      <c r="I74" s="74">
        <f t="shared" si="15"/>
        <v>0</v>
      </c>
      <c r="J74" s="74">
        <f t="shared" si="23"/>
        <v>0</v>
      </c>
      <c r="K74" s="60">
        <f t="shared" si="24"/>
        <v>0</v>
      </c>
      <c r="L74" s="75">
        <f t="shared" si="21"/>
        <v>0</v>
      </c>
      <c r="M74" s="123">
        <f t="shared" si="25"/>
        <v>0</v>
      </c>
      <c r="N74" s="76">
        <f t="shared" si="22"/>
        <v>0</v>
      </c>
      <c r="O74" s="49">
        <f t="shared" si="16"/>
        <v>2024</v>
      </c>
    </row>
    <row r="75" spans="2:15" x14ac:dyDescent="0.25">
      <c r="B75" s="48">
        <f t="shared" si="17"/>
        <v>45658</v>
      </c>
      <c r="C75" s="72">
        <f t="shared" si="18"/>
        <v>0</v>
      </c>
      <c r="D75" s="125">
        <v>0</v>
      </c>
      <c r="E75" s="125">
        <v>0</v>
      </c>
      <c r="F75" s="73">
        <f t="shared" si="19"/>
        <v>0</v>
      </c>
      <c r="G75" s="77">
        <f t="shared" si="20"/>
        <v>0</v>
      </c>
      <c r="H75" s="74">
        <f t="shared" si="14"/>
        <v>0</v>
      </c>
      <c r="I75" s="74">
        <f t="shared" si="15"/>
        <v>0</v>
      </c>
      <c r="J75" s="74">
        <f t="shared" si="23"/>
        <v>0</v>
      </c>
      <c r="K75" s="60">
        <f t="shared" si="24"/>
        <v>0</v>
      </c>
      <c r="L75" s="75">
        <f t="shared" si="21"/>
        <v>0</v>
      </c>
      <c r="M75" s="123">
        <f t="shared" si="25"/>
        <v>0</v>
      </c>
      <c r="N75" s="76">
        <f t="shared" si="22"/>
        <v>0</v>
      </c>
      <c r="O75" s="49">
        <f t="shared" si="16"/>
        <v>2025</v>
      </c>
    </row>
    <row r="76" spans="2:15" x14ac:dyDescent="0.25">
      <c r="B76" s="48">
        <f t="shared" si="17"/>
        <v>45689</v>
      </c>
      <c r="C76" s="72">
        <f t="shared" si="18"/>
        <v>0</v>
      </c>
      <c r="D76" s="125">
        <v>0</v>
      </c>
      <c r="E76" s="125">
        <v>0</v>
      </c>
      <c r="F76" s="73">
        <f t="shared" si="19"/>
        <v>0</v>
      </c>
      <c r="G76" s="77">
        <f t="shared" si="20"/>
        <v>0</v>
      </c>
      <c r="H76" s="74">
        <f t="shared" si="14"/>
        <v>0</v>
      </c>
      <c r="I76" s="74">
        <f t="shared" si="15"/>
        <v>0</v>
      </c>
      <c r="J76" s="74">
        <f t="shared" si="23"/>
        <v>0</v>
      </c>
      <c r="K76" s="60">
        <f t="shared" si="24"/>
        <v>0</v>
      </c>
      <c r="L76" s="75">
        <f t="shared" si="21"/>
        <v>0</v>
      </c>
      <c r="M76" s="123">
        <f t="shared" si="25"/>
        <v>0</v>
      </c>
      <c r="N76" s="76">
        <f t="shared" si="22"/>
        <v>0</v>
      </c>
      <c r="O76" s="49">
        <f t="shared" si="16"/>
        <v>2025</v>
      </c>
    </row>
    <row r="77" spans="2:15" x14ac:dyDescent="0.25">
      <c r="B77" s="48">
        <f t="shared" si="17"/>
        <v>45717</v>
      </c>
      <c r="C77" s="72">
        <f t="shared" si="18"/>
        <v>0</v>
      </c>
      <c r="D77" s="125">
        <v>0</v>
      </c>
      <c r="E77" s="125">
        <v>0</v>
      </c>
      <c r="F77" s="73">
        <f t="shared" si="19"/>
        <v>0</v>
      </c>
      <c r="G77" s="77">
        <f t="shared" si="20"/>
        <v>0</v>
      </c>
      <c r="H77" s="74">
        <f t="shared" si="14"/>
        <v>0</v>
      </c>
      <c r="I77" s="74">
        <f t="shared" si="15"/>
        <v>0</v>
      </c>
      <c r="J77" s="74">
        <f t="shared" si="23"/>
        <v>0</v>
      </c>
      <c r="K77" s="60">
        <f t="shared" si="24"/>
        <v>0</v>
      </c>
      <c r="L77" s="75">
        <f t="shared" si="21"/>
        <v>0</v>
      </c>
      <c r="M77" s="123">
        <f t="shared" si="25"/>
        <v>0</v>
      </c>
      <c r="N77" s="76">
        <f t="shared" si="22"/>
        <v>0</v>
      </c>
      <c r="O77" s="49">
        <f t="shared" si="16"/>
        <v>2025</v>
      </c>
    </row>
    <row r="78" spans="2:15" x14ac:dyDescent="0.25">
      <c r="B78" s="48">
        <f t="shared" si="17"/>
        <v>45748</v>
      </c>
      <c r="C78" s="72">
        <f t="shared" si="18"/>
        <v>0</v>
      </c>
      <c r="D78" s="125">
        <v>0</v>
      </c>
      <c r="E78" s="125">
        <v>0</v>
      </c>
      <c r="F78" s="73">
        <f t="shared" si="19"/>
        <v>0</v>
      </c>
      <c r="G78" s="77">
        <f t="shared" si="20"/>
        <v>0</v>
      </c>
      <c r="H78" s="74">
        <f t="shared" si="14"/>
        <v>0</v>
      </c>
      <c r="I78" s="74">
        <f t="shared" si="15"/>
        <v>0</v>
      </c>
      <c r="J78" s="74">
        <f t="shared" si="23"/>
        <v>0</v>
      </c>
      <c r="K78" s="60">
        <f t="shared" si="24"/>
        <v>0</v>
      </c>
      <c r="L78" s="75">
        <f t="shared" si="21"/>
        <v>0</v>
      </c>
      <c r="M78" s="123">
        <f t="shared" si="25"/>
        <v>0</v>
      </c>
      <c r="N78" s="76">
        <f t="shared" si="22"/>
        <v>0</v>
      </c>
      <c r="O78" s="49">
        <f t="shared" si="16"/>
        <v>2025</v>
      </c>
    </row>
    <row r="79" spans="2:15" x14ac:dyDescent="0.25">
      <c r="B79" s="48">
        <f t="shared" si="17"/>
        <v>45778</v>
      </c>
      <c r="C79" s="72">
        <f t="shared" si="18"/>
        <v>0</v>
      </c>
      <c r="D79" s="125">
        <v>0</v>
      </c>
      <c r="E79" s="125">
        <v>0</v>
      </c>
      <c r="F79" s="73">
        <f t="shared" si="19"/>
        <v>0</v>
      </c>
      <c r="G79" s="77">
        <f t="shared" si="20"/>
        <v>0</v>
      </c>
      <c r="H79" s="74">
        <f t="shared" si="14"/>
        <v>0</v>
      </c>
      <c r="I79" s="74">
        <f t="shared" si="15"/>
        <v>0</v>
      </c>
      <c r="J79" s="74">
        <f t="shared" si="23"/>
        <v>0</v>
      </c>
      <c r="K79" s="60">
        <f t="shared" si="24"/>
        <v>0</v>
      </c>
      <c r="L79" s="75">
        <f t="shared" si="21"/>
        <v>0</v>
      </c>
      <c r="M79" s="123">
        <f t="shared" si="25"/>
        <v>0</v>
      </c>
      <c r="N79" s="76">
        <f t="shared" si="22"/>
        <v>0</v>
      </c>
      <c r="O79" s="49">
        <f t="shared" si="16"/>
        <v>2025</v>
      </c>
    </row>
    <row r="80" spans="2:15" x14ac:dyDescent="0.25">
      <c r="B80" s="48">
        <f t="shared" si="17"/>
        <v>45809</v>
      </c>
      <c r="C80" s="72">
        <f t="shared" si="18"/>
        <v>0</v>
      </c>
      <c r="D80" s="125">
        <v>0</v>
      </c>
      <c r="E80" s="125">
        <v>0</v>
      </c>
      <c r="F80" s="73">
        <f t="shared" si="19"/>
        <v>0</v>
      </c>
      <c r="G80" s="77">
        <f t="shared" si="20"/>
        <v>0</v>
      </c>
      <c r="H80" s="74">
        <f t="shared" si="14"/>
        <v>0</v>
      </c>
      <c r="I80" s="74">
        <f t="shared" si="15"/>
        <v>0</v>
      </c>
      <c r="J80" s="74">
        <f t="shared" si="23"/>
        <v>0</v>
      </c>
      <c r="K80" s="60">
        <f t="shared" si="24"/>
        <v>0</v>
      </c>
      <c r="L80" s="75">
        <f t="shared" si="21"/>
        <v>0</v>
      </c>
      <c r="M80" s="123">
        <f t="shared" si="25"/>
        <v>0</v>
      </c>
      <c r="N80" s="76">
        <f t="shared" si="22"/>
        <v>0</v>
      </c>
      <c r="O80" s="49">
        <f t="shared" si="16"/>
        <v>2025</v>
      </c>
    </row>
    <row r="81" spans="2:15" x14ac:dyDescent="0.25">
      <c r="B81" s="48">
        <f t="shared" si="17"/>
        <v>45839</v>
      </c>
      <c r="C81" s="72">
        <f t="shared" si="18"/>
        <v>0</v>
      </c>
      <c r="D81" s="125">
        <v>0</v>
      </c>
      <c r="E81" s="125">
        <v>0</v>
      </c>
      <c r="F81" s="73">
        <f t="shared" si="19"/>
        <v>0</v>
      </c>
      <c r="G81" s="77">
        <f t="shared" si="20"/>
        <v>0</v>
      </c>
      <c r="H81" s="74">
        <f t="shared" si="14"/>
        <v>0</v>
      </c>
      <c r="I81" s="74">
        <f t="shared" si="15"/>
        <v>0</v>
      </c>
      <c r="J81" s="74">
        <f t="shared" si="23"/>
        <v>0</v>
      </c>
      <c r="K81" s="60">
        <f t="shared" si="24"/>
        <v>0</v>
      </c>
      <c r="L81" s="75">
        <f t="shared" si="21"/>
        <v>0</v>
      </c>
      <c r="M81" s="123">
        <f t="shared" si="25"/>
        <v>0</v>
      </c>
      <c r="N81" s="76">
        <f t="shared" si="22"/>
        <v>0</v>
      </c>
      <c r="O81" s="49">
        <f t="shared" si="16"/>
        <v>2025</v>
      </c>
    </row>
    <row r="82" spans="2:15" x14ac:dyDescent="0.25">
      <c r="B82" s="48">
        <f t="shared" si="17"/>
        <v>45870</v>
      </c>
      <c r="C82" s="72">
        <f t="shared" si="18"/>
        <v>0</v>
      </c>
      <c r="D82" s="125">
        <v>0</v>
      </c>
      <c r="E82" s="125">
        <v>0</v>
      </c>
      <c r="F82" s="73">
        <f t="shared" si="19"/>
        <v>0</v>
      </c>
      <c r="G82" s="77">
        <f t="shared" si="20"/>
        <v>0</v>
      </c>
      <c r="H82" s="74">
        <f t="shared" si="14"/>
        <v>0</v>
      </c>
      <c r="I82" s="74">
        <f t="shared" si="15"/>
        <v>0</v>
      </c>
      <c r="J82" s="74">
        <f t="shared" si="23"/>
        <v>0</v>
      </c>
      <c r="K82" s="60">
        <f t="shared" si="24"/>
        <v>0</v>
      </c>
      <c r="L82" s="75">
        <f t="shared" si="21"/>
        <v>0</v>
      </c>
      <c r="M82" s="123">
        <f t="shared" si="25"/>
        <v>0</v>
      </c>
      <c r="N82" s="76">
        <f t="shared" si="22"/>
        <v>0</v>
      </c>
      <c r="O82" s="49">
        <f t="shared" si="16"/>
        <v>2025</v>
      </c>
    </row>
    <row r="83" spans="2:15" x14ac:dyDescent="0.25">
      <c r="B83" s="48">
        <f t="shared" si="17"/>
        <v>45901</v>
      </c>
      <c r="C83" s="72">
        <f t="shared" si="18"/>
        <v>0</v>
      </c>
      <c r="D83" s="125">
        <v>0</v>
      </c>
      <c r="E83" s="125">
        <v>0</v>
      </c>
      <c r="F83" s="73">
        <f t="shared" si="19"/>
        <v>0</v>
      </c>
      <c r="G83" s="77">
        <f t="shared" si="20"/>
        <v>0</v>
      </c>
      <c r="H83" s="74">
        <f t="shared" si="14"/>
        <v>0</v>
      </c>
      <c r="I83" s="74">
        <f t="shared" si="15"/>
        <v>0</v>
      </c>
      <c r="J83" s="74">
        <f t="shared" si="23"/>
        <v>0</v>
      </c>
      <c r="K83" s="60">
        <f t="shared" si="24"/>
        <v>0</v>
      </c>
      <c r="L83" s="75">
        <f t="shared" si="21"/>
        <v>0</v>
      </c>
      <c r="M83" s="123">
        <f t="shared" si="25"/>
        <v>0</v>
      </c>
      <c r="N83" s="76">
        <f t="shared" si="22"/>
        <v>0</v>
      </c>
      <c r="O83" s="49">
        <f t="shared" si="16"/>
        <v>2025</v>
      </c>
    </row>
    <row r="84" spans="2:15" x14ac:dyDescent="0.25">
      <c r="B84" s="48">
        <f t="shared" si="17"/>
        <v>45931</v>
      </c>
      <c r="C84" s="72">
        <f t="shared" si="18"/>
        <v>0</v>
      </c>
      <c r="D84" s="125">
        <v>0</v>
      </c>
      <c r="E84" s="125">
        <v>0</v>
      </c>
      <c r="F84" s="73">
        <f t="shared" si="19"/>
        <v>0</v>
      </c>
      <c r="G84" s="77">
        <f t="shared" si="20"/>
        <v>0</v>
      </c>
      <c r="H84" s="74">
        <f t="shared" si="14"/>
        <v>0</v>
      </c>
      <c r="I84" s="74">
        <f t="shared" si="15"/>
        <v>0</v>
      </c>
      <c r="J84" s="74">
        <f t="shared" si="23"/>
        <v>0</v>
      </c>
      <c r="K84" s="60">
        <f t="shared" si="24"/>
        <v>0</v>
      </c>
      <c r="L84" s="75">
        <f t="shared" si="21"/>
        <v>0</v>
      </c>
      <c r="M84" s="123">
        <f t="shared" si="25"/>
        <v>0</v>
      </c>
      <c r="N84" s="76">
        <f t="shared" si="22"/>
        <v>0</v>
      </c>
      <c r="O84" s="49">
        <f t="shared" si="16"/>
        <v>2025</v>
      </c>
    </row>
    <row r="85" spans="2:15" x14ac:dyDescent="0.25">
      <c r="B85" s="48">
        <f t="shared" si="17"/>
        <v>45962</v>
      </c>
      <c r="C85" s="72">
        <f t="shared" si="18"/>
        <v>0</v>
      </c>
      <c r="D85" s="125">
        <v>0</v>
      </c>
      <c r="E85" s="125">
        <v>0</v>
      </c>
      <c r="F85" s="73">
        <f t="shared" si="19"/>
        <v>0</v>
      </c>
      <c r="G85" s="77">
        <f t="shared" si="20"/>
        <v>0</v>
      </c>
      <c r="H85" s="74">
        <f t="shared" si="14"/>
        <v>0</v>
      </c>
      <c r="I85" s="74">
        <f t="shared" si="15"/>
        <v>0</v>
      </c>
      <c r="J85" s="74">
        <f t="shared" si="23"/>
        <v>0</v>
      </c>
      <c r="K85" s="60">
        <f t="shared" si="24"/>
        <v>0</v>
      </c>
      <c r="L85" s="75">
        <f t="shared" si="21"/>
        <v>0</v>
      </c>
      <c r="M85" s="123">
        <f t="shared" si="25"/>
        <v>0</v>
      </c>
      <c r="N85" s="76">
        <f t="shared" si="22"/>
        <v>0</v>
      </c>
      <c r="O85" s="49">
        <f t="shared" si="16"/>
        <v>2025</v>
      </c>
    </row>
    <row r="86" spans="2:15" x14ac:dyDescent="0.25">
      <c r="B86" s="48">
        <f t="shared" si="17"/>
        <v>45992</v>
      </c>
      <c r="C86" s="72">
        <f t="shared" si="18"/>
        <v>0</v>
      </c>
      <c r="D86" s="125">
        <v>0</v>
      </c>
      <c r="E86" s="125">
        <v>0</v>
      </c>
      <c r="F86" s="73">
        <f t="shared" si="19"/>
        <v>0</v>
      </c>
      <c r="G86" s="77">
        <f t="shared" si="20"/>
        <v>0</v>
      </c>
      <c r="H86" s="74">
        <f t="shared" si="14"/>
        <v>0</v>
      </c>
      <c r="I86" s="74">
        <f t="shared" si="15"/>
        <v>0</v>
      </c>
      <c r="J86" s="74">
        <f t="shared" si="23"/>
        <v>0</v>
      </c>
      <c r="K86" s="60">
        <f t="shared" si="24"/>
        <v>0</v>
      </c>
      <c r="L86" s="75">
        <f t="shared" si="21"/>
        <v>0</v>
      </c>
      <c r="M86" s="123">
        <f t="shared" si="25"/>
        <v>0</v>
      </c>
      <c r="N86" s="76">
        <f t="shared" si="22"/>
        <v>0</v>
      </c>
      <c r="O86" s="49">
        <f t="shared" si="16"/>
        <v>2025</v>
      </c>
    </row>
    <row r="87" spans="2:15" x14ac:dyDescent="0.25">
      <c r="B87" s="48">
        <f t="shared" si="17"/>
        <v>46023</v>
      </c>
      <c r="C87" s="72">
        <f t="shared" si="18"/>
        <v>0</v>
      </c>
      <c r="D87" s="125">
        <v>0</v>
      </c>
      <c r="E87" s="125">
        <v>0</v>
      </c>
      <c r="F87" s="73">
        <f t="shared" si="19"/>
        <v>0</v>
      </c>
      <c r="G87" s="77">
        <f t="shared" si="20"/>
        <v>0</v>
      </c>
      <c r="H87" s="74">
        <f t="shared" si="14"/>
        <v>0</v>
      </c>
      <c r="I87" s="74">
        <f t="shared" si="15"/>
        <v>0</v>
      </c>
      <c r="J87" s="74">
        <f t="shared" si="23"/>
        <v>0</v>
      </c>
      <c r="K87" s="60">
        <f t="shared" si="24"/>
        <v>0</v>
      </c>
      <c r="L87" s="75">
        <f t="shared" si="21"/>
        <v>0</v>
      </c>
      <c r="M87" s="123">
        <f t="shared" si="25"/>
        <v>0</v>
      </c>
      <c r="N87" s="76">
        <f t="shared" si="22"/>
        <v>0</v>
      </c>
      <c r="O87" s="49">
        <f t="shared" si="16"/>
        <v>2026</v>
      </c>
    </row>
    <row r="88" spans="2:15" x14ac:dyDescent="0.25">
      <c r="B88" s="48">
        <f t="shared" si="17"/>
        <v>46054</v>
      </c>
      <c r="C88" s="72">
        <f t="shared" si="18"/>
        <v>0</v>
      </c>
      <c r="D88" s="125">
        <v>0</v>
      </c>
      <c r="E88" s="125">
        <v>0</v>
      </c>
      <c r="F88" s="73">
        <f t="shared" si="19"/>
        <v>0</v>
      </c>
      <c r="G88" s="77">
        <f t="shared" si="20"/>
        <v>0</v>
      </c>
      <c r="H88" s="74">
        <f t="shared" si="14"/>
        <v>0</v>
      </c>
      <c r="I88" s="74">
        <f t="shared" si="15"/>
        <v>0</v>
      </c>
      <c r="J88" s="74">
        <f t="shared" si="23"/>
        <v>0</v>
      </c>
      <c r="K88" s="60">
        <f t="shared" si="24"/>
        <v>0</v>
      </c>
      <c r="L88" s="75">
        <f t="shared" si="21"/>
        <v>0</v>
      </c>
      <c r="M88" s="123">
        <f t="shared" si="25"/>
        <v>0</v>
      </c>
      <c r="N88" s="76">
        <f t="shared" si="22"/>
        <v>0</v>
      </c>
      <c r="O88" s="49">
        <f t="shared" si="16"/>
        <v>2026</v>
      </c>
    </row>
    <row r="89" spans="2:15" x14ac:dyDescent="0.25">
      <c r="B89" s="48">
        <f t="shared" si="17"/>
        <v>46082</v>
      </c>
      <c r="C89" s="72">
        <f t="shared" si="18"/>
        <v>0</v>
      </c>
      <c r="D89" s="125">
        <v>0</v>
      </c>
      <c r="E89" s="125">
        <v>0</v>
      </c>
      <c r="F89" s="73">
        <f t="shared" si="19"/>
        <v>0</v>
      </c>
      <c r="G89" s="77">
        <f t="shared" si="20"/>
        <v>0</v>
      </c>
      <c r="H89" s="74">
        <f t="shared" si="14"/>
        <v>0</v>
      </c>
      <c r="I89" s="74">
        <f t="shared" si="15"/>
        <v>0</v>
      </c>
      <c r="J89" s="74">
        <f t="shared" si="23"/>
        <v>0</v>
      </c>
      <c r="K89" s="60">
        <f t="shared" si="24"/>
        <v>0</v>
      </c>
      <c r="L89" s="75">
        <f t="shared" si="21"/>
        <v>0</v>
      </c>
      <c r="M89" s="123">
        <f t="shared" si="25"/>
        <v>0</v>
      </c>
      <c r="N89" s="76">
        <f t="shared" si="22"/>
        <v>0</v>
      </c>
      <c r="O89" s="49">
        <f t="shared" si="16"/>
        <v>2026</v>
      </c>
    </row>
    <row r="90" spans="2:15" x14ac:dyDescent="0.25">
      <c r="B90" s="48">
        <f t="shared" si="17"/>
        <v>46113</v>
      </c>
      <c r="C90" s="72">
        <f t="shared" si="18"/>
        <v>0</v>
      </c>
      <c r="D90" s="125">
        <v>0</v>
      </c>
      <c r="E90" s="125">
        <v>0</v>
      </c>
      <c r="F90" s="73">
        <f t="shared" si="19"/>
        <v>0</v>
      </c>
      <c r="G90" s="77">
        <f t="shared" si="20"/>
        <v>0</v>
      </c>
      <c r="H90" s="74">
        <f t="shared" si="14"/>
        <v>0</v>
      </c>
      <c r="I90" s="74">
        <f t="shared" si="15"/>
        <v>0</v>
      </c>
      <c r="J90" s="74">
        <f t="shared" si="23"/>
        <v>0</v>
      </c>
      <c r="K90" s="60">
        <f t="shared" si="24"/>
        <v>0</v>
      </c>
      <c r="L90" s="75">
        <f t="shared" si="21"/>
        <v>0</v>
      </c>
      <c r="M90" s="123">
        <f t="shared" si="25"/>
        <v>0</v>
      </c>
      <c r="N90" s="76">
        <f t="shared" si="22"/>
        <v>0</v>
      </c>
      <c r="O90" s="49">
        <f t="shared" si="16"/>
        <v>2026</v>
      </c>
    </row>
    <row r="91" spans="2:15" x14ac:dyDescent="0.25">
      <c r="B91" s="48">
        <f t="shared" si="17"/>
        <v>46143</v>
      </c>
      <c r="C91" s="72">
        <f t="shared" si="18"/>
        <v>0</v>
      </c>
      <c r="D91" s="125">
        <v>0</v>
      </c>
      <c r="E91" s="125">
        <v>0</v>
      </c>
      <c r="F91" s="73">
        <f t="shared" si="19"/>
        <v>0</v>
      </c>
      <c r="G91" s="77">
        <f t="shared" si="20"/>
        <v>0</v>
      </c>
      <c r="H91" s="74">
        <f t="shared" si="14"/>
        <v>0</v>
      </c>
      <c r="I91" s="74">
        <f t="shared" si="15"/>
        <v>0</v>
      </c>
      <c r="J91" s="74">
        <f t="shared" si="23"/>
        <v>0</v>
      </c>
      <c r="K91" s="60">
        <f t="shared" si="24"/>
        <v>0</v>
      </c>
      <c r="L91" s="75">
        <f t="shared" si="21"/>
        <v>0</v>
      </c>
      <c r="M91" s="123">
        <f t="shared" si="25"/>
        <v>0</v>
      </c>
      <c r="N91" s="76">
        <f t="shared" si="22"/>
        <v>0</v>
      </c>
      <c r="O91" s="49">
        <f t="shared" si="16"/>
        <v>2026</v>
      </c>
    </row>
    <row r="92" spans="2:15" x14ac:dyDescent="0.25">
      <c r="B92" s="48">
        <f t="shared" si="17"/>
        <v>46174</v>
      </c>
      <c r="C92" s="72">
        <f t="shared" si="18"/>
        <v>0</v>
      </c>
      <c r="D92" s="125">
        <v>0</v>
      </c>
      <c r="E92" s="125">
        <v>0</v>
      </c>
      <c r="F92" s="73">
        <f t="shared" si="19"/>
        <v>0</v>
      </c>
      <c r="G92" s="77">
        <f t="shared" si="20"/>
        <v>0</v>
      </c>
      <c r="H92" s="74">
        <f t="shared" si="14"/>
        <v>0</v>
      </c>
      <c r="I92" s="74">
        <f t="shared" si="15"/>
        <v>0</v>
      </c>
      <c r="J92" s="74">
        <f t="shared" si="23"/>
        <v>0</v>
      </c>
      <c r="K92" s="60">
        <f t="shared" si="24"/>
        <v>0</v>
      </c>
      <c r="L92" s="75">
        <f t="shared" si="21"/>
        <v>0</v>
      </c>
      <c r="M92" s="123">
        <f t="shared" si="25"/>
        <v>0</v>
      </c>
      <c r="N92" s="76">
        <f t="shared" si="22"/>
        <v>0</v>
      </c>
      <c r="O92" s="49">
        <f t="shared" si="16"/>
        <v>2026</v>
      </c>
    </row>
    <row r="93" spans="2:15" x14ac:dyDescent="0.25">
      <c r="B93" s="48">
        <f t="shared" si="17"/>
        <v>46204</v>
      </c>
      <c r="C93" s="72">
        <f t="shared" si="18"/>
        <v>0</v>
      </c>
      <c r="D93" s="125">
        <v>0</v>
      </c>
      <c r="E93" s="125">
        <v>0</v>
      </c>
      <c r="F93" s="73">
        <f t="shared" si="19"/>
        <v>0</v>
      </c>
      <c r="G93" s="77">
        <f t="shared" si="20"/>
        <v>0</v>
      </c>
      <c r="H93" s="74">
        <f t="shared" si="14"/>
        <v>0</v>
      </c>
      <c r="I93" s="74">
        <f t="shared" si="15"/>
        <v>0</v>
      </c>
      <c r="J93" s="74">
        <f t="shared" si="23"/>
        <v>0</v>
      </c>
      <c r="K93" s="60">
        <f t="shared" si="24"/>
        <v>0</v>
      </c>
      <c r="L93" s="75">
        <f t="shared" si="21"/>
        <v>0</v>
      </c>
      <c r="M93" s="123">
        <f t="shared" si="25"/>
        <v>0</v>
      </c>
      <c r="N93" s="76">
        <f t="shared" si="22"/>
        <v>0</v>
      </c>
      <c r="O93" s="49">
        <f t="shared" si="16"/>
        <v>2026</v>
      </c>
    </row>
    <row r="94" spans="2:15" x14ac:dyDescent="0.25">
      <c r="B94" s="48">
        <f t="shared" si="17"/>
        <v>46235</v>
      </c>
      <c r="C94" s="72">
        <f t="shared" si="18"/>
        <v>0</v>
      </c>
      <c r="D94" s="125">
        <v>0</v>
      </c>
      <c r="E94" s="125">
        <v>0</v>
      </c>
      <c r="F94" s="73">
        <f t="shared" si="19"/>
        <v>0</v>
      </c>
      <c r="G94" s="77">
        <f t="shared" si="20"/>
        <v>0</v>
      </c>
      <c r="H94" s="74">
        <f t="shared" si="14"/>
        <v>0</v>
      </c>
      <c r="I94" s="74">
        <f t="shared" si="15"/>
        <v>0</v>
      </c>
      <c r="J94" s="74">
        <f t="shared" si="23"/>
        <v>0</v>
      </c>
      <c r="K94" s="60">
        <f t="shared" si="24"/>
        <v>0</v>
      </c>
      <c r="L94" s="75">
        <f t="shared" si="21"/>
        <v>0</v>
      </c>
      <c r="M94" s="123">
        <f t="shared" si="25"/>
        <v>0</v>
      </c>
      <c r="N94" s="76">
        <f t="shared" si="22"/>
        <v>0</v>
      </c>
      <c r="O94" s="49">
        <f t="shared" si="16"/>
        <v>2026</v>
      </c>
    </row>
    <row r="95" spans="2:15" x14ac:dyDescent="0.25">
      <c r="B95" s="48">
        <f t="shared" si="17"/>
        <v>46266</v>
      </c>
      <c r="C95" s="72">
        <f t="shared" si="18"/>
        <v>0</v>
      </c>
      <c r="D95" s="125">
        <v>0</v>
      </c>
      <c r="E95" s="125">
        <v>0</v>
      </c>
      <c r="F95" s="73">
        <f t="shared" si="19"/>
        <v>0</v>
      </c>
      <c r="G95" s="77">
        <f t="shared" si="20"/>
        <v>0</v>
      </c>
      <c r="H95" s="74">
        <f t="shared" si="14"/>
        <v>0</v>
      </c>
      <c r="I95" s="74">
        <f t="shared" si="15"/>
        <v>0</v>
      </c>
      <c r="J95" s="74">
        <f t="shared" si="23"/>
        <v>0</v>
      </c>
      <c r="K95" s="60">
        <f t="shared" si="24"/>
        <v>0</v>
      </c>
      <c r="L95" s="75">
        <f t="shared" si="21"/>
        <v>0</v>
      </c>
      <c r="M95" s="123">
        <f t="shared" si="25"/>
        <v>0</v>
      </c>
      <c r="N95" s="76">
        <f t="shared" si="22"/>
        <v>0</v>
      </c>
      <c r="O95" s="49">
        <f t="shared" si="16"/>
        <v>2026</v>
      </c>
    </row>
    <row r="96" spans="2:15" x14ac:dyDescent="0.25">
      <c r="B96" s="48">
        <f t="shared" si="17"/>
        <v>46296</v>
      </c>
      <c r="C96" s="72">
        <f t="shared" si="18"/>
        <v>0</v>
      </c>
      <c r="D96" s="125">
        <v>0</v>
      </c>
      <c r="E96" s="125">
        <v>0</v>
      </c>
      <c r="F96" s="73">
        <f t="shared" si="19"/>
        <v>0</v>
      </c>
      <c r="G96" s="77">
        <f t="shared" si="20"/>
        <v>0</v>
      </c>
      <c r="H96" s="74">
        <f t="shared" si="14"/>
        <v>0</v>
      </c>
      <c r="I96" s="74">
        <f t="shared" si="15"/>
        <v>0</v>
      </c>
      <c r="J96" s="74">
        <f t="shared" si="23"/>
        <v>0</v>
      </c>
      <c r="K96" s="60">
        <f t="shared" si="24"/>
        <v>0</v>
      </c>
      <c r="L96" s="75">
        <f t="shared" si="21"/>
        <v>0</v>
      </c>
      <c r="M96" s="123">
        <f t="shared" si="25"/>
        <v>0</v>
      </c>
      <c r="N96" s="76">
        <f t="shared" si="22"/>
        <v>0</v>
      </c>
      <c r="O96" s="49">
        <f t="shared" si="16"/>
        <v>2026</v>
      </c>
    </row>
    <row r="97" spans="2:15" x14ac:dyDescent="0.25">
      <c r="B97" s="48">
        <f t="shared" si="17"/>
        <v>46327</v>
      </c>
      <c r="C97" s="72">
        <f t="shared" si="18"/>
        <v>0</v>
      </c>
      <c r="D97" s="125">
        <v>0</v>
      </c>
      <c r="E97" s="125">
        <v>0</v>
      </c>
      <c r="F97" s="73">
        <f t="shared" si="19"/>
        <v>0</v>
      </c>
      <c r="G97" s="77">
        <f t="shared" si="20"/>
        <v>0</v>
      </c>
      <c r="H97" s="74">
        <f t="shared" si="14"/>
        <v>0</v>
      </c>
      <c r="I97" s="74">
        <f t="shared" si="15"/>
        <v>0</v>
      </c>
      <c r="J97" s="74">
        <f t="shared" si="23"/>
        <v>0</v>
      </c>
      <c r="K97" s="60">
        <f t="shared" si="24"/>
        <v>0</v>
      </c>
      <c r="L97" s="75">
        <f t="shared" si="21"/>
        <v>0</v>
      </c>
      <c r="M97" s="123">
        <f t="shared" si="25"/>
        <v>0</v>
      </c>
      <c r="N97" s="76">
        <f t="shared" si="22"/>
        <v>0</v>
      </c>
      <c r="O97" s="49">
        <f t="shared" si="16"/>
        <v>2026</v>
      </c>
    </row>
    <row r="98" spans="2:15" x14ac:dyDescent="0.25">
      <c r="B98" s="48">
        <f t="shared" si="17"/>
        <v>46357</v>
      </c>
      <c r="C98" s="72">
        <f t="shared" si="18"/>
        <v>0</v>
      </c>
      <c r="D98" s="125">
        <v>0</v>
      </c>
      <c r="E98" s="125">
        <v>0</v>
      </c>
      <c r="F98" s="73">
        <f t="shared" si="19"/>
        <v>0</v>
      </c>
      <c r="G98" s="77">
        <f t="shared" si="20"/>
        <v>0</v>
      </c>
      <c r="H98" s="74">
        <f t="shared" si="14"/>
        <v>0</v>
      </c>
      <c r="I98" s="74">
        <f t="shared" si="15"/>
        <v>0</v>
      </c>
      <c r="J98" s="74">
        <f t="shared" si="23"/>
        <v>0</v>
      </c>
      <c r="K98" s="60">
        <f t="shared" si="24"/>
        <v>0</v>
      </c>
      <c r="L98" s="75">
        <f t="shared" si="21"/>
        <v>0</v>
      </c>
      <c r="M98" s="123">
        <f t="shared" si="25"/>
        <v>0</v>
      </c>
      <c r="N98" s="76">
        <f t="shared" si="22"/>
        <v>0</v>
      </c>
      <c r="O98" s="49">
        <f t="shared" si="16"/>
        <v>2026</v>
      </c>
    </row>
    <row r="99" spans="2:15" x14ac:dyDescent="0.25">
      <c r="B99" s="48">
        <f t="shared" si="17"/>
        <v>46388</v>
      </c>
      <c r="C99" s="72">
        <f t="shared" si="18"/>
        <v>0</v>
      </c>
      <c r="D99" s="125">
        <v>0</v>
      </c>
      <c r="E99" s="125">
        <v>0</v>
      </c>
      <c r="F99" s="73">
        <f t="shared" si="19"/>
        <v>0</v>
      </c>
      <c r="G99" s="77">
        <f t="shared" si="20"/>
        <v>0</v>
      </c>
      <c r="H99" s="74">
        <f t="shared" si="14"/>
        <v>0</v>
      </c>
      <c r="I99" s="74">
        <f t="shared" si="15"/>
        <v>0</v>
      </c>
      <c r="J99" s="74">
        <f t="shared" si="23"/>
        <v>0</v>
      </c>
      <c r="K99" s="60">
        <f t="shared" si="24"/>
        <v>0</v>
      </c>
      <c r="L99" s="75">
        <f t="shared" si="21"/>
        <v>0</v>
      </c>
      <c r="M99" s="123">
        <f t="shared" si="25"/>
        <v>0</v>
      </c>
      <c r="N99" s="76">
        <f t="shared" si="22"/>
        <v>0</v>
      </c>
      <c r="O99" s="49">
        <f t="shared" si="16"/>
        <v>2027</v>
      </c>
    </row>
    <row r="100" spans="2:15" x14ac:dyDescent="0.25">
      <c r="B100" s="48">
        <f t="shared" si="17"/>
        <v>46419</v>
      </c>
      <c r="C100" s="72">
        <f t="shared" si="18"/>
        <v>0</v>
      </c>
      <c r="D100" s="125">
        <v>0</v>
      </c>
      <c r="E100" s="125">
        <v>0</v>
      </c>
      <c r="F100" s="73">
        <f t="shared" si="19"/>
        <v>0</v>
      </c>
      <c r="G100" s="77">
        <f t="shared" si="20"/>
        <v>0</v>
      </c>
      <c r="H100" s="74">
        <f t="shared" si="14"/>
        <v>0</v>
      </c>
      <c r="I100" s="74">
        <f t="shared" si="15"/>
        <v>0</v>
      </c>
      <c r="J100" s="74">
        <f t="shared" si="23"/>
        <v>0</v>
      </c>
      <c r="K100" s="60">
        <f t="shared" si="24"/>
        <v>0</v>
      </c>
      <c r="L100" s="75">
        <f t="shared" si="21"/>
        <v>0</v>
      </c>
      <c r="M100" s="123">
        <f t="shared" si="25"/>
        <v>0</v>
      </c>
      <c r="N100" s="76">
        <f t="shared" si="22"/>
        <v>0</v>
      </c>
      <c r="O100" s="49">
        <f t="shared" si="16"/>
        <v>2027</v>
      </c>
    </row>
    <row r="101" spans="2:15" x14ac:dyDescent="0.25">
      <c r="B101" s="48">
        <f t="shared" si="17"/>
        <v>46447</v>
      </c>
      <c r="C101" s="72">
        <f t="shared" si="18"/>
        <v>0</v>
      </c>
      <c r="D101" s="125">
        <v>0</v>
      </c>
      <c r="E101" s="125">
        <v>0</v>
      </c>
      <c r="F101" s="73">
        <f t="shared" si="19"/>
        <v>0</v>
      </c>
      <c r="G101" s="77">
        <f t="shared" si="20"/>
        <v>0</v>
      </c>
      <c r="H101" s="74">
        <f t="shared" si="14"/>
        <v>0</v>
      </c>
      <c r="I101" s="74">
        <f t="shared" si="15"/>
        <v>0</v>
      </c>
      <c r="J101" s="74">
        <f t="shared" si="23"/>
        <v>0</v>
      </c>
      <c r="K101" s="60">
        <f t="shared" si="24"/>
        <v>0</v>
      </c>
      <c r="L101" s="75">
        <f t="shared" si="21"/>
        <v>0</v>
      </c>
      <c r="M101" s="123">
        <f t="shared" si="25"/>
        <v>0</v>
      </c>
      <c r="N101" s="76">
        <f t="shared" si="22"/>
        <v>0</v>
      </c>
      <c r="O101" s="49">
        <f t="shared" si="16"/>
        <v>2027</v>
      </c>
    </row>
    <row r="102" spans="2:15" x14ac:dyDescent="0.25">
      <c r="B102" s="48">
        <f t="shared" si="17"/>
        <v>46478</v>
      </c>
      <c r="C102" s="72">
        <f t="shared" si="18"/>
        <v>0</v>
      </c>
      <c r="D102" s="125">
        <v>0</v>
      </c>
      <c r="E102" s="125">
        <v>0</v>
      </c>
      <c r="F102" s="73">
        <f t="shared" si="19"/>
        <v>0</v>
      </c>
      <c r="G102" s="77">
        <f t="shared" si="20"/>
        <v>0</v>
      </c>
      <c r="H102" s="74">
        <f t="shared" si="14"/>
        <v>0</v>
      </c>
      <c r="I102" s="74">
        <f t="shared" si="15"/>
        <v>0</v>
      </c>
      <c r="J102" s="74">
        <f t="shared" si="23"/>
        <v>0</v>
      </c>
      <c r="K102" s="60">
        <f t="shared" si="24"/>
        <v>0</v>
      </c>
      <c r="L102" s="75">
        <f t="shared" si="21"/>
        <v>0</v>
      </c>
      <c r="M102" s="123">
        <f t="shared" si="25"/>
        <v>0</v>
      </c>
      <c r="N102" s="76">
        <f t="shared" si="22"/>
        <v>0</v>
      </c>
      <c r="O102" s="49">
        <f t="shared" si="16"/>
        <v>2027</v>
      </c>
    </row>
    <row r="103" spans="2:15" x14ac:dyDescent="0.25">
      <c r="B103" s="48">
        <f t="shared" si="17"/>
        <v>46508</v>
      </c>
      <c r="C103" s="72">
        <f t="shared" si="18"/>
        <v>0</v>
      </c>
      <c r="D103" s="125">
        <v>0</v>
      </c>
      <c r="E103" s="125">
        <v>0</v>
      </c>
      <c r="F103" s="73">
        <f t="shared" si="19"/>
        <v>0</v>
      </c>
      <c r="G103" s="77">
        <f t="shared" si="20"/>
        <v>0</v>
      </c>
      <c r="H103" s="74">
        <f t="shared" si="14"/>
        <v>0</v>
      </c>
      <c r="I103" s="74">
        <f t="shared" si="15"/>
        <v>0</v>
      </c>
      <c r="J103" s="74">
        <f t="shared" si="23"/>
        <v>0</v>
      </c>
      <c r="K103" s="60">
        <f t="shared" si="24"/>
        <v>0</v>
      </c>
      <c r="L103" s="75">
        <f t="shared" si="21"/>
        <v>0</v>
      </c>
      <c r="M103" s="123">
        <f t="shared" si="25"/>
        <v>0</v>
      </c>
      <c r="N103" s="76">
        <f t="shared" si="22"/>
        <v>0</v>
      </c>
      <c r="O103" s="49">
        <f t="shared" si="16"/>
        <v>2027</v>
      </c>
    </row>
    <row r="104" spans="2:15" x14ac:dyDescent="0.25">
      <c r="B104" s="48">
        <f t="shared" si="17"/>
        <v>46539</v>
      </c>
      <c r="C104" s="72">
        <f t="shared" si="18"/>
        <v>0</v>
      </c>
      <c r="D104" s="125">
        <v>0</v>
      </c>
      <c r="E104" s="125">
        <v>0</v>
      </c>
      <c r="F104" s="73">
        <f t="shared" si="19"/>
        <v>0</v>
      </c>
      <c r="G104" s="77">
        <f t="shared" si="20"/>
        <v>0</v>
      </c>
      <c r="H104" s="74">
        <f t="shared" si="14"/>
        <v>0</v>
      </c>
      <c r="I104" s="74">
        <f t="shared" si="15"/>
        <v>0</v>
      </c>
      <c r="J104" s="74">
        <f t="shared" si="23"/>
        <v>0</v>
      </c>
      <c r="K104" s="60">
        <f t="shared" si="24"/>
        <v>0</v>
      </c>
      <c r="L104" s="75">
        <f t="shared" si="21"/>
        <v>0</v>
      </c>
      <c r="M104" s="123">
        <f t="shared" si="25"/>
        <v>0</v>
      </c>
      <c r="N104" s="76">
        <f t="shared" si="22"/>
        <v>0</v>
      </c>
      <c r="O104" s="49">
        <f t="shared" si="16"/>
        <v>2027</v>
      </c>
    </row>
    <row r="105" spans="2:15" x14ac:dyDescent="0.25">
      <c r="B105" s="48">
        <f t="shared" si="17"/>
        <v>46569</v>
      </c>
      <c r="C105" s="72">
        <f t="shared" si="18"/>
        <v>0</v>
      </c>
      <c r="D105" s="125">
        <v>0</v>
      </c>
      <c r="E105" s="125">
        <v>0</v>
      </c>
      <c r="F105" s="73">
        <f t="shared" si="19"/>
        <v>0</v>
      </c>
      <c r="G105" s="77">
        <f t="shared" si="20"/>
        <v>0</v>
      </c>
      <c r="H105" s="74">
        <f t="shared" si="14"/>
        <v>0</v>
      </c>
      <c r="I105" s="74">
        <f t="shared" si="15"/>
        <v>0</v>
      </c>
      <c r="J105" s="74">
        <f t="shared" si="23"/>
        <v>0</v>
      </c>
      <c r="K105" s="60">
        <f t="shared" si="24"/>
        <v>0</v>
      </c>
      <c r="L105" s="75">
        <f t="shared" si="21"/>
        <v>0</v>
      </c>
      <c r="M105" s="123">
        <f t="shared" si="25"/>
        <v>0</v>
      </c>
      <c r="N105" s="76">
        <f t="shared" si="22"/>
        <v>0</v>
      </c>
      <c r="O105" s="49">
        <f t="shared" si="16"/>
        <v>2027</v>
      </c>
    </row>
    <row r="106" spans="2:15" x14ac:dyDescent="0.25">
      <c r="B106" s="48">
        <f t="shared" si="17"/>
        <v>46600</v>
      </c>
      <c r="C106" s="72">
        <f t="shared" si="18"/>
        <v>0</v>
      </c>
      <c r="D106" s="125">
        <v>0</v>
      </c>
      <c r="E106" s="125">
        <v>0</v>
      </c>
      <c r="F106" s="73">
        <f t="shared" si="19"/>
        <v>0</v>
      </c>
      <c r="G106" s="77">
        <f t="shared" si="20"/>
        <v>0</v>
      </c>
      <c r="H106" s="74">
        <f t="shared" si="14"/>
        <v>0</v>
      </c>
      <c r="I106" s="74">
        <f t="shared" si="15"/>
        <v>0</v>
      </c>
      <c r="J106" s="74">
        <f t="shared" si="23"/>
        <v>0</v>
      </c>
      <c r="K106" s="60">
        <f t="shared" si="24"/>
        <v>0</v>
      </c>
      <c r="L106" s="75">
        <f t="shared" si="21"/>
        <v>0</v>
      </c>
      <c r="M106" s="123">
        <f t="shared" si="25"/>
        <v>0</v>
      </c>
      <c r="N106" s="76">
        <f t="shared" si="22"/>
        <v>0</v>
      </c>
      <c r="O106" s="49">
        <f t="shared" si="16"/>
        <v>2027</v>
      </c>
    </row>
    <row r="107" spans="2:15" x14ac:dyDescent="0.25">
      <c r="B107" s="48">
        <f t="shared" si="17"/>
        <v>46631</v>
      </c>
      <c r="C107" s="72">
        <f t="shared" si="18"/>
        <v>0</v>
      </c>
      <c r="D107" s="125">
        <v>0</v>
      </c>
      <c r="E107" s="125">
        <v>0</v>
      </c>
      <c r="F107" s="73">
        <f t="shared" si="19"/>
        <v>0</v>
      </c>
      <c r="G107" s="77">
        <f t="shared" si="20"/>
        <v>0</v>
      </c>
      <c r="H107" s="74">
        <f t="shared" si="14"/>
        <v>0</v>
      </c>
      <c r="I107" s="74">
        <f t="shared" si="15"/>
        <v>0</v>
      </c>
      <c r="J107" s="74">
        <f t="shared" si="23"/>
        <v>0</v>
      </c>
      <c r="K107" s="60">
        <f t="shared" si="24"/>
        <v>0</v>
      </c>
      <c r="L107" s="75">
        <f t="shared" si="21"/>
        <v>0</v>
      </c>
      <c r="M107" s="123">
        <f t="shared" si="25"/>
        <v>0</v>
      </c>
      <c r="N107" s="76">
        <f t="shared" si="22"/>
        <v>0</v>
      </c>
      <c r="O107" s="49">
        <f t="shared" si="16"/>
        <v>2027</v>
      </c>
    </row>
    <row r="108" spans="2:15" x14ac:dyDescent="0.25">
      <c r="B108" s="48">
        <f t="shared" si="17"/>
        <v>46661</v>
      </c>
      <c r="C108" s="72">
        <f t="shared" si="18"/>
        <v>0</v>
      </c>
      <c r="D108" s="125">
        <v>0</v>
      </c>
      <c r="E108" s="125">
        <v>0</v>
      </c>
      <c r="F108" s="73">
        <f t="shared" si="19"/>
        <v>0</v>
      </c>
      <c r="G108" s="77">
        <f t="shared" si="20"/>
        <v>0</v>
      </c>
      <c r="H108" s="74">
        <f t="shared" si="14"/>
        <v>0</v>
      </c>
      <c r="I108" s="74">
        <f t="shared" si="15"/>
        <v>0</v>
      </c>
      <c r="J108" s="74">
        <f t="shared" si="23"/>
        <v>0</v>
      </c>
      <c r="K108" s="60">
        <f t="shared" si="24"/>
        <v>0</v>
      </c>
      <c r="L108" s="75">
        <f t="shared" si="21"/>
        <v>0</v>
      </c>
      <c r="M108" s="123">
        <f t="shared" si="25"/>
        <v>0</v>
      </c>
      <c r="N108" s="76">
        <f t="shared" si="22"/>
        <v>0</v>
      </c>
      <c r="O108" s="49">
        <f t="shared" si="16"/>
        <v>2027</v>
      </c>
    </row>
    <row r="109" spans="2:15" x14ac:dyDescent="0.25">
      <c r="B109" s="48">
        <f t="shared" si="17"/>
        <v>46692</v>
      </c>
      <c r="C109" s="72">
        <f t="shared" si="18"/>
        <v>0</v>
      </c>
      <c r="D109" s="125">
        <v>0</v>
      </c>
      <c r="E109" s="125">
        <v>0</v>
      </c>
      <c r="F109" s="73">
        <f t="shared" si="19"/>
        <v>0</v>
      </c>
      <c r="G109" s="77">
        <f t="shared" si="20"/>
        <v>0</v>
      </c>
      <c r="H109" s="74">
        <f t="shared" si="14"/>
        <v>0</v>
      </c>
      <c r="I109" s="74">
        <f t="shared" si="15"/>
        <v>0</v>
      </c>
      <c r="J109" s="74">
        <f t="shared" si="23"/>
        <v>0</v>
      </c>
      <c r="K109" s="60">
        <f t="shared" si="24"/>
        <v>0</v>
      </c>
      <c r="L109" s="75">
        <f t="shared" si="21"/>
        <v>0</v>
      </c>
      <c r="M109" s="123">
        <f t="shared" si="25"/>
        <v>0</v>
      </c>
      <c r="N109" s="76">
        <f t="shared" si="22"/>
        <v>0</v>
      </c>
      <c r="O109" s="49">
        <f t="shared" si="16"/>
        <v>2027</v>
      </c>
    </row>
    <row r="110" spans="2:15" x14ac:dyDescent="0.25">
      <c r="B110" s="48">
        <f t="shared" si="17"/>
        <v>46722</v>
      </c>
      <c r="C110" s="72">
        <f t="shared" si="18"/>
        <v>0</v>
      </c>
      <c r="D110" s="125">
        <v>0</v>
      </c>
      <c r="E110" s="125">
        <v>0</v>
      </c>
      <c r="F110" s="73">
        <f t="shared" si="19"/>
        <v>0</v>
      </c>
      <c r="G110" s="77">
        <f t="shared" si="20"/>
        <v>0</v>
      </c>
      <c r="H110" s="74">
        <f t="shared" si="14"/>
        <v>0</v>
      </c>
      <c r="I110" s="74">
        <f t="shared" si="15"/>
        <v>0</v>
      </c>
      <c r="J110" s="74">
        <f t="shared" si="23"/>
        <v>0</v>
      </c>
      <c r="K110" s="60">
        <f t="shared" si="24"/>
        <v>0</v>
      </c>
      <c r="L110" s="75">
        <f t="shared" si="21"/>
        <v>0</v>
      </c>
      <c r="M110" s="123">
        <f t="shared" si="25"/>
        <v>0</v>
      </c>
      <c r="N110" s="76">
        <f t="shared" si="22"/>
        <v>0</v>
      </c>
      <c r="O110" s="49">
        <f t="shared" si="16"/>
        <v>2027</v>
      </c>
    </row>
    <row r="111" spans="2:15" x14ac:dyDescent="0.25">
      <c r="B111" s="48">
        <f t="shared" si="17"/>
        <v>46753</v>
      </c>
      <c r="C111" s="72">
        <f t="shared" si="18"/>
        <v>0</v>
      </c>
      <c r="D111" s="125">
        <v>0</v>
      </c>
      <c r="E111" s="125">
        <v>0</v>
      </c>
      <c r="F111" s="73">
        <f t="shared" si="19"/>
        <v>0</v>
      </c>
      <c r="G111" s="77">
        <f t="shared" si="20"/>
        <v>0</v>
      </c>
      <c r="H111" s="74">
        <f t="shared" si="14"/>
        <v>0</v>
      </c>
      <c r="I111" s="74">
        <f t="shared" si="15"/>
        <v>0</v>
      </c>
      <c r="J111" s="74">
        <f t="shared" si="23"/>
        <v>0</v>
      </c>
      <c r="K111" s="60">
        <f t="shared" si="24"/>
        <v>0</v>
      </c>
      <c r="L111" s="75">
        <f t="shared" si="21"/>
        <v>0</v>
      </c>
      <c r="M111" s="123">
        <f t="shared" si="25"/>
        <v>0</v>
      </c>
      <c r="N111" s="76">
        <f t="shared" si="22"/>
        <v>0</v>
      </c>
      <c r="O111" s="49">
        <f t="shared" si="16"/>
        <v>2028</v>
      </c>
    </row>
    <row r="112" spans="2:15" x14ac:dyDescent="0.25">
      <c r="B112" s="48">
        <f t="shared" si="17"/>
        <v>46784</v>
      </c>
      <c r="C112" s="72">
        <f t="shared" si="18"/>
        <v>0</v>
      </c>
      <c r="D112" s="125">
        <v>0</v>
      </c>
      <c r="E112" s="125">
        <v>0</v>
      </c>
      <c r="F112" s="73">
        <f t="shared" si="19"/>
        <v>0</v>
      </c>
      <c r="G112" s="77">
        <f t="shared" si="20"/>
        <v>0</v>
      </c>
      <c r="H112" s="74">
        <f t="shared" si="14"/>
        <v>0</v>
      </c>
      <c r="I112" s="74">
        <f t="shared" si="15"/>
        <v>0</v>
      </c>
      <c r="J112" s="74">
        <f t="shared" si="23"/>
        <v>0</v>
      </c>
      <c r="K112" s="60">
        <f t="shared" si="24"/>
        <v>0</v>
      </c>
      <c r="L112" s="75">
        <f t="shared" si="21"/>
        <v>0</v>
      </c>
      <c r="M112" s="123">
        <f t="shared" si="25"/>
        <v>0</v>
      </c>
      <c r="N112" s="76">
        <f t="shared" si="22"/>
        <v>0</v>
      </c>
      <c r="O112" s="49">
        <f t="shared" si="16"/>
        <v>2028</v>
      </c>
    </row>
    <row r="113" spans="2:15" x14ac:dyDescent="0.25">
      <c r="B113" s="48">
        <f t="shared" si="17"/>
        <v>46813</v>
      </c>
      <c r="C113" s="72">
        <f t="shared" si="18"/>
        <v>0</v>
      </c>
      <c r="D113" s="125">
        <v>0</v>
      </c>
      <c r="E113" s="125">
        <v>0</v>
      </c>
      <c r="F113" s="73">
        <f t="shared" si="19"/>
        <v>0</v>
      </c>
      <c r="G113" s="77">
        <f t="shared" si="20"/>
        <v>0</v>
      </c>
      <c r="H113" s="74">
        <f t="shared" si="14"/>
        <v>0</v>
      </c>
      <c r="I113" s="74">
        <f t="shared" si="15"/>
        <v>0</v>
      </c>
      <c r="J113" s="74">
        <f t="shared" si="23"/>
        <v>0</v>
      </c>
      <c r="K113" s="60">
        <f t="shared" si="24"/>
        <v>0</v>
      </c>
      <c r="L113" s="75">
        <f t="shared" si="21"/>
        <v>0</v>
      </c>
      <c r="M113" s="123">
        <f t="shared" si="25"/>
        <v>0</v>
      </c>
      <c r="N113" s="76">
        <f t="shared" si="22"/>
        <v>0</v>
      </c>
      <c r="O113" s="49">
        <f t="shared" si="16"/>
        <v>2028</v>
      </c>
    </row>
    <row r="114" spans="2:15" x14ac:dyDescent="0.25">
      <c r="B114" s="48">
        <f t="shared" si="17"/>
        <v>46844</v>
      </c>
      <c r="C114" s="72">
        <f t="shared" si="18"/>
        <v>0</v>
      </c>
      <c r="D114" s="125">
        <v>0</v>
      </c>
      <c r="E114" s="125">
        <v>0</v>
      </c>
      <c r="F114" s="73">
        <f t="shared" si="19"/>
        <v>0</v>
      </c>
      <c r="G114" s="77">
        <f t="shared" si="20"/>
        <v>0</v>
      </c>
      <c r="H114" s="74">
        <f t="shared" si="14"/>
        <v>0</v>
      </c>
      <c r="I114" s="74">
        <f t="shared" si="15"/>
        <v>0</v>
      </c>
      <c r="J114" s="74">
        <f t="shared" si="23"/>
        <v>0</v>
      </c>
      <c r="K114" s="60">
        <f t="shared" si="24"/>
        <v>0</v>
      </c>
      <c r="L114" s="75">
        <f t="shared" si="21"/>
        <v>0</v>
      </c>
      <c r="M114" s="123">
        <f t="shared" si="25"/>
        <v>0</v>
      </c>
      <c r="N114" s="76">
        <f t="shared" si="22"/>
        <v>0</v>
      </c>
      <c r="O114" s="49">
        <f t="shared" si="16"/>
        <v>2028</v>
      </c>
    </row>
    <row r="115" spans="2:15" x14ac:dyDescent="0.25">
      <c r="B115" s="48">
        <f t="shared" si="17"/>
        <v>46874</v>
      </c>
      <c r="C115" s="72">
        <f t="shared" si="18"/>
        <v>0</v>
      </c>
      <c r="D115" s="125">
        <v>0</v>
      </c>
      <c r="E115" s="125">
        <v>0</v>
      </c>
      <c r="F115" s="73">
        <f t="shared" si="19"/>
        <v>0</v>
      </c>
      <c r="G115" s="77">
        <f t="shared" si="20"/>
        <v>0</v>
      </c>
      <c r="H115" s="74">
        <f t="shared" si="14"/>
        <v>0</v>
      </c>
      <c r="I115" s="74">
        <f t="shared" si="15"/>
        <v>0</v>
      </c>
      <c r="J115" s="74">
        <f t="shared" si="23"/>
        <v>0</v>
      </c>
      <c r="K115" s="60">
        <f t="shared" si="24"/>
        <v>0</v>
      </c>
      <c r="L115" s="75">
        <f t="shared" si="21"/>
        <v>0</v>
      </c>
      <c r="M115" s="123">
        <f t="shared" si="25"/>
        <v>0</v>
      </c>
      <c r="N115" s="76">
        <f t="shared" si="22"/>
        <v>0</v>
      </c>
      <c r="O115" s="49">
        <f t="shared" si="16"/>
        <v>2028</v>
      </c>
    </row>
    <row r="116" spans="2:15" x14ac:dyDescent="0.25">
      <c r="B116" s="48">
        <f t="shared" si="17"/>
        <v>46905</v>
      </c>
      <c r="C116" s="72">
        <f t="shared" si="18"/>
        <v>0</v>
      </c>
      <c r="D116" s="125">
        <v>0</v>
      </c>
      <c r="E116" s="125">
        <v>0</v>
      </c>
      <c r="F116" s="73">
        <f t="shared" si="19"/>
        <v>0</v>
      </c>
      <c r="G116" s="77">
        <f t="shared" si="20"/>
        <v>0</v>
      </c>
      <c r="H116" s="74">
        <f t="shared" si="14"/>
        <v>0</v>
      </c>
      <c r="I116" s="74">
        <f t="shared" si="15"/>
        <v>0</v>
      </c>
      <c r="J116" s="74">
        <f t="shared" si="23"/>
        <v>0</v>
      </c>
      <c r="K116" s="60">
        <f t="shared" si="24"/>
        <v>0</v>
      </c>
      <c r="L116" s="75">
        <f t="shared" si="21"/>
        <v>0</v>
      </c>
      <c r="M116" s="123">
        <f t="shared" si="25"/>
        <v>0</v>
      </c>
      <c r="N116" s="76">
        <f t="shared" si="22"/>
        <v>0</v>
      </c>
      <c r="O116" s="49">
        <f t="shared" si="16"/>
        <v>2028</v>
      </c>
    </row>
    <row r="117" spans="2:15" x14ac:dyDescent="0.25">
      <c r="B117" s="48">
        <f t="shared" si="17"/>
        <v>46935</v>
      </c>
      <c r="C117" s="72">
        <f t="shared" si="18"/>
        <v>0</v>
      </c>
      <c r="D117" s="125">
        <v>0</v>
      </c>
      <c r="E117" s="125">
        <v>0</v>
      </c>
      <c r="F117" s="73">
        <f t="shared" si="19"/>
        <v>0</v>
      </c>
      <c r="G117" s="77">
        <f t="shared" si="20"/>
        <v>0</v>
      </c>
      <c r="H117" s="74">
        <f t="shared" si="14"/>
        <v>0</v>
      </c>
      <c r="I117" s="74">
        <f t="shared" si="15"/>
        <v>0</v>
      </c>
      <c r="J117" s="74">
        <f t="shared" si="23"/>
        <v>0</v>
      </c>
      <c r="K117" s="60">
        <f t="shared" si="24"/>
        <v>0</v>
      </c>
      <c r="L117" s="75">
        <f t="shared" si="21"/>
        <v>0</v>
      </c>
      <c r="M117" s="123">
        <f t="shared" si="25"/>
        <v>0</v>
      </c>
      <c r="N117" s="76">
        <f t="shared" si="22"/>
        <v>0</v>
      </c>
      <c r="O117" s="49">
        <f t="shared" si="16"/>
        <v>2028</v>
      </c>
    </row>
    <row r="118" spans="2:15" x14ac:dyDescent="0.25">
      <c r="B118" s="48">
        <f t="shared" si="17"/>
        <v>46966</v>
      </c>
      <c r="C118" s="72">
        <f t="shared" si="18"/>
        <v>0</v>
      </c>
      <c r="D118" s="125">
        <v>0</v>
      </c>
      <c r="E118" s="125">
        <v>0</v>
      </c>
      <c r="F118" s="73">
        <f t="shared" si="19"/>
        <v>0</v>
      </c>
      <c r="G118" s="77">
        <f t="shared" si="20"/>
        <v>0</v>
      </c>
      <c r="H118" s="74">
        <f t="shared" si="14"/>
        <v>0</v>
      </c>
      <c r="I118" s="74">
        <f t="shared" si="15"/>
        <v>0</v>
      </c>
      <c r="J118" s="74">
        <f t="shared" si="23"/>
        <v>0</v>
      </c>
      <c r="K118" s="60">
        <f t="shared" si="24"/>
        <v>0</v>
      </c>
      <c r="L118" s="75">
        <f t="shared" si="21"/>
        <v>0</v>
      </c>
      <c r="M118" s="123">
        <f t="shared" si="25"/>
        <v>0</v>
      </c>
      <c r="N118" s="76">
        <f t="shared" si="22"/>
        <v>0</v>
      </c>
      <c r="O118" s="49">
        <f t="shared" si="16"/>
        <v>2028</v>
      </c>
    </row>
    <row r="119" spans="2:15" x14ac:dyDescent="0.25">
      <c r="B119" s="48">
        <f t="shared" si="17"/>
        <v>46997</v>
      </c>
      <c r="C119" s="72">
        <f t="shared" si="18"/>
        <v>0</v>
      </c>
      <c r="D119" s="125">
        <v>0</v>
      </c>
      <c r="E119" s="125">
        <v>0</v>
      </c>
      <c r="F119" s="73">
        <f t="shared" si="19"/>
        <v>0</v>
      </c>
      <c r="G119" s="77">
        <f t="shared" si="20"/>
        <v>0</v>
      </c>
      <c r="H119" s="74">
        <f t="shared" si="14"/>
        <v>0</v>
      </c>
      <c r="I119" s="74">
        <f t="shared" si="15"/>
        <v>0</v>
      </c>
      <c r="J119" s="74">
        <f t="shared" si="23"/>
        <v>0</v>
      </c>
      <c r="K119" s="60">
        <f t="shared" si="24"/>
        <v>0</v>
      </c>
      <c r="L119" s="75">
        <f t="shared" si="21"/>
        <v>0</v>
      </c>
      <c r="M119" s="123">
        <f t="shared" si="25"/>
        <v>0</v>
      </c>
      <c r="N119" s="76">
        <f t="shared" si="22"/>
        <v>0</v>
      </c>
      <c r="O119" s="49">
        <f t="shared" si="16"/>
        <v>2028</v>
      </c>
    </row>
    <row r="120" spans="2:15" x14ac:dyDescent="0.25">
      <c r="B120" s="48">
        <f t="shared" si="17"/>
        <v>47027</v>
      </c>
      <c r="C120" s="72">
        <f t="shared" si="18"/>
        <v>0</v>
      </c>
      <c r="D120" s="125">
        <v>0</v>
      </c>
      <c r="E120" s="125">
        <v>0</v>
      </c>
      <c r="F120" s="73">
        <f t="shared" si="19"/>
        <v>0</v>
      </c>
      <c r="G120" s="77">
        <f t="shared" si="20"/>
        <v>0</v>
      </c>
      <c r="H120" s="74">
        <f t="shared" si="14"/>
        <v>0</v>
      </c>
      <c r="I120" s="74">
        <f t="shared" si="15"/>
        <v>0</v>
      </c>
      <c r="J120" s="74">
        <f t="shared" si="23"/>
        <v>0</v>
      </c>
      <c r="K120" s="60">
        <f t="shared" si="24"/>
        <v>0</v>
      </c>
      <c r="L120" s="75">
        <f t="shared" si="21"/>
        <v>0</v>
      </c>
      <c r="M120" s="123">
        <f t="shared" si="25"/>
        <v>0</v>
      </c>
      <c r="N120" s="76">
        <f t="shared" si="22"/>
        <v>0</v>
      </c>
      <c r="O120" s="49">
        <f t="shared" si="16"/>
        <v>2028</v>
      </c>
    </row>
    <row r="121" spans="2:15" x14ac:dyDescent="0.25">
      <c r="B121" s="48">
        <f t="shared" si="17"/>
        <v>47058</v>
      </c>
      <c r="C121" s="72">
        <f t="shared" si="18"/>
        <v>0</v>
      </c>
      <c r="D121" s="125">
        <v>0</v>
      </c>
      <c r="E121" s="125">
        <v>0</v>
      </c>
      <c r="F121" s="73">
        <f t="shared" si="19"/>
        <v>0</v>
      </c>
      <c r="G121" s="77">
        <f t="shared" si="20"/>
        <v>0</v>
      </c>
      <c r="H121" s="74">
        <f t="shared" si="14"/>
        <v>0</v>
      </c>
      <c r="I121" s="74">
        <f t="shared" si="15"/>
        <v>0</v>
      </c>
      <c r="J121" s="74">
        <f t="shared" si="23"/>
        <v>0</v>
      </c>
      <c r="K121" s="60">
        <f t="shared" si="24"/>
        <v>0</v>
      </c>
      <c r="L121" s="75">
        <f t="shared" si="21"/>
        <v>0</v>
      </c>
      <c r="M121" s="123">
        <f t="shared" si="25"/>
        <v>0</v>
      </c>
      <c r="N121" s="76">
        <f t="shared" si="22"/>
        <v>0</v>
      </c>
      <c r="O121" s="49">
        <f t="shared" si="16"/>
        <v>2028</v>
      </c>
    </row>
    <row r="122" spans="2:15" x14ac:dyDescent="0.25">
      <c r="B122" s="48">
        <f t="shared" si="17"/>
        <v>47088</v>
      </c>
      <c r="C122" s="72">
        <f t="shared" si="18"/>
        <v>0</v>
      </c>
      <c r="D122" s="125">
        <v>0</v>
      </c>
      <c r="E122" s="125">
        <v>0</v>
      </c>
      <c r="F122" s="73">
        <f t="shared" si="19"/>
        <v>0</v>
      </c>
      <c r="G122" s="77">
        <f t="shared" si="20"/>
        <v>0</v>
      </c>
      <c r="H122" s="74">
        <f t="shared" si="14"/>
        <v>0</v>
      </c>
      <c r="I122" s="74">
        <f t="shared" si="15"/>
        <v>0</v>
      </c>
      <c r="J122" s="74">
        <f t="shared" si="23"/>
        <v>0</v>
      </c>
      <c r="K122" s="60">
        <f t="shared" si="24"/>
        <v>0</v>
      </c>
      <c r="L122" s="75">
        <f t="shared" si="21"/>
        <v>0</v>
      </c>
      <c r="M122" s="123">
        <f t="shared" si="25"/>
        <v>0</v>
      </c>
      <c r="N122" s="76">
        <f t="shared" si="22"/>
        <v>0</v>
      </c>
      <c r="O122" s="49">
        <f t="shared" si="16"/>
        <v>2028</v>
      </c>
    </row>
    <row r="123" spans="2:15" x14ac:dyDescent="0.25">
      <c r="B123" s="48">
        <f t="shared" si="17"/>
        <v>47119</v>
      </c>
      <c r="C123" s="72">
        <f t="shared" si="18"/>
        <v>0</v>
      </c>
      <c r="D123" s="125">
        <v>0</v>
      </c>
      <c r="E123" s="125">
        <v>0</v>
      </c>
      <c r="F123" s="73">
        <f t="shared" si="19"/>
        <v>0</v>
      </c>
      <c r="G123" s="77">
        <f t="shared" si="20"/>
        <v>0</v>
      </c>
      <c r="H123" s="74">
        <f t="shared" si="14"/>
        <v>0</v>
      </c>
      <c r="I123" s="74">
        <f t="shared" si="15"/>
        <v>0</v>
      </c>
      <c r="J123" s="74">
        <f t="shared" si="23"/>
        <v>0</v>
      </c>
      <c r="K123" s="60">
        <f t="shared" si="24"/>
        <v>0</v>
      </c>
      <c r="L123" s="75">
        <f t="shared" si="21"/>
        <v>0</v>
      </c>
      <c r="M123" s="123">
        <f t="shared" si="25"/>
        <v>0</v>
      </c>
      <c r="N123" s="76">
        <f t="shared" si="22"/>
        <v>0</v>
      </c>
      <c r="O123" s="49">
        <f t="shared" si="16"/>
        <v>2029</v>
      </c>
    </row>
    <row r="124" spans="2:15" x14ac:dyDescent="0.25">
      <c r="B124" s="48">
        <f t="shared" si="17"/>
        <v>47150</v>
      </c>
      <c r="C124" s="72">
        <f t="shared" si="18"/>
        <v>0</v>
      </c>
      <c r="D124" s="125">
        <v>0</v>
      </c>
      <c r="E124" s="125">
        <v>0</v>
      </c>
      <c r="F124" s="73">
        <f t="shared" si="19"/>
        <v>0</v>
      </c>
      <c r="G124" s="77">
        <f t="shared" si="20"/>
        <v>0</v>
      </c>
      <c r="H124" s="74">
        <f t="shared" si="14"/>
        <v>0</v>
      </c>
      <c r="I124" s="74">
        <f t="shared" si="15"/>
        <v>0</v>
      </c>
      <c r="J124" s="74">
        <f t="shared" si="23"/>
        <v>0</v>
      </c>
      <c r="K124" s="60">
        <f t="shared" si="24"/>
        <v>0</v>
      </c>
      <c r="L124" s="75">
        <f t="shared" si="21"/>
        <v>0</v>
      </c>
      <c r="M124" s="123">
        <f t="shared" si="25"/>
        <v>0</v>
      </c>
      <c r="N124" s="76">
        <f t="shared" si="22"/>
        <v>0</v>
      </c>
      <c r="O124" s="49">
        <f t="shared" si="16"/>
        <v>2029</v>
      </c>
    </row>
    <row r="125" spans="2:15" x14ac:dyDescent="0.25">
      <c r="B125" s="48">
        <f t="shared" si="17"/>
        <v>47178</v>
      </c>
      <c r="C125" s="72">
        <f t="shared" si="18"/>
        <v>0</v>
      </c>
      <c r="D125" s="125">
        <v>0</v>
      </c>
      <c r="E125" s="125">
        <v>0</v>
      </c>
      <c r="F125" s="73">
        <f t="shared" si="19"/>
        <v>0</v>
      </c>
      <c r="G125" s="77">
        <f t="shared" si="20"/>
        <v>0</v>
      </c>
      <c r="H125" s="74">
        <f t="shared" si="14"/>
        <v>0</v>
      </c>
      <c r="I125" s="74">
        <f t="shared" si="15"/>
        <v>0</v>
      </c>
      <c r="J125" s="74">
        <f t="shared" si="23"/>
        <v>0</v>
      </c>
      <c r="K125" s="60">
        <f t="shared" si="24"/>
        <v>0</v>
      </c>
      <c r="L125" s="75">
        <f t="shared" si="21"/>
        <v>0</v>
      </c>
      <c r="M125" s="123">
        <f t="shared" si="25"/>
        <v>0</v>
      </c>
      <c r="N125" s="76">
        <f t="shared" si="22"/>
        <v>0</v>
      </c>
      <c r="O125" s="49">
        <f t="shared" si="16"/>
        <v>2029</v>
      </c>
    </row>
    <row r="126" spans="2:15" x14ac:dyDescent="0.25">
      <c r="B126" s="48">
        <f t="shared" si="17"/>
        <v>47209</v>
      </c>
      <c r="C126" s="72">
        <f t="shared" si="18"/>
        <v>0</v>
      </c>
      <c r="D126" s="125">
        <v>0</v>
      </c>
      <c r="E126" s="125">
        <v>0</v>
      </c>
      <c r="F126" s="73">
        <f t="shared" si="19"/>
        <v>0</v>
      </c>
      <c r="G126" s="77">
        <f t="shared" si="20"/>
        <v>0</v>
      </c>
      <c r="H126" s="74">
        <f t="shared" si="14"/>
        <v>0</v>
      </c>
      <c r="I126" s="74">
        <f t="shared" si="15"/>
        <v>0</v>
      </c>
      <c r="J126" s="74">
        <f t="shared" si="23"/>
        <v>0</v>
      </c>
      <c r="K126" s="60">
        <f t="shared" si="24"/>
        <v>0</v>
      </c>
      <c r="L126" s="75">
        <f t="shared" si="21"/>
        <v>0</v>
      </c>
      <c r="M126" s="123">
        <f t="shared" si="25"/>
        <v>0</v>
      </c>
      <c r="N126" s="76">
        <f t="shared" si="22"/>
        <v>0</v>
      </c>
      <c r="O126" s="49">
        <f t="shared" si="16"/>
        <v>2029</v>
      </c>
    </row>
    <row r="127" spans="2:15" x14ac:dyDescent="0.25">
      <c r="B127" s="48">
        <f t="shared" si="17"/>
        <v>47239</v>
      </c>
      <c r="C127" s="72">
        <f t="shared" si="18"/>
        <v>0</v>
      </c>
      <c r="D127" s="125">
        <v>0</v>
      </c>
      <c r="E127" s="125">
        <v>0</v>
      </c>
      <c r="F127" s="73">
        <f t="shared" si="19"/>
        <v>0</v>
      </c>
      <c r="G127" s="77">
        <f t="shared" si="20"/>
        <v>0</v>
      </c>
      <c r="H127" s="74">
        <f t="shared" si="14"/>
        <v>0</v>
      </c>
      <c r="I127" s="74">
        <f t="shared" si="15"/>
        <v>0</v>
      </c>
      <c r="J127" s="74">
        <f t="shared" si="23"/>
        <v>0</v>
      </c>
      <c r="K127" s="60">
        <f t="shared" si="24"/>
        <v>0</v>
      </c>
      <c r="L127" s="75">
        <f t="shared" si="21"/>
        <v>0</v>
      </c>
      <c r="M127" s="123">
        <f t="shared" si="25"/>
        <v>0</v>
      </c>
      <c r="N127" s="76">
        <f t="shared" si="22"/>
        <v>0</v>
      </c>
      <c r="O127" s="49">
        <f t="shared" si="16"/>
        <v>2029</v>
      </c>
    </row>
    <row r="128" spans="2:15" x14ac:dyDescent="0.25">
      <c r="B128" s="48">
        <f t="shared" si="17"/>
        <v>47270</v>
      </c>
      <c r="C128" s="72">
        <f t="shared" si="18"/>
        <v>0</v>
      </c>
      <c r="D128" s="125">
        <v>0</v>
      </c>
      <c r="E128" s="125">
        <v>0</v>
      </c>
      <c r="F128" s="73">
        <f t="shared" si="19"/>
        <v>0</v>
      </c>
      <c r="G128" s="77">
        <f t="shared" si="20"/>
        <v>0</v>
      </c>
      <c r="H128" s="74">
        <f t="shared" si="14"/>
        <v>0</v>
      </c>
      <c r="I128" s="74">
        <f t="shared" si="15"/>
        <v>0</v>
      </c>
      <c r="J128" s="74">
        <f t="shared" si="23"/>
        <v>0</v>
      </c>
      <c r="K128" s="60">
        <f t="shared" si="24"/>
        <v>0</v>
      </c>
      <c r="L128" s="75">
        <f t="shared" si="21"/>
        <v>0</v>
      </c>
      <c r="M128" s="123">
        <f t="shared" si="25"/>
        <v>0</v>
      </c>
      <c r="N128" s="76">
        <f t="shared" si="22"/>
        <v>0</v>
      </c>
      <c r="O128" s="49">
        <f t="shared" si="16"/>
        <v>2029</v>
      </c>
    </row>
    <row r="129" spans="2:15" x14ac:dyDescent="0.25">
      <c r="B129" s="48">
        <f t="shared" si="17"/>
        <v>47300</v>
      </c>
      <c r="C129" s="72">
        <f t="shared" si="18"/>
        <v>0</v>
      </c>
      <c r="D129" s="125">
        <v>0</v>
      </c>
      <c r="E129" s="125">
        <v>0</v>
      </c>
      <c r="F129" s="73">
        <f t="shared" si="19"/>
        <v>0</v>
      </c>
      <c r="G129" s="77">
        <f t="shared" si="20"/>
        <v>0</v>
      </c>
      <c r="H129" s="74">
        <f t="shared" si="14"/>
        <v>0</v>
      </c>
      <c r="I129" s="74">
        <f t="shared" si="15"/>
        <v>0</v>
      </c>
      <c r="J129" s="74">
        <f t="shared" si="23"/>
        <v>0</v>
      </c>
      <c r="K129" s="60">
        <f t="shared" si="24"/>
        <v>0</v>
      </c>
      <c r="L129" s="75">
        <f t="shared" si="21"/>
        <v>0</v>
      </c>
      <c r="M129" s="123">
        <f t="shared" si="25"/>
        <v>0</v>
      </c>
      <c r="N129" s="76">
        <f t="shared" si="22"/>
        <v>0</v>
      </c>
      <c r="O129" s="49">
        <f t="shared" si="16"/>
        <v>2029</v>
      </c>
    </row>
    <row r="130" spans="2:15" x14ac:dyDescent="0.25">
      <c r="B130" s="48">
        <f t="shared" si="17"/>
        <v>47331</v>
      </c>
      <c r="C130" s="72">
        <f t="shared" si="18"/>
        <v>0</v>
      </c>
      <c r="D130" s="125">
        <v>0</v>
      </c>
      <c r="E130" s="125">
        <v>0</v>
      </c>
      <c r="F130" s="73">
        <f t="shared" si="19"/>
        <v>0</v>
      </c>
      <c r="G130" s="77">
        <f t="shared" si="20"/>
        <v>0</v>
      </c>
      <c r="H130" s="74">
        <f t="shared" si="14"/>
        <v>0</v>
      </c>
      <c r="I130" s="74">
        <f t="shared" si="15"/>
        <v>0</v>
      </c>
      <c r="J130" s="74">
        <f t="shared" si="23"/>
        <v>0</v>
      </c>
      <c r="K130" s="60">
        <f t="shared" si="24"/>
        <v>0</v>
      </c>
      <c r="L130" s="75">
        <f t="shared" si="21"/>
        <v>0</v>
      </c>
      <c r="M130" s="123">
        <f t="shared" si="25"/>
        <v>0</v>
      </c>
      <c r="N130" s="76">
        <f t="shared" si="22"/>
        <v>0</v>
      </c>
      <c r="O130" s="49">
        <f t="shared" si="16"/>
        <v>2029</v>
      </c>
    </row>
    <row r="131" spans="2:15" x14ac:dyDescent="0.25">
      <c r="B131" s="48">
        <f t="shared" si="17"/>
        <v>47362</v>
      </c>
      <c r="C131" s="72">
        <f t="shared" si="18"/>
        <v>0</v>
      </c>
      <c r="D131" s="125">
        <v>0</v>
      </c>
      <c r="E131" s="125">
        <v>0</v>
      </c>
      <c r="F131" s="73">
        <f t="shared" si="19"/>
        <v>0</v>
      </c>
      <c r="G131" s="77">
        <f t="shared" si="20"/>
        <v>0</v>
      </c>
      <c r="H131" s="74">
        <f t="shared" si="14"/>
        <v>0</v>
      </c>
      <c r="I131" s="74">
        <f t="shared" si="15"/>
        <v>0</v>
      </c>
      <c r="J131" s="74">
        <f t="shared" si="23"/>
        <v>0</v>
      </c>
      <c r="K131" s="60">
        <f t="shared" si="24"/>
        <v>0</v>
      </c>
      <c r="L131" s="75">
        <f t="shared" si="21"/>
        <v>0</v>
      </c>
      <c r="M131" s="123">
        <f t="shared" si="25"/>
        <v>0</v>
      </c>
      <c r="N131" s="76">
        <f t="shared" si="22"/>
        <v>0</v>
      </c>
      <c r="O131" s="49">
        <f t="shared" si="16"/>
        <v>2029</v>
      </c>
    </row>
    <row r="132" spans="2:15" x14ac:dyDescent="0.25">
      <c r="B132" s="48">
        <f t="shared" si="17"/>
        <v>47392</v>
      </c>
      <c r="C132" s="72">
        <f t="shared" si="18"/>
        <v>0</v>
      </c>
      <c r="D132" s="125">
        <v>0</v>
      </c>
      <c r="E132" s="125">
        <v>0</v>
      </c>
      <c r="F132" s="73">
        <f t="shared" si="19"/>
        <v>0</v>
      </c>
      <c r="G132" s="77">
        <f t="shared" si="20"/>
        <v>0</v>
      </c>
      <c r="H132" s="74">
        <f t="shared" ref="H132:H195" si="26">IF(K131&gt;0,-F132-G132+IF(E132&gt;0,E132,Allotment),0)</f>
        <v>0</v>
      </c>
      <c r="I132" s="74">
        <f t="shared" ref="I132:I195" si="27">IF(K131&gt;0,C132-H132,0)</f>
        <v>0</v>
      </c>
      <c r="J132" s="74">
        <f t="shared" si="23"/>
        <v>0</v>
      </c>
      <c r="K132" s="60">
        <f t="shared" si="24"/>
        <v>0</v>
      </c>
      <c r="L132" s="75">
        <f t="shared" si="21"/>
        <v>0</v>
      </c>
      <c r="M132" s="123">
        <f t="shared" si="25"/>
        <v>0</v>
      </c>
      <c r="N132" s="76">
        <f t="shared" si="22"/>
        <v>0</v>
      </c>
      <c r="O132" s="49">
        <f t="shared" ref="O132:O195" si="28">YEAR(B132)</f>
        <v>2029</v>
      </c>
    </row>
    <row r="133" spans="2:15" x14ac:dyDescent="0.25">
      <c r="B133" s="48">
        <f t="shared" ref="B133:B196" si="29">EDATE(B132,1)</f>
        <v>47423</v>
      </c>
      <c r="C133" s="72">
        <f t="shared" ref="C133:C196" si="30">IF(K132&gt;0,K132-F133,IF(AND(K133=0,K132&lt;0),-0.01,0))</f>
        <v>0</v>
      </c>
      <c r="D133" s="125">
        <v>0</v>
      </c>
      <c r="E133" s="125">
        <v>0</v>
      </c>
      <c r="F133" s="73">
        <f t="shared" ref="F133:F196" si="31">IF(K132&gt;0,IF(D133,D133,New_Payment)-G133,0)</f>
        <v>0</v>
      </c>
      <c r="G133" s="77">
        <f t="shared" ref="G133:G196" si="32">IF(K132&gt;0,ROUND(K132*Period_Interest,2),0)</f>
        <v>0</v>
      </c>
      <c r="H133" s="74">
        <f t="shared" si="26"/>
        <v>0</v>
      </c>
      <c r="I133" s="74">
        <f t="shared" si="27"/>
        <v>0</v>
      </c>
      <c r="J133" s="74">
        <f t="shared" si="23"/>
        <v>0</v>
      </c>
      <c r="K133" s="60">
        <f t="shared" si="24"/>
        <v>0</v>
      </c>
      <c r="L133" s="75">
        <f t="shared" ref="L133:L196" si="33">IF(N132&gt;0,(IF(AND(MONTH($B133)=MONTH(Renew_3208),MONTH($B133)=MONTH(Renew_2924)),Goal_From_3208*0.5+Goal_From_2924*0.5,IF(MONTH($B133)=MONTH(Renew_3208),Goal_From_3208*0.5+Goal_From_2924*0.9,IF(MONTH($B133)=MONTH(Renew_2924),Goal_From_3208*0.9+Goal_From_2924*0.5,Goal_From_3208*0.9+Goal_From_2924*0.9)))+IF(B133&gt;=Temp_Start,IF(Temp,Temp_Goal,0),0)+IF(Bought_3rd_Rental,IF(MONTH($B133)=MONTH(Renew_NEW),Goal_From_NEW*0.5,Goal_From_NEW))),0)</f>
        <v>0</v>
      </c>
      <c r="M133" s="123">
        <f t="shared" si="25"/>
        <v>0</v>
      </c>
      <c r="N133" s="76">
        <f t="shared" ref="N133:N196" si="34">IF(OR(N132&lt;-0.01,N132=0),0,IF(N132&gt;0,N132-F133-H133-IF(M133&lt;&gt;"",M133,L133),N132-F133-H133))</f>
        <v>0</v>
      </c>
      <c r="O133" s="49">
        <f t="shared" si="28"/>
        <v>2029</v>
      </c>
    </row>
    <row r="134" spans="2:15" x14ac:dyDescent="0.25">
      <c r="B134" s="48">
        <f t="shared" si="29"/>
        <v>47453</v>
      </c>
      <c r="C134" s="72">
        <f t="shared" si="30"/>
        <v>0</v>
      </c>
      <c r="D134" s="125">
        <v>0</v>
      </c>
      <c r="E134" s="125">
        <v>0</v>
      </c>
      <c r="F134" s="73">
        <f t="shared" si="31"/>
        <v>0</v>
      </c>
      <c r="G134" s="77">
        <f t="shared" si="32"/>
        <v>0</v>
      </c>
      <c r="H134" s="74">
        <f t="shared" si="26"/>
        <v>0</v>
      </c>
      <c r="I134" s="74">
        <f t="shared" si="27"/>
        <v>0</v>
      </c>
      <c r="J134" s="74">
        <f t="shared" ref="J134:J197" si="35">IF($M134,$M134,0)</f>
        <v>0</v>
      </c>
      <c r="K134" s="60">
        <f t="shared" ref="K134:K197" si="36">I134-J134</f>
        <v>0</v>
      </c>
      <c r="L134" s="75">
        <f t="shared" si="33"/>
        <v>0</v>
      </c>
      <c r="M134" s="123">
        <f t="shared" ref="M134:M197" si="37">IF(L134,L134,0)</f>
        <v>0</v>
      </c>
      <c r="N134" s="76">
        <f t="shared" si="34"/>
        <v>0</v>
      </c>
      <c r="O134" s="49">
        <f t="shared" si="28"/>
        <v>2029</v>
      </c>
    </row>
    <row r="135" spans="2:15" x14ac:dyDescent="0.25">
      <c r="B135" s="48">
        <f t="shared" si="29"/>
        <v>47484</v>
      </c>
      <c r="C135" s="72">
        <f t="shared" si="30"/>
        <v>0</v>
      </c>
      <c r="D135" s="125">
        <v>0</v>
      </c>
      <c r="E135" s="125">
        <v>0</v>
      </c>
      <c r="F135" s="73">
        <f t="shared" si="31"/>
        <v>0</v>
      </c>
      <c r="G135" s="77">
        <f t="shared" si="32"/>
        <v>0</v>
      </c>
      <c r="H135" s="74">
        <f t="shared" si="26"/>
        <v>0</v>
      </c>
      <c r="I135" s="74">
        <f t="shared" si="27"/>
        <v>0</v>
      </c>
      <c r="J135" s="74">
        <f t="shared" si="35"/>
        <v>0</v>
      </c>
      <c r="K135" s="60">
        <f t="shared" si="36"/>
        <v>0</v>
      </c>
      <c r="L135" s="75">
        <f t="shared" si="33"/>
        <v>0</v>
      </c>
      <c r="M135" s="123">
        <f t="shared" si="37"/>
        <v>0</v>
      </c>
      <c r="N135" s="76">
        <f t="shared" si="34"/>
        <v>0</v>
      </c>
      <c r="O135" s="49">
        <f t="shared" si="28"/>
        <v>2030</v>
      </c>
    </row>
    <row r="136" spans="2:15" x14ac:dyDescent="0.25">
      <c r="B136" s="48">
        <f t="shared" si="29"/>
        <v>47515</v>
      </c>
      <c r="C136" s="72">
        <f t="shared" si="30"/>
        <v>0</v>
      </c>
      <c r="D136" s="125">
        <v>0</v>
      </c>
      <c r="E136" s="125">
        <v>0</v>
      </c>
      <c r="F136" s="73">
        <f t="shared" si="31"/>
        <v>0</v>
      </c>
      <c r="G136" s="77">
        <f t="shared" si="32"/>
        <v>0</v>
      </c>
      <c r="H136" s="74">
        <f t="shared" si="26"/>
        <v>0</v>
      </c>
      <c r="I136" s="74">
        <f t="shared" si="27"/>
        <v>0</v>
      </c>
      <c r="J136" s="74">
        <f t="shared" si="35"/>
        <v>0</v>
      </c>
      <c r="K136" s="60">
        <f t="shared" si="36"/>
        <v>0</v>
      </c>
      <c r="L136" s="75">
        <f t="shared" si="33"/>
        <v>0</v>
      </c>
      <c r="M136" s="123">
        <f t="shared" si="37"/>
        <v>0</v>
      </c>
      <c r="N136" s="76">
        <f t="shared" si="34"/>
        <v>0</v>
      </c>
      <c r="O136" s="49">
        <f t="shared" si="28"/>
        <v>2030</v>
      </c>
    </row>
    <row r="137" spans="2:15" x14ac:dyDescent="0.25">
      <c r="B137" s="48">
        <f t="shared" si="29"/>
        <v>47543</v>
      </c>
      <c r="C137" s="72">
        <f t="shared" si="30"/>
        <v>0</v>
      </c>
      <c r="D137" s="125">
        <v>0</v>
      </c>
      <c r="E137" s="125">
        <v>0</v>
      </c>
      <c r="F137" s="73">
        <f t="shared" si="31"/>
        <v>0</v>
      </c>
      <c r="G137" s="77">
        <f t="shared" si="32"/>
        <v>0</v>
      </c>
      <c r="H137" s="74">
        <f t="shared" si="26"/>
        <v>0</v>
      </c>
      <c r="I137" s="74">
        <f t="shared" si="27"/>
        <v>0</v>
      </c>
      <c r="J137" s="74">
        <f t="shared" si="35"/>
        <v>0</v>
      </c>
      <c r="K137" s="60">
        <f t="shared" si="36"/>
        <v>0</v>
      </c>
      <c r="L137" s="75">
        <f t="shared" si="33"/>
        <v>0</v>
      </c>
      <c r="M137" s="123">
        <f t="shared" si="37"/>
        <v>0</v>
      </c>
      <c r="N137" s="76">
        <f t="shared" si="34"/>
        <v>0</v>
      </c>
      <c r="O137" s="49">
        <f t="shared" si="28"/>
        <v>2030</v>
      </c>
    </row>
    <row r="138" spans="2:15" x14ac:dyDescent="0.25">
      <c r="B138" s="48">
        <f t="shared" si="29"/>
        <v>47574</v>
      </c>
      <c r="C138" s="72">
        <f t="shared" si="30"/>
        <v>0</v>
      </c>
      <c r="D138" s="125">
        <v>0</v>
      </c>
      <c r="E138" s="125">
        <v>0</v>
      </c>
      <c r="F138" s="73">
        <f t="shared" si="31"/>
        <v>0</v>
      </c>
      <c r="G138" s="77">
        <f t="shared" si="32"/>
        <v>0</v>
      </c>
      <c r="H138" s="74">
        <f t="shared" si="26"/>
        <v>0</v>
      </c>
      <c r="I138" s="74">
        <f t="shared" si="27"/>
        <v>0</v>
      </c>
      <c r="J138" s="74">
        <f t="shared" si="35"/>
        <v>0</v>
      </c>
      <c r="K138" s="60">
        <f t="shared" si="36"/>
        <v>0</v>
      </c>
      <c r="L138" s="75">
        <f t="shared" si="33"/>
        <v>0</v>
      </c>
      <c r="M138" s="123">
        <f t="shared" si="37"/>
        <v>0</v>
      </c>
      <c r="N138" s="76">
        <f t="shared" si="34"/>
        <v>0</v>
      </c>
      <c r="O138" s="49">
        <f t="shared" si="28"/>
        <v>2030</v>
      </c>
    </row>
    <row r="139" spans="2:15" x14ac:dyDescent="0.25">
      <c r="B139" s="48">
        <f t="shared" si="29"/>
        <v>47604</v>
      </c>
      <c r="C139" s="72">
        <f t="shared" si="30"/>
        <v>0</v>
      </c>
      <c r="D139" s="125">
        <v>0</v>
      </c>
      <c r="E139" s="125">
        <v>0</v>
      </c>
      <c r="F139" s="73">
        <f t="shared" si="31"/>
        <v>0</v>
      </c>
      <c r="G139" s="77">
        <f t="shared" si="32"/>
        <v>0</v>
      </c>
      <c r="H139" s="74">
        <f t="shared" si="26"/>
        <v>0</v>
      </c>
      <c r="I139" s="74">
        <f t="shared" si="27"/>
        <v>0</v>
      </c>
      <c r="J139" s="74">
        <f t="shared" si="35"/>
        <v>0</v>
      </c>
      <c r="K139" s="60">
        <f t="shared" si="36"/>
        <v>0</v>
      </c>
      <c r="L139" s="75">
        <f t="shared" si="33"/>
        <v>0</v>
      </c>
      <c r="M139" s="123">
        <f t="shared" si="37"/>
        <v>0</v>
      </c>
      <c r="N139" s="76">
        <f t="shared" si="34"/>
        <v>0</v>
      </c>
      <c r="O139" s="49">
        <f t="shared" si="28"/>
        <v>2030</v>
      </c>
    </row>
    <row r="140" spans="2:15" x14ac:dyDescent="0.25">
      <c r="B140" s="48">
        <f t="shared" si="29"/>
        <v>47635</v>
      </c>
      <c r="C140" s="72">
        <f t="shared" si="30"/>
        <v>0</v>
      </c>
      <c r="D140" s="125">
        <v>0</v>
      </c>
      <c r="E140" s="125">
        <v>0</v>
      </c>
      <c r="F140" s="73">
        <f t="shared" si="31"/>
        <v>0</v>
      </c>
      <c r="G140" s="77">
        <f t="shared" si="32"/>
        <v>0</v>
      </c>
      <c r="H140" s="74">
        <f t="shared" si="26"/>
        <v>0</v>
      </c>
      <c r="I140" s="74">
        <f t="shared" si="27"/>
        <v>0</v>
      </c>
      <c r="J140" s="74">
        <f t="shared" si="35"/>
        <v>0</v>
      </c>
      <c r="K140" s="60">
        <f t="shared" si="36"/>
        <v>0</v>
      </c>
      <c r="L140" s="75">
        <f t="shared" si="33"/>
        <v>0</v>
      </c>
      <c r="M140" s="123">
        <f t="shared" si="37"/>
        <v>0</v>
      </c>
      <c r="N140" s="76">
        <f t="shared" si="34"/>
        <v>0</v>
      </c>
      <c r="O140" s="49">
        <f t="shared" si="28"/>
        <v>2030</v>
      </c>
    </row>
    <row r="141" spans="2:15" x14ac:dyDescent="0.25">
      <c r="B141" s="48">
        <f t="shared" si="29"/>
        <v>47665</v>
      </c>
      <c r="C141" s="72">
        <f t="shared" si="30"/>
        <v>0</v>
      </c>
      <c r="D141" s="125">
        <v>0</v>
      </c>
      <c r="E141" s="125">
        <v>0</v>
      </c>
      <c r="F141" s="73">
        <f t="shared" si="31"/>
        <v>0</v>
      </c>
      <c r="G141" s="77">
        <f t="shared" si="32"/>
        <v>0</v>
      </c>
      <c r="H141" s="74">
        <f t="shared" si="26"/>
        <v>0</v>
      </c>
      <c r="I141" s="74">
        <f t="shared" si="27"/>
        <v>0</v>
      </c>
      <c r="J141" s="74">
        <f t="shared" si="35"/>
        <v>0</v>
      </c>
      <c r="K141" s="60">
        <f t="shared" si="36"/>
        <v>0</v>
      </c>
      <c r="L141" s="75">
        <f t="shared" si="33"/>
        <v>0</v>
      </c>
      <c r="M141" s="123">
        <f t="shared" si="37"/>
        <v>0</v>
      </c>
      <c r="N141" s="76">
        <f t="shared" si="34"/>
        <v>0</v>
      </c>
      <c r="O141" s="49">
        <f t="shared" si="28"/>
        <v>2030</v>
      </c>
    </row>
    <row r="142" spans="2:15" x14ac:dyDescent="0.25">
      <c r="B142" s="48">
        <f t="shared" si="29"/>
        <v>47696</v>
      </c>
      <c r="C142" s="72">
        <f t="shared" si="30"/>
        <v>0</v>
      </c>
      <c r="D142" s="125">
        <v>0</v>
      </c>
      <c r="E142" s="125">
        <v>0</v>
      </c>
      <c r="F142" s="73">
        <f t="shared" si="31"/>
        <v>0</v>
      </c>
      <c r="G142" s="77">
        <f t="shared" si="32"/>
        <v>0</v>
      </c>
      <c r="H142" s="74">
        <f t="shared" si="26"/>
        <v>0</v>
      </c>
      <c r="I142" s="74">
        <f t="shared" si="27"/>
        <v>0</v>
      </c>
      <c r="J142" s="74">
        <f t="shared" si="35"/>
        <v>0</v>
      </c>
      <c r="K142" s="60">
        <f t="shared" si="36"/>
        <v>0</v>
      </c>
      <c r="L142" s="75">
        <f t="shared" si="33"/>
        <v>0</v>
      </c>
      <c r="M142" s="123">
        <f t="shared" si="37"/>
        <v>0</v>
      </c>
      <c r="N142" s="76">
        <f t="shared" si="34"/>
        <v>0</v>
      </c>
      <c r="O142" s="49">
        <f t="shared" si="28"/>
        <v>2030</v>
      </c>
    </row>
    <row r="143" spans="2:15" x14ac:dyDescent="0.25">
      <c r="B143" s="48">
        <f t="shared" si="29"/>
        <v>47727</v>
      </c>
      <c r="C143" s="72">
        <f t="shared" si="30"/>
        <v>0</v>
      </c>
      <c r="D143" s="125">
        <v>0</v>
      </c>
      <c r="E143" s="125">
        <v>0</v>
      </c>
      <c r="F143" s="73">
        <f t="shared" si="31"/>
        <v>0</v>
      </c>
      <c r="G143" s="77">
        <f t="shared" si="32"/>
        <v>0</v>
      </c>
      <c r="H143" s="74">
        <f t="shared" si="26"/>
        <v>0</v>
      </c>
      <c r="I143" s="74">
        <f t="shared" si="27"/>
        <v>0</v>
      </c>
      <c r="J143" s="74">
        <f t="shared" si="35"/>
        <v>0</v>
      </c>
      <c r="K143" s="60">
        <f t="shared" si="36"/>
        <v>0</v>
      </c>
      <c r="L143" s="75">
        <f t="shared" si="33"/>
        <v>0</v>
      </c>
      <c r="M143" s="123">
        <f t="shared" si="37"/>
        <v>0</v>
      </c>
      <c r="N143" s="76">
        <f t="shared" si="34"/>
        <v>0</v>
      </c>
      <c r="O143" s="49">
        <f t="shared" si="28"/>
        <v>2030</v>
      </c>
    </row>
    <row r="144" spans="2:15" x14ac:dyDescent="0.25">
      <c r="B144" s="48">
        <f t="shared" si="29"/>
        <v>47757</v>
      </c>
      <c r="C144" s="72">
        <f t="shared" si="30"/>
        <v>0</v>
      </c>
      <c r="D144" s="125">
        <v>0</v>
      </c>
      <c r="E144" s="125">
        <v>0</v>
      </c>
      <c r="F144" s="73">
        <f t="shared" si="31"/>
        <v>0</v>
      </c>
      <c r="G144" s="77">
        <f t="shared" si="32"/>
        <v>0</v>
      </c>
      <c r="H144" s="74">
        <f t="shared" si="26"/>
        <v>0</v>
      </c>
      <c r="I144" s="74">
        <f t="shared" si="27"/>
        <v>0</v>
      </c>
      <c r="J144" s="74">
        <f t="shared" si="35"/>
        <v>0</v>
      </c>
      <c r="K144" s="60">
        <f t="shared" si="36"/>
        <v>0</v>
      </c>
      <c r="L144" s="75">
        <f t="shared" si="33"/>
        <v>0</v>
      </c>
      <c r="M144" s="123">
        <f t="shared" si="37"/>
        <v>0</v>
      </c>
      <c r="N144" s="76">
        <f t="shared" si="34"/>
        <v>0</v>
      </c>
      <c r="O144" s="49">
        <f t="shared" si="28"/>
        <v>2030</v>
      </c>
    </row>
    <row r="145" spans="2:15" x14ac:dyDescent="0.25">
      <c r="B145" s="48">
        <f t="shared" si="29"/>
        <v>47788</v>
      </c>
      <c r="C145" s="72">
        <f t="shared" si="30"/>
        <v>0</v>
      </c>
      <c r="D145" s="125">
        <v>0</v>
      </c>
      <c r="E145" s="125">
        <v>0</v>
      </c>
      <c r="F145" s="73">
        <f t="shared" si="31"/>
        <v>0</v>
      </c>
      <c r="G145" s="77">
        <f t="shared" si="32"/>
        <v>0</v>
      </c>
      <c r="H145" s="74">
        <f t="shared" si="26"/>
        <v>0</v>
      </c>
      <c r="I145" s="74">
        <f t="shared" si="27"/>
        <v>0</v>
      </c>
      <c r="J145" s="74">
        <f t="shared" si="35"/>
        <v>0</v>
      </c>
      <c r="K145" s="60">
        <f t="shared" si="36"/>
        <v>0</v>
      </c>
      <c r="L145" s="75">
        <f t="shared" si="33"/>
        <v>0</v>
      </c>
      <c r="M145" s="123">
        <f t="shared" si="37"/>
        <v>0</v>
      </c>
      <c r="N145" s="76">
        <f t="shared" si="34"/>
        <v>0</v>
      </c>
      <c r="O145" s="49">
        <f t="shared" si="28"/>
        <v>2030</v>
      </c>
    </row>
    <row r="146" spans="2:15" x14ac:dyDescent="0.25">
      <c r="B146" s="48">
        <f t="shared" si="29"/>
        <v>47818</v>
      </c>
      <c r="C146" s="72">
        <f t="shared" si="30"/>
        <v>0</v>
      </c>
      <c r="D146" s="125">
        <v>0</v>
      </c>
      <c r="E146" s="125">
        <v>0</v>
      </c>
      <c r="F146" s="73">
        <f t="shared" si="31"/>
        <v>0</v>
      </c>
      <c r="G146" s="77">
        <f t="shared" si="32"/>
        <v>0</v>
      </c>
      <c r="H146" s="74">
        <f t="shared" si="26"/>
        <v>0</v>
      </c>
      <c r="I146" s="74">
        <f t="shared" si="27"/>
        <v>0</v>
      </c>
      <c r="J146" s="74">
        <f t="shared" si="35"/>
        <v>0</v>
      </c>
      <c r="K146" s="60">
        <f t="shared" si="36"/>
        <v>0</v>
      </c>
      <c r="L146" s="75">
        <f t="shared" si="33"/>
        <v>0</v>
      </c>
      <c r="M146" s="123">
        <f t="shared" si="37"/>
        <v>0</v>
      </c>
      <c r="N146" s="76">
        <f t="shared" si="34"/>
        <v>0</v>
      </c>
      <c r="O146" s="49">
        <f t="shared" si="28"/>
        <v>2030</v>
      </c>
    </row>
    <row r="147" spans="2:15" x14ac:dyDescent="0.25">
      <c r="B147" s="48">
        <f t="shared" si="29"/>
        <v>47849</v>
      </c>
      <c r="C147" s="72">
        <f t="shared" si="30"/>
        <v>0</v>
      </c>
      <c r="D147" s="125">
        <v>0</v>
      </c>
      <c r="E147" s="125">
        <v>0</v>
      </c>
      <c r="F147" s="73">
        <f t="shared" si="31"/>
        <v>0</v>
      </c>
      <c r="G147" s="77">
        <f t="shared" si="32"/>
        <v>0</v>
      </c>
      <c r="H147" s="74">
        <f t="shared" si="26"/>
        <v>0</v>
      </c>
      <c r="I147" s="74">
        <f t="shared" si="27"/>
        <v>0</v>
      </c>
      <c r="J147" s="74">
        <f t="shared" si="35"/>
        <v>0</v>
      </c>
      <c r="K147" s="60">
        <f t="shared" si="36"/>
        <v>0</v>
      </c>
      <c r="L147" s="75">
        <f t="shared" si="33"/>
        <v>0</v>
      </c>
      <c r="M147" s="123">
        <f t="shared" si="37"/>
        <v>0</v>
      </c>
      <c r="N147" s="76">
        <f t="shared" si="34"/>
        <v>0</v>
      </c>
      <c r="O147" s="49">
        <f t="shared" si="28"/>
        <v>2031</v>
      </c>
    </row>
    <row r="148" spans="2:15" x14ac:dyDescent="0.25">
      <c r="B148" s="48">
        <f t="shared" si="29"/>
        <v>47880</v>
      </c>
      <c r="C148" s="72">
        <f t="shared" si="30"/>
        <v>0</v>
      </c>
      <c r="D148" s="125">
        <v>0</v>
      </c>
      <c r="E148" s="125">
        <v>0</v>
      </c>
      <c r="F148" s="73">
        <f t="shared" si="31"/>
        <v>0</v>
      </c>
      <c r="G148" s="77">
        <f t="shared" si="32"/>
        <v>0</v>
      </c>
      <c r="H148" s="74">
        <f t="shared" si="26"/>
        <v>0</v>
      </c>
      <c r="I148" s="74">
        <f t="shared" si="27"/>
        <v>0</v>
      </c>
      <c r="J148" s="74">
        <f t="shared" si="35"/>
        <v>0</v>
      </c>
      <c r="K148" s="60">
        <f t="shared" si="36"/>
        <v>0</v>
      </c>
      <c r="L148" s="75">
        <f t="shared" si="33"/>
        <v>0</v>
      </c>
      <c r="M148" s="123">
        <f t="shared" si="37"/>
        <v>0</v>
      </c>
      <c r="N148" s="76">
        <f t="shared" si="34"/>
        <v>0</v>
      </c>
      <c r="O148" s="49">
        <f t="shared" si="28"/>
        <v>2031</v>
      </c>
    </row>
    <row r="149" spans="2:15" x14ac:dyDescent="0.25">
      <c r="B149" s="48">
        <f t="shared" si="29"/>
        <v>47908</v>
      </c>
      <c r="C149" s="72">
        <f t="shared" si="30"/>
        <v>0</v>
      </c>
      <c r="D149" s="125">
        <v>0</v>
      </c>
      <c r="E149" s="125">
        <v>0</v>
      </c>
      <c r="F149" s="73">
        <f t="shared" si="31"/>
        <v>0</v>
      </c>
      <c r="G149" s="77">
        <f t="shared" si="32"/>
        <v>0</v>
      </c>
      <c r="H149" s="74">
        <f t="shared" si="26"/>
        <v>0</v>
      </c>
      <c r="I149" s="74">
        <f t="shared" si="27"/>
        <v>0</v>
      </c>
      <c r="J149" s="74">
        <f t="shared" si="35"/>
        <v>0</v>
      </c>
      <c r="K149" s="60">
        <f t="shared" si="36"/>
        <v>0</v>
      </c>
      <c r="L149" s="75">
        <f t="shared" si="33"/>
        <v>0</v>
      </c>
      <c r="M149" s="123">
        <f t="shared" si="37"/>
        <v>0</v>
      </c>
      <c r="N149" s="76">
        <f t="shared" si="34"/>
        <v>0</v>
      </c>
      <c r="O149" s="49">
        <f t="shared" si="28"/>
        <v>2031</v>
      </c>
    </row>
    <row r="150" spans="2:15" x14ac:dyDescent="0.25">
      <c r="B150" s="48">
        <f t="shared" si="29"/>
        <v>47939</v>
      </c>
      <c r="C150" s="72">
        <f t="shared" si="30"/>
        <v>0</v>
      </c>
      <c r="D150" s="125">
        <v>0</v>
      </c>
      <c r="E150" s="125">
        <v>0</v>
      </c>
      <c r="F150" s="73">
        <f t="shared" si="31"/>
        <v>0</v>
      </c>
      <c r="G150" s="77">
        <f t="shared" si="32"/>
        <v>0</v>
      </c>
      <c r="H150" s="74">
        <f t="shared" si="26"/>
        <v>0</v>
      </c>
      <c r="I150" s="74">
        <f t="shared" si="27"/>
        <v>0</v>
      </c>
      <c r="J150" s="74">
        <f t="shared" si="35"/>
        <v>0</v>
      </c>
      <c r="K150" s="60">
        <f t="shared" si="36"/>
        <v>0</v>
      </c>
      <c r="L150" s="75">
        <f t="shared" si="33"/>
        <v>0</v>
      </c>
      <c r="M150" s="123">
        <f t="shared" si="37"/>
        <v>0</v>
      </c>
      <c r="N150" s="76">
        <f t="shared" si="34"/>
        <v>0</v>
      </c>
      <c r="O150" s="49">
        <f t="shared" si="28"/>
        <v>2031</v>
      </c>
    </row>
    <row r="151" spans="2:15" x14ac:dyDescent="0.25">
      <c r="B151" s="48">
        <f t="shared" si="29"/>
        <v>47969</v>
      </c>
      <c r="C151" s="72">
        <f t="shared" si="30"/>
        <v>0</v>
      </c>
      <c r="D151" s="125">
        <v>0</v>
      </c>
      <c r="E151" s="125">
        <v>0</v>
      </c>
      <c r="F151" s="73">
        <f t="shared" si="31"/>
        <v>0</v>
      </c>
      <c r="G151" s="77">
        <f t="shared" si="32"/>
        <v>0</v>
      </c>
      <c r="H151" s="74">
        <f t="shared" si="26"/>
        <v>0</v>
      </c>
      <c r="I151" s="74">
        <f t="shared" si="27"/>
        <v>0</v>
      </c>
      <c r="J151" s="74">
        <f t="shared" si="35"/>
        <v>0</v>
      </c>
      <c r="K151" s="60">
        <f t="shared" si="36"/>
        <v>0</v>
      </c>
      <c r="L151" s="75">
        <f t="shared" si="33"/>
        <v>0</v>
      </c>
      <c r="M151" s="123">
        <f t="shared" si="37"/>
        <v>0</v>
      </c>
      <c r="N151" s="76">
        <f t="shared" si="34"/>
        <v>0</v>
      </c>
      <c r="O151" s="49">
        <f t="shared" si="28"/>
        <v>2031</v>
      </c>
    </row>
    <row r="152" spans="2:15" x14ac:dyDescent="0.25">
      <c r="B152" s="48">
        <f t="shared" si="29"/>
        <v>48000</v>
      </c>
      <c r="C152" s="72">
        <f t="shared" si="30"/>
        <v>0</v>
      </c>
      <c r="D152" s="125">
        <v>0</v>
      </c>
      <c r="E152" s="125">
        <v>0</v>
      </c>
      <c r="F152" s="73">
        <f t="shared" si="31"/>
        <v>0</v>
      </c>
      <c r="G152" s="77">
        <f t="shared" si="32"/>
        <v>0</v>
      </c>
      <c r="H152" s="74">
        <f t="shared" si="26"/>
        <v>0</v>
      </c>
      <c r="I152" s="74">
        <f t="shared" si="27"/>
        <v>0</v>
      </c>
      <c r="J152" s="74">
        <f t="shared" si="35"/>
        <v>0</v>
      </c>
      <c r="K152" s="60">
        <f t="shared" si="36"/>
        <v>0</v>
      </c>
      <c r="L152" s="75">
        <f t="shared" si="33"/>
        <v>0</v>
      </c>
      <c r="M152" s="123">
        <f t="shared" si="37"/>
        <v>0</v>
      </c>
      <c r="N152" s="76">
        <f t="shared" si="34"/>
        <v>0</v>
      </c>
      <c r="O152" s="49">
        <f t="shared" si="28"/>
        <v>2031</v>
      </c>
    </row>
    <row r="153" spans="2:15" x14ac:dyDescent="0.25">
      <c r="B153" s="48">
        <f t="shared" si="29"/>
        <v>48030</v>
      </c>
      <c r="C153" s="72">
        <f t="shared" si="30"/>
        <v>0</v>
      </c>
      <c r="D153" s="125">
        <v>0</v>
      </c>
      <c r="E153" s="125">
        <v>0</v>
      </c>
      <c r="F153" s="73">
        <f t="shared" si="31"/>
        <v>0</v>
      </c>
      <c r="G153" s="77">
        <f t="shared" si="32"/>
        <v>0</v>
      </c>
      <c r="H153" s="74">
        <f t="shared" si="26"/>
        <v>0</v>
      </c>
      <c r="I153" s="74">
        <f t="shared" si="27"/>
        <v>0</v>
      </c>
      <c r="J153" s="74">
        <f t="shared" si="35"/>
        <v>0</v>
      </c>
      <c r="K153" s="60">
        <f t="shared" si="36"/>
        <v>0</v>
      </c>
      <c r="L153" s="75">
        <f t="shared" si="33"/>
        <v>0</v>
      </c>
      <c r="M153" s="123">
        <f t="shared" si="37"/>
        <v>0</v>
      </c>
      <c r="N153" s="76">
        <f t="shared" si="34"/>
        <v>0</v>
      </c>
      <c r="O153" s="49">
        <f t="shared" si="28"/>
        <v>2031</v>
      </c>
    </row>
    <row r="154" spans="2:15" x14ac:dyDescent="0.25">
      <c r="B154" s="48">
        <f t="shared" si="29"/>
        <v>48061</v>
      </c>
      <c r="C154" s="72">
        <f t="shared" si="30"/>
        <v>0</v>
      </c>
      <c r="D154" s="125">
        <v>0</v>
      </c>
      <c r="E154" s="125">
        <v>0</v>
      </c>
      <c r="F154" s="73">
        <f t="shared" si="31"/>
        <v>0</v>
      </c>
      <c r="G154" s="77">
        <f t="shared" si="32"/>
        <v>0</v>
      </c>
      <c r="H154" s="74">
        <f t="shared" si="26"/>
        <v>0</v>
      </c>
      <c r="I154" s="74">
        <f t="shared" si="27"/>
        <v>0</v>
      </c>
      <c r="J154" s="74">
        <f t="shared" si="35"/>
        <v>0</v>
      </c>
      <c r="K154" s="60">
        <f t="shared" si="36"/>
        <v>0</v>
      </c>
      <c r="L154" s="75">
        <f t="shared" si="33"/>
        <v>0</v>
      </c>
      <c r="M154" s="123">
        <f t="shared" si="37"/>
        <v>0</v>
      </c>
      <c r="N154" s="76">
        <f t="shared" si="34"/>
        <v>0</v>
      </c>
      <c r="O154" s="49">
        <f t="shared" si="28"/>
        <v>2031</v>
      </c>
    </row>
    <row r="155" spans="2:15" x14ac:dyDescent="0.25">
      <c r="B155" s="48">
        <f t="shared" si="29"/>
        <v>48092</v>
      </c>
      <c r="C155" s="72">
        <f t="shared" si="30"/>
        <v>0</v>
      </c>
      <c r="D155" s="125">
        <v>0</v>
      </c>
      <c r="E155" s="125">
        <v>0</v>
      </c>
      <c r="F155" s="73">
        <f t="shared" si="31"/>
        <v>0</v>
      </c>
      <c r="G155" s="77">
        <f t="shared" si="32"/>
        <v>0</v>
      </c>
      <c r="H155" s="74">
        <f t="shared" si="26"/>
        <v>0</v>
      </c>
      <c r="I155" s="74">
        <f t="shared" si="27"/>
        <v>0</v>
      </c>
      <c r="J155" s="74">
        <f t="shared" si="35"/>
        <v>0</v>
      </c>
      <c r="K155" s="60">
        <f t="shared" si="36"/>
        <v>0</v>
      </c>
      <c r="L155" s="75">
        <f t="shared" si="33"/>
        <v>0</v>
      </c>
      <c r="M155" s="123">
        <f t="shared" si="37"/>
        <v>0</v>
      </c>
      <c r="N155" s="76">
        <f t="shared" si="34"/>
        <v>0</v>
      </c>
      <c r="O155" s="49">
        <f t="shared" si="28"/>
        <v>2031</v>
      </c>
    </row>
    <row r="156" spans="2:15" x14ac:dyDescent="0.25">
      <c r="B156" s="48">
        <f t="shared" si="29"/>
        <v>48122</v>
      </c>
      <c r="C156" s="72">
        <f t="shared" si="30"/>
        <v>0</v>
      </c>
      <c r="D156" s="125">
        <v>0</v>
      </c>
      <c r="E156" s="125">
        <v>0</v>
      </c>
      <c r="F156" s="73">
        <f t="shared" si="31"/>
        <v>0</v>
      </c>
      <c r="G156" s="77">
        <f t="shared" si="32"/>
        <v>0</v>
      </c>
      <c r="H156" s="74">
        <f t="shared" si="26"/>
        <v>0</v>
      </c>
      <c r="I156" s="74">
        <f t="shared" si="27"/>
        <v>0</v>
      </c>
      <c r="J156" s="74">
        <f t="shared" si="35"/>
        <v>0</v>
      </c>
      <c r="K156" s="60">
        <f t="shared" si="36"/>
        <v>0</v>
      </c>
      <c r="L156" s="75">
        <f t="shared" si="33"/>
        <v>0</v>
      </c>
      <c r="M156" s="123">
        <f t="shared" si="37"/>
        <v>0</v>
      </c>
      <c r="N156" s="76">
        <f t="shared" si="34"/>
        <v>0</v>
      </c>
      <c r="O156" s="49">
        <f t="shared" si="28"/>
        <v>2031</v>
      </c>
    </row>
    <row r="157" spans="2:15" x14ac:dyDescent="0.25">
      <c r="B157" s="48">
        <f t="shared" si="29"/>
        <v>48153</v>
      </c>
      <c r="C157" s="72">
        <f t="shared" si="30"/>
        <v>0</v>
      </c>
      <c r="D157" s="125">
        <v>0</v>
      </c>
      <c r="E157" s="125">
        <v>0</v>
      </c>
      <c r="F157" s="73">
        <f t="shared" si="31"/>
        <v>0</v>
      </c>
      <c r="G157" s="77">
        <f t="shared" si="32"/>
        <v>0</v>
      </c>
      <c r="H157" s="74">
        <f t="shared" si="26"/>
        <v>0</v>
      </c>
      <c r="I157" s="74">
        <f t="shared" si="27"/>
        <v>0</v>
      </c>
      <c r="J157" s="74">
        <f t="shared" si="35"/>
        <v>0</v>
      </c>
      <c r="K157" s="60">
        <f t="shared" si="36"/>
        <v>0</v>
      </c>
      <c r="L157" s="75">
        <f t="shared" si="33"/>
        <v>0</v>
      </c>
      <c r="M157" s="123">
        <f t="shared" si="37"/>
        <v>0</v>
      </c>
      <c r="N157" s="76">
        <f t="shared" si="34"/>
        <v>0</v>
      </c>
      <c r="O157" s="49">
        <f t="shared" si="28"/>
        <v>2031</v>
      </c>
    </row>
    <row r="158" spans="2:15" x14ac:dyDescent="0.25">
      <c r="B158" s="48">
        <f t="shared" si="29"/>
        <v>48183</v>
      </c>
      <c r="C158" s="72">
        <f t="shared" si="30"/>
        <v>0</v>
      </c>
      <c r="D158" s="125">
        <v>0</v>
      </c>
      <c r="E158" s="125">
        <v>0</v>
      </c>
      <c r="F158" s="73">
        <f t="shared" si="31"/>
        <v>0</v>
      </c>
      <c r="G158" s="77">
        <f t="shared" si="32"/>
        <v>0</v>
      </c>
      <c r="H158" s="74">
        <f t="shared" si="26"/>
        <v>0</v>
      </c>
      <c r="I158" s="74">
        <f t="shared" si="27"/>
        <v>0</v>
      </c>
      <c r="J158" s="74">
        <f t="shared" si="35"/>
        <v>0</v>
      </c>
      <c r="K158" s="60">
        <f t="shared" si="36"/>
        <v>0</v>
      </c>
      <c r="L158" s="75">
        <f t="shared" si="33"/>
        <v>0</v>
      </c>
      <c r="M158" s="123">
        <f t="shared" si="37"/>
        <v>0</v>
      </c>
      <c r="N158" s="76">
        <f t="shared" si="34"/>
        <v>0</v>
      </c>
      <c r="O158" s="49">
        <f t="shared" si="28"/>
        <v>2031</v>
      </c>
    </row>
    <row r="159" spans="2:15" x14ac:dyDescent="0.25">
      <c r="B159" s="48">
        <f t="shared" si="29"/>
        <v>48214</v>
      </c>
      <c r="C159" s="72">
        <f t="shared" si="30"/>
        <v>0</v>
      </c>
      <c r="D159" s="125">
        <v>0</v>
      </c>
      <c r="E159" s="125">
        <v>0</v>
      </c>
      <c r="F159" s="73">
        <f t="shared" si="31"/>
        <v>0</v>
      </c>
      <c r="G159" s="77">
        <f t="shared" si="32"/>
        <v>0</v>
      </c>
      <c r="H159" s="74">
        <f t="shared" si="26"/>
        <v>0</v>
      </c>
      <c r="I159" s="74">
        <f t="shared" si="27"/>
        <v>0</v>
      </c>
      <c r="J159" s="74">
        <f t="shared" si="35"/>
        <v>0</v>
      </c>
      <c r="K159" s="60">
        <f t="shared" si="36"/>
        <v>0</v>
      </c>
      <c r="L159" s="75">
        <f t="shared" si="33"/>
        <v>0</v>
      </c>
      <c r="M159" s="123">
        <f t="shared" si="37"/>
        <v>0</v>
      </c>
      <c r="N159" s="76">
        <f t="shared" si="34"/>
        <v>0</v>
      </c>
      <c r="O159" s="49">
        <f t="shared" si="28"/>
        <v>2032</v>
      </c>
    </row>
    <row r="160" spans="2:15" x14ac:dyDescent="0.25">
      <c r="B160" s="48">
        <f t="shared" si="29"/>
        <v>48245</v>
      </c>
      <c r="C160" s="72">
        <f t="shared" si="30"/>
        <v>0</v>
      </c>
      <c r="D160" s="125">
        <v>0</v>
      </c>
      <c r="E160" s="125">
        <v>0</v>
      </c>
      <c r="F160" s="73">
        <f t="shared" si="31"/>
        <v>0</v>
      </c>
      <c r="G160" s="77">
        <f t="shared" si="32"/>
        <v>0</v>
      </c>
      <c r="H160" s="74">
        <f t="shared" si="26"/>
        <v>0</v>
      </c>
      <c r="I160" s="74">
        <f t="shared" si="27"/>
        <v>0</v>
      </c>
      <c r="J160" s="74">
        <f t="shared" si="35"/>
        <v>0</v>
      </c>
      <c r="K160" s="60">
        <f t="shared" si="36"/>
        <v>0</v>
      </c>
      <c r="L160" s="75">
        <f t="shared" si="33"/>
        <v>0</v>
      </c>
      <c r="M160" s="123">
        <f t="shared" si="37"/>
        <v>0</v>
      </c>
      <c r="N160" s="76">
        <f t="shared" si="34"/>
        <v>0</v>
      </c>
      <c r="O160" s="49">
        <f t="shared" si="28"/>
        <v>2032</v>
      </c>
    </row>
    <row r="161" spans="2:15" x14ac:dyDescent="0.25">
      <c r="B161" s="48">
        <f t="shared" si="29"/>
        <v>48274</v>
      </c>
      <c r="C161" s="72">
        <f t="shared" si="30"/>
        <v>0</v>
      </c>
      <c r="D161" s="125">
        <v>0</v>
      </c>
      <c r="E161" s="125">
        <v>0</v>
      </c>
      <c r="F161" s="73">
        <f t="shared" si="31"/>
        <v>0</v>
      </c>
      <c r="G161" s="77">
        <f t="shared" si="32"/>
        <v>0</v>
      </c>
      <c r="H161" s="74">
        <f t="shared" si="26"/>
        <v>0</v>
      </c>
      <c r="I161" s="74">
        <f t="shared" si="27"/>
        <v>0</v>
      </c>
      <c r="J161" s="74">
        <f t="shared" si="35"/>
        <v>0</v>
      </c>
      <c r="K161" s="60">
        <f t="shared" si="36"/>
        <v>0</v>
      </c>
      <c r="L161" s="75">
        <f t="shared" si="33"/>
        <v>0</v>
      </c>
      <c r="M161" s="123">
        <f t="shared" si="37"/>
        <v>0</v>
      </c>
      <c r="N161" s="76">
        <f t="shared" si="34"/>
        <v>0</v>
      </c>
      <c r="O161" s="49">
        <f t="shared" si="28"/>
        <v>2032</v>
      </c>
    </row>
    <row r="162" spans="2:15" x14ac:dyDescent="0.25">
      <c r="B162" s="48">
        <f t="shared" si="29"/>
        <v>48305</v>
      </c>
      <c r="C162" s="72">
        <f t="shared" si="30"/>
        <v>0</v>
      </c>
      <c r="D162" s="125">
        <v>0</v>
      </c>
      <c r="E162" s="125">
        <v>0</v>
      </c>
      <c r="F162" s="73">
        <f t="shared" si="31"/>
        <v>0</v>
      </c>
      <c r="G162" s="77">
        <f t="shared" si="32"/>
        <v>0</v>
      </c>
      <c r="H162" s="74">
        <f t="shared" si="26"/>
        <v>0</v>
      </c>
      <c r="I162" s="74">
        <f t="shared" si="27"/>
        <v>0</v>
      </c>
      <c r="J162" s="74">
        <f t="shared" si="35"/>
        <v>0</v>
      </c>
      <c r="K162" s="60">
        <f t="shared" si="36"/>
        <v>0</v>
      </c>
      <c r="L162" s="75">
        <f t="shared" si="33"/>
        <v>0</v>
      </c>
      <c r="M162" s="123">
        <f t="shared" si="37"/>
        <v>0</v>
      </c>
      <c r="N162" s="76">
        <f t="shared" si="34"/>
        <v>0</v>
      </c>
      <c r="O162" s="49">
        <f t="shared" si="28"/>
        <v>2032</v>
      </c>
    </row>
    <row r="163" spans="2:15" x14ac:dyDescent="0.25">
      <c r="B163" s="48">
        <f t="shared" si="29"/>
        <v>48335</v>
      </c>
      <c r="C163" s="72">
        <f t="shared" si="30"/>
        <v>0</v>
      </c>
      <c r="D163" s="125">
        <v>0</v>
      </c>
      <c r="E163" s="125">
        <v>0</v>
      </c>
      <c r="F163" s="73">
        <f t="shared" si="31"/>
        <v>0</v>
      </c>
      <c r="G163" s="77">
        <f t="shared" si="32"/>
        <v>0</v>
      </c>
      <c r="H163" s="74">
        <f t="shared" si="26"/>
        <v>0</v>
      </c>
      <c r="I163" s="74">
        <f t="shared" si="27"/>
        <v>0</v>
      </c>
      <c r="J163" s="74">
        <f t="shared" si="35"/>
        <v>0</v>
      </c>
      <c r="K163" s="60">
        <f t="shared" si="36"/>
        <v>0</v>
      </c>
      <c r="L163" s="75">
        <f t="shared" si="33"/>
        <v>0</v>
      </c>
      <c r="M163" s="123">
        <f t="shared" si="37"/>
        <v>0</v>
      </c>
      <c r="N163" s="76">
        <f t="shared" si="34"/>
        <v>0</v>
      </c>
      <c r="O163" s="49">
        <f t="shared" si="28"/>
        <v>2032</v>
      </c>
    </row>
    <row r="164" spans="2:15" x14ac:dyDescent="0.25">
      <c r="B164" s="48">
        <f t="shared" si="29"/>
        <v>48366</v>
      </c>
      <c r="C164" s="72">
        <f t="shared" si="30"/>
        <v>0</v>
      </c>
      <c r="D164" s="125">
        <v>0</v>
      </c>
      <c r="E164" s="125">
        <v>0</v>
      </c>
      <c r="F164" s="73">
        <f t="shared" si="31"/>
        <v>0</v>
      </c>
      <c r="G164" s="77">
        <f t="shared" si="32"/>
        <v>0</v>
      </c>
      <c r="H164" s="74">
        <f t="shared" si="26"/>
        <v>0</v>
      </c>
      <c r="I164" s="74">
        <f t="shared" si="27"/>
        <v>0</v>
      </c>
      <c r="J164" s="74">
        <f t="shared" si="35"/>
        <v>0</v>
      </c>
      <c r="K164" s="60">
        <f t="shared" si="36"/>
        <v>0</v>
      </c>
      <c r="L164" s="75">
        <f t="shared" si="33"/>
        <v>0</v>
      </c>
      <c r="M164" s="123">
        <f t="shared" si="37"/>
        <v>0</v>
      </c>
      <c r="N164" s="76">
        <f t="shared" si="34"/>
        <v>0</v>
      </c>
      <c r="O164" s="49">
        <f t="shared" si="28"/>
        <v>2032</v>
      </c>
    </row>
    <row r="165" spans="2:15" x14ac:dyDescent="0.25">
      <c r="B165" s="48">
        <f t="shared" si="29"/>
        <v>48396</v>
      </c>
      <c r="C165" s="72">
        <f t="shared" si="30"/>
        <v>0</v>
      </c>
      <c r="D165" s="125">
        <v>0</v>
      </c>
      <c r="E165" s="125">
        <v>0</v>
      </c>
      <c r="F165" s="73">
        <f t="shared" si="31"/>
        <v>0</v>
      </c>
      <c r="G165" s="77">
        <f t="shared" si="32"/>
        <v>0</v>
      </c>
      <c r="H165" s="74">
        <f t="shared" si="26"/>
        <v>0</v>
      </c>
      <c r="I165" s="74">
        <f t="shared" si="27"/>
        <v>0</v>
      </c>
      <c r="J165" s="74">
        <f t="shared" si="35"/>
        <v>0</v>
      </c>
      <c r="K165" s="60">
        <f t="shared" si="36"/>
        <v>0</v>
      </c>
      <c r="L165" s="75">
        <f t="shared" si="33"/>
        <v>0</v>
      </c>
      <c r="M165" s="123">
        <f t="shared" si="37"/>
        <v>0</v>
      </c>
      <c r="N165" s="76">
        <f t="shared" si="34"/>
        <v>0</v>
      </c>
      <c r="O165" s="49">
        <f t="shared" si="28"/>
        <v>2032</v>
      </c>
    </row>
    <row r="166" spans="2:15" x14ac:dyDescent="0.25">
      <c r="B166" s="48">
        <f t="shared" si="29"/>
        <v>48427</v>
      </c>
      <c r="C166" s="72">
        <f t="shared" si="30"/>
        <v>0</v>
      </c>
      <c r="D166" s="125">
        <v>0</v>
      </c>
      <c r="E166" s="125">
        <v>0</v>
      </c>
      <c r="F166" s="73">
        <f t="shared" si="31"/>
        <v>0</v>
      </c>
      <c r="G166" s="77">
        <f t="shared" si="32"/>
        <v>0</v>
      </c>
      <c r="H166" s="74">
        <f t="shared" si="26"/>
        <v>0</v>
      </c>
      <c r="I166" s="74">
        <f t="shared" si="27"/>
        <v>0</v>
      </c>
      <c r="J166" s="74">
        <f t="shared" si="35"/>
        <v>0</v>
      </c>
      <c r="K166" s="60">
        <f t="shared" si="36"/>
        <v>0</v>
      </c>
      <c r="L166" s="75">
        <f t="shared" si="33"/>
        <v>0</v>
      </c>
      <c r="M166" s="123">
        <f t="shared" si="37"/>
        <v>0</v>
      </c>
      <c r="N166" s="76">
        <f t="shared" si="34"/>
        <v>0</v>
      </c>
      <c r="O166" s="49">
        <f t="shared" si="28"/>
        <v>2032</v>
      </c>
    </row>
    <row r="167" spans="2:15" x14ac:dyDescent="0.25">
      <c r="B167" s="48">
        <f t="shared" si="29"/>
        <v>48458</v>
      </c>
      <c r="C167" s="72">
        <f t="shared" si="30"/>
        <v>0</v>
      </c>
      <c r="D167" s="125">
        <v>0</v>
      </c>
      <c r="E167" s="125">
        <v>0</v>
      </c>
      <c r="F167" s="73">
        <f t="shared" si="31"/>
        <v>0</v>
      </c>
      <c r="G167" s="77">
        <f t="shared" si="32"/>
        <v>0</v>
      </c>
      <c r="H167" s="74">
        <f t="shared" si="26"/>
        <v>0</v>
      </c>
      <c r="I167" s="74">
        <f t="shared" si="27"/>
        <v>0</v>
      </c>
      <c r="J167" s="74">
        <f t="shared" si="35"/>
        <v>0</v>
      </c>
      <c r="K167" s="60">
        <f t="shared" si="36"/>
        <v>0</v>
      </c>
      <c r="L167" s="75">
        <f t="shared" si="33"/>
        <v>0</v>
      </c>
      <c r="M167" s="123">
        <f t="shared" si="37"/>
        <v>0</v>
      </c>
      <c r="N167" s="76">
        <f t="shared" si="34"/>
        <v>0</v>
      </c>
      <c r="O167" s="49">
        <f t="shared" si="28"/>
        <v>2032</v>
      </c>
    </row>
    <row r="168" spans="2:15" x14ac:dyDescent="0.25">
      <c r="B168" s="48">
        <f t="shared" si="29"/>
        <v>48488</v>
      </c>
      <c r="C168" s="72">
        <f t="shared" si="30"/>
        <v>0</v>
      </c>
      <c r="D168" s="125">
        <v>0</v>
      </c>
      <c r="E168" s="125">
        <v>0</v>
      </c>
      <c r="F168" s="73">
        <f t="shared" si="31"/>
        <v>0</v>
      </c>
      <c r="G168" s="77">
        <f t="shared" si="32"/>
        <v>0</v>
      </c>
      <c r="H168" s="74">
        <f t="shared" si="26"/>
        <v>0</v>
      </c>
      <c r="I168" s="74">
        <f t="shared" si="27"/>
        <v>0</v>
      </c>
      <c r="J168" s="74">
        <f t="shared" si="35"/>
        <v>0</v>
      </c>
      <c r="K168" s="60">
        <f t="shared" si="36"/>
        <v>0</v>
      </c>
      <c r="L168" s="75">
        <f t="shared" si="33"/>
        <v>0</v>
      </c>
      <c r="M168" s="123">
        <f t="shared" si="37"/>
        <v>0</v>
      </c>
      <c r="N168" s="76">
        <f t="shared" si="34"/>
        <v>0</v>
      </c>
      <c r="O168" s="49">
        <f t="shared" si="28"/>
        <v>2032</v>
      </c>
    </row>
    <row r="169" spans="2:15" x14ac:dyDescent="0.25">
      <c r="B169" s="48">
        <f t="shared" si="29"/>
        <v>48519</v>
      </c>
      <c r="C169" s="72">
        <f t="shared" si="30"/>
        <v>0</v>
      </c>
      <c r="D169" s="125">
        <v>0</v>
      </c>
      <c r="E169" s="125">
        <v>0</v>
      </c>
      <c r="F169" s="73">
        <f t="shared" si="31"/>
        <v>0</v>
      </c>
      <c r="G169" s="77">
        <f t="shared" si="32"/>
        <v>0</v>
      </c>
      <c r="H169" s="74">
        <f t="shared" si="26"/>
        <v>0</v>
      </c>
      <c r="I169" s="74">
        <f t="shared" si="27"/>
        <v>0</v>
      </c>
      <c r="J169" s="74">
        <f t="shared" si="35"/>
        <v>0</v>
      </c>
      <c r="K169" s="60">
        <f t="shared" si="36"/>
        <v>0</v>
      </c>
      <c r="L169" s="75">
        <f t="shared" si="33"/>
        <v>0</v>
      </c>
      <c r="M169" s="123">
        <f t="shared" si="37"/>
        <v>0</v>
      </c>
      <c r="N169" s="76">
        <f t="shared" si="34"/>
        <v>0</v>
      </c>
      <c r="O169" s="49">
        <f t="shared" si="28"/>
        <v>2032</v>
      </c>
    </row>
    <row r="170" spans="2:15" x14ac:dyDescent="0.25">
      <c r="B170" s="48">
        <f t="shared" si="29"/>
        <v>48549</v>
      </c>
      <c r="C170" s="72">
        <f t="shared" si="30"/>
        <v>0</v>
      </c>
      <c r="D170" s="125">
        <v>0</v>
      </c>
      <c r="E170" s="125">
        <v>0</v>
      </c>
      <c r="F170" s="73">
        <f t="shared" si="31"/>
        <v>0</v>
      </c>
      <c r="G170" s="77">
        <f t="shared" si="32"/>
        <v>0</v>
      </c>
      <c r="H170" s="74">
        <f t="shared" si="26"/>
        <v>0</v>
      </c>
      <c r="I170" s="74">
        <f t="shared" si="27"/>
        <v>0</v>
      </c>
      <c r="J170" s="74">
        <f t="shared" si="35"/>
        <v>0</v>
      </c>
      <c r="K170" s="60">
        <f t="shared" si="36"/>
        <v>0</v>
      </c>
      <c r="L170" s="75">
        <f t="shared" si="33"/>
        <v>0</v>
      </c>
      <c r="M170" s="123">
        <f t="shared" si="37"/>
        <v>0</v>
      </c>
      <c r="N170" s="76">
        <f t="shared" si="34"/>
        <v>0</v>
      </c>
      <c r="O170" s="49">
        <f t="shared" si="28"/>
        <v>2032</v>
      </c>
    </row>
    <row r="171" spans="2:15" x14ac:dyDescent="0.25">
      <c r="B171" s="48">
        <f t="shared" si="29"/>
        <v>48580</v>
      </c>
      <c r="C171" s="72">
        <f t="shared" si="30"/>
        <v>0</v>
      </c>
      <c r="D171" s="125">
        <v>0</v>
      </c>
      <c r="E171" s="125">
        <v>0</v>
      </c>
      <c r="F171" s="73">
        <f t="shared" si="31"/>
        <v>0</v>
      </c>
      <c r="G171" s="77">
        <f t="shared" si="32"/>
        <v>0</v>
      </c>
      <c r="H171" s="74">
        <f t="shared" si="26"/>
        <v>0</v>
      </c>
      <c r="I171" s="74">
        <f t="shared" si="27"/>
        <v>0</v>
      </c>
      <c r="J171" s="74">
        <f t="shared" si="35"/>
        <v>0</v>
      </c>
      <c r="K171" s="60">
        <f t="shared" si="36"/>
        <v>0</v>
      </c>
      <c r="L171" s="75">
        <f t="shared" si="33"/>
        <v>0</v>
      </c>
      <c r="M171" s="123">
        <f t="shared" si="37"/>
        <v>0</v>
      </c>
      <c r="N171" s="76">
        <f t="shared" si="34"/>
        <v>0</v>
      </c>
      <c r="O171" s="49">
        <f t="shared" si="28"/>
        <v>2033</v>
      </c>
    </row>
    <row r="172" spans="2:15" x14ac:dyDescent="0.25">
      <c r="B172" s="48">
        <f t="shared" si="29"/>
        <v>48611</v>
      </c>
      <c r="C172" s="72">
        <f t="shared" si="30"/>
        <v>0</v>
      </c>
      <c r="D172" s="125">
        <v>0</v>
      </c>
      <c r="E172" s="125">
        <v>0</v>
      </c>
      <c r="F172" s="73">
        <f t="shared" si="31"/>
        <v>0</v>
      </c>
      <c r="G172" s="77">
        <f t="shared" si="32"/>
        <v>0</v>
      </c>
      <c r="H172" s="74">
        <f t="shared" si="26"/>
        <v>0</v>
      </c>
      <c r="I172" s="74">
        <f t="shared" si="27"/>
        <v>0</v>
      </c>
      <c r="J172" s="74">
        <f t="shared" si="35"/>
        <v>0</v>
      </c>
      <c r="K172" s="60">
        <f t="shared" si="36"/>
        <v>0</v>
      </c>
      <c r="L172" s="75">
        <f t="shared" si="33"/>
        <v>0</v>
      </c>
      <c r="M172" s="123">
        <f t="shared" si="37"/>
        <v>0</v>
      </c>
      <c r="N172" s="76">
        <f t="shared" si="34"/>
        <v>0</v>
      </c>
      <c r="O172" s="49">
        <f t="shared" si="28"/>
        <v>2033</v>
      </c>
    </row>
    <row r="173" spans="2:15" x14ac:dyDescent="0.25">
      <c r="B173" s="48">
        <f t="shared" si="29"/>
        <v>48639</v>
      </c>
      <c r="C173" s="72">
        <f t="shared" si="30"/>
        <v>0</v>
      </c>
      <c r="D173" s="125">
        <v>0</v>
      </c>
      <c r="E173" s="125">
        <v>0</v>
      </c>
      <c r="F173" s="73">
        <f t="shared" si="31"/>
        <v>0</v>
      </c>
      <c r="G173" s="77">
        <f t="shared" si="32"/>
        <v>0</v>
      </c>
      <c r="H173" s="74">
        <f t="shared" si="26"/>
        <v>0</v>
      </c>
      <c r="I173" s="74">
        <f t="shared" si="27"/>
        <v>0</v>
      </c>
      <c r="J173" s="74">
        <f t="shared" si="35"/>
        <v>0</v>
      </c>
      <c r="K173" s="60">
        <f t="shared" si="36"/>
        <v>0</v>
      </c>
      <c r="L173" s="75">
        <f t="shared" si="33"/>
        <v>0</v>
      </c>
      <c r="M173" s="123">
        <f t="shared" si="37"/>
        <v>0</v>
      </c>
      <c r="N173" s="76">
        <f t="shared" si="34"/>
        <v>0</v>
      </c>
      <c r="O173" s="49">
        <f t="shared" si="28"/>
        <v>2033</v>
      </c>
    </row>
    <row r="174" spans="2:15" x14ac:dyDescent="0.25">
      <c r="B174" s="48">
        <f t="shared" si="29"/>
        <v>48670</v>
      </c>
      <c r="C174" s="72">
        <f t="shared" si="30"/>
        <v>0</v>
      </c>
      <c r="D174" s="125">
        <v>0</v>
      </c>
      <c r="E174" s="125">
        <v>0</v>
      </c>
      <c r="F174" s="73">
        <f t="shared" si="31"/>
        <v>0</v>
      </c>
      <c r="G174" s="77">
        <f t="shared" si="32"/>
        <v>0</v>
      </c>
      <c r="H174" s="74">
        <f t="shared" si="26"/>
        <v>0</v>
      </c>
      <c r="I174" s="74">
        <f t="shared" si="27"/>
        <v>0</v>
      </c>
      <c r="J174" s="74">
        <f t="shared" si="35"/>
        <v>0</v>
      </c>
      <c r="K174" s="60">
        <f t="shared" si="36"/>
        <v>0</v>
      </c>
      <c r="L174" s="75">
        <f t="shared" si="33"/>
        <v>0</v>
      </c>
      <c r="M174" s="123">
        <f t="shared" si="37"/>
        <v>0</v>
      </c>
      <c r="N174" s="76">
        <f t="shared" si="34"/>
        <v>0</v>
      </c>
      <c r="O174" s="49">
        <f t="shared" si="28"/>
        <v>2033</v>
      </c>
    </row>
    <row r="175" spans="2:15" x14ac:dyDescent="0.25">
      <c r="B175" s="48">
        <f t="shared" si="29"/>
        <v>48700</v>
      </c>
      <c r="C175" s="72">
        <f t="shared" si="30"/>
        <v>0</v>
      </c>
      <c r="D175" s="125">
        <v>0</v>
      </c>
      <c r="E175" s="125">
        <v>0</v>
      </c>
      <c r="F175" s="73">
        <f t="shared" si="31"/>
        <v>0</v>
      </c>
      <c r="G175" s="77">
        <f t="shared" si="32"/>
        <v>0</v>
      </c>
      <c r="H175" s="74">
        <f t="shared" si="26"/>
        <v>0</v>
      </c>
      <c r="I175" s="74">
        <f t="shared" si="27"/>
        <v>0</v>
      </c>
      <c r="J175" s="74">
        <f t="shared" si="35"/>
        <v>0</v>
      </c>
      <c r="K175" s="60">
        <f t="shared" si="36"/>
        <v>0</v>
      </c>
      <c r="L175" s="75">
        <f t="shared" si="33"/>
        <v>0</v>
      </c>
      <c r="M175" s="123">
        <f t="shared" si="37"/>
        <v>0</v>
      </c>
      <c r="N175" s="76">
        <f t="shared" si="34"/>
        <v>0</v>
      </c>
      <c r="O175" s="49">
        <f t="shared" si="28"/>
        <v>2033</v>
      </c>
    </row>
    <row r="176" spans="2:15" x14ac:dyDescent="0.25">
      <c r="B176" s="48">
        <f t="shared" si="29"/>
        <v>48731</v>
      </c>
      <c r="C176" s="72">
        <f t="shared" si="30"/>
        <v>0</v>
      </c>
      <c r="D176" s="125">
        <v>0</v>
      </c>
      <c r="E176" s="125">
        <v>0</v>
      </c>
      <c r="F176" s="73">
        <f t="shared" si="31"/>
        <v>0</v>
      </c>
      <c r="G176" s="77">
        <f t="shared" si="32"/>
        <v>0</v>
      </c>
      <c r="H176" s="74">
        <f t="shared" si="26"/>
        <v>0</v>
      </c>
      <c r="I176" s="74">
        <f t="shared" si="27"/>
        <v>0</v>
      </c>
      <c r="J176" s="74">
        <f t="shared" si="35"/>
        <v>0</v>
      </c>
      <c r="K176" s="60">
        <f t="shared" si="36"/>
        <v>0</v>
      </c>
      <c r="L176" s="75">
        <f t="shared" si="33"/>
        <v>0</v>
      </c>
      <c r="M176" s="123">
        <f t="shared" si="37"/>
        <v>0</v>
      </c>
      <c r="N176" s="76">
        <f t="shared" si="34"/>
        <v>0</v>
      </c>
      <c r="O176" s="49">
        <f t="shared" si="28"/>
        <v>2033</v>
      </c>
    </row>
    <row r="177" spans="2:15" x14ac:dyDescent="0.25">
      <c r="B177" s="48">
        <f t="shared" si="29"/>
        <v>48761</v>
      </c>
      <c r="C177" s="72">
        <f t="shared" si="30"/>
        <v>0</v>
      </c>
      <c r="D177" s="125">
        <v>0</v>
      </c>
      <c r="E177" s="125">
        <v>0</v>
      </c>
      <c r="F177" s="73">
        <f t="shared" si="31"/>
        <v>0</v>
      </c>
      <c r="G177" s="77">
        <f t="shared" si="32"/>
        <v>0</v>
      </c>
      <c r="H177" s="74">
        <f t="shared" si="26"/>
        <v>0</v>
      </c>
      <c r="I177" s="74">
        <f t="shared" si="27"/>
        <v>0</v>
      </c>
      <c r="J177" s="74">
        <f t="shared" si="35"/>
        <v>0</v>
      </c>
      <c r="K177" s="60">
        <f t="shared" si="36"/>
        <v>0</v>
      </c>
      <c r="L177" s="75">
        <f t="shared" si="33"/>
        <v>0</v>
      </c>
      <c r="M177" s="123">
        <f t="shared" si="37"/>
        <v>0</v>
      </c>
      <c r="N177" s="76">
        <f t="shared" si="34"/>
        <v>0</v>
      </c>
      <c r="O177" s="49">
        <f t="shared" si="28"/>
        <v>2033</v>
      </c>
    </row>
    <row r="178" spans="2:15" x14ac:dyDescent="0.25">
      <c r="B178" s="48">
        <f t="shared" si="29"/>
        <v>48792</v>
      </c>
      <c r="C178" s="72">
        <f t="shared" si="30"/>
        <v>0</v>
      </c>
      <c r="D178" s="125">
        <v>0</v>
      </c>
      <c r="E178" s="125">
        <v>0</v>
      </c>
      <c r="F178" s="73">
        <f t="shared" si="31"/>
        <v>0</v>
      </c>
      <c r="G178" s="77">
        <f t="shared" si="32"/>
        <v>0</v>
      </c>
      <c r="H178" s="74">
        <f t="shared" si="26"/>
        <v>0</v>
      </c>
      <c r="I178" s="74">
        <f t="shared" si="27"/>
        <v>0</v>
      </c>
      <c r="J178" s="74">
        <f t="shared" si="35"/>
        <v>0</v>
      </c>
      <c r="K178" s="60">
        <f t="shared" si="36"/>
        <v>0</v>
      </c>
      <c r="L178" s="75">
        <f t="shared" si="33"/>
        <v>0</v>
      </c>
      <c r="M178" s="123">
        <f t="shared" si="37"/>
        <v>0</v>
      </c>
      <c r="N178" s="76">
        <f t="shared" si="34"/>
        <v>0</v>
      </c>
      <c r="O178" s="49">
        <f t="shared" si="28"/>
        <v>2033</v>
      </c>
    </row>
    <row r="179" spans="2:15" x14ac:dyDescent="0.25">
      <c r="B179" s="48">
        <f t="shared" si="29"/>
        <v>48823</v>
      </c>
      <c r="C179" s="72">
        <f t="shared" si="30"/>
        <v>0</v>
      </c>
      <c r="D179" s="125">
        <v>0</v>
      </c>
      <c r="E179" s="125">
        <v>0</v>
      </c>
      <c r="F179" s="73">
        <f t="shared" si="31"/>
        <v>0</v>
      </c>
      <c r="G179" s="77">
        <f t="shared" si="32"/>
        <v>0</v>
      </c>
      <c r="H179" s="74">
        <f t="shared" si="26"/>
        <v>0</v>
      </c>
      <c r="I179" s="74">
        <f t="shared" si="27"/>
        <v>0</v>
      </c>
      <c r="J179" s="74">
        <f t="shared" si="35"/>
        <v>0</v>
      </c>
      <c r="K179" s="60">
        <f t="shared" si="36"/>
        <v>0</v>
      </c>
      <c r="L179" s="75">
        <f t="shared" si="33"/>
        <v>0</v>
      </c>
      <c r="M179" s="123">
        <f t="shared" si="37"/>
        <v>0</v>
      </c>
      <c r="N179" s="76">
        <f t="shared" si="34"/>
        <v>0</v>
      </c>
      <c r="O179" s="49">
        <f t="shared" si="28"/>
        <v>2033</v>
      </c>
    </row>
    <row r="180" spans="2:15" x14ac:dyDescent="0.25">
      <c r="B180" s="48">
        <f t="shared" si="29"/>
        <v>48853</v>
      </c>
      <c r="C180" s="72">
        <f t="shared" si="30"/>
        <v>0</v>
      </c>
      <c r="D180" s="125">
        <v>0</v>
      </c>
      <c r="E180" s="125">
        <v>0</v>
      </c>
      <c r="F180" s="73">
        <f t="shared" si="31"/>
        <v>0</v>
      </c>
      <c r="G180" s="77">
        <f t="shared" si="32"/>
        <v>0</v>
      </c>
      <c r="H180" s="74">
        <f t="shared" si="26"/>
        <v>0</v>
      </c>
      <c r="I180" s="74">
        <f t="shared" si="27"/>
        <v>0</v>
      </c>
      <c r="J180" s="74">
        <f t="shared" si="35"/>
        <v>0</v>
      </c>
      <c r="K180" s="60">
        <f t="shared" si="36"/>
        <v>0</v>
      </c>
      <c r="L180" s="75">
        <f t="shared" si="33"/>
        <v>0</v>
      </c>
      <c r="M180" s="123">
        <f t="shared" si="37"/>
        <v>0</v>
      </c>
      <c r="N180" s="76">
        <f t="shared" si="34"/>
        <v>0</v>
      </c>
      <c r="O180" s="49">
        <f t="shared" si="28"/>
        <v>2033</v>
      </c>
    </row>
    <row r="181" spans="2:15" x14ac:dyDescent="0.25">
      <c r="B181" s="48">
        <f t="shared" si="29"/>
        <v>48884</v>
      </c>
      <c r="C181" s="72">
        <f t="shared" si="30"/>
        <v>0</v>
      </c>
      <c r="D181" s="125">
        <v>0</v>
      </c>
      <c r="E181" s="125">
        <v>0</v>
      </c>
      <c r="F181" s="73">
        <f t="shared" si="31"/>
        <v>0</v>
      </c>
      <c r="G181" s="77">
        <f t="shared" si="32"/>
        <v>0</v>
      </c>
      <c r="H181" s="74">
        <f t="shared" si="26"/>
        <v>0</v>
      </c>
      <c r="I181" s="74">
        <f t="shared" si="27"/>
        <v>0</v>
      </c>
      <c r="J181" s="74">
        <f t="shared" si="35"/>
        <v>0</v>
      </c>
      <c r="K181" s="60">
        <f t="shared" si="36"/>
        <v>0</v>
      </c>
      <c r="L181" s="75">
        <f t="shared" si="33"/>
        <v>0</v>
      </c>
      <c r="M181" s="123">
        <f t="shared" si="37"/>
        <v>0</v>
      </c>
      <c r="N181" s="76">
        <f t="shared" si="34"/>
        <v>0</v>
      </c>
      <c r="O181" s="49">
        <f t="shared" si="28"/>
        <v>2033</v>
      </c>
    </row>
    <row r="182" spans="2:15" x14ac:dyDescent="0.25">
      <c r="B182" s="48">
        <f t="shared" si="29"/>
        <v>48914</v>
      </c>
      <c r="C182" s="72">
        <f t="shared" si="30"/>
        <v>0</v>
      </c>
      <c r="D182" s="125">
        <v>0</v>
      </c>
      <c r="E182" s="125">
        <v>0</v>
      </c>
      <c r="F182" s="73">
        <f t="shared" si="31"/>
        <v>0</v>
      </c>
      <c r="G182" s="77">
        <f t="shared" si="32"/>
        <v>0</v>
      </c>
      <c r="H182" s="74">
        <f t="shared" si="26"/>
        <v>0</v>
      </c>
      <c r="I182" s="74">
        <f t="shared" si="27"/>
        <v>0</v>
      </c>
      <c r="J182" s="74">
        <f t="shared" si="35"/>
        <v>0</v>
      </c>
      <c r="K182" s="60">
        <f t="shared" si="36"/>
        <v>0</v>
      </c>
      <c r="L182" s="75">
        <f t="shared" si="33"/>
        <v>0</v>
      </c>
      <c r="M182" s="123">
        <f t="shared" si="37"/>
        <v>0</v>
      </c>
      <c r="N182" s="76">
        <f t="shared" si="34"/>
        <v>0</v>
      </c>
      <c r="O182" s="49">
        <f t="shared" si="28"/>
        <v>2033</v>
      </c>
    </row>
    <row r="183" spans="2:15" x14ac:dyDescent="0.25">
      <c r="B183" s="48">
        <f t="shared" si="29"/>
        <v>48945</v>
      </c>
      <c r="C183" s="72">
        <f t="shared" si="30"/>
        <v>0</v>
      </c>
      <c r="D183" s="125">
        <v>0</v>
      </c>
      <c r="E183" s="125">
        <v>0</v>
      </c>
      <c r="F183" s="73">
        <f t="shared" si="31"/>
        <v>0</v>
      </c>
      <c r="G183" s="77">
        <f t="shared" si="32"/>
        <v>0</v>
      </c>
      <c r="H183" s="74">
        <f t="shared" si="26"/>
        <v>0</v>
      </c>
      <c r="I183" s="74">
        <f t="shared" si="27"/>
        <v>0</v>
      </c>
      <c r="J183" s="74">
        <f t="shared" si="35"/>
        <v>0</v>
      </c>
      <c r="K183" s="60">
        <f t="shared" si="36"/>
        <v>0</v>
      </c>
      <c r="L183" s="75">
        <f t="shared" si="33"/>
        <v>0</v>
      </c>
      <c r="M183" s="123">
        <f t="shared" si="37"/>
        <v>0</v>
      </c>
      <c r="N183" s="76">
        <f t="shared" si="34"/>
        <v>0</v>
      </c>
      <c r="O183" s="49">
        <f t="shared" si="28"/>
        <v>2034</v>
      </c>
    </row>
    <row r="184" spans="2:15" x14ac:dyDescent="0.25">
      <c r="B184" s="48">
        <f t="shared" si="29"/>
        <v>48976</v>
      </c>
      <c r="C184" s="72">
        <f t="shared" si="30"/>
        <v>0</v>
      </c>
      <c r="D184" s="125">
        <v>0</v>
      </c>
      <c r="E184" s="125">
        <v>0</v>
      </c>
      <c r="F184" s="73">
        <f t="shared" si="31"/>
        <v>0</v>
      </c>
      <c r="G184" s="77">
        <f t="shared" si="32"/>
        <v>0</v>
      </c>
      <c r="H184" s="74">
        <f t="shared" si="26"/>
        <v>0</v>
      </c>
      <c r="I184" s="74">
        <f t="shared" si="27"/>
        <v>0</v>
      </c>
      <c r="J184" s="74">
        <f t="shared" si="35"/>
        <v>0</v>
      </c>
      <c r="K184" s="60">
        <f t="shared" si="36"/>
        <v>0</v>
      </c>
      <c r="L184" s="75">
        <f t="shared" si="33"/>
        <v>0</v>
      </c>
      <c r="M184" s="123">
        <f t="shared" si="37"/>
        <v>0</v>
      </c>
      <c r="N184" s="76">
        <f t="shared" si="34"/>
        <v>0</v>
      </c>
      <c r="O184" s="49">
        <f t="shared" si="28"/>
        <v>2034</v>
      </c>
    </row>
    <row r="185" spans="2:15" x14ac:dyDescent="0.25">
      <c r="B185" s="48">
        <f t="shared" si="29"/>
        <v>49004</v>
      </c>
      <c r="C185" s="72">
        <f t="shared" si="30"/>
        <v>0</v>
      </c>
      <c r="D185" s="125">
        <v>0</v>
      </c>
      <c r="E185" s="125">
        <v>0</v>
      </c>
      <c r="F185" s="73">
        <f t="shared" si="31"/>
        <v>0</v>
      </c>
      <c r="G185" s="77">
        <f t="shared" si="32"/>
        <v>0</v>
      </c>
      <c r="H185" s="74">
        <f t="shared" si="26"/>
        <v>0</v>
      </c>
      <c r="I185" s="74">
        <f t="shared" si="27"/>
        <v>0</v>
      </c>
      <c r="J185" s="74">
        <f t="shared" si="35"/>
        <v>0</v>
      </c>
      <c r="K185" s="60">
        <f t="shared" si="36"/>
        <v>0</v>
      </c>
      <c r="L185" s="75">
        <f t="shared" si="33"/>
        <v>0</v>
      </c>
      <c r="M185" s="123">
        <f t="shared" si="37"/>
        <v>0</v>
      </c>
      <c r="N185" s="76">
        <f t="shared" si="34"/>
        <v>0</v>
      </c>
      <c r="O185" s="49">
        <f t="shared" si="28"/>
        <v>2034</v>
      </c>
    </row>
    <row r="186" spans="2:15" x14ac:dyDescent="0.25">
      <c r="B186" s="48">
        <f t="shared" si="29"/>
        <v>49035</v>
      </c>
      <c r="C186" s="72">
        <f t="shared" si="30"/>
        <v>0</v>
      </c>
      <c r="D186" s="125">
        <v>0</v>
      </c>
      <c r="E186" s="125">
        <v>0</v>
      </c>
      <c r="F186" s="73">
        <f t="shared" si="31"/>
        <v>0</v>
      </c>
      <c r="G186" s="77">
        <f t="shared" si="32"/>
        <v>0</v>
      </c>
      <c r="H186" s="74">
        <f t="shared" si="26"/>
        <v>0</v>
      </c>
      <c r="I186" s="74">
        <f t="shared" si="27"/>
        <v>0</v>
      </c>
      <c r="J186" s="74">
        <f t="shared" si="35"/>
        <v>0</v>
      </c>
      <c r="K186" s="60">
        <f t="shared" si="36"/>
        <v>0</v>
      </c>
      <c r="L186" s="75">
        <f t="shared" si="33"/>
        <v>0</v>
      </c>
      <c r="M186" s="123">
        <f t="shared" si="37"/>
        <v>0</v>
      </c>
      <c r="N186" s="76">
        <f t="shared" si="34"/>
        <v>0</v>
      </c>
      <c r="O186" s="49">
        <f t="shared" si="28"/>
        <v>2034</v>
      </c>
    </row>
    <row r="187" spans="2:15" x14ac:dyDescent="0.25">
      <c r="B187" s="48">
        <f t="shared" si="29"/>
        <v>49065</v>
      </c>
      <c r="C187" s="72">
        <f t="shared" si="30"/>
        <v>0</v>
      </c>
      <c r="D187" s="125">
        <v>0</v>
      </c>
      <c r="E187" s="125">
        <v>0</v>
      </c>
      <c r="F187" s="73">
        <f t="shared" si="31"/>
        <v>0</v>
      </c>
      <c r="G187" s="77">
        <f t="shared" si="32"/>
        <v>0</v>
      </c>
      <c r="H187" s="74">
        <f t="shared" si="26"/>
        <v>0</v>
      </c>
      <c r="I187" s="74">
        <f t="shared" si="27"/>
        <v>0</v>
      </c>
      <c r="J187" s="74">
        <f t="shared" si="35"/>
        <v>0</v>
      </c>
      <c r="K187" s="60">
        <f t="shared" si="36"/>
        <v>0</v>
      </c>
      <c r="L187" s="75">
        <f t="shared" si="33"/>
        <v>0</v>
      </c>
      <c r="M187" s="123">
        <f t="shared" si="37"/>
        <v>0</v>
      </c>
      <c r="N187" s="76">
        <f t="shared" si="34"/>
        <v>0</v>
      </c>
      <c r="O187" s="49">
        <f t="shared" si="28"/>
        <v>2034</v>
      </c>
    </row>
    <row r="188" spans="2:15" x14ac:dyDescent="0.25">
      <c r="B188" s="48">
        <f t="shared" si="29"/>
        <v>49096</v>
      </c>
      <c r="C188" s="72">
        <f t="shared" si="30"/>
        <v>0</v>
      </c>
      <c r="D188" s="125">
        <v>0</v>
      </c>
      <c r="E188" s="125">
        <v>0</v>
      </c>
      <c r="F188" s="73">
        <f t="shared" si="31"/>
        <v>0</v>
      </c>
      <c r="G188" s="77">
        <f t="shared" si="32"/>
        <v>0</v>
      </c>
      <c r="H188" s="74">
        <f t="shared" si="26"/>
        <v>0</v>
      </c>
      <c r="I188" s="74">
        <f t="shared" si="27"/>
        <v>0</v>
      </c>
      <c r="J188" s="74">
        <f t="shared" si="35"/>
        <v>0</v>
      </c>
      <c r="K188" s="60">
        <f t="shared" si="36"/>
        <v>0</v>
      </c>
      <c r="L188" s="75">
        <f t="shared" si="33"/>
        <v>0</v>
      </c>
      <c r="M188" s="123">
        <f t="shared" si="37"/>
        <v>0</v>
      </c>
      <c r="N188" s="76">
        <f t="shared" si="34"/>
        <v>0</v>
      </c>
      <c r="O188" s="49">
        <f t="shared" si="28"/>
        <v>2034</v>
      </c>
    </row>
    <row r="189" spans="2:15" x14ac:dyDescent="0.25">
      <c r="B189" s="48">
        <f t="shared" si="29"/>
        <v>49126</v>
      </c>
      <c r="C189" s="72">
        <f t="shared" si="30"/>
        <v>0</v>
      </c>
      <c r="D189" s="125">
        <v>0</v>
      </c>
      <c r="E189" s="125">
        <v>0</v>
      </c>
      <c r="F189" s="73">
        <f t="shared" si="31"/>
        <v>0</v>
      </c>
      <c r="G189" s="77">
        <f t="shared" si="32"/>
        <v>0</v>
      </c>
      <c r="H189" s="74">
        <f t="shared" si="26"/>
        <v>0</v>
      </c>
      <c r="I189" s="74">
        <f t="shared" si="27"/>
        <v>0</v>
      </c>
      <c r="J189" s="74">
        <f t="shared" si="35"/>
        <v>0</v>
      </c>
      <c r="K189" s="60">
        <f t="shared" si="36"/>
        <v>0</v>
      </c>
      <c r="L189" s="75">
        <f t="shared" si="33"/>
        <v>0</v>
      </c>
      <c r="M189" s="123">
        <f t="shared" si="37"/>
        <v>0</v>
      </c>
      <c r="N189" s="76">
        <f t="shared" si="34"/>
        <v>0</v>
      </c>
      <c r="O189" s="49">
        <f t="shared" si="28"/>
        <v>2034</v>
      </c>
    </row>
    <row r="190" spans="2:15" x14ac:dyDescent="0.25">
      <c r="B190" s="48">
        <f t="shared" si="29"/>
        <v>49157</v>
      </c>
      <c r="C190" s="72">
        <f t="shared" si="30"/>
        <v>0</v>
      </c>
      <c r="D190" s="125">
        <v>0</v>
      </c>
      <c r="E190" s="125">
        <v>0</v>
      </c>
      <c r="F190" s="73">
        <f t="shared" si="31"/>
        <v>0</v>
      </c>
      <c r="G190" s="77">
        <f t="shared" si="32"/>
        <v>0</v>
      </c>
      <c r="H190" s="74">
        <f t="shared" si="26"/>
        <v>0</v>
      </c>
      <c r="I190" s="74">
        <f t="shared" si="27"/>
        <v>0</v>
      </c>
      <c r="J190" s="74">
        <f t="shared" si="35"/>
        <v>0</v>
      </c>
      <c r="K190" s="60">
        <f t="shared" si="36"/>
        <v>0</v>
      </c>
      <c r="L190" s="75">
        <f t="shared" si="33"/>
        <v>0</v>
      </c>
      <c r="M190" s="123">
        <f t="shared" si="37"/>
        <v>0</v>
      </c>
      <c r="N190" s="76">
        <f t="shared" si="34"/>
        <v>0</v>
      </c>
      <c r="O190" s="49">
        <f t="shared" si="28"/>
        <v>2034</v>
      </c>
    </row>
    <row r="191" spans="2:15" x14ac:dyDescent="0.25">
      <c r="B191" s="48">
        <f t="shared" si="29"/>
        <v>49188</v>
      </c>
      <c r="C191" s="72">
        <f t="shared" si="30"/>
        <v>0</v>
      </c>
      <c r="D191" s="125">
        <v>0</v>
      </c>
      <c r="E191" s="125">
        <v>0</v>
      </c>
      <c r="F191" s="73">
        <f t="shared" si="31"/>
        <v>0</v>
      </c>
      <c r="G191" s="77">
        <f t="shared" si="32"/>
        <v>0</v>
      </c>
      <c r="H191" s="74">
        <f t="shared" si="26"/>
        <v>0</v>
      </c>
      <c r="I191" s="74">
        <f t="shared" si="27"/>
        <v>0</v>
      </c>
      <c r="J191" s="74">
        <f t="shared" si="35"/>
        <v>0</v>
      </c>
      <c r="K191" s="60">
        <f t="shared" si="36"/>
        <v>0</v>
      </c>
      <c r="L191" s="75">
        <f t="shared" si="33"/>
        <v>0</v>
      </c>
      <c r="M191" s="123">
        <f t="shared" si="37"/>
        <v>0</v>
      </c>
      <c r="N191" s="76">
        <f t="shared" si="34"/>
        <v>0</v>
      </c>
      <c r="O191" s="49">
        <f t="shared" si="28"/>
        <v>2034</v>
      </c>
    </row>
    <row r="192" spans="2:15" x14ac:dyDescent="0.25">
      <c r="B192" s="48">
        <f t="shared" si="29"/>
        <v>49218</v>
      </c>
      <c r="C192" s="72">
        <f t="shared" si="30"/>
        <v>0</v>
      </c>
      <c r="D192" s="125">
        <v>0</v>
      </c>
      <c r="E192" s="125">
        <v>0</v>
      </c>
      <c r="F192" s="73">
        <f t="shared" si="31"/>
        <v>0</v>
      </c>
      <c r="G192" s="77">
        <f t="shared" si="32"/>
        <v>0</v>
      </c>
      <c r="H192" s="74">
        <f t="shared" si="26"/>
        <v>0</v>
      </c>
      <c r="I192" s="74">
        <f t="shared" si="27"/>
        <v>0</v>
      </c>
      <c r="J192" s="74">
        <f t="shared" si="35"/>
        <v>0</v>
      </c>
      <c r="K192" s="60">
        <f t="shared" si="36"/>
        <v>0</v>
      </c>
      <c r="L192" s="75">
        <f t="shared" si="33"/>
        <v>0</v>
      </c>
      <c r="M192" s="123">
        <f t="shared" si="37"/>
        <v>0</v>
      </c>
      <c r="N192" s="76">
        <f t="shared" si="34"/>
        <v>0</v>
      </c>
      <c r="O192" s="49">
        <f t="shared" si="28"/>
        <v>2034</v>
      </c>
    </row>
    <row r="193" spans="2:15" x14ac:dyDescent="0.25">
      <c r="B193" s="48">
        <f t="shared" si="29"/>
        <v>49249</v>
      </c>
      <c r="C193" s="72">
        <f t="shared" si="30"/>
        <v>0</v>
      </c>
      <c r="D193" s="125">
        <v>0</v>
      </c>
      <c r="E193" s="125">
        <v>0</v>
      </c>
      <c r="F193" s="73">
        <f t="shared" si="31"/>
        <v>0</v>
      </c>
      <c r="G193" s="77">
        <f t="shared" si="32"/>
        <v>0</v>
      </c>
      <c r="H193" s="74">
        <f t="shared" si="26"/>
        <v>0</v>
      </c>
      <c r="I193" s="74">
        <f t="shared" si="27"/>
        <v>0</v>
      </c>
      <c r="J193" s="74">
        <f t="shared" si="35"/>
        <v>0</v>
      </c>
      <c r="K193" s="60">
        <f t="shared" si="36"/>
        <v>0</v>
      </c>
      <c r="L193" s="75">
        <f t="shared" si="33"/>
        <v>0</v>
      </c>
      <c r="M193" s="123">
        <f t="shared" si="37"/>
        <v>0</v>
      </c>
      <c r="N193" s="76">
        <f t="shared" si="34"/>
        <v>0</v>
      </c>
      <c r="O193" s="49">
        <f t="shared" si="28"/>
        <v>2034</v>
      </c>
    </row>
    <row r="194" spans="2:15" x14ac:dyDescent="0.25">
      <c r="B194" s="48">
        <f t="shared" si="29"/>
        <v>49279</v>
      </c>
      <c r="C194" s="72">
        <f t="shared" si="30"/>
        <v>0</v>
      </c>
      <c r="D194" s="125">
        <v>0</v>
      </c>
      <c r="E194" s="125">
        <v>0</v>
      </c>
      <c r="F194" s="73">
        <f t="shared" si="31"/>
        <v>0</v>
      </c>
      <c r="G194" s="77">
        <f t="shared" si="32"/>
        <v>0</v>
      </c>
      <c r="H194" s="74">
        <f t="shared" si="26"/>
        <v>0</v>
      </c>
      <c r="I194" s="74">
        <f t="shared" si="27"/>
        <v>0</v>
      </c>
      <c r="J194" s="74">
        <f t="shared" si="35"/>
        <v>0</v>
      </c>
      <c r="K194" s="60">
        <f t="shared" si="36"/>
        <v>0</v>
      </c>
      <c r="L194" s="75">
        <f t="shared" si="33"/>
        <v>0</v>
      </c>
      <c r="M194" s="123">
        <f t="shared" si="37"/>
        <v>0</v>
      </c>
      <c r="N194" s="76">
        <f t="shared" si="34"/>
        <v>0</v>
      </c>
      <c r="O194" s="49">
        <f t="shared" si="28"/>
        <v>2034</v>
      </c>
    </row>
    <row r="195" spans="2:15" x14ac:dyDescent="0.25">
      <c r="B195" s="48">
        <f t="shared" si="29"/>
        <v>49310</v>
      </c>
      <c r="C195" s="72">
        <f t="shared" si="30"/>
        <v>0</v>
      </c>
      <c r="D195" s="125">
        <v>0</v>
      </c>
      <c r="E195" s="125">
        <v>0</v>
      </c>
      <c r="F195" s="73">
        <f t="shared" si="31"/>
        <v>0</v>
      </c>
      <c r="G195" s="77">
        <f t="shared" si="32"/>
        <v>0</v>
      </c>
      <c r="H195" s="74">
        <f t="shared" si="26"/>
        <v>0</v>
      </c>
      <c r="I195" s="74">
        <f t="shared" si="27"/>
        <v>0</v>
      </c>
      <c r="J195" s="74">
        <f t="shared" si="35"/>
        <v>0</v>
      </c>
      <c r="K195" s="60">
        <f t="shared" si="36"/>
        <v>0</v>
      </c>
      <c r="L195" s="75">
        <f t="shared" si="33"/>
        <v>0</v>
      </c>
      <c r="M195" s="123">
        <f t="shared" si="37"/>
        <v>0</v>
      </c>
      <c r="N195" s="76">
        <f t="shared" si="34"/>
        <v>0</v>
      </c>
      <c r="O195" s="49">
        <f t="shared" si="28"/>
        <v>2035</v>
      </c>
    </row>
    <row r="196" spans="2:15" x14ac:dyDescent="0.25">
      <c r="B196" s="48">
        <f t="shared" si="29"/>
        <v>49341</v>
      </c>
      <c r="C196" s="72">
        <f t="shared" si="30"/>
        <v>0</v>
      </c>
      <c r="D196" s="125">
        <v>0</v>
      </c>
      <c r="E196" s="125">
        <v>0</v>
      </c>
      <c r="F196" s="73">
        <f t="shared" si="31"/>
        <v>0</v>
      </c>
      <c r="G196" s="77">
        <f t="shared" si="32"/>
        <v>0</v>
      </c>
      <c r="H196" s="74">
        <f t="shared" ref="H196:H259" si="38">IF(K195&gt;0,-F196-G196+IF(E196&gt;0,E196,Allotment),0)</f>
        <v>0</v>
      </c>
      <c r="I196" s="74">
        <f t="shared" ref="I196:I259" si="39">IF(K195&gt;0,C196-H196,0)</f>
        <v>0</v>
      </c>
      <c r="J196" s="74">
        <f t="shared" si="35"/>
        <v>0</v>
      </c>
      <c r="K196" s="60">
        <f t="shared" si="36"/>
        <v>0</v>
      </c>
      <c r="L196" s="75">
        <f t="shared" si="33"/>
        <v>0</v>
      </c>
      <c r="M196" s="123">
        <f t="shared" si="37"/>
        <v>0</v>
      </c>
      <c r="N196" s="76">
        <f t="shared" si="34"/>
        <v>0</v>
      </c>
      <c r="O196" s="49">
        <f t="shared" ref="O196:O259" si="40">YEAR(B196)</f>
        <v>2035</v>
      </c>
    </row>
    <row r="197" spans="2:15" x14ac:dyDescent="0.25">
      <c r="B197" s="48">
        <f t="shared" ref="B197:B260" si="41">EDATE(B196,1)</f>
        <v>49369</v>
      </c>
      <c r="C197" s="72">
        <f t="shared" ref="C197:C260" si="42">IF(K196&gt;0,K196-F197,IF(AND(K197=0,K196&lt;0),-0.01,0))</f>
        <v>0</v>
      </c>
      <c r="D197" s="125">
        <v>0</v>
      </c>
      <c r="E197" s="125">
        <v>0</v>
      </c>
      <c r="F197" s="73">
        <f t="shared" ref="F197:F260" si="43">IF(K196&gt;0,IF(D197,D197,New_Payment)-G197,0)</f>
        <v>0</v>
      </c>
      <c r="G197" s="77">
        <f t="shared" ref="G197:G260" si="44">IF(K196&gt;0,ROUND(K196*Period_Interest,2),0)</f>
        <v>0</v>
      </c>
      <c r="H197" s="74">
        <f t="shared" si="38"/>
        <v>0</v>
      </c>
      <c r="I197" s="74">
        <f t="shared" si="39"/>
        <v>0</v>
      </c>
      <c r="J197" s="74">
        <f t="shared" si="35"/>
        <v>0</v>
      </c>
      <c r="K197" s="60">
        <f t="shared" si="36"/>
        <v>0</v>
      </c>
      <c r="L197" s="75">
        <f t="shared" ref="L197:L260" si="45">IF(N196&gt;0,(IF(AND(MONTH($B197)=MONTH(Renew_3208),MONTH($B197)=MONTH(Renew_2924)),Goal_From_3208*0.5+Goal_From_2924*0.5,IF(MONTH($B197)=MONTH(Renew_3208),Goal_From_3208*0.5+Goal_From_2924*0.9,IF(MONTH($B197)=MONTH(Renew_2924),Goal_From_3208*0.9+Goal_From_2924*0.5,Goal_From_3208*0.9+Goal_From_2924*0.9)))+IF(B197&gt;=Temp_Start,IF(Temp,Temp_Goal,0),0)+IF(Bought_3rd_Rental,IF(MONTH($B197)=MONTH(Renew_NEW),Goal_From_NEW*0.5,Goal_From_NEW))),0)</f>
        <v>0</v>
      </c>
      <c r="M197" s="123">
        <f t="shared" si="37"/>
        <v>0</v>
      </c>
      <c r="N197" s="76">
        <f t="shared" ref="N197:N260" si="46">IF(OR(N196&lt;-0.01,N196=0),0,IF(N196&gt;0,N196-F197-H197-IF(M197&lt;&gt;"",M197,L197),N196-F197-H197))</f>
        <v>0</v>
      </c>
      <c r="O197" s="49">
        <f t="shared" si="40"/>
        <v>2035</v>
      </c>
    </row>
    <row r="198" spans="2:15" x14ac:dyDescent="0.25">
      <c r="B198" s="48">
        <f t="shared" si="41"/>
        <v>49400</v>
      </c>
      <c r="C198" s="72">
        <f t="shared" si="42"/>
        <v>0</v>
      </c>
      <c r="D198" s="125">
        <v>0</v>
      </c>
      <c r="E198" s="125">
        <v>0</v>
      </c>
      <c r="F198" s="73">
        <f t="shared" si="43"/>
        <v>0</v>
      </c>
      <c r="G198" s="77">
        <f t="shared" si="44"/>
        <v>0</v>
      </c>
      <c r="H198" s="74">
        <f t="shared" si="38"/>
        <v>0</v>
      </c>
      <c r="I198" s="74">
        <f t="shared" si="39"/>
        <v>0</v>
      </c>
      <c r="J198" s="74">
        <f t="shared" ref="J198:J261" si="47">IF($M198,$M198,0)</f>
        <v>0</v>
      </c>
      <c r="K198" s="60">
        <f t="shared" ref="K198:K261" si="48">I198-J198</f>
        <v>0</v>
      </c>
      <c r="L198" s="75">
        <f t="shared" si="45"/>
        <v>0</v>
      </c>
      <c r="M198" s="123">
        <f t="shared" ref="M198:M261" si="49">IF(L198,L198,0)</f>
        <v>0</v>
      </c>
      <c r="N198" s="76">
        <f t="shared" si="46"/>
        <v>0</v>
      </c>
      <c r="O198" s="49">
        <f t="shared" si="40"/>
        <v>2035</v>
      </c>
    </row>
    <row r="199" spans="2:15" x14ac:dyDescent="0.25">
      <c r="B199" s="48">
        <f t="shared" si="41"/>
        <v>49430</v>
      </c>
      <c r="C199" s="72">
        <f t="shared" si="42"/>
        <v>0</v>
      </c>
      <c r="D199" s="125">
        <v>0</v>
      </c>
      <c r="E199" s="125">
        <v>0</v>
      </c>
      <c r="F199" s="73">
        <f t="shared" si="43"/>
        <v>0</v>
      </c>
      <c r="G199" s="77">
        <f t="shared" si="44"/>
        <v>0</v>
      </c>
      <c r="H199" s="74">
        <f t="shared" si="38"/>
        <v>0</v>
      </c>
      <c r="I199" s="74">
        <f t="shared" si="39"/>
        <v>0</v>
      </c>
      <c r="J199" s="74">
        <f t="shared" si="47"/>
        <v>0</v>
      </c>
      <c r="K199" s="60">
        <f t="shared" si="48"/>
        <v>0</v>
      </c>
      <c r="L199" s="75">
        <f t="shared" si="45"/>
        <v>0</v>
      </c>
      <c r="M199" s="123">
        <f t="shared" si="49"/>
        <v>0</v>
      </c>
      <c r="N199" s="76">
        <f t="shared" si="46"/>
        <v>0</v>
      </c>
      <c r="O199" s="49">
        <f t="shared" si="40"/>
        <v>2035</v>
      </c>
    </row>
    <row r="200" spans="2:15" x14ac:dyDescent="0.25">
      <c r="B200" s="48">
        <f t="shared" si="41"/>
        <v>49461</v>
      </c>
      <c r="C200" s="72">
        <f t="shared" si="42"/>
        <v>0</v>
      </c>
      <c r="D200" s="125">
        <v>0</v>
      </c>
      <c r="E200" s="125">
        <v>0</v>
      </c>
      <c r="F200" s="73">
        <f t="shared" si="43"/>
        <v>0</v>
      </c>
      <c r="G200" s="77">
        <f t="shared" si="44"/>
        <v>0</v>
      </c>
      <c r="H200" s="74">
        <f t="shared" si="38"/>
        <v>0</v>
      </c>
      <c r="I200" s="74">
        <f t="shared" si="39"/>
        <v>0</v>
      </c>
      <c r="J200" s="74">
        <f t="shared" si="47"/>
        <v>0</v>
      </c>
      <c r="K200" s="60">
        <f t="shared" si="48"/>
        <v>0</v>
      </c>
      <c r="L200" s="75">
        <f t="shared" si="45"/>
        <v>0</v>
      </c>
      <c r="M200" s="123">
        <f t="shared" si="49"/>
        <v>0</v>
      </c>
      <c r="N200" s="76">
        <f t="shared" si="46"/>
        <v>0</v>
      </c>
      <c r="O200" s="49">
        <f t="shared" si="40"/>
        <v>2035</v>
      </c>
    </row>
    <row r="201" spans="2:15" x14ac:dyDescent="0.25">
      <c r="B201" s="48">
        <f t="shared" si="41"/>
        <v>49491</v>
      </c>
      <c r="C201" s="72">
        <f t="shared" si="42"/>
        <v>0</v>
      </c>
      <c r="D201" s="125">
        <v>0</v>
      </c>
      <c r="E201" s="125">
        <v>0</v>
      </c>
      <c r="F201" s="73">
        <f t="shared" si="43"/>
        <v>0</v>
      </c>
      <c r="G201" s="77">
        <f t="shared" si="44"/>
        <v>0</v>
      </c>
      <c r="H201" s="74">
        <f t="shared" si="38"/>
        <v>0</v>
      </c>
      <c r="I201" s="74">
        <f t="shared" si="39"/>
        <v>0</v>
      </c>
      <c r="J201" s="74">
        <f t="shared" si="47"/>
        <v>0</v>
      </c>
      <c r="K201" s="60">
        <f t="shared" si="48"/>
        <v>0</v>
      </c>
      <c r="L201" s="75">
        <f t="shared" si="45"/>
        <v>0</v>
      </c>
      <c r="M201" s="123">
        <f t="shared" si="49"/>
        <v>0</v>
      </c>
      <c r="N201" s="76">
        <f t="shared" si="46"/>
        <v>0</v>
      </c>
      <c r="O201" s="49">
        <f t="shared" si="40"/>
        <v>2035</v>
      </c>
    </row>
    <row r="202" spans="2:15" x14ac:dyDescent="0.25">
      <c r="B202" s="48">
        <f t="shared" si="41"/>
        <v>49522</v>
      </c>
      <c r="C202" s="72">
        <f t="shared" si="42"/>
        <v>0</v>
      </c>
      <c r="D202" s="125">
        <v>0</v>
      </c>
      <c r="E202" s="125">
        <v>0</v>
      </c>
      <c r="F202" s="73">
        <f t="shared" si="43"/>
        <v>0</v>
      </c>
      <c r="G202" s="77">
        <f t="shared" si="44"/>
        <v>0</v>
      </c>
      <c r="H202" s="74">
        <f t="shared" si="38"/>
        <v>0</v>
      </c>
      <c r="I202" s="74">
        <f t="shared" si="39"/>
        <v>0</v>
      </c>
      <c r="J202" s="74">
        <f t="shared" si="47"/>
        <v>0</v>
      </c>
      <c r="K202" s="60">
        <f t="shared" si="48"/>
        <v>0</v>
      </c>
      <c r="L202" s="75">
        <f t="shared" si="45"/>
        <v>0</v>
      </c>
      <c r="M202" s="123">
        <f t="shared" si="49"/>
        <v>0</v>
      </c>
      <c r="N202" s="76">
        <f t="shared" si="46"/>
        <v>0</v>
      </c>
      <c r="O202" s="49">
        <f t="shared" si="40"/>
        <v>2035</v>
      </c>
    </row>
    <row r="203" spans="2:15" x14ac:dyDescent="0.25">
      <c r="B203" s="48">
        <f t="shared" si="41"/>
        <v>49553</v>
      </c>
      <c r="C203" s="72">
        <f t="shared" si="42"/>
        <v>0</v>
      </c>
      <c r="D203" s="125">
        <v>0</v>
      </c>
      <c r="E203" s="125">
        <v>0</v>
      </c>
      <c r="F203" s="73">
        <f t="shared" si="43"/>
        <v>0</v>
      </c>
      <c r="G203" s="77">
        <f t="shared" si="44"/>
        <v>0</v>
      </c>
      <c r="H203" s="74">
        <f t="shared" si="38"/>
        <v>0</v>
      </c>
      <c r="I203" s="74">
        <f t="shared" si="39"/>
        <v>0</v>
      </c>
      <c r="J203" s="74">
        <f t="shared" si="47"/>
        <v>0</v>
      </c>
      <c r="K203" s="60">
        <f t="shared" si="48"/>
        <v>0</v>
      </c>
      <c r="L203" s="75">
        <f t="shared" si="45"/>
        <v>0</v>
      </c>
      <c r="M203" s="123">
        <f t="shared" si="49"/>
        <v>0</v>
      </c>
      <c r="N203" s="76">
        <f t="shared" si="46"/>
        <v>0</v>
      </c>
      <c r="O203" s="49">
        <f t="shared" si="40"/>
        <v>2035</v>
      </c>
    </row>
    <row r="204" spans="2:15" x14ac:dyDescent="0.25">
      <c r="B204" s="48">
        <f t="shared" si="41"/>
        <v>49583</v>
      </c>
      <c r="C204" s="72">
        <f t="shared" si="42"/>
        <v>0</v>
      </c>
      <c r="D204" s="125">
        <v>0</v>
      </c>
      <c r="E204" s="125">
        <v>0</v>
      </c>
      <c r="F204" s="73">
        <f t="shared" si="43"/>
        <v>0</v>
      </c>
      <c r="G204" s="77">
        <f t="shared" si="44"/>
        <v>0</v>
      </c>
      <c r="H204" s="74">
        <f t="shared" si="38"/>
        <v>0</v>
      </c>
      <c r="I204" s="74">
        <f t="shared" si="39"/>
        <v>0</v>
      </c>
      <c r="J204" s="74">
        <f t="shared" si="47"/>
        <v>0</v>
      </c>
      <c r="K204" s="60">
        <f t="shared" si="48"/>
        <v>0</v>
      </c>
      <c r="L204" s="75">
        <f t="shared" si="45"/>
        <v>0</v>
      </c>
      <c r="M204" s="123">
        <f t="shared" si="49"/>
        <v>0</v>
      </c>
      <c r="N204" s="76">
        <f t="shared" si="46"/>
        <v>0</v>
      </c>
      <c r="O204" s="49">
        <f t="shared" si="40"/>
        <v>2035</v>
      </c>
    </row>
    <row r="205" spans="2:15" x14ac:dyDescent="0.25">
      <c r="B205" s="48">
        <f t="shared" si="41"/>
        <v>49614</v>
      </c>
      <c r="C205" s="72">
        <f t="shared" si="42"/>
        <v>0</v>
      </c>
      <c r="D205" s="125">
        <v>0</v>
      </c>
      <c r="E205" s="125">
        <v>0</v>
      </c>
      <c r="F205" s="73">
        <f t="shared" si="43"/>
        <v>0</v>
      </c>
      <c r="G205" s="77">
        <f t="shared" si="44"/>
        <v>0</v>
      </c>
      <c r="H205" s="74">
        <f t="shared" si="38"/>
        <v>0</v>
      </c>
      <c r="I205" s="74">
        <f t="shared" si="39"/>
        <v>0</v>
      </c>
      <c r="J205" s="74">
        <f t="shared" si="47"/>
        <v>0</v>
      </c>
      <c r="K205" s="60">
        <f t="shared" si="48"/>
        <v>0</v>
      </c>
      <c r="L205" s="75">
        <f t="shared" si="45"/>
        <v>0</v>
      </c>
      <c r="M205" s="123">
        <f t="shared" si="49"/>
        <v>0</v>
      </c>
      <c r="N205" s="76">
        <f t="shared" si="46"/>
        <v>0</v>
      </c>
      <c r="O205" s="49">
        <f t="shared" si="40"/>
        <v>2035</v>
      </c>
    </row>
    <row r="206" spans="2:15" x14ac:dyDescent="0.25">
      <c r="B206" s="48">
        <f t="shared" si="41"/>
        <v>49644</v>
      </c>
      <c r="C206" s="72">
        <f t="shared" si="42"/>
        <v>0</v>
      </c>
      <c r="D206" s="125">
        <v>0</v>
      </c>
      <c r="E206" s="125">
        <v>0</v>
      </c>
      <c r="F206" s="73">
        <f t="shared" si="43"/>
        <v>0</v>
      </c>
      <c r="G206" s="77">
        <f t="shared" si="44"/>
        <v>0</v>
      </c>
      <c r="H206" s="74">
        <f t="shared" si="38"/>
        <v>0</v>
      </c>
      <c r="I206" s="74">
        <f t="shared" si="39"/>
        <v>0</v>
      </c>
      <c r="J206" s="74">
        <f t="shared" si="47"/>
        <v>0</v>
      </c>
      <c r="K206" s="60">
        <f t="shared" si="48"/>
        <v>0</v>
      </c>
      <c r="L206" s="75">
        <f t="shared" si="45"/>
        <v>0</v>
      </c>
      <c r="M206" s="123">
        <f t="shared" si="49"/>
        <v>0</v>
      </c>
      <c r="N206" s="76">
        <f t="shared" si="46"/>
        <v>0</v>
      </c>
      <c r="O206" s="49">
        <f t="shared" si="40"/>
        <v>2035</v>
      </c>
    </row>
    <row r="207" spans="2:15" x14ac:dyDescent="0.25">
      <c r="B207" s="48">
        <f t="shared" si="41"/>
        <v>49675</v>
      </c>
      <c r="C207" s="72">
        <f t="shared" si="42"/>
        <v>0</v>
      </c>
      <c r="D207" s="125">
        <v>0</v>
      </c>
      <c r="E207" s="125">
        <v>0</v>
      </c>
      <c r="F207" s="73">
        <f t="shared" si="43"/>
        <v>0</v>
      </c>
      <c r="G207" s="77">
        <f t="shared" si="44"/>
        <v>0</v>
      </c>
      <c r="H207" s="74">
        <f t="shared" si="38"/>
        <v>0</v>
      </c>
      <c r="I207" s="74">
        <f t="shared" si="39"/>
        <v>0</v>
      </c>
      <c r="J207" s="74">
        <f t="shared" si="47"/>
        <v>0</v>
      </c>
      <c r="K207" s="60">
        <f t="shared" si="48"/>
        <v>0</v>
      </c>
      <c r="L207" s="75">
        <f t="shared" si="45"/>
        <v>0</v>
      </c>
      <c r="M207" s="123">
        <f t="shared" si="49"/>
        <v>0</v>
      </c>
      <c r="N207" s="76">
        <f t="shared" si="46"/>
        <v>0</v>
      </c>
      <c r="O207" s="49">
        <f t="shared" si="40"/>
        <v>2036</v>
      </c>
    </row>
    <row r="208" spans="2:15" x14ac:dyDescent="0.25">
      <c r="B208" s="48">
        <f t="shared" si="41"/>
        <v>49706</v>
      </c>
      <c r="C208" s="72">
        <f t="shared" si="42"/>
        <v>0</v>
      </c>
      <c r="D208" s="125">
        <v>0</v>
      </c>
      <c r="E208" s="125">
        <v>0</v>
      </c>
      <c r="F208" s="73">
        <f t="shared" si="43"/>
        <v>0</v>
      </c>
      <c r="G208" s="77">
        <f t="shared" si="44"/>
        <v>0</v>
      </c>
      <c r="H208" s="74">
        <f t="shared" si="38"/>
        <v>0</v>
      </c>
      <c r="I208" s="74">
        <f t="shared" si="39"/>
        <v>0</v>
      </c>
      <c r="J208" s="74">
        <f t="shared" si="47"/>
        <v>0</v>
      </c>
      <c r="K208" s="60">
        <f t="shared" si="48"/>
        <v>0</v>
      </c>
      <c r="L208" s="75">
        <f t="shared" si="45"/>
        <v>0</v>
      </c>
      <c r="M208" s="123">
        <f t="shared" si="49"/>
        <v>0</v>
      </c>
      <c r="N208" s="76">
        <f t="shared" si="46"/>
        <v>0</v>
      </c>
      <c r="O208" s="49">
        <f t="shared" si="40"/>
        <v>2036</v>
      </c>
    </row>
    <row r="209" spans="2:15" x14ac:dyDescent="0.25">
      <c r="B209" s="48">
        <f t="shared" si="41"/>
        <v>49735</v>
      </c>
      <c r="C209" s="72">
        <f t="shared" si="42"/>
        <v>0</v>
      </c>
      <c r="D209" s="125">
        <v>0</v>
      </c>
      <c r="E209" s="125">
        <v>0</v>
      </c>
      <c r="F209" s="73">
        <f t="shared" si="43"/>
        <v>0</v>
      </c>
      <c r="G209" s="77">
        <f t="shared" si="44"/>
        <v>0</v>
      </c>
      <c r="H209" s="74">
        <f t="shared" si="38"/>
        <v>0</v>
      </c>
      <c r="I209" s="74">
        <f t="shared" si="39"/>
        <v>0</v>
      </c>
      <c r="J209" s="74">
        <f t="shared" si="47"/>
        <v>0</v>
      </c>
      <c r="K209" s="60">
        <f t="shared" si="48"/>
        <v>0</v>
      </c>
      <c r="L209" s="75">
        <f t="shared" si="45"/>
        <v>0</v>
      </c>
      <c r="M209" s="123">
        <f t="shared" si="49"/>
        <v>0</v>
      </c>
      <c r="N209" s="76">
        <f t="shared" si="46"/>
        <v>0</v>
      </c>
      <c r="O209" s="49">
        <f t="shared" si="40"/>
        <v>2036</v>
      </c>
    </row>
    <row r="210" spans="2:15" x14ac:dyDescent="0.25">
      <c r="B210" s="48">
        <f t="shared" si="41"/>
        <v>49766</v>
      </c>
      <c r="C210" s="72">
        <f t="shared" si="42"/>
        <v>0</v>
      </c>
      <c r="D210" s="125">
        <v>0</v>
      </c>
      <c r="E210" s="125">
        <v>0</v>
      </c>
      <c r="F210" s="73">
        <f t="shared" si="43"/>
        <v>0</v>
      </c>
      <c r="G210" s="77">
        <f t="shared" si="44"/>
        <v>0</v>
      </c>
      <c r="H210" s="74">
        <f t="shared" si="38"/>
        <v>0</v>
      </c>
      <c r="I210" s="74">
        <f t="shared" si="39"/>
        <v>0</v>
      </c>
      <c r="J210" s="74">
        <f t="shared" si="47"/>
        <v>0</v>
      </c>
      <c r="K210" s="60">
        <f t="shared" si="48"/>
        <v>0</v>
      </c>
      <c r="L210" s="75">
        <f t="shared" si="45"/>
        <v>0</v>
      </c>
      <c r="M210" s="123">
        <f t="shared" si="49"/>
        <v>0</v>
      </c>
      <c r="N210" s="76">
        <f t="shared" si="46"/>
        <v>0</v>
      </c>
      <c r="O210" s="49">
        <f t="shared" si="40"/>
        <v>2036</v>
      </c>
    </row>
    <row r="211" spans="2:15" x14ac:dyDescent="0.25">
      <c r="B211" s="48">
        <f t="shared" si="41"/>
        <v>49796</v>
      </c>
      <c r="C211" s="72">
        <f t="shared" si="42"/>
        <v>0</v>
      </c>
      <c r="D211" s="125">
        <v>0</v>
      </c>
      <c r="E211" s="125">
        <v>0</v>
      </c>
      <c r="F211" s="73">
        <f t="shared" si="43"/>
        <v>0</v>
      </c>
      <c r="G211" s="77">
        <f t="shared" si="44"/>
        <v>0</v>
      </c>
      <c r="H211" s="74">
        <f t="shared" si="38"/>
        <v>0</v>
      </c>
      <c r="I211" s="74">
        <f t="shared" si="39"/>
        <v>0</v>
      </c>
      <c r="J211" s="74">
        <f t="shared" si="47"/>
        <v>0</v>
      </c>
      <c r="K211" s="60">
        <f t="shared" si="48"/>
        <v>0</v>
      </c>
      <c r="L211" s="75">
        <f t="shared" si="45"/>
        <v>0</v>
      </c>
      <c r="M211" s="123">
        <f t="shared" si="49"/>
        <v>0</v>
      </c>
      <c r="N211" s="76">
        <f t="shared" si="46"/>
        <v>0</v>
      </c>
      <c r="O211" s="49">
        <f t="shared" si="40"/>
        <v>2036</v>
      </c>
    </row>
    <row r="212" spans="2:15" x14ac:dyDescent="0.25">
      <c r="B212" s="48">
        <f t="shared" si="41"/>
        <v>49827</v>
      </c>
      <c r="C212" s="72">
        <f t="shared" si="42"/>
        <v>0</v>
      </c>
      <c r="D212" s="125">
        <v>0</v>
      </c>
      <c r="E212" s="125">
        <v>0</v>
      </c>
      <c r="F212" s="73">
        <f t="shared" si="43"/>
        <v>0</v>
      </c>
      <c r="G212" s="77">
        <f t="shared" si="44"/>
        <v>0</v>
      </c>
      <c r="H212" s="74">
        <f t="shared" si="38"/>
        <v>0</v>
      </c>
      <c r="I212" s="74">
        <f t="shared" si="39"/>
        <v>0</v>
      </c>
      <c r="J212" s="74">
        <f t="shared" si="47"/>
        <v>0</v>
      </c>
      <c r="K212" s="60">
        <f t="shared" si="48"/>
        <v>0</v>
      </c>
      <c r="L212" s="75">
        <f t="shared" si="45"/>
        <v>0</v>
      </c>
      <c r="M212" s="123">
        <f t="shared" si="49"/>
        <v>0</v>
      </c>
      <c r="N212" s="76">
        <f t="shared" si="46"/>
        <v>0</v>
      </c>
      <c r="O212" s="49">
        <f t="shared" si="40"/>
        <v>2036</v>
      </c>
    </row>
    <row r="213" spans="2:15" x14ac:dyDescent="0.25">
      <c r="B213" s="48">
        <f t="shared" si="41"/>
        <v>49857</v>
      </c>
      <c r="C213" s="72">
        <f t="shared" si="42"/>
        <v>0</v>
      </c>
      <c r="D213" s="125">
        <v>0</v>
      </c>
      <c r="E213" s="125">
        <v>0</v>
      </c>
      <c r="F213" s="73">
        <f t="shared" si="43"/>
        <v>0</v>
      </c>
      <c r="G213" s="77">
        <f t="shared" si="44"/>
        <v>0</v>
      </c>
      <c r="H213" s="74">
        <f t="shared" si="38"/>
        <v>0</v>
      </c>
      <c r="I213" s="74">
        <f t="shared" si="39"/>
        <v>0</v>
      </c>
      <c r="J213" s="74">
        <f t="shared" si="47"/>
        <v>0</v>
      </c>
      <c r="K213" s="60">
        <f t="shared" si="48"/>
        <v>0</v>
      </c>
      <c r="L213" s="75">
        <f t="shared" si="45"/>
        <v>0</v>
      </c>
      <c r="M213" s="123">
        <f t="shared" si="49"/>
        <v>0</v>
      </c>
      <c r="N213" s="76">
        <f t="shared" si="46"/>
        <v>0</v>
      </c>
      <c r="O213" s="49">
        <f t="shared" si="40"/>
        <v>2036</v>
      </c>
    </row>
    <row r="214" spans="2:15" x14ac:dyDescent="0.25">
      <c r="B214" s="48">
        <f t="shared" si="41"/>
        <v>49888</v>
      </c>
      <c r="C214" s="72">
        <f t="shared" si="42"/>
        <v>0</v>
      </c>
      <c r="D214" s="125">
        <v>0</v>
      </c>
      <c r="E214" s="125">
        <v>0</v>
      </c>
      <c r="F214" s="73">
        <f t="shared" si="43"/>
        <v>0</v>
      </c>
      <c r="G214" s="77">
        <f t="shared" si="44"/>
        <v>0</v>
      </c>
      <c r="H214" s="74">
        <f t="shared" si="38"/>
        <v>0</v>
      </c>
      <c r="I214" s="74">
        <f t="shared" si="39"/>
        <v>0</v>
      </c>
      <c r="J214" s="74">
        <f t="shared" si="47"/>
        <v>0</v>
      </c>
      <c r="K214" s="60">
        <f t="shared" si="48"/>
        <v>0</v>
      </c>
      <c r="L214" s="75">
        <f t="shared" si="45"/>
        <v>0</v>
      </c>
      <c r="M214" s="123">
        <f t="shared" si="49"/>
        <v>0</v>
      </c>
      <c r="N214" s="76">
        <f t="shared" si="46"/>
        <v>0</v>
      </c>
      <c r="O214" s="49">
        <f t="shared" si="40"/>
        <v>2036</v>
      </c>
    </row>
    <row r="215" spans="2:15" x14ac:dyDescent="0.25">
      <c r="B215" s="48">
        <f t="shared" si="41"/>
        <v>49919</v>
      </c>
      <c r="C215" s="72">
        <f t="shared" si="42"/>
        <v>0</v>
      </c>
      <c r="D215" s="125">
        <v>0</v>
      </c>
      <c r="E215" s="125">
        <v>0</v>
      </c>
      <c r="F215" s="73">
        <f t="shared" si="43"/>
        <v>0</v>
      </c>
      <c r="G215" s="77">
        <f t="shared" si="44"/>
        <v>0</v>
      </c>
      <c r="H215" s="74">
        <f t="shared" si="38"/>
        <v>0</v>
      </c>
      <c r="I215" s="74">
        <f t="shared" si="39"/>
        <v>0</v>
      </c>
      <c r="J215" s="74">
        <f t="shared" si="47"/>
        <v>0</v>
      </c>
      <c r="K215" s="60">
        <f t="shared" si="48"/>
        <v>0</v>
      </c>
      <c r="L215" s="75">
        <f t="shared" si="45"/>
        <v>0</v>
      </c>
      <c r="M215" s="123">
        <f t="shared" si="49"/>
        <v>0</v>
      </c>
      <c r="N215" s="76">
        <f t="shared" si="46"/>
        <v>0</v>
      </c>
      <c r="O215" s="49">
        <f t="shared" si="40"/>
        <v>2036</v>
      </c>
    </row>
    <row r="216" spans="2:15" x14ac:dyDescent="0.25">
      <c r="B216" s="48">
        <f t="shared" si="41"/>
        <v>49949</v>
      </c>
      <c r="C216" s="72">
        <f t="shared" si="42"/>
        <v>0</v>
      </c>
      <c r="D216" s="125">
        <v>0</v>
      </c>
      <c r="E216" s="125">
        <v>0</v>
      </c>
      <c r="F216" s="73">
        <f t="shared" si="43"/>
        <v>0</v>
      </c>
      <c r="G216" s="77">
        <f t="shared" si="44"/>
        <v>0</v>
      </c>
      <c r="H216" s="74">
        <f t="shared" si="38"/>
        <v>0</v>
      </c>
      <c r="I216" s="74">
        <f t="shared" si="39"/>
        <v>0</v>
      </c>
      <c r="J216" s="74">
        <f t="shared" si="47"/>
        <v>0</v>
      </c>
      <c r="K216" s="60">
        <f t="shared" si="48"/>
        <v>0</v>
      </c>
      <c r="L216" s="75">
        <f t="shared" si="45"/>
        <v>0</v>
      </c>
      <c r="M216" s="123">
        <f t="shared" si="49"/>
        <v>0</v>
      </c>
      <c r="N216" s="76">
        <f t="shared" si="46"/>
        <v>0</v>
      </c>
      <c r="O216" s="49">
        <f t="shared" si="40"/>
        <v>2036</v>
      </c>
    </row>
    <row r="217" spans="2:15" x14ac:dyDescent="0.25">
      <c r="B217" s="48">
        <f t="shared" si="41"/>
        <v>49980</v>
      </c>
      <c r="C217" s="72">
        <f t="shared" si="42"/>
        <v>0</v>
      </c>
      <c r="D217" s="125">
        <v>0</v>
      </c>
      <c r="E217" s="125">
        <v>0</v>
      </c>
      <c r="F217" s="73">
        <f t="shared" si="43"/>
        <v>0</v>
      </c>
      <c r="G217" s="77">
        <f t="shared" si="44"/>
        <v>0</v>
      </c>
      <c r="H217" s="74">
        <f t="shared" si="38"/>
        <v>0</v>
      </c>
      <c r="I217" s="74">
        <f t="shared" si="39"/>
        <v>0</v>
      </c>
      <c r="J217" s="74">
        <f t="shared" si="47"/>
        <v>0</v>
      </c>
      <c r="K217" s="60">
        <f t="shared" si="48"/>
        <v>0</v>
      </c>
      <c r="L217" s="75">
        <f t="shared" si="45"/>
        <v>0</v>
      </c>
      <c r="M217" s="123">
        <f t="shared" si="49"/>
        <v>0</v>
      </c>
      <c r="N217" s="76">
        <f t="shared" si="46"/>
        <v>0</v>
      </c>
      <c r="O217" s="49">
        <f t="shared" si="40"/>
        <v>2036</v>
      </c>
    </row>
    <row r="218" spans="2:15" x14ac:dyDescent="0.25">
      <c r="B218" s="48">
        <f t="shared" si="41"/>
        <v>50010</v>
      </c>
      <c r="C218" s="72">
        <f t="shared" si="42"/>
        <v>0</v>
      </c>
      <c r="D218" s="125">
        <v>0</v>
      </c>
      <c r="E218" s="125">
        <v>0</v>
      </c>
      <c r="F218" s="73">
        <f t="shared" si="43"/>
        <v>0</v>
      </c>
      <c r="G218" s="77">
        <f t="shared" si="44"/>
        <v>0</v>
      </c>
      <c r="H218" s="74">
        <f t="shared" si="38"/>
        <v>0</v>
      </c>
      <c r="I218" s="74">
        <f t="shared" si="39"/>
        <v>0</v>
      </c>
      <c r="J218" s="74">
        <f t="shared" si="47"/>
        <v>0</v>
      </c>
      <c r="K218" s="60">
        <f t="shared" si="48"/>
        <v>0</v>
      </c>
      <c r="L218" s="75">
        <f t="shared" si="45"/>
        <v>0</v>
      </c>
      <c r="M218" s="123">
        <f t="shared" si="49"/>
        <v>0</v>
      </c>
      <c r="N218" s="76">
        <f t="shared" si="46"/>
        <v>0</v>
      </c>
      <c r="O218" s="49">
        <f t="shared" si="40"/>
        <v>2036</v>
      </c>
    </row>
    <row r="219" spans="2:15" x14ac:dyDescent="0.25">
      <c r="B219" s="48">
        <f t="shared" si="41"/>
        <v>50041</v>
      </c>
      <c r="C219" s="72">
        <f t="shared" si="42"/>
        <v>0</v>
      </c>
      <c r="D219" s="125">
        <v>0</v>
      </c>
      <c r="E219" s="125">
        <v>0</v>
      </c>
      <c r="F219" s="73">
        <f t="shared" si="43"/>
        <v>0</v>
      </c>
      <c r="G219" s="77">
        <f t="shared" si="44"/>
        <v>0</v>
      </c>
      <c r="H219" s="74">
        <f t="shared" si="38"/>
        <v>0</v>
      </c>
      <c r="I219" s="74">
        <f t="shared" si="39"/>
        <v>0</v>
      </c>
      <c r="J219" s="74">
        <f t="shared" si="47"/>
        <v>0</v>
      </c>
      <c r="K219" s="60">
        <f t="shared" si="48"/>
        <v>0</v>
      </c>
      <c r="L219" s="75">
        <f t="shared" si="45"/>
        <v>0</v>
      </c>
      <c r="M219" s="123">
        <f t="shared" si="49"/>
        <v>0</v>
      </c>
      <c r="N219" s="76">
        <f t="shared" si="46"/>
        <v>0</v>
      </c>
      <c r="O219" s="49">
        <f t="shared" si="40"/>
        <v>2037</v>
      </c>
    </row>
    <row r="220" spans="2:15" x14ac:dyDescent="0.25">
      <c r="B220" s="48">
        <f t="shared" si="41"/>
        <v>50072</v>
      </c>
      <c r="C220" s="72">
        <f t="shared" si="42"/>
        <v>0</v>
      </c>
      <c r="D220" s="125">
        <v>0</v>
      </c>
      <c r="E220" s="125">
        <v>0</v>
      </c>
      <c r="F220" s="73">
        <f t="shared" si="43"/>
        <v>0</v>
      </c>
      <c r="G220" s="77">
        <f t="shared" si="44"/>
        <v>0</v>
      </c>
      <c r="H220" s="74">
        <f t="shared" si="38"/>
        <v>0</v>
      </c>
      <c r="I220" s="74">
        <f t="shared" si="39"/>
        <v>0</v>
      </c>
      <c r="J220" s="74">
        <f t="shared" si="47"/>
        <v>0</v>
      </c>
      <c r="K220" s="60">
        <f t="shared" si="48"/>
        <v>0</v>
      </c>
      <c r="L220" s="75">
        <f t="shared" si="45"/>
        <v>0</v>
      </c>
      <c r="M220" s="123">
        <f t="shared" si="49"/>
        <v>0</v>
      </c>
      <c r="N220" s="76">
        <f t="shared" si="46"/>
        <v>0</v>
      </c>
      <c r="O220" s="49">
        <f t="shared" si="40"/>
        <v>2037</v>
      </c>
    </row>
    <row r="221" spans="2:15" x14ac:dyDescent="0.25">
      <c r="B221" s="48">
        <f t="shared" si="41"/>
        <v>50100</v>
      </c>
      <c r="C221" s="72">
        <f t="shared" si="42"/>
        <v>0</v>
      </c>
      <c r="D221" s="125">
        <v>0</v>
      </c>
      <c r="E221" s="125">
        <v>0</v>
      </c>
      <c r="F221" s="73">
        <f t="shared" si="43"/>
        <v>0</v>
      </c>
      <c r="G221" s="77">
        <f t="shared" si="44"/>
        <v>0</v>
      </c>
      <c r="H221" s="74">
        <f t="shared" si="38"/>
        <v>0</v>
      </c>
      <c r="I221" s="74">
        <f t="shared" si="39"/>
        <v>0</v>
      </c>
      <c r="J221" s="74">
        <f t="shared" si="47"/>
        <v>0</v>
      </c>
      <c r="K221" s="60">
        <f t="shared" si="48"/>
        <v>0</v>
      </c>
      <c r="L221" s="75">
        <f t="shared" si="45"/>
        <v>0</v>
      </c>
      <c r="M221" s="123">
        <f t="shared" si="49"/>
        <v>0</v>
      </c>
      <c r="N221" s="76">
        <f t="shared" si="46"/>
        <v>0</v>
      </c>
      <c r="O221" s="49">
        <f t="shared" si="40"/>
        <v>2037</v>
      </c>
    </row>
    <row r="222" spans="2:15" x14ac:dyDescent="0.25">
      <c r="B222" s="48">
        <f t="shared" si="41"/>
        <v>50131</v>
      </c>
      <c r="C222" s="72">
        <f t="shared" si="42"/>
        <v>0</v>
      </c>
      <c r="D222" s="125">
        <v>0</v>
      </c>
      <c r="E222" s="125">
        <v>0</v>
      </c>
      <c r="F222" s="73">
        <f t="shared" si="43"/>
        <v>0</v>
      </c>
      <c r="G222" s="77">
        <f t="shared" si="44"/>
        <v>0</v>
      </c>
      <c r="H222" s="74">
        <f t="shared" si="38"/>
        <v>0</v>
      </c>
      <c r="I222" s="74">
        <f t="shared" si="39"/>
        <v>0</v>
      </c>
      <c r="J222" s="74">
        <f t="shared" si="47"/>
        <v>0</v>
      </c>
      <c r="K222" s="60">
        <f t="shared" si="48"/>
        <v>0</v>
      </c>
      <c r="L222" s="75">
        <f t="shared" si="45"/>
        <v>0</v>
      </c>
      <c r="M222" s="123">
        <f t="shared" si="49"/>
        <v>0</v>
      </c>
      <c r="N222" s="76">
        <f t="shared" si="46"/>
        <v>0</v>
      </c>
      <c r="O222" s="49">
        <f t="shared" si="40"/>
        <v>2037</v>
      </c>
    </row>
    <row r="223" spans="2:15" x14ac:dyDescent="0.25">
      <c r="B223" s="48">
        <f t="shared" si="41"/>
        <v>50161</v>
      </c>
      <c r="C223" s="72">
        <f t="shared" si="42"/>
        <v>0</v>
      </c>
      <c r="D223" s="125">
        <v>0</v>
      </c>
      <c r="E223" s="125">
        <v>0</v>
      </c>
      <c r="F223" s="73">
        <f t="shared" si="43"/>
        <v>0</v>
      </c>
      <c r="G223" s="77">
        <f t="shared" si="44"/>
        <v>0</v>
      </c>
      <c r="H223" s="74">
        <f t="shared" si="38"/>
        <v>0</v>
      </c>
      <c r="I223" s="74">
        <f t="shared" si="39"/>
        <v>0</v>
      </c>
      <c r="J223" s="74">
        <f t="shared" si="47"/>
        <v>0</v>
      </c>
      <c r="K223" s="60">
        <f t="shared" si="48"/>
        <v>0</v>
      </c>
      <c r="L223" s="75">
        <f t="shared" si="45"/>
        <v>0</v>
      </c>
      <c r="M223" s="123">
        <f t="shared" si="49"/>
        <v>0</v>
      </c>
      <c r="N223" s="76">
        <f t="shared" si="46"/>
        <v>0</v>
      </c>
      <c r="O223" s="49">
        <f t="shared" si="40"/>
        <v>2037</v>
      </c>
    </row>
    <row r="224" spans="2:15" x14ac:dyDescent="0.25">
      <c r="B224" s="48">
        <f t="shared" si="41"/>
        <v>50192</v>
      </c>
      <c r="C224" s="72">
        <f t="shared" si="42"/>
        <v>0</v>
      </c>
      <c r="D224" s="125">
        <v>0</v>
      </c>
      <c r="E224" s="125">
        <v>0</v>
      </c>
      <c r="F224" s="73">
        <f t="shared" si="43"/>
        <v>0</v>
      </c>
      <c r="G224" s="77">
        <f t="shared" si="44"/>
        <v>0</v>
      </c>
      <c r="H224" s="74">
        <f t="shared" si="38"/>
        <v>0</v>
      </c>
      <c r="I224" s="74">
        <f t="shared" si="39"/>
        <v>0</v>
      </c>
      <c r="J224" s="74">
        <f t="shared" si="47"/>
        <v>0</v>
      </c>
      <c r="K224" s="60">
        <f t="shared" si="48"/>
        <v>0</v>
      </c>
      <c r="L224" s="75">
        <f t="shared" si="45"/>
        <v>0</v>
      </c>
      <c r="M224" s="123">
        <f t="shared" si="49"/>
        <v>0</v>
      </c>
      <c r="N224" s="76">
        <f t="shared" si="46"/>
        <v>0</v>
      </c>
      <c r="O224" s="49">
        <f t="shared" si="40"/>
        <v>2037</v>
      </c>
    </row>
    <row r="225" spans="2:15" x14ac:dyDescent="0.25">
      <c r="B225" s="48">
        <f t="shared" si="41"/>
        <v>50222</v>
      </c>
      <c r="C225" s="72">
        <f t="shared" si="42"/>
        <v>0</v>
      </c>
      <c r="D225" s="125">
        <v>0</v>
      </c>
      <c r="E225" s="125">
        <v>0</v>
      </c>
      <c r="F225" s="73">
        <f t="shared" si="43"/>
        <v>0</v>
      </c>
      <c r="G225" s="77">
        <f t="shared" si="44"/>
        <v>0</v>
      </c>
      <c r="H225" s="74">
        <f t="shared" si="38"/>
        <v>0</v>
      </c>
      <c r="I225" s="74">
        <f t="shared" si="39"/>
        <v>0</v>
      </c>
      <c r="J225" s="74">
        <f t="shared" si="47"/>
        <v>0</v>
      </c>
      <c r="K225" s="60">
        <f t="shared" si="48"/>
        <v>0</v>
      </c>
      <c r="L225" s="75">
        <f t="shared" si="45"/>
        <v>0</v>
      </c>
      <c r="M225" s="123">
        <f t="shared" si="49"/>
        <v>0</v>
      </c>
      <c r="N225" s="76">
        <f t="shared" si="46"/>
        <v>0</v>
      </c>
      <c r="O225" s="49">
        <f t="shared" si="40"/>
        <v>2037</v>
      </c>
    </row>
    <row r="226" spans="2:15" x14ac:dyDescent="0.25">
      <c r="B226" s="48">
        <f t="shared" si="41"/>
        <v>50253</v>
      </c>
      <c r="C226" s="72">
        <f t="shared" si="42"/>
        <v>0</v>
      </c>
      <c r="D226" s="125">
        <v>0</v>
      </c>
      <c r="E226" s="125">
        <v>0</v>
      </c>
      <c r="F226" s="73">
        <f t="shared" si="43"/>
        <v>0</v>
      </c>
      <c r="G226" s="77">
        <f t="shared" si="44"/>
        <v>0</v>
      </c>
      <c r="H226" s="74">
        <f t="shared" si="38"/>
        <v>0</v>
      </c>
      <c r="I226" s="74">
        <f t="shared" si="39"/>
        <v>0</v>
      </c>
      <c r="J226" s="74">
        <f t="shared" si="47"/>
        <v>0</v>
      </c>
      <c r="K226" s="60">
        <f t="shared" si="48"/>
        <v>0</v>
      </c>
      <c r="L226" s="75">
        <f t="shared" si="45"/>
        <v>0</v>
      </c>
      <c r="M226" s="123">
        <f t="shared" si="49"/>
        <v>0</v>
      </c>
      <c r="N226" s="76">
        <f t="shared" si="46"/>
        <v>0</v>
      </c>
      <c r="O226" s="49">
        <f t="shared" si="40"/>
        <v>2037</v>
      </c>
    </row>
    <row r="227" spans="2:15" x14ac:dyDescent="0.25">
      <c r="B227" s="48">
        <f t="shared" si="41"/>
        <v>50284</v>
      </c>
      <c r="C227" s="72">
        <f t="shared" si="42"/>
        <v>0</v>
      </c>
      <c r="D227" s="125">
        <v>0</v>
      </c>
      <c r="E227" s="125">
        <v>0</v>
      </c>
      <c r="F227" s="73">
        <f t="shared" si="43"/>
        <v>0</v>
      </c>
      <c r="G227" s="77">
        <f t="shared" si="44"/>
        <v>0</v>
      </c>
      <c r="H227" s="74">
        <f t="shared" si="38"/>
        <v>0</v>
      </c>
      <c r="I227" s="74">
        <f t="shared" si="39"/>
        <v>0</v>
      </c>
      <c r="J227" s="74">
        <f t="shared" si="47"/>
        <v>0</v>
      </c>
      <c r="K227" s="60">
        <f t="shared" si="48"/>
        <v>0</v>
      </c>
      <c r="L227" s="75">
        <f t="shared" si="45"/>
        <v>0</v>
      </c>
      <c r="M227" s="123">
        <f t="shared" si="49"/>
        <v>0</v>
      </c>
      <c r="N227" s="76">
        <f t="shared" si="46"/>
        <v>0</v>
      </c>
      <c r="O227" s="49">
        <f t="shared" si="40"/>
        <v>2037</v>
      </c>
    </row>
    <row r="228" spans="2:15" x14ac:dyDescent="0.25">
      <c r="B228" s="48">
        <f t="shared" si="41"/>
        <v>50314</v>
      </c>
      <c r="C228" s="72">
        <f t="shared" si="42"/>
        <v>0</v>
      </c>
      <c r="D228" s="125">
        <v>0</v>
      </c>
      <c r="E228" s="125">
        <v>0</v>
      </c>
      <c r="F228" s="73">
        <f t="shared" si="43"/>
        <v>0</v>
      </c>
      <c r="G228" s="77">
        <f t="shared" si="44"/>
        <v>0</v>
      </c>
      <c r="H228" s="74">
        <f t="shared" si="38"/>
        <v>0</v>
      </c>
      <c r="I228" s="74">
        <f t="shared" si="39"/>
        <v>0</v>
      </c>
      <c r="J228" s="74">
        <f t="shared" si="47"/>
        <v>0</v>
      </c>
      <c r="K228" s="60">
        <f t="shared" si="48"/>
        <v>0</v>
      </c>
      <c r="L228" s="75">
        <f t="shared" si="45"/>
        <v>0</v>
      </c>
      <c r="M228" s="123">
        <f t="shared" si="49"/>
        <v>0</v>
      </c>
      <c r="N228" s="76">
        <f t="shared" si="46"/>
        <v>0</v>
      </c>
      <c r="O228" s="49">
        <f t="shared" si="40"/>
        <v>2037</v>
      </c>
    </row>
    <row r="229" spans="2:15" x14ac:dyDescent="0.25">
      <c r="B229" s="48">
        <f t="shared" si="41"/>
        <v>50345</v>
      </c>
      <c r="C229" s="72">
        <f t="shared" si="42"/>
        <v>0</v>
      </c>
      <c r="D229" s="125">
        <v>0</v>
      </c>
      <c r="E229" s="125">
        <v>0</v>
      </c>
      <c r="F229" s="73">
        <f t="shared" si="43"/>
        <v>0</v>
      </c>
      <c r="G229" s="77">
        <f t="shared" si="44"/>
        <v>0</v>
      </c>
      <c r="H229" s="74">
        <f t="shared" si="38"/>
        <v>0</v>
      </c>
      <c r="I229" s="74">
        <f t="shared" si="39"/>
        <v>0</v>
      </c>
      <c r="J229" s="74">
        <f t="shared" si="47"/>
        <v>0</v>
      </c>
      <c r="K229" s="60">
        <f t="shared" si="48"/>
        <v>0</v>
      </c>
      <c r="L229" s="75">
        <f t="shared" si="45"/>
        <v>0</v>
      </c>
      <c r="M229" s="123">
        <f t="shared" si="49"/>
        <v>0</v>
      </c>
      <c r="N229" s="76">
        <f t="shared" si="46"/>
        <v>0</v>
      </c>
      <c r="O229" s="49">
        <f t="shared" si="40"/>
        <v>2037</v>
      </c>
    </row>
    <row r="230" spans="2:15" x14ac:dyDescent="0.25">
      <c r="B230" s="48">
        <f t="shared" si="41"/>
        <v>50375</v>
      </c>
      <c r="C230" s="72">
        <f t="shared" si="42"/>
        <v>0</v>
      </c>
      <c r="D230" s="125">
        <v>0</v>
      </c>
      <c r="E230" s="125">
        <v>0</v>
      </c>
      <c r="F230" s="73">
        <f t="shared" si="43"/>
        <v>0</v>
      </c>
      <c r="G230" s="77">
        <f t="shared" si="44"/>
        <v>0</v>
      </c>
      <c r="H230" s="74">
        <f t="shared" si="38"/>
        <v>0</v>
      </c>
      <c r="I230" s="74">
        <f t="shared" si="39"/>
        <v>0</v>
      </c>
      <c r="J230" s="74">
        <f t="shared" si="47"/>
        <v>0</v>
      </c>
      <c r="K230" s="60">
        <f t="shared" si="48"/>
        <v>0</v>
      </c>
      <c r="L230" s="75">
        <f t="shared" si="45"/>
        <v>0</v>
      </c>
      <c r="M230" s="123">
        <f t="shared" si="49"/>
        <v>0</v>
      </c>
      <c r="N230" s="76">
        <f t="shared" si="46"/>
        <v>0</v>
      </c>
      <c r="O230" s="49">
        <f t="shared" si="40"/>
        <v>2037</v>
      </c>
    </row>
    <row r="231" spans="2:15" x14ac:dyDescent="0.25">
      <c r="B231" s="48">
        <f t="shared" si="41"/>
        <v>50406</v>
      </c>
      <c r="C231" s="72">
        <f t="shared" si="42"/>
        <v>0</v>
      </c>
      <c r="D231" s="125">
        <v>0</v>
      </c>
      <c r="E231" s="125">
        <v>0</v>
      </c>
      <c r="F231" s="73">
        <f t="shared" si="43"/>
        <v>0</v>
      </c>
      <c r="G231" s="77">
        <f t="shared" si="44"/>
        <v>0</v>
      </c>
      <c r="H231" s="74">
        <f t="shared" si="38"/>
        <v>0</v>
      </c>
      <c r="I231" s="74">
        <f t="shared" si="39"/>
        <v>0</v>
      </c>
      <c r="J231" s="74">
        <f t="shared" si="47"/>
        <v>0</v>
      </c>
      <c r="K231" s="60">
        <f t="shared" si="48"/>
        <v>0</v>
      </c>
      <c r="L231" s="75">
        <f t="shared" si="45"/>
        <v>0</v>
      </c>
      <c r="M231" s="123">
        <f t="shared" si="49"/>
        <v>0</v>
      </c>
      <c r="N231" s="76">
        <f t="shared" si="46"/>
        <v>0</v>
      </c>
      <c r="O231" s="49">
        <f t="shared" si="40"/>
        <v>2038</v>
      </c>
    </row>
    <row r="232" spans="2:15" x14ac:dyDescent="0.25">
      <c r="B232" s="48">
        <f t="shared" si="41"/>
        <v>50437</v>
      </c>
      <c r="C232" s="72">
        <f t="shared" si="42"/>
        <v>0</v>
      </c>
      <c r="D232" s="125">
        <v>0</v>
      </c>
      <c r="E232" s="125">
        <v>0</v>
      </c>
      <c r="F232" s="73">
        <f t="shared" si="43"/>
        <v>0</v>
      </c>
      <c r="G232" s="77">
        <f t="shared" si="44"/>
        <v>0</v>
      </c>
      <c r="H232" s="74">
        <f t="shared" si="38"/>
        <v>0</v>
      </c>
      <c r="I232" s="74">
        <f t="shared" si="39"/>
        <v>0</v>
      </c>
      <c r="J232" s="74">
        <f t="shared" si="47"/>
        <v>0</v>
      </c>
      <c r="K232" s="60">
        <f t="shared" si="48"/>
        <v>0</v>
      </c>
      <c r="L232" s="75">
        <f t="shared" si="45"/>
        <v>0</v>
      </c>
      <c r="M232" s="123">
        <f t="shared" si="49"/>
        <v>0</v>
      </c>
      <c r="N232" s="76">
        <f t="shared" si="46"/>
        <v>0</v>
      </c>
      <c r="O232" s="49">
        <f t="shared" si="40"/>
        <v>2038</v>
      </c>
    </row>
    <row r="233" spans="2:15" x14ac:dyDescent="0.25">
      <c r="B233" s="48">
        <f t="shared" si="41"/>
        <v>50465</v>
      </c>
      <c r="C233" s="72">
        <f t="shared" si="42"/>
        <v>0</v>
      </c>
      <c r="D233" s="125">
        <v>0</v>
      </c>
      <c r="E233" s="125">
        <v>0</v>
      </c>
      <c r="F233" s="73">
        <f t="shared" si="43"/>
        <v>0</v>
      </c>
      <c r="G233" s="77">
        <f t="shared" si="44"/>
        <v>0</v>
      </c>
      <c r="H233" s="74">
        <f t="shared" si="38"/>
        <v>0</v>
      </c>
      <c r="I233" s="74">
        <f t="shared" si="39"/>
        <v>0</v>
      </c>
      <c r="J233" s="74">
        <f t="shared" si="47"/>
        <v>0</v>
      </c>
      <c r="K233" s="60">
        <f t="shared" si="48"/>
        <v>0</v>
      </c>
      <c r="L233" s="75">
        <f t="shared" si="45"/>
        <v>0</v>
      </c>
      <c r="M233" s="123">
        <f t="shared" si="49"/>
        <v>0</v>
      </c>
      <c r="N233" s="76">
        <f t="shared" si="46"/>
        <v>0</v>
      </c>
      <c r="O233" s="49">
        <f t="shared" si="40"/>
        <v>2038</v>
      </c>
    </row>
    <row r="234" spans="2:15" x14ac:dyDescent="0.25">
      <c r="B234" s="48">
        <f t="shared" si="41"/>
        <v>50496</v>
      </c>
      <c r="C234" s="72">
        <f t="shared" si="42"/>
        <v>0</v>
      </c>
      <c r="D234" s="125">
        <v>0</v>
      </c>
      <c r="E234" s="125">
        <v>0</v>
      </c>
      <c r="F234" s="73">
        <f t="shared" si="43"/>
        <v>0</v>
      </c>
      <c r="G234" s="77">
        <f t="shared" si="44"/>
        <v>0</v>
      </c>
      <c r="H234" s="74">
        <f t="shared" si="38"/>
        <v>0</v>
      </c>
      <c r="I234" s="74">
        <f t="shared" si="39"/>
        <v>0</v>
      </c>
      <c r="J234" s="74">
        <f t="shared" si="47"/>
        <v>0</v>
      </c>
      <c r="K234" s="60">
        <f t="shared" si="48"/>
        <v>0</v>
      </c>
      <c r="L234" s="75">
        <f t="shared" si="45"/>
        <v>0</v>
      </c>
      <c r="M234" s="123">
        <f t="shared" si="49"/>
        <v>0</v>
      </c>
      <c r="N234" s="76">
        <f t="shared" si="46"/>
        <v>0</v>
      </c>
      <c r="O234" s="49">
        <f t="shared" si="40"/>
        <v>2038</v>
      </c>
    </row>
    <row r="235" spans="2:15" x14ac:dyDescent="0.25">
      <c r="B235" s="48">
        <f t="shared" si="41"/>
        <v>50526</v>
      </c>
      <c r="C235" s="72">
        <f t="shared" si="42"/>
        <v>0</v>
      </c>
      <c r="D235" s="125">
        <v>0</v>
      </c>
      <c r="E235" s="125">
        <v>0</v>
      </c>
      <c r="F235" s="73">
        <f t="shared" si="43"/>
        <v>0</v>
      </c>
      <c r="G235" s="77">
        <f t="shared" si="44"/>
        <v>0</v>
      </c>
      <c r="H235" s="74">
        <f t="shared" si="38"/>
        <v>0</v>
      </c>
      <c r="I235" s="74">
        <f t="shared" si="39"/>
        <v>0</v>
      </c>
      <c r="J235" s="74">
        <f t="shared" si="47"/>
        <v>0</v>
      </c>
      <c r="K235" s="60">
        <f t="shared" si="48"/>
        <v>0</v>
      </c>
      <c r="L235" s="75">
        <f t="shared" si="45"/>
        <v>0</v>
      </c>
      <c r="M235" s="123">
        <f t="shared" si="49"/>
        <v>0</v>
      </c>
      <c r="N235" s="76">
        <f t="shared" si="46"/>
        <v>0</v>
      </c>
      <c r="O235" s="49">
        <f t="shared" si="40"/>
        <v>2038</v>
      </c>
    </row>
    <row r="236" spans="2:15" x14ac:dyDescent="0.25">
      <c r="B236" s="48">
        <f t="shared" si="41"/>
        <v>50557</v>
      </c>
      <c r="C236" s="72">
        <f t="shared" si="42"/>
        <v>0</v>
      </c>
      <c r="D236" s="125">
        <v>0</v>
      </c>
      <c r="E236" s="125">
        <v>0</v>
      </c>
      <c r="F236" s="73">
        <f t="shared" si="43"/>
        <v>0</v>
      </c>
      <c r="G236" s="77">
        <f t="shared" si="44"/>
        <v>0</v>
      </c>
      <c r="H236" s="74">
        <f t="shared" si="38"/>
        <v>0</v>
      </c>
      <c r="I236" s="74">
        <f t="shared" si="39"/>
        <v>0</v>
      </c>
      <c r="J236" s="74">
        <f t="shared" si="47"/>
        <v>0</v>
      </c>
      <c r="K236" s="60">
        <f t="shared" si="48"/>
        <v>0</v>
      </c>
      <c r="L236" s="75">
        <f t="shared" si="45"/>
        <v>0</v>
      </c>
      <c r="M236" s="123">
        <f t="shared" si="49"/>
        <v>0</v>
      </c>
      <c r="N236" s="76">
        <f t="shared" si="46"/>
        <v>0</v>
      </c>
      <c r="O236" s="49">
        <f t="shared" si="40"/>
        <v>2038</v>
      </c>
    </row>
    <row r="237" spans="2:15" x14ac:dyDescent="0.25">
      <c r="B237" s="48">
        <f t="shared" si="41"/>
        <v>50587</v>
      </c>
      <c r="C237" s="72">
        <f t="shared" si="42"/>
        <v>0</v>
      </c>
      <c r="D237" s="125">
        <v>0</v>
      </c>
      <c r="E237" s="125">
        <v>0</v>
      </c>
      <c r="F237" s="73">
        <f t="shared" si="43"/>
        <v>0</v>
      </c>
      <c r="G237" s="77">
        <f t="shared" si="44"/>
        <v>0</v>
      </c>
      <c r="H237" s="74">
        <f t="shared" si="38"/>
        <v>0</v>
      </c>
      <c r="I237" s="74">
        <f t="shared" si="39"/>
        <v>0</v>
      </c>
      <c r="J237" s="74">
        <f t="shared" si="47"/>
        <v>0</v>
      </c>
      <c r="K237" s="60">
        <f t="shared" si="48"/>
        <v>0</v>
      </c>
      <c r="L237" s="75">
        <f t="shared" si="45"/>
        <v>0</v>
      </c>
      <c r="M237" s="123">
        <f t="shared" si="49"/>
        <v>0</v>
      </c>
      <c r="N237" s="76">
        <f t="shared" si="46"/>
        <v>0</v>
      </c>
      <c r="O237" s="49">
        <f t="shared" si="40"/>
        <v>2038</v>
      </c>
    </row>
    <row r="238" spans="2:15" x14ac:dyDescent="0.25">
      <c r="B238" s="48">
        <f t="shared" si="41"/>
        <v>50618</v>
      </c>
      <c r="C238" s="72">
        <f t="shared" si="42"/>
        <v>0</v>
      </c>
      <c r="D238" s="125">
        <v>0</v>
      </c>
      <c r="E238" s="125">
        <v>0</v>
      </c>
      <c r="F238" s="73">
        <f t="shared" si="43"/>
        <v>0</v>
      </c>
      <c r="G238" s="77">
        <f t="shared" si="44"/>
        <v>0</v>
      </c>
      <c r="H238" s="74">
        <f t="shared" si="38"/>
        <v>0</v>
      </c>
      <c r="I238" s="74">
        <f t="shared" si="39"/>
        <v>0</v>
      </c>
      <c r="J238" s="74">
        <f t="shared" si="47"/>
        <v>0</v>
      </c>
      <c r="K238" s="60">
        <f t="shared" si="48"/>
        <v>0</v>
      </c>
      <c r="L238" s="75">
        <f t="shared" si="45"/>
        <v>0</v>
      </c>
      <c r="M238" s="123">
        <f t="shared" si="49"/>
        <v>0</v>
      </c>
      <c r="N238" s="76">
        <f t="shared" si="46"/>
        <v>0</v>
      </c>
      <c r="O238" s="49">
        <f t="shared" si="40"/>
        <v>2038</v>
      </c>
    </row>
    <row r="239" spans="2:15" x14ac:dyDescent="0.25">
      <c r="B239" s="48">
        <f t="shared" si="41"/>
        <v>50649</v>
      </c>
      <c r="C239" s="72">
        <f t="shared" si="42"/>
        <v>0</v>
      </c>
      <c r="D239" s="125">
        <v>0</v>
      </c>
      <c r="E239" s="125">
        <v>0</v>
      </c>
      <c r="F239" s="73">
        <f t="shared" si="43"/>
        <v>0</v>
      </c>
      <c r="G239" s="77">
        <f t="shared" si="44"/>
        <v>0</v>
      </c>
      <c r="H239" s="74">
        <f t="shared" si="38"/>
        <v>0</v>
      </c>
      <c r="I239" s="74">
        <f t="shared" si="39"/>
        <v>0</v>
      </c>
      <c r="J239" s="74">
        <f t="shared" si="47"/>
        <v>0</v>
      </c>
      <c r="K239" s="60">
        <f t="shared" si="48"/>
        <v>0</v>
      </c>
      <c r="L239" s="75">
        <f t="shared" si="45"/>
        <v>0</v>
      </c>
      <c r="M239" s="123">
        <f t="shared" si="49"/>
        <v>0</v>
      </c>
      <c r="N239" s="76">
        <f t="shared" si="46"/>
        <v>0</v>
      </c>
      <c r="O239" s="49">
        <f t="shared" si="40"/>
        <v>2038</v>
      </c>
    </row>
    <row r="240" spans="2:15" x14ac:dyDescent="0.25">
      <c r="B240" s="48">
        <f t="shared" si="41"/>
        <v>50679</v>
      </c>
      <c r="C240" s="72">
        <f t="shared" si="42"/>
        <v>0</v>
      </c>
      <c r="D240" s="125">
        <v>0</v>
      </c>
      <c r="E240" s="125">
        <v>0</v>
      </c>
      <c r="F240" s="73">
        <f t="shared" si="43"/>
        <v>0</v>
      </c>
      <c r="G240" s="77">
        <f t="shared" si="44"/>
        <v>0</v>
      </c>
      <c r="H240" s="74">
        <f t="shared" si="38"/>
        <v>0</v>
      </c>
      <c r="I240" s="74">
        <f t="shared" si="39"/>
        <v>0</v>
      </c>
      <c r="J240" s="74">
        <f t="shared" si="47"/>
        <v>0</v>
      </c>
      <c r="K240" s="60">
        <f t="shared" si="48"/>
        <v>0</v>
      </c>
      <c r="L240" s="75">
        <f t="shared" si="45"/>
        <v>0</v>
      </c>
      <c r="M240" s="123">
        <f t="shared" si="49"/>
        <v>0</v>
      </c>
      <c r="N240" s="76">
        <f t="shared" si="46"/>
        <v>0</v>
      </c>
      <c r="O240" s="49">
        <f t="shared" si="40"/>
        <v>2038</v>
      </c>
    </row>
    <row r="241" spans="2:15" x14ac:dyDescent="0.25">
      <c r="B241" s="48">
        <f t="shared" si="41"/>
        <v>50710</v>
      </c>
      <c r="C241" s="72">
        <f t="shared" si="42"/>
        <v>0</v>
      </c>
      <c r="D241" s="125">
        <v>0</v>
      </c>
      <c r="E241" s="125">
        <v>0</v>
      </c>
      <c r="F241" s="73">
        <f t="shared" si="43"/>
        <v>0</v>
      </c>
      <c r="G241" s="77">
        <f t="shared" si="44"/>
        <v>0</v>
      </c>
      <c r="H241" s="74">
        <f t="shared" si="38"/>
        <v>0</v>
      </c>
      <c r="I241" s="74">
        <f t="shared" si="39"/>
        <v>0</v>
      </c>
      <c r="J241" s="74">
        <f t="shared" si="47"/>
        <v>0</v>
      </c>
      <c r="K241" s="60">
        <f t="shared" si="48"/>
        <v>0</v>
      </c>
      <c r="L241" s="75">
        <f t="shared" si="45"/>
        <v>0</v>
      </c>
      <c r="M241" s="123">
        <f t="shared" si="49"/>
        <v>0</v>
      </c>
      <c r="N241" s="76">
        <f t="shared" si="46"/>
        <v>0</v>
      </c>
      <c r="O241" s="49">
        <f t="shared" si="40"/>
        <v>2038</v>
      </c>
    </row>
    <row r="242" spans="2:15" x14ac:dyDescent="0.25">
      <c r="B242" s="48">
        <f t="shared" si="41"/>
        <v>50740</v>
      </c>
      <c r="C242" s="72">
        <f t="shared" si="42"/>
        <v>0</v>
      </c>
      <c r="D242" s="125">
        <v>0</v>
      </c>
      <c r="E242" s="125">
        <v>0</v>
      </c>
      <c r="F242" s="73">
        <f t="shared" si="43"/>
        <v>0</v>
      </c>
      <c r="G242" s="77">
        <f t="shared" si="44"/>
        <v>0</v>
      </c>
      <c r="H242" s="74">
        <f t="shared" si="38"/>
        <v>0</v>
      </c>
      <c r="I242" s="74">
        <f t="shared" si="39"/>
        <v>0</v>
      </c>
      <c r="J242" s="74">
        <f t="shared" si="47"/>
        <v>0</v>
      </c>
      <c r="K242" s="60">
        <f t="shared" si="48"/>
        <v>0</v>
      </c>
      <c r="L242" s="75">
        <f t="shared" si="45"/>
        <v>0</v>
      </c>
      <c r="M242" s="123">
        <f t="shared" si="49"/>
        <v>0</v>
      </c>
      <c r="N242" s="76">
        <f t="shared" si="46"/>
        <v>0</v>
      </c>
      <c r="O242" s="49">
        <f t="shared" si="40"/>
        <v>2038</v>
      </c>
    </row>
    <row r="243" spans="2:15" x14ac:dyDescent="0.25">
      <c r="B243" s="48">
        <f t="shared" si="41"/>
        <v>50771</v>
      </c>
      <c r="C243" s="72">
        <f t="shared" si="42"/>
        <v>0</v>
      </c>
      <c r="D243" s="125">
        <v>0</v>
      </c>
      <c r="E243" s="125">
        <v>0</v>
      </c>
      <c r="F243" s="73">
        <f t="shared" si="43"/>
        <v>0</v>
      </c>
      <c r="G243" s="77">
        <f t="shared" si="44"/>
        <v>0</v>
      </c>
      <c r="H243" s="74">
        <f t="shared" si="38"/>
        <v>0</v>
      </c>
      <c r="I243" s="74">
        <f t="shared" si="39"/>
        <v>0</v>
      </c>
      <c r="J243" s="74">
        <f t="shared" si="47"/>
        <v>0</v>
      </c>
      <c r="K243" s="60">
        <f t="shared" si="48"/>
        <v>0</v>
      </c>
      <c r="L243" s="75">
        <f t="shared" si="45"/>
        <v>0</v>
      </c>
      <c r="M243" s="123">
        <f t="shared" si="49"/>
        <v>0</v>
      </c>
      <c r="N243" s="76">
        <f t="shared" si="46"/>
        <v>0</v>
      </c>
      <c r="O243" s="49">
        <f t="shared" si="40"/>
        <v>2039</v>
      </c>
    </row>
    <row r="244" spans="2:15" x14ac:dyDescent="0.25">
      <c r="B244" s="48">
        <f t="shared" si="41"/>
        <v>50802</v>
      </c>
      <c r="C244" s="72">
        <f t="shared" si="42"/>
        <v>0</v>
      </c>
      <c r="D244" s="125">
        <v>0</v>
      </c>
      <c r="E244" s="125">
        <v>0</v>
      </c>
      <c r="F244" s="73">
        <f t="shared" si="43"/>
        <v>0</v>
      </c>
      <c r="G244" s="77">
        <f t="shared" si="44"/>
        <v>0</v>
      </c>
      <c r="H244" s="74">
        <f t="shared" si="38"/>
        <v>0</v>
      </c>
      <c r="I244" s="74">
        <f t="shared" si="39"/>
        <v>0</v>
      </c>
      <c r="J244" s="74">
        <f t="shared" si="47"/>
        <v>0</v>
      </c>
      <c r="K244" s="60">
        <f t="shared" si="48"/>
        <v>0</v>
      </c>
      <c r="L244" s="75">
        <f t="shared" si="45"/>
        <v>0</v>
      </c>
      <c r="M244" s="123">
        <f t="shared" si="49"/>
        <v>0</v>
      </c>
      <c r="N244" s="76">
        <f t="shared" si="46"/>
        <v>0</v>
      </c>
      <c r="O244" s="49">
        <f t="shared" si="40"/>
        <v>2039</v>
      </c>
    </row>
    <row r="245" spans="2:15" x14ac:dyDescent="0.25">
      <c r="B245" s="48">
        <f t="shared" si="41"/>
        <v>50830</v>
      </c>
      <c r="C245" s="72">
        <f t="shared" si="42"/>
        <v>0</v>
      </c>
      <c r="D245" s="125">
        <v>0</v>
      </c>
      <c r="E245" s="125">
        <v>0</v>
      </c>
      <c r="F245" s="73">
        <f t="shared" si="43"/>
        <v>0</v>
      </c>
      <c r="G245" s="77">
        <f t="shared" si="44"/>
        <v>0</v>
      </c>
      <c r="H245" s="74">
        <f t="shared" si="38"/>
        <v>0</v>
      </c>
      <c r="I245" s="74">
        <f t="shared" si="39"/>
        <v>0</v>
      </c>
      <c r="J245" s="74">
        <f t="shared" si="47"/>
        <v>0</v>
      </c>
      <c r="K245" s="60">
        <f t="shared" si="48"/>
        <v>0</v>
      </c>
      <c r="L245" s="75">
        <f t="shared" si="45"/>
        <v>0</v>
      </c>
      <c r="M245" s="123">
        <f t="shared" si="49"/>
        <v>0</v>
      </c>
      <c r="N245" s="76">
        <f t="shared" si="46"/>
        <v>0</v>
      </c>
      <c r="O245" s="49">
        <f t="shared" si="40"/>
        <v>2039</v>
      </c>
    </row>
    <row r="246" spans="2:15" x14ac:dyDescent="0.25">
      <c r="B246" s="48">
        <f t="shared" si="41"/>
        <v>50861</v>
      </c>
      <c r="C246" s="72">
        <f t="shared" si="42"/>
        <v>0</v>
      </c>
      <c r="D246" s="125">
        <v>0</v>
      </c>
      <c r="E246" s="125">
        <v>0</v>
      </c>
      <c r="F246" s="73">
        <f t="shared" si="43"/>
        <v>0</v>
      </c>
      <c r="G246" s="77">
        <f t="shared" si="44"/>
        <v>0</v>
      </c>
      <c r="H246" s="74">
        <f t="shared" si="38"/>
        <v>0</v>
      </c>
      <c r="I246" s="74">
        <f t="shared" si="39"/>
        <v>0</v>
      </c>
      <c r="J246" s="74">
        <f t="shared" si="47"/>
        <v>0</v>
      </c>
      <c r="K246" s="60">
        <f t="shared" si="48"/>
        <v>0</v>
      </c>
      <c r="L246" s="75">
        <f t="shared" si="45"/>
        <v>0</v>
      </c>
      <c r="M246" s="123">
        <f t="shared" si="49"/>
        <v>0</v>
      </c>
      <c r="N246" s="76">
        <f t="shared" si="46"/>
        <v>0</v>
      </c>
      <c r="O246" s="49">
        <f t="shared" si="40"/>
        <v>2039</v>
      </c>
    </row>
    <row r="247" spans="2:15" x14ac:dyDescent="0.25">
      <c r="B247" s="48">
        <f t="shared" si="41"/>
        <v>50891</v>
      </c>
      <c r="C247" s="72">
        <f t="shared" si="42"/>
        <v>0</v>
      </c>
      <c r="D247" s="125">
        <v>0</v>
      </c>
      <c r="E247" s="125">
        <v>0</v>
      </c>
      <c r="F247" s="73">
        <f t="shared" si="43"/>
        <v>0</v>
      </c>
      <c r="G247" s="77">
        <f t="shared" si="44"/>
        <v>0</v>
      </c>
      <c r="H247" s="74">
        <f t="shared" si="38"/>
        <v>0</v>
      </c>
      <c r="I247" s="74">
        <f t="shared" si="39"/>
        <v>0</v>
      </c>
      <c r="J247" s="74">
        <f t="shared" si="47"/>
        <v>0</v>
      </c>
      <c r="K247" s="60">
        <f t="shared" si="48"/>
        <v>0</v>
      </c>
      <c r="L247" s="75">
        <f t="shared" si="45"/>
        <v>0</v>
      </c>
      <c r="M247" s="123">
        <f t="shared" si="49"/>
        <v>0</v>
      </c>
      <c r="N247" s="76">
        <f t="shared" si="46"/>
        <v>0</v>
      </c>
      <c r="O247" s="49">
        <f t="shared" si="40"/>
        <v>2039</v>
      </c>
    </row>
    <row r="248" spans="2:15" x14ac:dyDescent="0.25">
      <c r="B248" s="48">
        <f t="shared" si="41"/>
        <v>50922</v>
      </c>
      <c r="C248" s="72">
        <f t="shared" si="42"/>
        <v>0</v>
      </c>
      <c r="D248" s="125">
        <v>0</v>
      </c>
      <c r="E248" s="125">
        <v>0</v>
      </c>
      <c r="F248" s="73">
        <f t="shared" si="43"/>
        <v>0</v>
      </c>
      <c r="G248" s="77">
        <f t="shared" si="44"/>
        <v>0</v>
      </c>
      <c r="H248" s="74">
        <f t="shared" si="38"/>
        <v>0</v>
      </c>
      <c r="I248" s="74">
        <f t="shared" si="39"/>
        <v>0</v>
      </c>
      <c r="J248" s="74">
        <f t="shared" si="47"/>
        <v>0</v>
      </c>
      <c r="K248" s="60">
        <f t="shared" si="48"/>
        <v>0</v>
      </c>
      <c r="L248" s="75">
        <f t="shared" si="45"/>
        <v>0</v>
      </c>
      <c r="M248" s="123">
        <f t="shared" si="49"/>
        <v>0</v>
      </c>
      <c r="N248" s="76">
        <f t="shared" si="46"/>
        <v>0</v>
      </c>
      <c r="O248" s="49">
        <f t="shared" si="40"/>
        <v>2039</v>
      </c>
    </row>
    <row r="249" spans="2:15" x14ac:dyDescent="0.25">
      <c r="B249" s="48">
        <f t="shared" si="41"/>
        <v>50952</v>
      </c>
      <c r="C249" s="72">
        <f t="shared" si="42"/>
        <v>0</v>
      </c>
      <c r="D249" s="125">
        <v>0</v>
      </c>
      <c r="E249" s="125">
        <v>0</v>
      </c>
      <c r="F249" s="73">
        <f t="shared" si="43"/>
        <v>0</v>
      </c>
      <c r="G249" s="77">
        <f t="shared" si="44"/>
        <v>0</v>
      </c>
      <c r="H249" s="74">
        <f t="shared" si="38"/>
        <v>0</v>
      </c>
      <c r="I249" s="74">
        <f t="shared" si="39"/>
        <v>0</v>
      </c>
      <c r="J249" s="74">
        <f t="shared" si="47"/>
        <v>0</v>
      </c>
      <c r="K249" s="60">
        <f t="shared" si="48"/>
        <v>0</v>
      </c>
      <c r="L249" s="75">
        <f t="shared" si="45"/>
        <v>0</v>
      </c>
      <c r="M249" s="123">
        <f t="shared" si="49"/>
        <v>0</v>
      </c>
      <c r="N249" s="76">
        <f t="shared" si="46"/>
        <v>0</v>
      </c>
      <c r="O249" s="49">
        <f t="shared" si="40"/>
        <v>2039</v>
      </c>
    </row>
    <row r="250" spans="2:15" x14ac:dyDescent="0.25">
      <c r="B250" s="48">
        <f t="shared" si="41"/>
        <v>50983</v>
      </c>
      <c r="C250" s="72">
        <f t="shared" si="42"/>
        <v>0</v>
      </c>
      <c r="D250" s="125">
        <v>0</v>
      </c>
      <c r="E250" s="125">
        <v>0</v>
      </c>
      <c r="F250" s="73">
        <f t="shared" si="43"/>
        <v>0</v>
      </c>
      <c r="G250" s="77">
        <f t="shared" si="44"/>
        <v>0</v>
      </c>
      <c r="H250" s="74">
        <f t="shared" si="38"/>
        <v>0</v>
      </c>
      <c r="I250" s="74">
        <f t="shared" si="39"/>
        <v>0</v>
      </c>
      <c r="J250" s="74">
        <f t="shared" si="47"/>
        <v>0</v>
      </c>
      <c r="K250" s="60">
        <f t="shared" si="48"/>
        <v>0</v>
      </c>
      <c r="L250" s="75">
        <f t="shared" si="45"/>
        <v>0</v>
      </c>
      <c r="M250" s="123">
        <f t="shared" si="49"/>
        <v>0</v>
      </c>
      <c r="N250" s="76">
        <f t="shared" si="46"/>
        <v>0</v>
      </c>
      <c r="O250" s="49">
        <f t="shared" si="40"/>
        <v>2039</v>
      </c>
    </row>
    <row r="251" spans="2:15" x14ac:dyDescent="0.25">
      <c r="B251" s="48">
        <f t="shared" si="41"/>
        <v>51014</v>
      </c>
      <c r="C251" s="72">
        <f t="shared" si="42"/>
        <v>0</v>
      </c>
      <c r="D251" s="125">
        <v>0</v>
      </c>
      <c r="E251" s="125">
        <v>0</v>
      </c>
      <c r="F251" s="73">
        <f t="shared" si="43"/>
        <v>0</v>
      </c>
      <c r="G251" s="77">
        <f t="shared" si="44"/>
        <v>0</v>
      </c>
      <c r="H251" s="74">
        <f t="shared" si="38"/>
        <v>0</v>
      </c>
      <c r="I251" s="74">
        <f t="shared" si="39"/>
        <v>0</v>
      </c>
      <c r="J251" s="74">
        <f t="shared" si="47"/>
        <v>0</v>
      </c>
      <c r="K251" s="60">
        <f t="shared" si="48"/>
        <v>0</v>
      </c>
      <c r="L251" s="75">
        <f t="shared" si="45"/>
        <v>0</v>
      </c>
      <c r="M251" s="123">
        <f t="shared" si="49"/>
        <v>0</v>
      </c>
      <c r="N251" s="76">
        <f t="shared" si="46"/>
        <v>0</v>
      </c>
      <c r="O251" s="49">
        <f t="shared" si="40"/>
        <v>2039</v>
      </c>
    </row>
    <row r="252" spans="2:15" x14ac:dyDescent="0.25">
      <c r="B252" s="48">
        <f t="shared" si="41"/>
        <v>51044</v>
      </c>
      <c r="C252" s="72">
        <f t="shared" si="42"/>
        <v>0</v>
      </c>
      <c r="D252" s="125">
        <v>0</v>
      </c>
      <c r="E252" s="125">
        <v>0</v>
      </c>
      <c r="F252" s="73">
        <f t="shared" si="43"/>
        <v>0</v>
      </c>
      <c r="G252" s="77">
        <f t="shared" si="44"/>
        <v>0</v>
      </c>
      <c r="H252" s="74">
        <f t="shared" si="38"/>
        <v>0</v>
      </c>
      <c r="I252" s="74">
        <f t="shared" si="39"/>
        <v>0</v>
      </c>
      <c r="J252" s="74">
        <f t="shared" si="47"/>
        <v>0</v>
      </c>
      <c r="K252" s="60">
        <f t="shared" si="48"/>
        <v>0</v>
      </c>
      <c r="L252" s="75">
        <f t="shared" si="45"/>
        <v>0</v>
      </c>
      <c r="M252" s="123">
        <f t="shared" si="49"/>
        <v>0</v>
      </c>
      <c r="N252" s="76">
        <f t="shared" si="46"/>
        <v>0</v>
      </c>
      <c r="O252" s="49">
        <f t="shared" si="40"/>
        <v>2039</v>
      </c>
    </row>
    <row r="253" spans="2:15" x14ac:dyDescent="0.25">
      <c r="B253" s="48">
        <f t="shared" si="41"/>
        <v>51075</v>
      </c>
      <c r="C253" s="72">
        <f t="shared" si="42"/>
        <v>0</v>
      </c>
      <c r="D253" s="125">
        <v>0</v>
      </c>
      <c r="E253" s="125">
        <v>0</v>
      </c>
      <c r="F253" s="73">
        <f t="shared" si="43"/>
        <v>0</v>
      </c>
      <c r="G253" s="77">
        <f t="shared" si="44"/>
        <v>0</v>
      </c>
      <c r="H253" s="74">
        <f t="shared" si="38"/>
        <v>0</v>
      </c>
      <c r="I253" s="74">
        <f t="shared" si="39"/>
        <v>0</v>
      </c>
      <c r="J253" s="74">
        <f t="shared" si="47"/>
        <v>0</v>
      </c>
      <c r="K253" s="60">
        <f t="shared" si="48"/>
        <v>0</v>
      </c>
      <c r="L253" s="75">
        <f t="shared" si="45"/>
        <v>0</v>
      </c>
      <c r="M253" s="123">
        <f t="shared" si="49"/>
        <v>0</v>
      </c>
      <c r="N253" s="76">
        <f t="shared" si="46"/>
        <v>0</v>
      </c>
      <c r="O253" s="49">
        <f t="shared" si="40"/>
        <v>2039</v>
      </c>
    </row>
    <row r="254" spans="2:15" x14ac:dyDescent="0.25">
      <c r="B254" s="48">
        <f t="shared" si="41"/>
        <v>51105</v>
      </c>
      <c r="C254" s="72">
        <f t="shared" si="42"/>
        <v>0</v>
      </c>
      <c r="D254" s="125">
        <v>0</v>
      </c>
      <c r="E254" s="125">
        <v>0</v>
      </c>
      <c r="F254" s="73">
        <f t="shared" si="43"/>
        <v>0</v>
      </c>
      <c r="G254" s="77">
        <f t="shared" si="44"/>
        <v>0</v>
      </c>
      <c r="H254" s="74">
        <f t="shared" si="38"/>
        <v>0</v>
      </c>
      <c r="I254" s="74">
        <f t="shared" si="39"/>
        <v>0</v>
      </c>
      <c r="J254" s="74">
        <f t="shared" si="47"/>
        <v>0</v>
      </c>
      <c r="K254" s="60">
        <f t="shared" si="48"/>
        <v>0</v>
      </c>
      <c r="L254" s="75">
        <f t="shared" si="45"/>
        <v>0</v>
      </c>
      <c r="M254" s="123">
        <f t="shared" si="49"/>
        <v>0</v>
      </c>
      <c r="N254" s="76">
        <f t="shared" si="46"/>
        <v>0</v>
      </c>
      <c r="O254" s="49">
        <f t="shared" si="40"/>
        <v>2039</v>
      </c>
    </row>
    <row r="255" spans="2:15" x14ac:dyDescent="0.25">
      <c r="B255" s="48">
        <f t="shared" si="41"/>
        <v>51136</v>
      </c>
      <c r="C255" s="72">
        <f t="shared" si="42"/>
        <v>0</v>
      </c>
      <c r="D255" s="125">
        <v>0</v>
      </c>
      <c r="E255" s="125">
        <v>0</v>
      </c>
      <c r="F255" s="73">
        <f t="shared" si="43"/>
        <v>0</v>
      </c>
      <c r="G255" s="77">
        <f t="shared" si="44"/>
        <v>0</v>
      </c>
      <c r="H255" s="74">
        <f t="shared" si="38"/>
        <v>0</v>
      </c>
      <c r="I255" s="74">
        <f t="shared" si="39"/>
        <v>0</v>
      </c>
      <c r="J255" s="74">
        <f t="shared" si="47"/>
        <v>0</v>
      </c>
      <c r="K255" s="60">
        <f t="shared" si="48"/>
        <v>0</v>
      </c>
      <c r="L255" s="75">
        <f t="shared" si="45"/>
        <v>0</v>
      </c>
      <c r="M255" s="123">
        <f t="shared" si="49"/>
        <v>0</v>
      </c>
      <c r="N255" s="76">
        <f t="shared" si="46"/>
        <v>0</v>
      </c>
      <c r="O255" s="49">
        <f t="shared" si="40"/>
        <v>2040</v>
      </c>
    </row>
    <row r="256" spans="2:15" x14ac:dyDescent="0.25">
      <c r="B256" s="48">
        <f t="shared" si="41"/>
        <v>51167</v>
      </c>
      <c r="C256" s="72">
        <f t="shared" si="42"/>
        <v>0</v>
      </c>
      <c r="D256" s="125">
        <v>0</v>
      </c>
      <c r="E256" s="125">
        <v>0</v>
      </c>
      <c r="F256" s="73">
        <f t="shared" si="43"/>
        <v>0</v>
      </c>
      <c r="G256" s="77">
        <f t="shared" si="44"/>
        <v>0</v>
      </c>
      <c r="H256" s="74">
        <f t="shared" si="38"/>
        <v>0</v>
      </c>
      <c r="I256" s="74">
        <f t="shared" si="39"/>
        <v>0</v>
      </c>
      <c r="J256" s="74">
        <f t="shared" si="47"/>
        <v>0</v>
      </c>
      <c r="K256" s="60">
        <f t="shared" si="48"/>
        <v>0</v>
      </c>
      <c r="L256" s="75">
        <f t="shared" si="45"/>
        <v>0</v>
      </c>
      <c r="M256" s="123">
        <f t="shared" si="49"/>
        <v>0</v>
      </c>
      <c r="N256" s="76">
        <f t="shared" si="46"/>
        <v>0</v>
      </c>
      <c r="O256" s="49">
        <f t="shared" si="40"/>
        <v>2040</v>
      </c>
    </row>
    <row r="257" spans="2:15" x14ac:dyDescent="0.25">
      <c r="B257" s="48">
        <f t="shared" si="41"/>
        <v>51196</v>
      </c>
      <c r="C257" s="72">
        <f t="shared" si="42"/>
        <v>0</v>
      </c>
      <c r="D257" s="125">
        <v>0</v>
      </c>
      <c r="E257" s="125">
        <v>0</v>
      </c>
      <c r="F257" s="73">
        <f t="shared" si="43"/>
        <v>0</v>
      </c>
      <c r="G257" s="77">
        <f t="shared" si="44"/>
        <v>0</v>
      </c>
      <c r="H257" s="74">
        <f t="shared" si="38"/>
        <v>0</v>
      </c>
      <c r="I257" s="74">
        <f t="shared" si="39"/>
        <v>0</v>
      </c>
      <c r="J257" s="74">
        <f t="shared" si="47"/>
        <v>0</v>
      </c>
      <c r="K257" s="60">
        <f t="shared" si="48"/>
        <v>0</v>
      </c>
      <c r="L257" s="75">
        <f t="shared" si="45"/>
        <v>0</v>
      </c>
      <c r="M257" s="123">
        <f t="shared" si="49"/>
        <v>0</v>
      </c>
      <c r="N257" s="76">
        <f t="shared" si="46"/>
        <v>0</v>
      </c>
      <c r="O257" s="49">
        <f t="shared" si="40"/>
        <v>2040</v>
      </c>
    </row>
    <row r="258" spans="2:15" x14ac:dyDescent="0.25">
      <c r="B258" s="48">
        <f t="shared" si="41"/>
        <v>51227</v>
      </c>
      <c r="C258" s="72">
        <f t="shared" si="42"/>
        <v>0</v>
      </c>
      <c r="D258" s="125">
        <v>0</v>
      </c>
      <c r="E258" s="125">
        <v>0</v>
      </c>
      <c r="F258" s="73">
        <f t="shared" si="43"/>
        <v>0</v>
      </c>
      <c r="G258" s="77">
        <f t="shared" si="44"/>
        <v>0</v>
      </c>
      <c r="H258" s="74">
        <f t="shared" si="38"/>
        <v>0</v>
      </c>
      <c r="I258" s="74">
        <f t="shared" si="39"/>
        <v>0</v>
      </c>
      <c r="J258" s="74">
        <f t="shared" si="47"/>
        <v>0</v>
      </c>
      <c r="K258" s="60">
        <f t="shared" si="48"/>
        <v>0</v>
      </c>
      <c r="L258" s="75">
        <f t="shared" si="45"/>
        <v>0</v>
      </c>
      <c r="M258" s="123">
        <f t="shared" si="49"/>
        <v>0</v>
      </c>
      <c r="N258" s="76">
        <f t="shared" si="46"/>
        <v>0</v>
      </c>
      <c r="O258" s="49">
        <f t="shared" si="40"/>
        <v>2040</v>
      </c>
    </row>
    <row r="259" spans="2:15" x14ac:dyDescent="0.25">
      <c r="B259" s="48">
        <f t="shared" si="41"/>
        <v>51257</v>
      </c>
      <c r="C259" s="72">
        <f t="shared" si="42"/>
        <v>0</v>
      </c>
      <c r="D259" s="125">
        <v>0</v>
      </c>
      <c r="E259" s="125">
        <v>0</v>
      </c>
      <c r="F259" s="73">
        <f t="shared" si="43"/>
        <v>0</v>
      </c>
      <c r="G259" s="77">
        <f t="shared" si="44"/>
        <v>0</v>
      </c>
      <c r="H259" s="74">
        <f t="shared" si="38"/>
        <v>0</v>
      </c>
      <c r="I259" s="74">
        <f t="shared" si="39"/>
        <v>0</v>
      </c>
      <c r="J259" s="74">
        <f t="shared" si="47"/>
        <v>0</v>
      </c>
      <c r="K259" s="60">
        <f t="shared" si="48"/>
        <v>0</v>
      </c>
      <c r="L259" s="75">
        <f t="shared" si="45"/>
        <v>0</v>
      </c>
      <c r="M259" s="123">
        <f t="shared" si="49"/>
        <v>0</v>
      </c>
      <c r="N259" s="76">
        <f t="shared" si="46"/>
        <v>0</v>
      </c>
      <c r="O259" s="49">
        <f t="shared" si="40"/>
        <v>2040</v>
      </c>
    </row>
    <row r="260" spans="2:15" x14ac:dyDescent="0.25">
      <c r="B260" s="48">
        <f t="shared" si="41"/>
        <v>51288</v>
      </c>
      <c r="C260" s="72">
        <f t="shared" si="42"/>
        <v>0</v>
      </c>
      <c r="D260" s="125">
        <v>0</v>
      </c>
      <c r="E260" s="125">
        <v>0</v>
      </c>
      <c r="F260" s="73">
        <f t="shared" si="43"/>
        <v>0</v>
      </c>
      <c r="G260" s="77">
        <f t="shared" si="44"/>
        <v>0</v>
      </c>
      <c r="H260" s="74">
        <f t="shared" ref="H260:H323" si="50">IF(K259&gt;0,-F260-G260+IF(E260&gt;0,E260,Allotment),0)</f>
        <v>0</v>
      </c>
      <c r="I260" s="74">
        <f t="shared" ref="I260:I323" si="51">IF(K259&gt;0,C260-H260,0)</f>
        <v>0</v>
      </c>
      <c r="J260" s="74">
        <f t="shared" si="47"/>
        <v>0</v>
      </c>
      <c r="K260" s="60">
        <f t="shared" si="48"/>
        <v>0</v>
      </c>
      <c r="L260" s="75">
        <f t="shared" si="45"/>
        <v>0</v>
      </c>
      <c r="M260" s="123">
        <f t="shared" si="49"/>
        <v>0</v>
      </c>
      <c r="N260" s="76">
        <f t="shared" si="46"/>
        <v>0</v>
      </c>
      <c r="O260" s="49">
        <f t="shared" ref="O260:O323" si="52">YEAR(B260)</f>
        <v>2040</v>
      </c>
    </row>
    <row r="261" spans="2:15" x14ac:dyDescent="0.25">
      <c r="B261" s="48">
        <f t="shared" ref="B261:B324" si="53">EDATE(B260,1)</f>
        <v>51318</v>
      </c>
      <c r="C261" s="72">
        <f t="shared" ref="C261:C324" si="54">IF(K260&gt;0,K260-F261,IF(AND(K261=0,K260&lt;0),-0.01,0))</f>
        <v>0</v>
      </c>
      <c r="D261" s="125">
        <v>0</v>
      </c>
      <c r="E261" s="125">
        <v>0</v>
      </c>
      <c r="F261" s="73">
        <f t="shared" ref="F261:F324" si="55">IF(K260&gt;0,IF(D261,D261,New_Payment)-G261,0)</f>
        <v>0</v>
      </c>
      <c r="G261" s="77">
        <f t="shared" ref="G261:G324" si="56">IF(K260&gt;0,ROUND(K260*Period_Interest,2),0)</f>
        <v>0</v>
      </c>
      <c r="H261" s="74">
        <f t="shared" si="50"/>
        <v>0</v>
      </c>
      <c r="I261" s="74">
        <f t="shared" si="51"/>
        <v>0</v>
      </c>
      <c r="J261" s="74">
        <f t="shared" si="47"/>
        <v>0</v>
      </c>
      <c r="K261" s="60">
        <f t="shared" si="48"/>
        <v>0</v>
      </c>
      <c r="L261" s="75">
        <f t="shared" ref="L261:L324" si="57">IF(N260&gt;0,(IF(AND(MONTH($B261)=MONTH(Renew_3208),MONTH($B261)=MONTH(Renew_2924)),Goal_From_3208*0.5+Goal_From_2924*0.5,IF(MONTH($B261)=MONTH(Renew_3208),Goal_From_3208*0.5+Goal_From_2924*0.9,IF(MONTH($B261)=MONTH(Renew_2924),Goal_From_3208*0.9+Goal_From_2924*0.5,Goal_From_3208*0.9+Goal_From_2924*0.9)))+IF(B261&gt;=Temp_Start,IF(Temp,Temp_Goal,0),0)+IF(Bought_3rd_Rental,IF(MONTH($B261)=MONTH(Renew_NEW),Goal_From_NEW*0.5,Goal_From_NEW))),0)</f>
        <v>0</v>
      </c>
      <c r="M261" s="123">
        <f t="shared" si="49"/>
        <v>0</v>
      </c>
      <c r="N261" s="76">
        <f t="shared" ref="N261:N324" si="58">IF(OR(N260&lt;-0.01,N260=0),0,IF(N260&gt;0,N260-F261-H261-IF(M261&lt;&gt;"",M261,L261),N260-F261-H261))</f>
        <v>0</v>
      </c>
      <c r="O261" s="49">
        <f t="shared" si="52"/>
        <v>2040</v>
      </c>
    </row>
    <row r="262" spans="2:15" x14ac:dyDescent="0.25">
      <c r="B262" s="48">
        <f t="shared" si="53"/>
        <v>51349</v>
      </c>
      <c r="C262" s="72">
        <f t="shared" si="54"/>
        <v>0</v>
      </c>
      <c r="D262" s="125">
        <v>0</v>
      </c>
      <c r="E262" s="125">
        <v>0</v>
      </c>
      <c r="F262" s="73">
        <f t="shared" si="55"/>
        <v>0</v>
      </c>
      <c r="G262" s="77">
        <f t="shared" si="56"/>
        <v>0</v>
      </c>
      <c r="H262" s="74">
        <f t="shared" si="50"/>
        <v>0</v>
      </c>
      <c r="I262" s="74">
        <f t="shared" si="51"/>
        <v>0</v>
      </c>
      <c r="J262" s="74">
        <f t="shared" ref="J262:J325" si="59">IF($M262,$M262,0)</f>
        <v>0</v>
      </c>
      <c r="K262" s="60">
        <f t="shared" ref="K262:K325" si="60">I262-J262</f>
        <v>0</v>
      </c>
      <c r="L262" s="75">
        <f t="shared" si="57"/>
        <v>0</v>
      </c>
      <c r="M262" s="123">
        <f t="shared" ref="M262:M325" si="61">IF(L262,L262,0)</f>
        <v>0</v>
      </c>
      <c r="N262" s="76">
        <f t="shared" si="58"/>
        <v>0</v>
      </c>
      <c r="O262" s="49">
        <f t="shared" si="52"/>
        <v>2040</v>
      </c>
    </row>
    <row r="263" spans="2:15" x14ac:dyDescent="0.25">
      <c r="B263" s="48">
        <f t="shared" si="53"/>
        <v>51380</v>
      </c>
      <c r="C263" s="72">
        <f t="shared" si="54"/>
        <v>0</v>
      </c>
      <c r="D263" s="125">
        <v>0</v>
      </c>
      <c r="E263" s="125">
        <v>0</v>
      </c>
      <c r="F263" s="73">
        <f t="shared" si="55"/>
        <v>0</v>
      </c>
      <c r="G263" s="77">
        <f t="shared" si="56"/>
        <v>0</v>
      </c>
      <c r="H263" s="74">
        <f t="shared" si="50"/>
        <v>0</v>
      </c>
      <c r="I263" s="74">
        <f t="shared" si="51"/>
        <v>0</v>
      </c>
      <c r="J263" s="74">
        <f t="shared" si="59"/>
        <v>0</v>
      </c>
      <c r="K263" s="60">
        <f t="shared" si="60"/>
        <v>0</v>
      </c>
      <c r="L263" s="75">
        <f t="shared" si="57"/>
        <v>0</v>
      </c>
      <c r="M263" s="123">
        <f t="shared" si="61"/>
        <v>0</v>
      </c>
      <c r="N263" s="76">
        <f t="shared" si="58"/>
        <v>0</v>
      </c>
      <c r="O263" s="49">
        <f t="shared" si="52"/>
        <v>2040</v>
      </c>
    </row>
    <row r="264" spans="2:15" x14ac:dyDescent="0.25">
      <c r="B264" s="48">
        <f t="shared" si="53"/>
        <v>51410</v>
      </c>
      <c r="C264" s="72">
        <f t="shared" si="54"/>
        <v>0</v>
      </c>
      <c r="D264" s="125">
        <v>0</v>
      </c>
      <c r="E264" s="125">
        <v>0</v>
      </c>
      <c r="F264" s="73">
        <f t="shared" si="55"/>
        <v>0</v>
      </c>
      <c r="G264" s="77">
        <f t="shared" si="56"/>
        <v>0</v>
      </c>
      <c r="H264" s="74">
        <f t="shared" si="50"/>
        <v>0</v>
      </c>
      <c r="I264" s="74">
        <f t="shared" si="51"/>
        <v>0</v>
      </c>
      <c r="J264" s="74">
        <f t="shared" si="59"/>
        <v>0</v>
      </c>
      <c r="K264" s="60">
        <f t="shared" si="60"/>
        <v>0</v>
      </c>
      <c r="L264" s="75">
        <f t="shared" si="57"/>
        <v>0</v>
      </c>
      <c r="M264" s="123">
        <f t="shared" si="61"/>
        <v>0</v>
      </c>
      <c r="N264" s="76">
        <f t="shared" si="58"/>
        <v>0</v>
      </c>
      <c r="O264" s="49">
        <f t="shared" si="52"/>
        <v>2040</v>
      </c>
    </row>
    <row r="265" spans="2:15" x14ac:dyDescent="0.25">
      <c r="B265" s="48">
        <f t="shared" si="53"/>
        <v>51441</v>
      </c>
      <c r="C265" s="72">
        <f t="shared" si="54"/>
        <v>0</v>
      </c>
      <c r="D265" s="125">
        <v>0</v>
      </c>
      <c r="E265" s="125">
        <v>0</v>
      </c>
      <c r="F265" s="73">
        <f t="shared" si="55"/>
        <v>0</v>
      </c>
      <c r="G265" s="77">
        <f t="shared" si="56"/>
        <v>0</v>
      </c>
      <c r="H265" s="74">
        <f t="shared" si="50"/>
        <v>0</v>
      </c>
      <c r="I265" s="74">
        <f t="shared" si="51"/>
        <v>0</v>
      </c>
      <c r="J265" s="74">
        <f t="shared" si="59"/>
        <v>0</v>
      </c>
      <c r="K265" s="60">
        <f t="shared" si="60"/>
        <v>0</v>
      </c>
      <c r="L265" s="75">
        <f t="shared" si="57"/>
        <v>0</v>
      </c>
      <c r="M265" s="123">
        <f t="shared" si="61"/>
        <v>0</v>
      </c>
      <c r="N265" s="76">
        <f t="shared" si="58"/>
        <v>0</v>
      </c>
      <c r="O265" s="49">
        <f t="shared" si="52"/>
        <v>2040</v>
      </c>
    </row>
    <row r="266" spans="2:15" x14ac:dyDescent="0.25">
      <c r="B266" s="48">
        <f t="shared" si="53"/>
        <v>51471</v>
      </c>
      <c r="C266" s="72">
        <f t="shared" si="54"/>
        <v>0</v>
      </c>
      <c r="D266" s="125">
        <v>0</v>
      </c>
      <c r="E266" s="125">
        <v>0</v>
      </c>
      <c r="F266" s="73">
        <f t="shared" si="55"/>
        <v>0</v>
      </c>
      <c r="G266" s="77">
        <f t="shared" si="56"/>
        <v>0</v>
      </c>
      <c r="H266" s="74">
        <f t="shared" si="50"/>
        <v>0</v>
      </c>
      <c r="I266" s="74">
        <f t="shared" si="51"/>
        <v>0</v>
      </c>
      <c r="J266" s="74">
        <f t="shared" si="59"/>
        <v>0</v>
      </c>
      <c r="K266" s="60">
        <f t="shared" si="60"/>
        <v>0</v>
      </c>
      <c r="L266" s="75">
        <f t="shared" si="57"/>
        <v>0</v>
      </c>
      <c r="M266" s="123">
        <f t="shared" si="61"/>
        <v>0</v>
      </c>
      <c r="N266" s="76">
        <f t="shared" si="58"/>
        <v>0</v>
      </c>
      <c r="O266" s="49">
        <f t="shared" si="52"/>
        <v>2040</v>
      </c>
    </row>
    <row r="267" spans="2:15" x14ac:dyDescent="0.25">
      <c r="B267" s="48">
        <f t="shared" si="53"/>
        <v>51502</v>
      </c>
      <c r="C267" s="72">
        <f t="shared" si="54"/>
        <v>0</v>
      </c>
      <c r="D267" s="125">
        <v>0</v>
      </c>
      <c r="E267" s="125">
        <v>0</v>
      </c>
      <c r="F267" s="73">
        <f t="shared" si="55"/>
        <v>0</v>
      </c>
      <c r="G267" s="77">
        <f t="shared" si="56"/>
        <v>0</v>
      </c>
      <c r="H267" s="74">
        <f t="shared" si="50"/>
        <v>0</v>
      </c>
      <c r="I267" s="74">
        <f t="shared" si="51"/>
        <v>0</v>
      </c>
      <c r="J267" s="74">
        <f t="shared" si="59"/>
        <v>0</v>
      </c>
      <c r="K267" s="60">
        <f t="shared" si="60"/>
        <v>0</v>
      </c>
      <c r="L267" s="75">
        <f t="shared" si="57"/>
        <v>0</v>
      </c>
      <c r="M267" s="123">
        <f t="shared" si="61"/>
        <v>0</v>
      </c>
      <c r="N267" s="76">
        <f t="shared" si="58"/>
        <v>0</v>
      </c>
      <c r="O267" s="49">
        <f t="shared" si="52"/>
        <v>2041</v>
      </c>
    </row>
    <row r="268" spans="2:15" x14ac:dyDescent="0.25">
      <c r="B268" s="48">
        <f t="shared" si="53"/>
        <v>51533</v>
      </c>
      <c r="C268" s="72">
        <f t="shared" si="54"/>
        <v>0</v>
      </c>
      <c r="D268" s="125">
        <v>0</v>
      </c>
      <c r="E268" s="125">
        <v>0</v>
      </c>
      <c r="F268" s="73">
        <f t="shared" si="55"/>
        <v>0</v>
      </c>
      <c r="G268" s="77">
        <f t="shared" si="56"/>
        <v>0</v>
      </c>
      <c r="H268" s="74">
        <f t="shared" si="50"/>
        <v>0</v>
      </c>
      <c r="I268" s="74">
        <f t="shared" si="51"/>
        <v>0</v>
      </c>
      <c r="J268" s="74">
        <f t="shared" si="59"/>
        <v>0</v>
      </c>
      <c r="K268" s="60">
        <f t="shared" si="60"/>
        <v>0</v>
      </c>
      <c r="L268" s="75">
        <f t="shared" si="57"/>
        <v>0</v>
      </c>
      <c r="M268" s="123">
        <f t="shared" si="61"/>
        <v>0</v>
      </c>
      <c r="N268" s="76">
        <f t="shared" si="58"/>
        <v>0</v>
      </c>
      <c r="O268" s="49">
        <f t="shared" si="52"/>
        <v>2041</v>
      </c>
    </row>
    <row r="269" spans="2:15" x14ac:dyDescent="0.25">
      <c r="B269" s="48">
        <f t="shared" si="53"/>
        <v>51561</v>
      </c>
      <c r="C269" s="72">
        <f t="shared" si="54"/>
        <v>0</v>
      </c>
      <c r="D269" s="125">
        <v>0</v>
      </c>
      <c r="E269" s="125">
        <v>0</v>
      </c>
      <c r="F269" s="73">
        <f t="shared" si="55"/>
        <v>0</v>
      </c>
      <c r="G269" s="77">
        <f t="shared" si="56"/>
        <v>0</v>
      </c>
      <c r="H269" s="74">
        <f t="shared" si="50"/>
        <v>0</v>
      </c>
      <c r="I269" s="74">
        <f t="shared" si="51"/>
        <v>0</v>
      </c>
      <c r="J269" s="74">
        <f t="shared" si="59"/>
        <v>0</v>
      </c>
      <c r="K269" s="60">
        <f t="shared" si="60"/>
        <v>0</v>
      </c>
      <c r="L269" s="75">
        <f t="shared" si="57"/>
        <v>0</v>
      </c>
      <c r="M269" s="123">
        <f t="shared" si="61"/>
        <v>0</v>
      </c>
      <c r="N269" s="76">
        <f t="shared" si="58"/>
        <v>0</v>
      </c>
      <c r="O269" s="49">
        <f t="shared" si="52"/>
        <v>2041</v>
      </c>
    </row>
    <row r="270" spans="2:15" x14ac:dyDescent="0.25">
      <c r="B270" s="48">
        <f t="shared" si="53"/>
        <v>51592</v>
      </c>
      <c r="C270" s="72">
        <f t="shared" si="54"/>
        <v>0</v>
      </c>
      <c r="D270" s="125">
        <v>0</v>
      </c>
      <c r="E270" s="125">
        <v>0</v>
      </c>
      <c r="F270" s="73">
        <f t="shared" si="55"/>
        <v>0</v>
      </c>
      <c r="G270" s="77">
        <f t="shared" si="56"/>
        <v>0</v>
      </c>
      <c r="H270" s="74">
        <f t="shared" si="50"/>
        <v>0</v>
      </c>
      <c r="I270" s="74">
        <f t="shared" si="51"/>
        <v>0</v>
      </c>
      <c r="J270" s="74">
        <f t="shared" si="59"/>
        <v>0</v>
      </c>
      <c r="K270" s="60">
        <f t="shared" si="60"/>
        <v>0</v>
      </c>
      <c r="L270" s="75">
        <f t="shared" si="57"/>
        <v>0</v>
      </c>
      <c r="M270" s="123">
        <f t="shared" si="61"/>
        <v>0</v>
      </c>
      <c r="N270" s="76">
        <f t="shared" si="58"/>
        <v>0</v>
      </c>
      <c r="O270" s="49">
        <f t="shared" si="52"/>
        <v>2041</v>
      </c>
    </row>
    <row r="271" spans="2:15" x14ac:dyDescent="0.25">
      <c r="B271" s="48">
        <f t="shared" si="53"/>
        <v>51622</v>
      </c>
      <c r="C271" s="72">
        <f t="shared" si="54"/>
        <v>0</v>
      </c>
      <c r="D271" s="125">
        <v>0</v>
      </c>
      <c r="E271" s="125">
        <v>0</v>
      </c>
      <c r="F271" s="73">
        <f t="shared" si="55"/>
        <v>0</v>
      </c>
      <c r="G271" s="77">
        <f t="shared" si="56"/>
        <v>0</v>
      </c>
      <c r="H271" s="74">
        <f t="shared" si="50"/>
        <v>0</v>
      </c>
      <c r="I271" s="74">
        <f t="shared" si="51"/>
        <v>0</v>
      </c>
      <c r="J271" s="74">
        <f t="shared" si="59"/>
        <v>0</v>
      </c>
      <c r="K271" s="60">
        <f t="shared" si="60"/>
        <v>0</v>
      </c>
      <c r="L271" s="75">
        <f t="shared" si="57"/>
        <v>0</v>
      </c>
      <c r="M271" s="123">
        <f t="shared" si="61"/>
        <v>0</v>
      </c>
      <c r="N271" s="76">
        <f t="shared" si="58"/>
        <v>0</v>
      </c>
      <c r="O271" s="49">
        <f t="shared" si="52"/>
        <v>2041</v>
      </c>
    </row>
    <row r="272" spans="2:15" x14ac:dyDescent="0.25">
      <c r="B272" s="48">
        <f t="shared" si="53"/>
        <v>51653</v>
      </c>
      <c r="C272" s="72">
        <f t="shared" si="54"/>
        <v>0</v>
      </c>
      <c r="D272" s="125">
        <v>0</v>
      </c>
      <c r="E272" s="125">
        <v>0</v>
      </c>
      <c r="F272" s="73">
        <f t="shared" si="55"/>
        <v>0</v>
      </c>
      <c r="G272" s="77">
        <f t="shared" si="56"/>
        <v>0</v>
      </c>
      <c r="H272" s="74">
        <f t="shared" si="50"/>
        <v>0</v>
      </c>
      <c r="I272" s="74">
        <f t="shared" si="51"/>
        <v>0</v>
      </c>
      <c r="J272" s="74">
        <f t="shared" si="59"/>
        <v>0</v>
      </c>
      <c r="K272" s="60">
        <f t="shared" si="60"/>
        <v>0</v>
      </c>
      <c r="L272" s="75">
        <f t="shared" si="57"/>
        <v>0</v>
      </c>
      <c r="M272" s="123">
        <f t="shared" si="61"/>
        <v>0</v>
      </c>
      <c r="N272" s="76">
        <f t="shared" si="58"/>
        <v>0</v>
      </c>
      <c r="O272" s="49">
        <f t="shared" si="52"/>
        <v>2041</v>
      </c>
    </row>
    <row r="273" spans="2:15" x14ac:dyDescent="0.25">
      <c r="B273" s="48">
        <f t="shared" si="53"/>
        <v>51683</v>
      </c>
      <c r="C273" s="72">
        <f t="shared" si="54"/>
        <v>0</v>
      </c>
      <c r="D273" s="125">
        <v>0</v>
      </c>
      <c r="E273" s="125">
        <v>0</v>
      </c>
      <c r="F273" s="73">
        <f t="shared" si="55"/>
        <v>0</v>
      </c>
      <c r="G273" s="77">
        <f t="shared" si="56"/>
        <v>0</v>
      </c>
      <c r="H273" s="74">
        <f t="shared" si="50"/>
        <v>0</v>
      </c>
      <c r="I273" s="74">
        <f t="shared" si="51"/>
        <v>0</v>
      </c>
      <c r="J273" s="74">
        <f t="shared" si="59"/>
        <v>0</v>
      </c>
      <c r="K273" s="60">
        <f t="shared" si="60"/>
        <v>0</v>
      </c>
      <c r="L273" s="75">
        <f t="shared" si="57"/>
        <v>0</v>
      </c>
      <c r="M273" s="123">
        <f t="shared" si="61"/>
        <v>0</v>
      </c>
      <c r="N273" s="76">
        <f t="shared" si="58"/>
        <v>0</v>
      </c>
      <c r="O273" s="49">
        <f t="shared" si="52"/>
        <v>2041</v>
      </c>
    </row>
    <row r="274" spans="2:15" x14ac:dyDescent="0.25">
      <c r="B274" s="48">
        <f t="shared" si="53"/>
        <v>51714</v>
      </c>
      <c r="C274" s="72">
        <f t="shared" si="54"/>
        <v>0</v>
      </c>
      <c r="D274" s="125">
        <v>0</v>
      </c>
      <c r="E274" s="125">
        <v>0</v>
      </c>
      <c r="F274" s="73">
        <f t="shared" si="55"/>
        <v>0</v>
      </c>
      <c r="G274" s="77">
        <f t="shared" si="56"/>
        <v>0</v>
      </c>
      <c r="H274" s="74">
        <f t="shared" si="50"/>
        <v>0</v>
      </c>
      <c r="I274" s="74">
        <f t="shared" si="51"/>
        <v>0</v>
      </c>
      <c r="J274" s="74">
        <f t="shared" si="59"/>
        <v>0</v>
      </c>
      <c r="K274" s="60">
        <f t="shared" si="60"/>
        <v>0</v>
      </c>
      <c r="L274" s="75">
        <f t="shared" si="57"/>
        <v>0</v>
      </c>
      <c r="M274" s="123">
        <f t="shared" si="61"/>
        <v>0</v>
      </c>
      <c r="N274" s="76">
        <f t="shared" si="58"/>
        <v>0</v>
      </c>
      <c r="O274" s="49">
        <f t="shared" si="52"/>
        <v>2041</v>
      </c>
    </row>
    <row r="275" spans="2:15" x14ac:dyDescent="0.25">
      <c r="B275" s="48">
        <f t="shared" si="53"/>
        <v>51745</v>
      </c>
      <c r="C275" s="72">
        <f t="shared" si="54"/>
        <v>0</v>
      </c>
      <c r="D275" s="125">
        <v>0</v>
      </c>
      <c r="E275" s="125">
        <v>0</v>
      </c>
      <c r="F275" s="73">
        <f t="shared" si="55"/>
        <v>0</v>
      </c>
      <c r="G275" s="77">
        <f t="shared" si="56"/>
        <v>0</v>
      </c>
      <c r="H275" s="74">
        <f t="shared" si="50"/>
        <v>0</v>
      </c>
      <c r="I275" s="74">
        <f t="shared" si="51"/>
        <v>0</v>
      </c>
      <c r="J275" s="74">
        <f t="shared" si="59"/>
        <v>0</v>
      </c>
      <c r="K275" s="60">
        <f t="shared" si="60"/>
        <v>0</v>
      </c>
      <c r="L275" s="75">
        <f t="shared" si="57"/>
        <v>0</v>
      </c>
      <c r="M275" s="123">
        <f t="shared" si="61"/>
        <v>0</v>
      </c>
      <c r="N275" s="76">
        <f t="shared" si="58"/>
        <v>0</v>
      </c>
      <c r="O275" s="49">
        <f t="shared" si="52"/>
        <v>2041</v>
      </c>
    </row>
    <row r="276" spans="2:15" x14ac:dyDescent="0.25">
      <c r="B276" s="48">
        <f t="shared" si="53"/>
        <v>51775</v>
      </c>
      <c r="C276" s="72">
        <f t="shared" si="54"/>
        <v>0</v>
      </c>
      <c r="D276" s="125">
        <v>0</v>
      </c>
      <c r="E276" s="125">
        <v>0</v>
      </c>
      <c r="F276" s="73">
        <f t="shared" si="55"/>
        <v>0</v>
      </c>
      <c r="G276" s="77">
        <f t="shared" si="56"/>
        <v>0</v>
      </c>
      <c r="H276" s="74">
        <f t="shared" si="50"/>
        <v>0</v>
      </c>
      <c r="I276" s="74">
        <f t="shared" si="51"/>
        <v>0</v>
      </c>
      <c r="J276" s="74">
        <f t="shared" si="59"/>
        <v>0</v>
      </c>
      <c r="K276" s="60">
        <f t="shared" si="60"/>
        <v>0</v>
      </c>
      <c r="L276" s="75">
        <f t="shared" si="57"/>
        <v>0</v>
      </c>
      <c r="M276" s="123">
        <f t="shared" si="61"/>
        <v>0</v>
      </c>
      <c r="N276" s="76">
        <f t="shared" si="58"/>
        <v>0</v>
      </c>
      <c r="O276" s="49">
        <f t="shared" si="52"/>
        <v>2041</v>
      </c>
    </row>
    <row r="277" spans="2:15" x14ac:dyDescent="0.25">
      <c r="B277" s="48">
        <f t="shared" si="53"/>
        <v>51806</v>
      </c>
      <c r="C277" s="72">
        <f t="shared" si="54"/>
        <v>0</v>
      </c>
      <c r="D277" s="125">
        <v>0</v>
      </c>
      <c r="E277" s="125">
        <v>0</v>
      </c>
      <c r="F277" s="73">
        <f t="shared" si="55"/>
        <v>0</v>
      </c>
      <c r="G277" s="77">
        <f t="shared" si="56"/>
        <v>0</v>
      </c>
      <c r="H277" s="74">
        <f t="shared" si="50"/>
        <v>0</v>
      </c>
      <c r="I277" s="74">
        <f t="shared" si="51"/>
        <v>0</v>
      </c>
      <c r="J277" s="74">
        <f t="shared" si="59"/>
        <v>0</v>
      </c>
      <c r="K277" s="60">
        <f t="shared" si="60"/>
        <v>0</v>
      </c>
      <c r="L277" s="75">
        <f t="shared" si="57"/>
        <v>0</v>
      </c>
      <c r="M277" s="123">
        <f t="shared" si="61"/>
        <v>0</v>
      </c>
      <c r="N277" s="76">
        <f t="shared" si="58"/>
        <v>0</v>
      </c>
      <c r="O277" s="49">
        <f t="shared" si="52"/>
        <v>2041</v>
      </c>
    </row>
    <row r="278" spans="2:15" x14ac:dyDescent="0.25">
      <c r="B278" s="48">
        <f t="shared" si="53"/>
        <v>51836</v>
      </c>
      <c r="C278" s="72">
        <f t="shared" si="54"/>
        <v>0</v>
      </c>
      <c r="D278" s="125">
        <v>0</v>
      </c>
      <c r="E278" s="125">
        <v>0</v>
      </c>
      <c r="F278" s="73">
        <f t="shared" si="55"/>
        <v>0</v>
      </c>
      <c r="G278" s="77">
        <f t="shared" si="56"/>
        <v>0</v>
      </c>
      <c r="H278" s="74">
        <f t="shared" si="50"/>
        <v>0</v>
      </c>
      <c r="I278" s="74">
        <f t="shared" si="51"/>
        <v>0</v>
      </c>
      <c r="J278" s="74">
        <f t="shared" si="59"/>
        <v>0</v>
      </c>
      <c r="K278" s="60">
        <f t="shared" si="60"/>
        <v>0</v>
      </c>
      <c r="L278" s="75">
        <f t="shared" si="57"/>
        <v>0</v>
      </c>
      <c r="M278" s="123">
        <f t="shared" si="61"/>
        <v>0</v>
      </c>
      <c r="N278" s="76">
        <f t="shared" si="58"/>
        <v>0</v>
      </c>
      <c r="O278" s="49">
        <f t="shared" si="52"/>
        <v>2041</v>
      </c>
    </row>
    <row r="279" spans="2:15" x14ac:dyDescent="0.25">
      <c r="B279" s="48">
        <f t="shared" si="53"/>
        <v>51867</v>
      </c>
      <c r="C279" s="72">
        <f t="shared" si="54"/>
        <v>0</v>
      </c>
      <c r="D279" s="125">
        <v>0</v>
      </c>
      <c r="E279" s="125">
        <v>0</v>
      </c>
      <c r="F279" s="73">
        <f t="shared" si="55"/>
        <v>0</v>
      </c>
      <c r="G279" s="77">
        <f t="shared" si="56"/>
        <v>0</v>
      </c>
      <c r="H279" s="74">
        <f t="shared" si="50"/>
        <v>0</v>
      </c>
      <c r="I279" s="74">
        <f t="shared" si="51"/>
        <v>0</v>
      </c>
      <c r="J279" s="74">
        <f t="shared" si="59"/>
        <v>0</v>
      </c>
      <c r="K279" s="60">
        <f t="shared" si="60"/>
        <v>0</v>
      </c>
      <c r="L279" s="75">
        <f t="shared" si="57"/>
        <v>0</v>
      </c>
      <c r="M279" s="123">
        <f t="shared" si="61"/>
        <v>0</v>
      </c>
      <c r="N279" s="76">
        <f t="shared" si="58"/>
        <v>0</v>
      </c>
      <c r="O279" s="49">
        <f t="shared" si="52"/>
        <v>2042</v>
      </c>
    </row>
    <row r="280" spans="2:15" x14ac:dyDescent="0.25">
      <c r="B280" s="48">
        <f t="shared" si="53"/>
        <v>51898</v>
      </c>
      <c r="C280" s="72">
        <f t="shared" si="54"/>
        <v>0</v>
      </c>
      <c r="D280" s="125">
        <v>0</v>
      </c>
      <c r="E280" s="125">
        <v>0</v>
      </c>
      <c r="F280" s="73">
        <f t="shared" si="55"/>
        <v>0</v>
      </c>
      <c r="G280" s="77">
        <f t="shared" si="56"/>
        <v>0</v>
      </c>
      <c r="H280" s="74">
        <f t="shared" si="50"/>
        <v>0</v>
      </c>
      <c r="I280" s="74">
        <f t="shared" si="51"/>
        <v>0</v>
      </c>
      <c r="J280" s="74">
        <f t="shared" si="59"/>
        <v>0</v>
      </c>
      <c r="K280" s="60">
        <f t="shared" si="60"/>
        <v>0</v>
      </c>
      <c r="L280" s="75">
        <f t="shared" si="57"/>
        <v>0</v>
      </c>
      <c r="M280" s="123">
        <f t="shared" si="61"/>
        <v>0</v>
      </c>
      <c r="N280" s="76">
        <f t="shared" si="58"/>
        <v>0</v>
      </c>
      <c r="O280" s="49">
        <f t="shared" si="52"/>
        <v>2042</v>
      </c>
    </row>
    <row r="281" spans="2:15" x14ac:dyDescent="0.25">
      <c r="B281" s="48">
        <f t="shared" si="53"/>
        <v>51926</v>
      </c>
      <c r="C281" s="72">
        <f t="shared" si="54"/>
        <v>0</v>
      </c>
      <c r="D281" s="125">
        <v>0</v>
      </c>
      <c r="E281" s="125">
        <v>0</v>
      </c>
      <c r="F281" s="73">
        <f t="shared" si="55"/>
        <v>0</v>
      </c>
      <c r="G281" s="77">
        <f t="shared" si="56"/>
        <v>0</v>
      </c>
      <c r="H281" s="74">
        <f t="shared" si="50"/>
        <v>0</v>
      </c>
      <c r="I281" s="74">
        <f t="shared" si="51"/>
        <v>0</v>
      </c>
      <c r="J281" s="74">
        <f t="shared" si="59"/>
        <v>0</v>
      </c>
      <c r="K281" s="60">
        <f t="shared" si="60"/>
        <v>0</v>
      </c>
      <c r="L281" s="75">
        <f t="shared" si="57"/>
        <v>0</v>
      </c>
      <c r="M281" s="123">
        <f t="shared" si="61"/>
        <v>0</v>
      </c>
      <c r="N281" s="76">
        <f t="shared" si="58"/>
        <v>0</v>
      </c>
      <c r="O281" s="49">
        <f t="shared" si="52"/>
        <v>2042</v>
      </c>
    </row>
    <row r="282" spans="2:15" x14ac:dyDescent="0.25">
      <c r="B282" s="48">
        <f t="shared" si="53"/>
        <v>51957</v>
      </c>
      <c r="C282" s="72">
        <f t="shared" si="54"/>
        <v>0</v>
      </c>
      <c r="D282" s="125">
        <v>0</v>
      </c>
      <c r="E282" s="125">
        <v>0</v>
      </c>
      <c r="F282" s="73">
        <f t="shared" si="55"/>
        <v>0</v>
      </c>
      <c r="G282" s="77">
        <f t="shared" si="56"/>
        <v>0</v>
      </c>
      <c r="H282" s="74">
        <f t="shared" si="50"/>
        <v>0</v>
      </c>
      <c r="I282" s="74">
        <f t="shared" si="51"/>
        <v>0</v>
      </c>
      <c r="J282" s="74">
        <f t="shared" si="59"/>
        <v>0</v>
      </c>
      <c r="K282" s="60">
        <f t="shared" si="60"/>
        <v>0</v>
      </c>
      <c r="L282" s="75">
        <f t="shared" si="57"/>
        <v>0</v>
      </c>
      <c r="M282" s="123">
        <f t="shared" si="61"/>
        <v>0</v>
      </c>
      <c r="N282" s="76">
        <f t="shared" si="58"/>
        <v>0</v>
      </c>
      <c r="O282" s="49">
        <f t="shared" si="52"/>
        <v>2042</v>
      </c>
    </row>
    <row r="283" spans="2:15" x14ac:dyDescent="0.25">
      <c r="B283" s="48">
        <f t="shared" si="53"/>
        <v>51987</v>
      </c>
      <c r="C283" s="72">
        <f t="shared" si="54"/>
        <v>0</v>
      </c>
      <c r="D283" s="125">
        <v>0</v>
      </c>
      <c r="E283" s="125">
        <v>0</v>
      </c>
      <c r="F283" s="73">
        <f t="shared" si="55"/>
        <v>0</v>
      </c>
      <c r="G283" s="77">
        <f t="shared" si="56"/>
        <v>0</v>
      </c>
      <c r="H283" s="74">
        <f t="shared" si="50"/>
        <v>0</v>
      </c>
      <c r="I283" s="74">
        <f t="shared" si="51"/>
        <v>0</v>
      </c>
      <c r="J283" s="74">
        <f t="shared" si="59"/>
        <v>0</v>
      </c>
      <c r="K283" s="60">
        <f t="shared" si="60"/>
        <v>0</v>
      </c>
      <c r="L283" s="75">
        <f t="shared" si="57"/>
        <v>0</v>
      </c>
      <c r="M283" s="123">
        <f t="shared" si="61"/>
        <v>0</v>
      </c>
      <c r="N283" s="76">
        <f t="shared" si="58"/>
        <v>0</v>
      </c>
      <c r="O283" s="49">
        <f t="shared" si="52"/>
        <v>2042</v>
      </c>
    </row>
    <row r="284" spans="2:15" x14ac:dyDescent="0.25">
      <c r="B284" s="48">
        <f t="shared" si="53"/>
        <v>52018</v>
      </c>
      <c r="C284" s="72">
        <f t="shared" si="54"/>
        <v>0</v>
      </c>
      <c r="D284" s="125">
        <v>0</v>
      </c>
      <c r="E284" s="125">
        <v>0</v>
      </c>
      <c r="F284" s="73">
        <f t="shared" si="55"/>
        <v>0</v>
      </c>
      <c r="G284" s="77">
        <f t="shared" si="56"/>
        <v>0</v>
      </c>
      <c r="H284" s="74">
        <f t="shared" si="50"/>
        <v>0</v>
      </c>
      <c r="I284" s="74">
        <f t="shared" si="51"/>
        <v>0</v>
      </c>
      <c r="J284" s="74">
        <f t="shared" si="59"/>
        <v>0</v>
      </c>
      <c r="K284" s="60">
        <f t="shared" si="60"/>
        <v>0</v>
      </c>
      <c r="L284" s="75">
        <f t="shared" si="57"/>
        <v>0</v>
      </c>
      <c r="M284" s="123">
        <f t="shared" si="61"/>
        <v>0</v>
      </c>
      <c r="N284" s="76">
        <f t="shared" si="58"/>
        <v>0</v>
      </c>
      <c r="O284" s="49">
        <f t="shared" si="52"/>
        <v>2042</v>
      </c>
    </row>
    <row r="285" spans="2:15" x14ac:dyDescent="0.25">
      <c r="B285" s="48">
        <f t="shared" si="53"/>
        <v>52048</v>
      </c>
      <c r="C285" s="72">
        <f t="shared" si="54"/>
        <v>0</v>
      </c>
      <c r="D285" s="125">
        <v>0</v>
      </c>
      <c r="E285" s="125">
        <v>0</v>
      </c>
      <c r="F285" s="73">
        <f t="shared" si="55"/>
        <v>0</v>
      </c>
      <c r="G285" s="77">
        <f t="shared" si="56"/>
        <v>0</v>
      </c>
      <c r="H285" s="74">
        <f t="shared" si="50"/>
        <v>0</v>
      </c>
      <c r="I285" s="74">
        <f t="shared" si="51"/>
        <v>0</v>
      </c>
      <c r="J285" s="74">
        <f t="shared" si="59"/>
        <v>0</v>
      </c>
      <c r="K285" s="60">
        <f t="shared" si="60"/>
        <v>0</v>
      </c>
      <c r="L285" s="75">
        <f t="shared" si="57"/>
        <v>0</v>
      </c>
      <c r="M285" s="123">
        <f t="shared" si="61"/>
        <v>0</v>
      </c>
      <c r="N285" s="76">
        <f t="shared" si="58"/>
        <v>0</v>
      </c>
      <c r="O285" s="49">
        <f t="shared" si="52"/>
        <v>2042</v>
      </c>
    </row>
    <row r="286" spans="2:15" x14ac:dyDescent="0.25">
      <c r="B286" s="48">
        <f t="shared" si="53"/>
        <v>52079</v>
      </c>
      <c r="C286" s="72">
        <f t="shared" si="54"/>
        <v>0</v>
      </c>
      <c r="D286" s="125">
        <v>0</v>
      </c>
      <c r="E286" s="125">
        <v>0</v>
      </c>
      <c r="F286" s="73">
        <f t="shared" si="55"/>
        <v>0</v>
      </c>
      <c r="G286" s="77">
        <f t="shared" si="56"/>
        <v>0</v>
      </c>
      <c r="H286" s="74">
        <f t="shared" si="50"/>
        <v>0</v>
      </c>
      <c r="I286" s="74">
        <f t="shared" si="51"/>
        <v>0</v>
      </c>
      <c r="J286" s="74">
        <f t="shared" si="59"/>
        <v>0</v>
      </c>
      <c r="K286" s="60">
        <f t="shared" si="60"/>
        <v>0</v>
      </c>
      <c r="L286" s="75">
        <f t="shared" si="57"/>
        <v>0</v>
      </c>
      <c r="M286" s="123">
        <f t="shared" si="61"/>
        <v>0</v>
      </c>
      <c r="N286" s="76">
        <f t="shared" si="58"/>
        <v>0</v>
      </c>
      <c r="O286" s="49">
        <f t="shared" si="52"/>
        <v>2042</v>
      </c>
    </row>
    <row r="287" spans="2:15" x14ac:dyDescent="0.25">
      <c r="B287" s="48">
        <f t="shared" si="53"/>
        <v>52110</v>
      </c>
      <c r="C287" s="72">
        <f t="shared" si="54"/>
        <v>0</v>
      </c>
      <c r="D287" s="125">
        <v>0</v>
      </c>
      <c r="E287" s="125">
        <v>0</v>
      </c>
      <c r="F287" s="73">
        <f t="shared" si="55"/>
        <v>0</v>
      </c>
      <c r="G287" s="77">
        <f t="shared" si="56"/>
        <v>0</v>
      </c>
      <c r="H287" s="74">
        <f t="shared" si="50"/>
        <v>0</v>
      </c>
      <c r="I287" s="74">
        <f t="shared" si="51"/>
        <v>0</v>
      </c>
      <c r="J287" s="74">
        <f t="shared" si="59"/>
        <v>0</v>
      </c>
      <c r="K287" s="60">
        <f t="shared" si="60"/>
        <v>0</v>
      </c>
      <c r="L287" s="75">
        <f t="shared" si="57"/>
        <v>0</v>
      </c>
      <c r="M287" s="123">
        <f t="shared" si="61"/>
        <v>0</v>
      </c>
      <c r="N287" s="76">
        <f t="shared" si="58"/>
        <v>0</v>
      </c>
      <c r="O287" s="49">
        <f t="shared" si="52"/>
        <v>2042</v>
      </c>
    </row>
    <row r="288" spans="2:15" x14ac:dyDescent="0.25">
      <c r="B288" s="48">
        <f t="shared" si="53"/>
        <v>52140</v>
      </c>
      <c r="C288" s="72">
        <f t="shared" si="54"/>
        <v>0</v>
      </c>
      <c r="D288" s="125">
        <v>0</v>
      </c>
      <c r="E288" s="125">
        <v>0</v>
      </c>
      <c r="F288" s="73">
        <f t="shared" si="55"/>
        <v>0</v>
      </c>
      <c r="G288" s="77">
        <f t="shared" si="56"/>
        <v>0</v>
      </c>
      <c r="H288" s="74">
        <f t="shared" si="50"/>
        <v>0</v>
      </c>
      <c r="I288" s="74">
        <f t="shared" si="51"/>
        <v>0</v>
      </c>
      <c r="J288" s="74">
        <f t="shared" si="59"/>
        <v>0</v>
      </c>
      <c r="K288" s="60">
        <f t="shared" si="60"/>
        <v>0</v>
      </c>
      <c r="L288" s="75">
        <f t="shared" si="57"/>
        <v>0</v>
      </c>
      <c r="M288" s="123">
        <f t="shared" si="61"/>
        <v>0</v>
      </c>
      <c r="N288" s="76">
        <f t="shared" si="58"/>
        <v>0</v>
      </c>
      <c r="O288" s="49">
        <f t="shared" si="52"/>
        <v>2042</v>
      </c>
    </row>
    <row r="289" spans="2:15" x14ac:dyDescent="0.25">
      <c r="B289" s="48">
        <f t="shared" si="53"/>
        <v>52171</v>
      </c>
      <c r="C289" s="72">
        <f t="shared" si="54"/>
        <v>0</v>
      </c>
      <c r="D289" s="125">
        <v>0</v>
      </c>
      <c r="E289" s="125">
        <v>0</v>
      </c>
      <c r="F289" s="73">
        <f t="shared" si="55"/>
        <v>0</v>
      </c>
      <c r="G289" s="77">
        <f t="shared" si="56"/>
        <v>0</v>
      </c>
      <c r="H289" s="74">
        <f t="shared" si="50"/>
        <v>0</v>
      </c>
      <c r="I289" s="74">
        <f t="shared" si="51"/>
        <v>0</v>
      </c>
      <c r="J289" s="74">
        <f t="shared" si="59"/>
        <v>0</v>
      </c>
      <c r="K289" s="60">
        <f t="shared" si="60"/>
        <v>0</v>
      </c>
      <c r="L289" s="75">
        <f t="shared" si="57"/>
        <v>0</v>
      </c>
      <c r="M289" s="123">
        <f t="shared" si="61"/>
        <v>0</v>
      </c>
      <c r="N289" s="76">
        <f t="shared" si="58"/>
        <v>0</v>
      </c>
      <c r="O289" s="49">
        <f t="shared" si="52"/>
        <v>2042</v>
      </c>
    </row>
    <row r="290" spans="2:15" x14ac:dyDescent="0.25">
      <c r="B290" s="48">
        <f t="shared" si="53"/>
        <v>52201</v>
      </c>
      <c r="C290" s="72">
        <f t="shared" si="54"/>
        <v>0</v>
      </c>
      <c r="D290" s="125">
        <v>0</v>
      </c>
      <c r="E290" s="125">
        <v>0</v>
      </c>
      <c r="F290" s="73">
        <f t="shared" si="55"/>
        <v>0</v>
      </c>
      <c r="G290" s="77">
        <f t="shared" si="56"/>
        <v>0</v>
      </c>
      <c r="H290" s="74">
        <f t="shared" si="50"/>
        <v>0</v>
      </c>
      <c r="I290" s="74">
        <f t="shared" si="51"/>
        <v>0</v>
      </c>
      <c r="J290" s="74">
        <f t="shared" si="59"/>
        <v>0</v>
      </c>
      <c r="K290" s="60">
        <f t="shared" si="60"/>
        <v>0</v>
      </c>
      <c r="L290" s="75">
        <f t="shared" si="57"/>
        <v>0</v>
      </c>
      <c r="M290" s="123">
        <f t="shared" si="61"/>
        <v>0</v>
      </c>
      <c r="N290" s="76">
        <f t="shared" si="58"/>
        <v>0</v>
      </c>
      <c r="O290" s="49">
        <f t="shared" si="52"/>
        <v>2042</v>
      </c>
    </row>
    <row r="291" spans="2:15" x14ac:dyDescent="0.25">
      <c r="B291" s="48">
        <f t="shared" si="53"/>
        <v>52232</v>
      </c>
      <c r="C291" s="72">
        <f t="shared" si="54"/>
        <v>0</v>
      </c>
      <c r="D291" s="125">
        <v>0</v>
      </c>
      <c r="E291" s="125">
        <v>0</v>
      </c>
      <c r="F291" s="73">
        <f t="shared" si="55"/>
        <v>0</v>
      </c>
      <c r="G291" s="77">
        <f t="shared" si="56"/>
        <v>0</v>
      </c>
      <c r="H291" s="74">
        <f t="shared" si="50"/>
        <v>0</v>
      </c>
      <c r="I291" s="74">
        <f t="shared" si="51"/>
        <v>0</v>
      </c>
      <c r="J291" s="74">
        <f t="shared" si="59"/>
        <v>0</v>
      </c>
      <c r="K291" s="60">
        <f t="shared" si="60"/>
        <v>0</v>
      </c>
      <c r="L291" s="75">
        <f t="shared" si="57"/>
        <v>0</v>
      </c>
      <c r="M291" s="123">
        <f t="shared" si="61"/>
        <v>0</v>
      </c>
      <c r="N291" s="76">
        <f t="shared" si="58"/>
        <v>0</v>
      </c>
      <c r="O291" s="49">
        <f t="shared" si="52"/>
        <v>2043</v>
      </c>
    </row>
    <row r="292" spans="2:15" x14ac:dyDescent="0.25">
      <c r="B292" s="48">
        <f t="shared" si="53"/>
        <v>52263</v>
      </c>
      <c r="C292" s="72">
        <f t="shared" si="54"/>
        <v>0</v>
      </c>
      <c r="D292" s="125">
        <v>0</v>
      </c>
      <c r="E292" s="125">
        <v>0</v>
      </c>
      <c r="F292" s="73">
        <f t="shared" si="55"/>
        <v>0</v>
      </c>
      <c r="G292" s="77">
        <f t="shared" si="56"/>
        <v>0</v>
      </c>
      <c r="H292" s="74">
        <f t="shared" si="50"/>
        <v>0</v>
      </c>
      <c r="I292" s="74">
        <f t="shared" si="51"/>
        <v>0</v>
      </c>
      <c r="J292" s="74">
        <f t="shared" si="59"/>
        <v>0</v>
      </c>
      <c r="K292" s="60">
        <f t="shared" si="60"/>
        <v>0</v>
      </c>
      <c r="L292" s="75">
        <f t="shared" si="57"/>
        <v>0</v>
      </c>
      <c r="M292" s="123">
        <f t="shared" si="61"/>
        <v>0</v>
      </c>
      <c r="N292" s="76">
        <f t="shared" si="58"/>
        <v>0</v>
      </c>
      <c r="O292" s="49">
        <f t="shared" si="52"/>
        <v>2043</v>
      </c>
    </row>
    <row r="293" spans="2:15" x14ac:dyDescent="0.25">
      <c r="B293" s="48">
        <f t="shared" si="53"/>
        <v>52291</v>
      </c>
      <c r="C293" s="72">
        <f t="shared" si="54"/>
        <v>0</v>
      </c>
      <c r="D293" s="125">
        <v>0</v>
      </c>
      <c r="E293" s="125">
        <v>0</v>
      </c>
      <c r="F293" s="73">
        <f t="shared" si="55"/>
        <v>0</v>
      </c>
      <c r="G293" s="77">
        <f t="shared" si="56"/>
        <v>0</v>
      </c>
      <c r="H293" s="74">
        <f t="shared" si="50"/>
        <v>0</v>
      </c>
      <c r="I293" s="74">
        <f t="shared" si="51"/>
        <v>0</v>
      </c>
      <c r="J293" s="74">
        <f t="shared" si="59"/>
        <v>0</v>
      </c>
      <c r="K293" s="60">
        <f t="shared" si="60"/>
        <v>0</v>
      </c>
      <c r="L293" s="75">
        <f t="shared" si="57"/>
        <v>0</v>
      </c>
      <c r="M293" s="123">
        <f t="shared" si="61"/>
        <v>0</v>
      </c>
      <c r="N293" s="76">
        <f t="shared" si="58"/>
        <v>0</v>
      </c>
      <c r="O293" s="49">
        <f t="shared" si="52"/>
        <v>2043</v>
      </c>
    </row>
    <row r="294" spans="2:15" x14ac:dyDescent="0.25">
      <c r="B294" s="48">
        <f t="shared" si="53"/>
        <v>52322</v>
      </c>
      <c r="C294" s="72">
        <f t="shared" si="54"/>
        <v>0</v>
      </c>
      <c r="D294" s="125">
        <v>0</v>
      </c>
      <c r="E294" s="125">
        <v>0</v>
      </c>
      <c r="F294" s="73">
        <f t="shared" si="55"/>
        <v>0</v>
      </c>
      <c r="G294" s="77">
        <f t="shared" si="56"/>
        <v>0</v>
      </c>
      <c r="H294" s="74">
        <f t="shared" si="50"/>
        <v>0</v>
      </c>
      <c r="I294" s="74">
        <f t="shared" si="51"/>
        <v>0</v>
      </c>
      <c r="J294" s="74">
        <f t="shared" si="59"/>
        <v>0</v>
      </c>
      <c r="K294" s="60">
        <f t="shared" si="60"/>
        <v>0</v>
      </c>
      <c r="L294" s="75">
        <f t="shared" si="57"/>
        <v>0</v>
      </c>
      <c r="M294" s="123">
        <f t="shared" si="61"/>
        <v>0</v>
      </c>
      <c r="N294" s="76">
        <f t="shared" si="58"/>
        <v>0</v>
      </c>
      <c r="O294" s="49">
        <f t="shared" si="52"/>
        <v>2043</v>
      </c>
    </row>
    <row r="295" spans="2:15" x14ac:dyDescent="0.25">
      <c r="B295" s="48">
        <f t="shared" si="53"/>
        <v>52352</v>
      </c>
      <c r="C295" s="72">
        <f t="shared" si="54"/>
        <v>0</v>
      </c>
      <c r="D295" s="125">
        <v>0</v>
      </c>
      <c r="E295" s="125">
        <v>0</v>
      </c>
      <c r="F295" s="73">
        <f t="shared" si="55"/>
        <v>0</v>
      </c>
      <c r="G295" s="77">
        <f t="shared" si="56"/>
        <v>0</v>
      </c>
      <c r="H295" s="74">
        <f t="shared" si="50"/>
        <v>0</v>
      </c>
      <c r="I295" s="74">
        <f t="shared" si="51"/>
        <v>0</v>
      </c>
      <c r="J295" s="74">
        <f t="shared" si="59"/>
        <v>0</v>
      </c>
      <c r="K295" s="60">
        <f t="shared" si="60"/>
        <v>0</v>
      </c>
      <c r="L295" s="75">
        <f t="shared" si="57"/>
        <v>0</v>
      </c>
      <c r="M295" s="123">
        <f t="shared" si="61"/>
        <v>0</v>
      </c>
      <c r="N295" s="76">
        <f t="shared" si="58"/>
        <v>0</v>
      </c>
      <c r="O295" s="49">
        <f t="shared" si="52"/>
        <v>2043</v>
      </c>
    </row>
    <row r="296" spans="2:15" x14ac:dyDescent="0.25">
      <c r="B296" s="48">
        <f t="shared" si="53"/>
        <v>52383</v>
      </c>
      <c r="C296" s="72">
        <f t="shared" si="54"/>
        <v>0</v>
      </c>
      <c r="D296" s="125">
        <v>0</v>
      </c>
      <c r="E296" s="125">
        <v>0</v>
      </c>
      <c r="F296" s="73">
        <f t="shared" si="55"/>
        <v>0</v>
      </c>
      <c r="G296" s="77">
        <f t="shared" si="56"/>
        <v>0</v>
      </c>
      <c r="H296" s="74">
        <f t="shared" si="50"/>
        <v>0</v>
      </c>
      <c r="I296" s="74">
        <f t="shared" si="51"/>
        <v>0</v>
      </c>
      <c r="J296" s="74">
        <f t="shared" si="59"/>
        <v>0</v>
      </c>
      <c r="K296" s="60">
        <f t="shared" si="60"/>
        <v>0</v>
      </c>
      <c r="L296" s="75">
        <f t="shared" si="57"/>
        <v>0</v>
      </c>
      <c r="M296" s="123">
        <f t="shared" si="61"/>
        <v>0</v>
      </c>
      <c r="N296" s="76">
        <f t="shared" si="58"/>
        <v>0</v>
      </c>
      <c r="O296" s="49">
        <f t="shared" si="52"/>
        <v>2043</v>
      </c>
    </row>
    <row r="297" spans="2:15" x14ac:dyDescent="0.25">
      <c r="B297" s="48">
        <f t="shared" si="53"/>
        <v>52413</v>
      </c>
      <c r="C297" s="72">
        <f t="shared" si="54"/>
        <v>0</v>
      </c>
      <c r="D297" s="125">
        <v>0</v>
      </c>
      <c r="E297" s="125">
        <v>0</v>
      </c>
      <c r="F297" s="73">
        <f t="shared" si="55"/>
        <v>0</v>
      </c>
      <c r="G297" s="77">
        <f t="shared" si="56"/>
        <v>0</v>
      </c>
      <c r="H297" s="74">
        <f t="shared" si="50"/>
        <v>0</v>
      </c>
      <c r="I297" s="74">
        <f t="shared" si="51"/>
        <v>0</v>
      </c>
      <c r="J297" s="74">
        <f t="shared" si="59"/>
        <v>0</v>
      </c>
      <c r="K297" s="60">
        <f t="shared" si="60"/>
        <v>0</v>
      </c>
      <c r="L297" s="75">
        <f t="shared" si="57"/>
        <v>0</v>
      </c>
      <c r="M297" s="123">
        <f t="shared" si="61"/>
        <v>0</v>
      </c>
      <c r="N297" s="76">
        <f t="shared" si="58"/>
        <v>0</v>
      </c>
      <c r="O297" s="49">
        <f t="shared" si="52"/>
        <v>2043</v>
      </c>
    </row>
    <row r="298" spans="2:15" x14ac:dyDescent="0.25">
      <c r="B298" s="48">
        <f t="shared" si="53"/>
        <v>52444</v>
      </c>
      <c r="C298" s="72">
        <f t="shared" si="54"/>
        <v>0</v>
      </c>
      <c r="D298" s="125">
        <v>0</v>
      </c>
      <c r="E298" s="125">
        <v>0</v>
      </c>
      <c r="F298" s="73">
        <f t="shared" si="55"/>
        <v>0</v>
      </c>
      <c r="G298" s="77">
        <f t="shared" si="56"/>
        <v>0</v>
      </c>
      <c r="H298" s="74">
        <f t="shared" si="50"/>
        <v>0</v>
      </c>
      <c r="I298" s="74">
        <f t="shared" si="51"/>
        <v>0</v>
      </c>
      <c r="J298" s="74">
        <f t="shared" si="59"/>
        <v>0</v>
      </c>
      <c r="K298" s="60">
        <f t="shared" si="60"/>
        <v>0</v>
      </c>
      <c r="L298" s="75">
        <f t="shared" si="57"/>
        <v>0</v>
      </c>
      <c r="M298" s="123">
        <f t="shared" si="61"/>
        <v>0</v>
      </c>
      <c r="N298" s="76">
        <f t="shared" si="58"/>
        <v>0</v>
      </c>
      <c r="O298" s="49">
        <f t="shared" si="52"/>
        <v>2043</v>
      </c>
    </row>
    <row r="299" spans="2:15" x14ac:dyDescent="0.25">
      <c r="B299" s="48">
        <f t="shared" si="53"/>
        <v>52475</v>
      </c>
      <c r="C299" s="72">
        <f t="shared" si="54"/>
        <v>0</v>
      </c>
      <c r="D299" s="125">
        <v>0</v>
      </c>
      <c r="E299" s="125">
        <v>0</v>
      </c>
      <c r="F299" s="73">
        <f t="shared" si="55"/>
        <v>0</v>
      </c>
      <c r="G299" s="77">
        <f t="shared" si="56"/>
        <v>0</v>
      </c>
      <c r="H299" s="74">
        <f t="shared" si="50"/>
        <v>0</v>
      </c>
      <c r="I299" s="74">
        <f t="shared" si="51"/>
        <v>0</v>
      </c>
      <c r="J299" s="74">
        <f t="shared" si="59"/>
        <v>0</v>
      </c>
      <c r="K299" s="60">
        <f t="shared" si="60"/>
        <v>0</v>
      </c>
      <c r="L299" s="75">
        <f t="shared" si="57"/>
        <v>0</v>
      </c>
      <c r="M299" s="123">
        <f t="shared" si="61"/>
        <v>0</v>
      </c>
      <c r="N299" s="76">
        <f t="shared" si="58"/>
        <v>0</v>
      </c>
      <c r="O299" s="49">
        <f t="shared" si="52"/>
        <v>2043</v>
      </c>
    </row>
    <row r="300" spans="2:15" x14ac:dyDescent="0.25">
      <c r="B300" s="48">
        <f t="shared" si="53"/>
        <v>52505</v>
      </c>
      <c r="C300" s="72">
        <f t="shared" si="54"/>
        <v>0</v>
      </c>
      <c r="D300" s="125">
        <v>0</v>
      </c>
      <c r="E300" s="125">
        <v>0</v>
      </c>
      <c r="F300" s="73">
        <f t="shared" si="55"/>
        <v>0</v>
      </c>
      <c r="G300" s="77">
        <f t="shared" si="56"/>
        <v>0</v>
      </c>
      <c r="H300" s="74">
        <f t="shared" si="50"/>
        <v>0</v>
      </c>
      <c r="I300" s="74">
        <f t="shared" si="51"/>
        <v>0</v>
      </c>
      <c r="J300" s="74">
        <f t="shared" si="59"/>
        <v>0</v>
      </c>
      <c r="K300" s="60">
        <f t="shared" si="60"/>
        <v>0</v>
      </c>
      <c r="L300" s="75">
        <f t="shared" si="57"/>
        <v>0</v>
      </c>
      <c r="M300" s="123">
        <f t="shared" si="61"/>
        <v>0</v>
      </c>
      <c r="N300" s="76">
        <f t="shared" si="58"/>
        <v>0</v>
      </c>
      <c r="O300" s="49">
        <f t="shared" si="52"/>
        <v>2043</v>
      </c>
    </row>
    <row r="301" spans="2:15" x14ac:dyDescent="0.25">
      <c r="B301" s="48">
        <f t="shared" si="53"/>
        <v>52536</v>
      </c>
      <c r="C301" s="72">
        <f t="shared" si="54"/>
        <v>0</v>
      </c>
      <c r="D301" s="125">
        <v>0</v>
      </c>
      <c r="E301" s="125">
        <v>0</v>
      </c>
      <c r="F301" s="73">
        <f t="shared" si="55"/>
        <v>0</v>
      </c>
      <c r="G301" s="77">
        <f t="shared" si="56"/>
        <v>0</v>
      </c>
      <c r="H301" s="74">
        <f t="shared" si="50"/>
        <v>0</v>
      </c>
      <c r="I301" s="74">
        <f t="shared" si="51"/>
        <v>0</v>
      </c>
      <c r="J301" s="74">
        <f t="shared" si="59"/>
        <v>0</v>
      </c>
      <c r="K301" s="60">
        <f t="shared" si="60"/>
        <v>0</v>
      </c>
      <c r="L301" s="75">
        <f t="shared" si="57"/>
        <v>0</v>
      </c>
      <c r="M301" s="123">
        <f t="shared" si="61"/>
        <v>0</v>
      </c>
      <c r="N301" s="76">
        <f t="shared" si="58"/>
        <v>0</v>
      </c>
      <c r="O301" s="49">
        <f t="shared" si="52"/>
        <v>2043</v>
      </c>
    </row>
    <row r="302" spans="2:15" x14ac:dyDescent="0.25">
      <c r="B302" s="48">
        <f t="shared" si="53"/>
        <v>52566</v>
      </c>
      <c r="C302" s="72">
        <f t="shared" si="54"/>
        <v>0</v>
      </c>
      <c r="D302" s="125">
        <v>0</v>
      </c>
      <c r="E302" s="125">
        <v>0</v>
      </c>
      <c r="F302" s="73">
        <f t="shared" si="55"/>
        <v>0</v>
      </c>
      <c r="G302" s="77">
        <f t="shared" si="56"/>
        <v>0</v>
      </c>
      <c r="H302" s="74">
        <f t="shared" si="50"/>
        <v>0</v>
      </c>
      <c r="I302" s="74">
        <f t="shared" si="51"/>
        <v>0</v>
      </c>
      <c r="J302" s="74">
        <f t="shared" si="59"/>
        <v>0</v>
      </c>
      <c r="K302" s="60">
        <f t="shared" si="60"/>
        <v>0</v>
      </c>
      <c r="L302" s="75">
        <f t="shared" si="57"/>
        <v>0</v>
      </c>
      <c r="M302" s="123">
        <f t="shared" si="61"/>
        <v>0</v>
      </c>
      <c r="N302" s="76">
        <f t="shared" si="58"/>
        <v>0</v>
      </c>
      <c r="O302" s="49">
        <f t="shared" si="52"/>
        <v>2043</v>
      </c>
    </row>
    <row r="303" spans="2:15" x14ac:dyDescent="0.25">
      <c r="B303" s="48">
        <f t="shared" si="53"/>
        <v>52597</v>
      </c>
      <c r="C303" s="72">
        <f t="shared" si="54"/>
        <v>0</v>
      </c>
      <c r="D303" s="125">
        <v>0</v>
      </c>
      <c r="E303" s="125">
        <v>0</v>
      </c>
      <c r="F303" s="73">
        <f t="shared" si="55"/>
        <v>0</v>
      </c>
      <c r="G303" s="77">
        <f t="shared" si="56"/>
        <v>0</v>
      </c>
      <c r="H303" s="74">
        <f t="shared" si="50"/>
        <v>0</v>
      </c>
      <c r="I303" s="74">
        <f t="shared" si="51"/>
        <v>0</v>
      </c>
      <c r="J303" s="74">
        <f t="shared" si="59"/>
        <v>0</v>
      </c>
      <c r="K303" s="60">
        <f t="shared" si="60"/>
        <v>0</v>
      </c>
      <c r="L303" s="75">
        <f t="shared" si="57"/>
        <v>0</v>
      </c>
      <c r="M303" s="123">
        <f t="shared" si="61"/>
        <v>0</v>
      </c>
      <c r="N303" s="76">
        <f t="shared" si="58"/>
        <v>0</v>
      </c>
      <c r="O303" s="49">
        <f t="shared" si="52"/>
        <v>2044</v>
      </c>
    </row>
    <row r="304" spans="2:15" x14ac:dyDescent="0.25">
      <c r="B304" s="48">
        <f t="shared" si="53"/>
        <v>52628</v>
      </c>
      <c r="C304" s="72">
        <f t="shared" si="54"/>
        <v>0</v>
      </c>
      <c r="D304" s="125">
        <v>0</v>
      </c>
      <c r="E304" s="125">
        <v>0</v>
      </c>
      <c r="F304" s="73">
        <f t="shared" si="55"/>
        <v>0</v>
      </c>
      <c r="G304" s="77">
        <f t="shared" si="56"/>
        <v>0</v>
      </c>
      <c r="H304" s="74">
        <f t="shared" si="50"/>
        <v>0</v>
      </c>
      <c r="I304" s="74">
        <f t="shared" si="51"/>
        <v>0</v>
      </c>
      <c r="J304" s="74">
        <f t="shared" si="59"/>
        <v>0</v>
      </c>
      <c r="K304" s="60">
        <f t="shared" si="60"/>
        <v>0</v>
      </c>
      <c r="L304" s="75">
        <f t="shared" si="57"/>
        <v>0</v>
      </c>
      <c r="M304" s="123">
        <f t="shared" si="61"/>
        <v>0</v>
      </c>
      <c r="N304" s="76">
        <f t="shared" si="58"/>
        <v>0</v>
      </c>
      <c r="O304" s="49">
        <f t="shared" si="52"/>
        <v>2044</v>
      </c>
    </row>
    <row r="305" spans="1:15" x14ac:dyDescent="0.25">
      <c r="B305" s="48">
        <f t="shared" si="53"/>
        <v>52657</v>
      </c>
      <c r="C305" s="72">
        <f t="shared" si="54"/>
        <v>0</v>
      </c>
      <c r="D305" s="125">
        <v>0</v>
      </c>
      <c r="E305" s="125">
        <v>0</v>
      </c>
      <c r="F305" s="73">
        <f t="shared" si="55"/>
        <v>0</v>
      </c>
      <c r="G305" s="77">
        <f t="shared" si="56"/>
        <v>0</v>
      </c>
      <c r="H305" s="74">
        <f t="shared" si="50"/>
        <v>0</v>
      </c>
      <c r="I305" s="74">
        <f t="shared" si="51"/>
        <v>0</v>
      </c>
      <c r="J305" s="74">
        <f t="shared" si="59"/>
        <v>0</v>
      </c>
      <c r="K305" s="60">
        <f t="shared" si="60"/>
        <v>0</v>
      </c>
      <c r="L305" s="75">
        <f t="shared" si="57"/>
        <v>0</v>
      </c>
      <c r="M305" s="123">
        <f t="shared" si="61"/>
        <v>0</v>
      </c>
      <c r="N305" s="76">
        <f t="shared" si="58"/>
        <v>0</v>
      </c>
      <c r="O305" s="49">
        <f t="shared" si="52"/>
        <v>2044</v>
      </c>
    </row>
    <row r="306" spans="1:15" x14ac:dyDescent="0.25">
      <c r="B306" s="48">
        <f t="shared" si="53"/>
        <v>52688</v>
      </c>
      <c r="C306" s="72">
        <f t="shared" si="54"/>
        <v>0</v>
      </c>
      <c r="D306" s="125">
        <v>0</v>
      </c>
      <c r="E306" s="125">
        <v>0</v>
      </c>
      <c r="F306" s="73">
        <f t="shared" si="55"/>
        <v>0</v>
      </c>
      <c r="G306" s="77">
        <f t="shared" si="56"/>
        <v>0</v>
      </c>
      <c r="H306" s="74">
        <f t="shared" si="50"/>
        <v>0</v>
      </c>
      <c r="I306" s="74">
        <f t="shared" si="51"/>
        <v>0</v>
      </c>
      <c r="J306" s="74">
        <f t="shared" si="59"/>
        <v>0</v>
      </c>
      <c r="K306" s="60">
        <f t="shared" si="60"/>
        <v>0</v>
      </c>
      <c r="L306" s="75">
        <f t="shared" si="57"/>
        <v>0</v>
      </c>
      <c r="M306" s="123">
        <f t="shared" si="61"/>
        <v>0</v>
      </c>
      <c r="N306" s="76">
        <f t="shared" si="58"/>
        <v>0</v>
      </c>
      <c r="O306" s="49">
        <f t="shared" si="52"/>
        <v>2044</v>
      </c>
    </row>
    <row r="307" spans="1:15" x14ac:dyDescent="0.25">
      <c r="B307" s="48">
        <f t="shared" si="53"/>
        <v>52718</v>
      </c>
      <c r="C307" s="72">
        <f t="shared" si="54"/>
        <v>0</v>
      </c>
      <c r="D307" s="125">
        <v>0</v>
      </c>
      <c r="E307" s="125">
        <v>0</v>
      </c>
      <c r="F307" s="73">
        <f t="shared" si="55"/>
        <v>0</v>
      </c>
      <c r="G307" s="77">
        <f t="shared" si="56"/>
        <v>0</v>
      </c>
      <c r="H307" s="74">
        <f t="shared" si="50"/>
        <v>0</v>
      </c>
      <c r="I307" s="74">
        <f t="shared" si="51"/>
        <v>0</v>
      </c>
      <c r="J307" s="74">
        <f t="shared" si="59"/>
        <v>0</v>
      </c>
      <c r="K307" s="60">
        <f t="shared" si="60"/>
        <v>0</v>
      </c>
      <c r="L307" s="75">
        <f t="shared" si="57"/>
        <v>0</v>
      </c>
      <c r="M307" s="123">
        <f t="shared" si="61"/>
        <v>0</v>
      </c>
      <c r="N307" s="76">
        <f t="shared" si="58"/>
        <v>0</v>
      </c>
      <c r="O307" s="49">
        <f t="shared" si="52"/>
        <v>2044</v>
      </c>
    </row>
    <row r="308" spans="1:15" x14ac:dyDescent="0.25">
      <c r="B308" s="48">
        <f t="shared" si="53"/>
        <v>52749</v>
      </c>
      <c r="C308" s="72">
        <f t="shared" si="54"/>
        <v>0</v>
      </c>
      <c r="D308" s="125">
        <v>0</v>
      </c>
      <c r="E308" s="125">
        <v>0</v>
      </c>
      <c r="F308" s="73">
        <f t="shared" si="55"/>
        <v>0</v>
      </c>
      <c r="G308" s="77">
        <f t="shared" si="56"/>
        <v>0</v>
      </c>
      <c r="H308" s="74">
        <f t="shared" si="50"/>
        <v>0</v>
      </c>
      <c r="I308" s="74">
        <f t="shared" si="51"/>
        <v>0</v>
      </c>
      <c r="J308" s="74">
        <f t="shared" si="59"/>
        <v>0</v>
      </c>
      <c r="K308" s="60">
        <f t="shared" si="60"/>
        <v>0</v>
      </c>
      <c r="L308" s="75">
        <f t="shared" si="57"/>
        <v>0</v>
      </c>
      <c r="M308" s="123">
        <f t="shared" si="61"/>
        <v>0</v>
      </c>
      <c r="N308" s="76">
        <f t="shared" si="58"/>
        <v>0</v>
      </c>
      <c r="O308" s="49">
        <f t="shared" si="52"/>
        <v>2044</v>
      </c>
    </row>
    <row r="309" spans="1:15" x14ac:dyDescent="0.25">
      <c r="B309" s="48">
        <f t="shared" si="53"/>
        <v>52779</v>
      </c>
      <c r="C309" s="72">
        <f t="shared" si="54"/>
        <v>0</v>
      </c>
      <c r="D309" s="125">
        <v>0</v>
      </c>
      <c r="E309" s="125">
        <v>0</v>
      </c>
      <c r="F309" s="73">
        <f t="shared" si="55"/>
        <v>0</v>
      </c>
      <c r="G309" s="77">
        <f t="shared" si="56"/>
        <v>0</v>
      </c>
      <c r="H309" s="74">
        <f t="shared" si="50"/>
        <v>0</v>
      </c>
      <c r="I309" s="74">
        <f t="shared" si="51"/>
        <v>0</v>
      </c>
      <c r="J309" s="74">
        <f t="shared" si="59"/>
        <v>0</v>
      </c>
      <c r="K309" s="60">
        <f t="shared" si="60"/>
        <v>0</v>
      </c>
      <c r="L309" s="75">
        <f t="shared" si="57"/>
        <v>0</v>
      </c>
      <c r="M309" s="123">
        <f t="shared" si="61"/>
        <v>0</v>
      </c>
      <c r="N309" s="76">
        <f t="shared" si="58"/>
        <v>0</v>
      </c>
      <c r="O309" s="49">
        <f t="shared" si="52"/>
        <v>2044</v>
      </c>
    </row>
    <row r="310" spans="1:15" x14ac:dyDescent="0.25">
      <c r="B310" s="48">
        <f t="shared" si="53"/>
        <v>52810</v>
      </c>
      <c r="C310" s="72">
        <f t="shared" si="54"/>
        <v>0</v>
      </c>
      <c r="D310" s="125">
        <v>0</v>
      </c>
      <c r="E310" s="125">
        <v>0</v>
      </c>
      <c r="F310" s="73">
        <f t="shared" si="55"/>
        <v>0</v>
      </c>
      <c r="G310" s="77">
        <f t="shared" si="56"/>
        <v>0</v>
      </c>
      <c r="H310" s="74">
        <f t="shared" si="50"/>
        <v>0</v>
      </c>
      <c r="I310" s="74">
        <f t="shared" si="51"/>
        <v>0</v>
      </c>
      <c r="J310" s="74">
        <f t="shared" si="59"/>
        <v>0</v>
      </c>
      <c r="K310" s="60">
        <f t="shared" si="60"/>
        <v>0</v>
      </c>
      <c r="L310" s="75">
        <f t="shared" si="57"/>
        <v>0</v>
      </c>
      <c r="M310" s="123">
        <f t="shared" si="61"/>
        <v>0</v>
      </c>
      <c r="N310" s="76">
        <f t="shared" si="58"/>
        <v>0</v>
      </c>
      <c r="O310" s="49">
        <f t="shared" si="52"/>
        <v>2044</v>
      </c>
    </row>
    <row r="311" spans="1:15" x14ac:dyDescent="0.25">
      <c r="B311" s="48">
        <f t="shared" si="53"/>
        <v>52841</v>
      </c>
      <c r="C311" s="72">
        <f t="shared" si="54"/>
        <v>0</v>
      </c>
      <c r="D311" s="125">
        <v>0</v>
      </c>
      <c r="E311" s="125">
        <v>0</v>
      </c>
      <c r="F311" s="73">
        <f t="shared" si="55"/>
        <v>0</v>
      </c>
      <c r="G311" s="77">
        <f t="shared" si="56"/>
        <v>0</v>
      </c>
      <c r="H311" s="74">
        <f t="shared" si="50"/>
        <v>0</v>
      </c>
      <c r="I311" s="74">
        <f t="shared" si="51"/>
        <v>0</v>
      </c>
      <c r="J311" s="74">
        <f t="shared" si="59"/>
        <v>0</v>
      </c>
      <c r="K311" s="60">
        <f t="shared" si="60"/>
        <v>0</v>
      </c>
      <c r="L311" s="75">
        <f t="shared" si="57"/>
        <v>0</v>
      </c>
      <c r="M311" s="123">
        <f t="shared" si="61"/>
        <v>0</v>
      </c>
      <c r="N311" s="76">
        <f t="shared" si="58"/>
        <v>0</v>
      </c>
      <c r="O311" s="49">
        <f t="shared" si="52"/>
        <v>2044</v>
      </c>
    </row>
    <row r="312" spans="1:15" x14ac:dyDescent="0.25">
      <c r="B312" s="48">
        <f t="shared" si="53"/>
        <v>52871</v>
      </c>
      <c r="C312" s="72">
        <f t="shared" si="54"/>
        <v>0</v>
      </c>
      <c r="D312" s="125">
        <v>0</v>
      </c>
      <c r="E312" s="125">
        <v>0</v>
      </c>
      <c r="F312" s="73">
        <f t="shared" si="55"/>
        <v>0</v>
      </c>
      <c r="G312" s="77">
        <f t="shared" si="56"/>
        <v>0</v>
      </c>
      <c r="H312" s="74">
        <f t="shared" si="50"/>
        <v>0</v>
      </c>
      <c r="I312" s="74">
        <f t="shared" si="51"/>
        <v>0</v>
      </c>
      <c r="J312" s="74">
        <f t="shared" si="59"/>
        <v>0</v>
      </c>
      <c r="K312" s="60">
        <f t="shared" si="60"/>
        <v>0</v>
      </c>
      <c r="L312" s="75">
        <f t="shared" si="57"/>
        <v>0</v>
      </c>
      <c r="M312" s="123">
        <f t="shared" si="61"/>
        <v>0</v>
      </c>
      <c r="N312" s="76">
        <f t="shared" si="58"/>
        <v>0</v>
      </c>
      <c r="O312" s="49">
        <f t="shared" si="52"/>
        <v>2044</v>
      </c>
    </row>
    <row r="313" spans="1:15" x14ac:dyDescent="0.25">
      <c r="B313" s="48">
        <f t="shared" si="53"/>
        <v>52902</v>
      </c>
      <c r="C313" s="72">
        <f t="shared" si="54"/>
        <v>0</v>
      </c>
      <c r="D313" s="125">
        <v>0</v>
      </c>
      <c r="E313" s="125">
        <v>0</v>
      </c>
      <c r="F313" s="73">
        <f t="shared" si="55"/>
        <v>0</v>
      </c>
      <c r="G313" s="77">
        <f t="shared" si="56"/>
        <v>0</v>
      </c>
      <c r="H313" s="74">
        <f t="shared" si="50"/>
        <v>0</v>
      </c>
      <c r="I313" s="74">
        <f t="shared" si="51"/>
        <v>0</v>
      </c>
      <c r="J313" s="74">
        <f t="shared" si="59"/>
        <v>0</v>
      </c>
      <c r="K313" s="60">
        <f t="shared" si="60"/>
        <v>0</v>
      </c>
      <c r="L313" s="75">
        <f t="shared" si="57"/>
        <v>0</v>
      </c>
      <c r="M313" s="123">
        <f t="shared" si="61"/>
        <v>0</v>
      </c>
      <c r="N313" s="76">
        <f t="shared" si="58"/>
        <v>0</v>
      </c>
      <c r="O313" s="49">
        <f t="shared" si="52"/>
        <v>2044</v>
      </c>
    </row>
    <row r="314" spans="1:15" x14ac:dyDescent="0.25">
      <c r="B314" s="48">
        <f t="shared" si="53"/>
        <v>52932</v>
      </c>
      <c r="C314" s="72">
        <f t="shared" si="54"/>
        <v>0</v>
      </c>
      <c r="D314" s="125">
        <v>0</v>
      </c>
      <c r="E314" s="125">
        <v>0</v>
      </c>
      <c r="F314" s="73">
        <f t="shared" si="55"/>
        <v>0</v>
      </c>
      <c r="G314" s="77">
        <f t="shared" si="56"/>
        <v>0</v>
      </c>
      <c r="H314" s="74">
        <f t="shared" si="50"/>
        <v>0</v>
      </c>
      <c r="I314" s="74">
        <f t="shared" si="51"/>
        <v>0</v>
      </c>
      <c r="J314" s="74">
        <f t="shared" si="59"/>
        <v>0</v>
      </c>
      <c r="K314" s="60">
        <f t="shared" si="60"/>
        <v>0</v>
      </c>
      <c r="L314" s="75">
        <f t="shared" si="57"/>
        <v>0</v>
      </c>
      <c r="M314" s="123">
        <f t="shared" si="61"/>
        <v>0</v>
      </c>
      <c r="N314" s="76">
        <f t="shared" si="58"/>
        <v>0</v>
      </c>
      <c r="O314" s="49">
        <f t="shared" si="52"/>
        <v>2044</v>
      </c>
    </row>
    <row r="315" spans="1:15" x14ac:dyDescent="0.25">
      <c r="B315" s="48">
        <f t="shared" si="53"/>
        <v>52963</v>
      </c>
      <c r="C315" s="72">
        <f t="shared" si="54"/>
        <v>0</v>
      </c>
      <c r="D315" s="125">
        <v>0</v>
      </c>
      <c r="E315" s="125">
        <v>0</v>
      </c>
      <c r="F315" s="73">
        <f t="shared" si="55"/>
        <v>0</v>
      </c>
      <c r="G315" s="77">
        <f t="shared" si="56"/>
        <v>0</v>
      </c>
      <c r="H315" s="74">
        <f t="shared" si="50"/>
        <v>0</v>
      </c>
      <c r="I315" s="74">
        <f t="shared" si="51"/>
        <v>0</v>
      </c>
      <c r="J315" s="74">
        <f t="shared" si="59"/>
        <v>0</v>
      </c>
      <c r="K315" s="60">
        <f t="shared" si="60"/>
        <v>0</v>
      </c>
      <c r="L315" s="75">
        <f t="shared" si="57"/>
        <v>0</v>
      </c>
      <c r="M315" s="123">
        <f t="shared" si="61"/>
        <v>0</v>
      </c>
      <c r="N315" s="76">
        <f t="shared" si="58"/>
        <v>0</v>
      </c>
      <c r="O315" s="49">
        <f t="shared" si="52"/>
        <v>2045</v>
      </c>
    </row>
    <row r="316" spans="1:15" x14ac:dyDescent="0.25">
      <c r="A316" s="99"/>
      <c r="B316" s="48">
        <f t="shared" si="53"/>
        <v>52994</v>
      </c>
      <c r="C316" s="72">
        <f t="shared" si="54"/>
        <v>0</v>
      </c>
      <c r="D316" s="125">
        <v>0</v>
      </c>
      <c r="E316" s="125">
        <v>0</v>
      </c>
      <c r="F316" s="73">
        <f t="shared" si="55"/>
        <v>0</v>
      </c>
      <c r="G316" s="77">
        <f t="shared" si="56"/>
        <v>0</v>
      </c>
      <c r="H316" s="74">
        <f t="shared" si="50"/>
        <v>0</v>
      </c>
      <c r="I316" s="74">
        <f t="shared" si="51"/>
        <v>0</v>
      </c>
      <c r="J316" s="74">
        <f t="shared" si="59"/>
        <v>0</v>
      </c>
      <c r="K316" s="60">
        <f t="shared" si="60"/>
        <v>0</v>
      </c>
      <c r="L316" s="75">
        <f t="shared" si="57"/>
        <v>0</v>
      </c>
      <c r="M316" s="123">
        <f t="shared" si="61"/>
        <v>0</v>
      </c>
      <c r="N316" s="76">
        <f t="shared" si="58"/>
        <v>0</v>
      </c>
      <c r="O316" s="49">
        <f t="shared" si="52"/>
        <v>2045</v>
      </c>
    </row>
    <row r="317" spans="1:15" x14ac:dyDescent="0.25">
      <c r="B317" s="48">
        <f t="shared" si="53"/>
        <v>53022</v>
      </c>
      <c r="C317" s="72">
        <f t="shared" si="54"/>
        <v>0</v>
      </c>
      <c r="D317" s="125">
        <v>0</v>
      </c>
      <c r="E317" s="125">
        <v>0</v>
      </c>
      <c r="F317" s="73">
        <f t="shared" si="55"/>
        <v>0</v>
      </c>
      <c r="G317" s="77">
        <f t="shared" si="56"/>
        <v>0</v>
      </c>
      <c r="H317" s="74">
        <f t="shared" si="50"/>
        <v>0</v>
      </c>
      <c r="I317" s="74">
        <f t="shared" si="51"/>
        <v>0</v>
      </c>
      <c r="J317" s="74">
        <f t="shared" si="59"/>
        <v>0</v>
      </c>
      <c r="K317" s="60">
        <f t="shared" si="60"/>
        <v>0</v>
      </c>
      <c r="L317" s="75">
        <f t="shared" si="57"/>
        <v>0</v>
      </c>
      <c r="M317" s="123">
        <f t="shared" si="61"/>
        <v>0</v>
      </c>
      <c r="N317" s="76">
        <f t="shared" si="58"/>
        <v>0</v>
      </c>
      <c r="O317" s="49">
        <f t="shared" si="52"/>
        <v>2045</v>
      </c>
    </row>
    <row r="318" spans="1:15" x14ac:dyDescent="0.25">
      <c r="A318" s="99"/>
      <c r="B318" s="48">
        <f t="shared" si="53"/>
        <v>53053</v>
      </c>
      <c r="C318" s="72">
        <f t="shared" si="54"/>
        <v>0</v>
      </c>
      <c r="D318" s="125">
        <v>0</v>
      </c>
      <c r="E318" s="125">
        <v>0</v>
      </c>
      <c r="F318" s="73">
        <f t="shared" si="55"/>
        <v>0</v>
      </c>
      <c r="G318" s="77">
        <f t="shared" si="56"/>
        <v>0</v>
      </c>
      <c r="H318" s="74">
        <f t="shared" si="50"/>
        <v>0</v>
      </c>
      <c r="I318" s="74">
        <f t="shared" si="51"/>
        <v>0</v>
      </c>
      <c r="J318" s="74">
        <f t="shared" si="59"/>
        <v>0</v>
      </c>
      <c r="K318" s="60">
        <f t="shared" si="60"/>
        <v>0</v>
      </c>
      <c r="L318" s="75">
        <f t="shared" si="57"/>
        <v>0</v>
      </c>
      <c r="M318" s="123">
        <f t="shared" si="61"/>
        <v>0</v>
      </c>
      <c r="N318" s="76">
        <f t="shared" si="58"/>
        <v>0</v>
      </c>
      <c r="O318" s="49">
        <f t="shared" si="52"/>
        <v>2045</v>
      </c>
    </row>
    <row r="319" spans="1:15" x14ac:dyDescent="0.25">
      <c r="B319" s="48">
        <f t="shared" si="53"/>
        <v>53083</v>
      </c>
      <c r="C319" s="72">
        <f t="shared" si="54"/>
        <v>0</v>
      </c>
      <c r="D319" s="125">
        <v>0</v>
      </c>
      <c r="E319" s="125">
        <v>0</v>
      </c>
      <c r="F319" s="73">
        <f t="shared" si="55"/>
        <v>0</v>
      </c>
      <c r="G319" s="77">
        <f t="shared" si="56"/>
        <v>0</v>
      </c>
      <c r="H319" s="74">
        <f t="shared" si="50"/>
        <v>0</v>
      </c>
      <c r="I319" s="74">
        <f t="shared" si="51"/>
        <v>0</v>
      </c>
      <c r="J319" s="74">
        <f t="shared" si="59"/>
        <v>0</v>
      </c>
      <c r="K319" s="60">
        <f t="shared" si="60"/>
        <v>0</v>
      </c>
      <c r="L319" s="75">
        <f t="shared" si="57"/>
        <v>0</v>
      </c>
      <c r="M319" s="123">
        <f t="shared" si="61"/>
        <v>0</v>
      </c>
      <c r="N319" s="76">
        <f t="shared" si="58"/>
        <v>0</v>
      </c>
      <c r="O319" s="49">
        <f t="shared" si="52"/>
        <v>2045</v>
      </c>
    </row>
    <row r="320" spans="1:15" x14ac:dyDescent="0.25">
      <c r="B320" s="48">
        <f t="shared" si="53"/>
        <v>53114</v>
      </c>
      <c r="C320" s="72">
        <f t="shared" si="54"/>
        <v>0</v>
      </c>
      <c r="D320" s="125">
        <v>0</v>
      </c>
      <c r="E320" s="125">
        <v>0</v>
      </c>
      <c r="F320" s="73">
        <f t="shared" si="55"/>
        <v>0</v>
      </c>
      <c r="G320" s="77">
        <f t="shared" si="56"/>
        <v>0</v>
      </c>
      <c r="H320" s="74">
        <f t="shared" si="50"/>
        <v>0</v>
      </c>
      <c r="I320" s="74">
        <f t="shared" si="51"/>
        <v>0</v>
      </c>
      <c r="J320" s="74">
        <f t="shared" si="59"/>
        <v>0</v>
      </c>
      <c r="K320" s="60">
        <f t="shared" si="60"/>
        <v>0</v>
      </c>
      <c r="L320" s="75">
        <f t="shared" si="57"/>
        <v>0</v>
      </c>
      <c r="M320" s="123">
        <f t="shared" si="61"/>
        <v>0</v>
      </c>
      <c r="N320" s="76">
        <f t="shared" si="58"/>
        <v>0</v>
      </c>
      <c r="O320" s="49">
        <f t="shared" si="52"/>
        <v>2045</v>
      </c>
    </row>
    <row r="321" spans="2:15" x14ac:dyDescent="0.25">
      <c r="B321" s="48">
        <f t="shared" si="53"/>
        <v>53144</v>
      </c>
      <c r="C321" s="72">
        <f t="shared" si="54"/>
        <v>0</v>
      </c>
      <c r="D321" s="125">
        <v>0</v>
      </c>
      <c r="E321" s="125">
        <v>0</v>
      </c>
      <c r="F321" s="73">
        <f t="shared" si="55"/>
        <v>0</v>
      </c>
      <c r="G321" s="77">
        <f t="shared" si="56"/>
        <v>0</v>
      </c>
      <c r="H321" s="74">
        <f t="shared" si="50"/>
        <v>0</v>
      </c>
      <c r="I321" s="74">
        <f t="shared" si="51"/>
        <v>0</v>
      </c>
      <c r="J321" s="74">
        <f t="shared" si="59"/>
        <v>0</v>
      </c>
      <c r="K321" s="60">
        <f t="shared" si="60"/>
        <v>0</v>
      </c>
      <c r="L321" s="75">
        <f t="shared" si="57"/>
        <v>0</v>
      </c>
      <c r="M321" s="123">
        <f t="shared" si="61"/>
        <v>0</v>
      </c>
      <c r="N321" s="76">
        <f t="shared" si="58"/>
        <v>0</v>
      </c>
      <c r="O321" s="49">
        <f t="shared" si="52"/>
        <v>2045</v>
      </c>
    </row>
    <row r="322" spans="2:15" x14ac:dyDescent="0.25">
      <c r="B322" s="48">
        <f t="shared" si="53"/>
        <v>53175</v>
      </c>
      <c r="C322" s="72">
        <f t="shared" si="54"/>
        <v>0</v>
      </c>
      <c r="D322" s="125">
        <v>0</v>
      </c>
      <c r="E322" s="125">
        <v>0</v>
      </c>
      <c r="F322" s="73">
        <f t="shared" si="55"/>
        <v>0</v>
      </c>
      <c r="G322" s="77">
        <f t="shared" si="56"/>
        <v>0</v>
      </c>
      <c r="H322" s="74">
        <f t="shared" si="50"/>
        <v>0</v>
      </c>
      <c r="I322" s="74">
        <f t="shared" si="51"/>
        <v>0</v>
      </c>
      <c r="J322" s="74">
        <f t="shared" si="59"/>
        <v>0</v>
      </c>
      <c r="K322" s="60">
        <f t="shared" si="60"/>
        <v>0</v>
      </c>
      <c r="L322" s="75">
        <f t="shared" si="57"/>
        <v>0</v>
      </c>
      <c r="M322" s="123">
        <f t="shared" si="61"/>
        <v>0</v>
      </c>
      <c r="N322" s="76">
        <f t="shared" si="58"/>
        <v>0</v>
      </c>
      <c r="O322" s="49">
        <f t="shared" si="52"/>
        <v>2045</v>
      </c>
    </row>
    <row r="323" spans="2:15" x14ac:dyDescent="0.25">
      <c r="B323" s="48">
        <f t="shared" si="53"/>
        <v>53206</v>
      </c>
      <c r="C323" s="72">
        <f t="shared" si="54"/>
        <v>0</v>
      </c>
      <c r="D323" s="125">
        <v>0</v>
      </c>
      <c r="E323" s="125">
        <v>0</v>
      </c>
      <c r="F323" s="73">
        <f t="shared" si="55"/>
        <v>0</v>
      </c>
      <c r="G323" s="77">
        <f t="shared" si="56"/>
        <v>0</v>
      </c>
      <c r="H323" s="74">
        <f t="shared" si="50"/>
        <v>0</v>
      </c>
      <c r="I323" s="74">
        <f t="shared" si="51"/>
        <v>0</v>
      </c>
      <c r="J323" s="74">
        <f t="shared" si="59"/>
        <v>0</v>
      </c>
      <c r="K323" s="60">
        <f t="shared" si="60"/>
        <v>0</v>
      </c>
      <c r="L323" s="75">
        <f t="shared" si="57"/>
        <v>0</v>
      </c>
      <c r="M323" s="123">
        <f t="shared" si="61"/>
        <v>0</v>
      </c>
      <c r="N323" s="76">
        <f t="shared" si="58"/>
        <v>0</v>
      </c>
      <c r="O323" s="49">
        <f t="shared" si="52"/>
        <v>2045</v>
      </c>
    </row>
    <row r="324" spans="2:15" x14ac:dyDescent="0.25">
      <c r="B324" s="48">
        <f t="shared" si="53"/>
        <v>53236</v>
      </c>
      <c r="C324" s="72">
        <f t="shared" si="54"/>
        <v>0</v>
      </c>
      <c r="D324" s="125">
        <v>0</v>
      </c>
      <c r="E324" s="125">
        <v>0</v>
      </c>
      <c r="F324" s="73">
        <f t="shared" si="55"/>
        <v>0</v>
      </c>
      <c r="G324" s="77">
        <f t="shared" si="56"/>
        <v>0</v>
      </c>
      <c r="H324" s="74">
        <f t="shared" ref="H324:H363" si="62">IF(K323&gt;0,-F324-G324+IF(E324&gt;0,E324,Allotment),0)</f>
        <v>0</v>
      </c>
      <c r="I324" s="74">
        <f t="shared" ref="I324:I363" si="63">IF(K323&gt;0,C324-H324,0)</f>
        <v>0</v>
      </c>
      <c r="J324" s="74">
        <f t="shared" si="59"/>
        <v>0</v>
      </c>
      <c r="K324" s="60">
        <f t="shared" si="60"/>
        <v>0</v>
      </c>
      <c r="L324" s="75">
        <f t="shared" si="57"/>
        <v>0</v>
      </c>
      <c r="M324" s="123">
        <f t="shared" si="61"/>
        <v>0</v>
      </c>
      <c r="N324" s="76">
        <f t="shared" si="58"/>
        <v>0</v>
      </c>
      <c r="O324" s="49">
        <f t="shared" ref="O324:O363" si="64">YEAR(B324)</f>
        <v>2045</v>
      </c>
    </row>
    <row r="325" spans="2:15" x14ac:dyDescent="0.25">
      <c r="B325" s="48">
        <f t="shared" ref="B325:B363" si="65">EDATE(B324,1)</f>
        <v>53267</v>
      </c>
      <c r="C325" s="72">
        <f t="shared" ref="C325:C363" si="66">IF(K324&gt;0,K324-F325,IF(AND(K325=0,K324&lt;0),-0.01,0))</f>
        <v>0</v>
      </c>
      <c r="D325" s="125">
        <v>0</v>
      </c>
      <c r="E325" s="125">
        <v>0</v>
      </c>
      <c r="F325" s="73">
        <f t="shared" ref="F325:F363" si="67">IF(K324&gt;0,IF(D325,D325,New_Payment)-G325,0)</f>
        <v>0</v>
      </c>
      <c r="G325" s="77">
        <f t="shared" ref="G325:G363" si="68">IF(K324&gt;0,ROUND(K324*Period_Interest,2),0)</f>
        <v>0</v>
      </c>
      <c r="H325" s="74">
        <f t="shared" si="62"/>
        <v>0</v>
      </c>
      <c r="I325" s="74">
        <f t="shared" si="63"/>
        <v>0</v>
      </c>
      <c r="J325" s="74">
        <f t="shared" si="59"/>
        <v>0</v>
      </c>
      <c r="K325" s="60">
        <f t="shared" si="60"/>
        <v>0</v>
      </c>
      <c r="L325" s="75">
        <f t="shared" ref="L325:L363" si="69">IF(N324&gt;0,(IF(AND(MONTH($B325)=MONTH(Renew_3208),MONTH($B325)=MONTH(Renew_2924)),Goal_From_3208*0.5+Goal_From_2924*0.5,IF(MONTH($B325)=MONTH(Renew_3208),Goal_From_3208*0.5+Goal_From_2924*0.9,IF(MONTH($B325)=MONTH(Renew_2924),Goal_From_3208*0.9+Goal_From_2924*0.5,Goal_From_3208*0.9+Goal_From_2924*0.9)))+IF(B325&gt;=Temp_Start,IF(Temp,Temp_Goal,0),0)+IF(Bought_3rd_Rental,IF(MONTH($B325)=MONTH(Renew_NEW),Goal_From_NEW*0.5,Goal_From_NEW))),0)</f>
        <v>0</v>
      </c>
      <c r="M325" s="123">
        <f t="shared" si="61"/>
        <v>0</v>
      </c>
      <c r="N325" s="76">
        <f t="shared" ref="N325:N363" si="70">IF(OR(N324&lt;-0.01,N324=0),0,IF(N324&gt;0,N324-F325-H325-IF(M325&lt;&gt;"",M325,L325),N324-F325-H325))</f>
        <v>0</v>
      </c>
      <c r="O325" s="49">
        <f t="shared" si="64"/>
        <v>2045</v>
      </c>
    </row>
    <row r="326" spans="2:15" x14ac:dyDescent="0.25">
      <c r="B326" s="48">
        <f t="shared" si="65"/>
        <v>53297</v>
      </c>
      <c r="C326" s="72">
        <f t="shared" si="66"/>
        <v>0</v>
      </c>
      <c r="D326" s="125">
        <v>0</v>
      </c>
      <c r="E326" s="125">
        <v>0</v>
      </c>
      <c r="F326" s="73">
        <f t="shared" si="67"/>
        <v>0</v>
      </c>
      <c r="G326" s="77">
        <f t="shared" si="68"/>
        <v>0</v>
      </c>
      <c r="H326" s="74">
        <f t="shared" si="62"/>
        <v>0</v>
      </c>
      <c r="I326" s="74">
        <f t="shared" si="63"/>
        <v>0</v>
      </c>
      <c r="J326" s="74">
        <f t="shared" ref="J326:J363" si="71">IF($M326,$M326,0)</f>
        <v>0</v>
      </c>
      <c r="K326" s="60">
        <f t="shared" ref="K326:K363" si="72">I326-J326</f>
        <v>0</v>
      </c>
      <c r="L326" s="75">
        <f t="shared" si="69"/>
        <v>0</v>
      </c>
      <c r="M326" s="123">
        <f t="shared" ref="M326:M363" si="73">IF(L326,L326,0)</f>
        <v>0</v>
      </c>
      <c r="N326" s="76">
        <f t="shared" si="70"/>
        <v>0</v>
      </c>
      <c r="O326" s="49">
        <f t="shared" si="64"/>
        <v>2045</v>
      </c>
    </row>
    <row r="327" spans="2:15" x14ac:dyDescent="0.25">
      <c r="B327" s="48">
        <f t="shared" si="65"/>
        <v>53328</v>
      </c>
      <c r="C327" s="72">
        <f t="shared" si="66"/>
        <v>0</v>
      </c>
      <c r="D327" s="125">
        <v>0</v>
      </c>
      <c r="E327" s="125">
        <v>0</v>
      </c>
      <c r="F327" s="73">
        <f t="shared" si="67"/>
        <v>0</v>
      </c>
      <c r="G327" s="77">
        <f t="shared" si="68"/>
        <v>0</v>
      </c>
      <c r="H327" s="74">
        <f t="shared" si="62"/>
        <v>0</v>
      </c>
      <c r="I327" s="74">
        <f t="shared" si="63"/>
        <v>0</v>
      </c>
      <c r="J327" s="74">
        <f t="shared" si="71"/>
        <v>0</v>
      </c>
      <c r="K327" s="60">
        <f t="shared" si="72"/>
        <v>0</v>
      </c>
      <c r="L327" s="75">
        <f t="shared" si="69"/>
        <v>0</v>
      </c>
      <c r="M327" s="123">
        <f t="shared" si="73"/>
        <v>0</v>
      </c>
      <c r="N327" s="76">
        <f t="shared" si="70"/>
        <v>0</v>
      </c>
      <c r="O327" s="49">
        <f t="shared" si="64"/>
        <v>2046</v>
      </c>
    </row>
    <row r="328" spans="2:15" x14ac:dyDescent="0.25">
      <c r="B328" s="48">
        <f t="shared" si="65"/>
        <v>53359</v>
      </c>
      <c r="C328" s="72">
        <f t="shared" si="66"/>
        <v>0</v>
      </c>
      <c r="D328" s="125">
        <v>0</v>
      </c>
      <c r="E328" s="125">
        <v>0</v>
      </c>
      <c r="F328" s="73">
        <f t="shared" si="67"/>
        <v>0</v>
      </c>
      <c r="G328" s="77">
        <f t="shared" si="68"/>
        <v>0</v>
      </c>
      <c r="H328" s="74">
        <f t="shared" si="62"/>
        <v>0</v>
      </c>
      <c r="I328" s="74">
        <f t="shared" si="63"/>
        <v>0</v>
      </c>
      <c r="J328" s="74">
        <f t="shared" si="71"/>
        <v>0</v>
      </c>
      <c r="K328" s="60">
        <f t="shared" si="72"/>
        <v>0</v>
      </c>
      <c r="L328" s="75">
        <f t="shared" si="69"/>
        <v>0</v>
      </c>
      <c r="M328" s="123">
        <f t="shared" si="73"/>
        <v>0</v>
      </c>
      <c r="N328" s="76">
        <f t="shared" si="70"/>
        <v>0</v>
      </c>
      <c r="O328" s="49">
        <f t="shared" si="64"/>
        <v>2046</v>
      </c>
    </row>
    <row r="329" spans="2:15" x14ac:dyDescent="0.25">
      <c r="B329" s="48">
        <f t="shared" si="65"/>
        <v>53387</v>
      </c>
      <c r="C329" s="72">
        <f t="shared" si="66"/>
        <v>0</v>
      </c>
      <c r="D329" s="125">
        <v>0</v>
      </c>
      <c r="E329" s="125">
        <v>0</v>
      </c>
      <c r="F329" s="73">
        <f t="shared" si="67"/>
        <v>0</v>
      </c>
      <c r="G329" s="77">
        <f t="shared" si="68"/>
        <v>0</v>
      </c>
      <c r="H329" s="74">
        <f t="shared" si="62"/>
        <v>0</v>
      </c>
      <c r="I329" s="74">
        <f t="shared" si="63"/>
        <v>0</v>
      </c>
      <c r="J329" s="74">
        <f t="shared" si="71"/>
        <v>0</v>
      </c>
      <c r="K329" s="60">
        <f t="shared" si="72"/>
        <v>0</v>
      </c>
      <c r="L329" s="75">
        <f t="shared" si="69"/>
        <v>0</v>
      </c>
      <c r="M329" s="123">
        <f t="shared" si="73"/>
        <v>0</v>
      </c>
      <c r="N329" s="76">
        <f t="shared" si="70"/>
        <v>0</v>
      </c>
      <c r="O329" s="49">
        <f t="shared" si="64"/>
        <v>2046</v>
      </c>
    </row>
    <row r="330" spans="2:15" x14ac:dyDescent="0.25">
      <c r="B330" s="48">
        <f t="shared" si="65"/>
        <v>53418</v>
      </c>
      <c r="C330" s="72">
        <f t="shared" si="66"/>
        <v>0</v>
      </c>
      <c r="D330" s="125">
        <v>0</v>
      </c>
      <c r="E330" s="125">
        <v>0</v>
      </c>
      <c r="F330" s="73">
        <f t="shared" si="67"/>
        <v>0</v>
      </c>
      <c r="G330" s="77">
        <f t="shared" si="68"/>
        <v>0</v>
      </c>
      <c r="H330" s="74">
        <f t="shared" si="62"/>
        <v>0</v>
      </c>
      <c r="I330" s="74">
        <f t="shared" si="63"/>
        <v>0</v>
      </c>
      <c r="J330" s="74">
        <f t="shared" si="71"/>
        <v>0</v>
      </c>
      <c r="K330" s="60">
        <f t="shared" si="72"/>
        <v>0</v>
      </c>
      <c r="L330" s="75">
        <f t="shared" si="69"/>
        <v>0</v>
      </c>
      <c r="M330" s="123">
        <f t="shared" si="73"/>
        <v>0</v>
      </c>
      <c r="N330" s="76">
        <f t="shared" si="70"/>
        <v>0</v>
      </c>
      <c r="O330" s="49">
        <f t="shared" si="64"/>
        <v>2046</v>
      </c>
    </row>
    <row r="331" spans="2:15" x14ac:dyDescent="0.25">
      <c r="B331" s="48">
        <f t="shared" si="65"/>
        <v>53448</v>
      </c>
      <c r="C331" s="72">
        <f t="shared" si="66"/>
        <v>0</v>
      </c>
      <c r="D331" s="125">
        <v>0</v>
      </c>
      <c r="E331" s="125">
        <v>0</v>
      </c>
      <c r="F331" s="73">
        <f t="shared" si="67"/>
        <v>0</v>
      </c>
      <c r="G331" s="77">
        <f t="shared" si="68"/>
        <v>0</v>
      </c>
      <c r="H331" s="74">
        <f t="shared" si="62"/>
        <v>0</v>
      </c>
      <c r="I331" s="74">
        <f t="shared" si="63"/>
        <v>0</v>
      </c>
      <c r="J331" s="74">
        <f t="shared" si="71"/>
        <v>0</v>
      </c>
      <c r="K331" s="60">
        <f t="shared" si="72"/>
        <v>0</v>
      </c>
      <c r="L331" s="75">
        <f t="shared" si="69"/>
        <v>0</v>
      </c>
      <c r="M331" s="123">
        <f t="shared" si="73"/>
        <v>0</v>
      </c>
      <c r="N331" s="76">
        <f t="shared" si="70"/>
        <v>0</v>
      </c>
      <c r="O331" s="49">
        <f t="shared" si="64"/>
        <v>2046</v>
      </c>
    </row>
    <row r="332" spans="2:15" x14ac:dyDescent="0.25">
      <c r="B332" s="48">
        <f t="shared" si="65"/>
        <v>53479</v>
      </c>
      <c r="C332" s="72">
        <f t="shared" si="66"/>
        <v>0</v>
      </c>
      <c r="D332" s="125">
        <v>0</v>
      </c>
      <c r="E332" s="125">
        <v>0</v>
      </c>
      <c r="F332" s="73">
        <f t="shared" si="67"/>
        <v>0</v>
      </c>
      <c r="G332" s="77">
        <f t="shared" si="68"/>
        <v>0</v>
      </c>
      <c r="H332" s="74">
        <f t="shared" si="62"/>
        <v>0</v>
      </c>
      <c r="I332" s="74">
        <f t="shared" si="63"/>
        <v>0</v>
      </c>
      <c r="J332" s="74">
        <f t="shared" si="71"/>
        <v>0</v>
      </c>
      <c r="K332" s="60">
        <f t="shared" si="72"/>
        <v>0</v>
      </c>
      <c r="L332" s="75">
        <f t="shared" si="69"/>
        <v>0</v>
      </c>
      <c r="M332" s="123">
        <f t="shared" si="73"/>
        <v>0</v>
      </c>
      <c r="N332" s="76">
        <f t="shared" si="70"/>
        <v>0</v>
      </c>
      <c r="O332" s="49">
        <f t="shared" si="64"/>
        <v>2046</v>
      </c>
    </row>
    <row r="333" spans="2:15" x14ac:dyDescent="0.25">
      <c r="B333" s="48">
        <f t="shared" si="65"/>
        <v>53509</v>
      </c>
      <c r="C333" s="72">
        <f t="shared" si="66"/>
        <v>0</v>
      </c>
      <c r="D333" s="125">
        <v>0</v>
      </c>
      <c r="E333" s="125">
        <v>0</v>
      </c>
      <c r="F333" s="73">
        <f t="shared" si="67"/>
        <v>0</v>
      </c>
      <c r="G333" s="77">
        <f t="shared" si="68"/>
        <v>0</v>
      </c>
      <c r="H333" s="74">
        <f t="shared" si="62"/>
        <v>0</v>
      </c>
      <c r="I333" s="74">
        <f t="shared" si="63"/>
        <v>0</v>
      </c>
      <c r="J333" s="74">
        <f t="shared" si="71"/>
        <v>0</v>
      </c>
      <c r="K333" s="60">
        <f t="shared" si="72"/>
        <v>0</v>
      </c>
      <c r="L333" s="75">
        <f t="shared" si="69"/>
        <v>0</v>
      </c>
      <c r="M333" s="123">
        <f t="shared" si="73"/>
        <v>0</v>
      </c>
      <c r="N333" s="76">
        <f t="shared" si="70"/>
        <v>0</v>
      </c>
      <c r="O333" s="49">
        <f t="shared" si="64"/>
        <v>2046</v>
      </c>
    </row>
    <row r="334" spans="2:15" x14ac:dyDescent="0.25">
      <c r="B334" s="48">
        <f t="shared" si="65"/>
        <v>53540</v>
      </c>
      <c r="C334" s="72">
        <f t="shared" si="66"/>
        <v>0</v>
      </c>
      <c r="D334" s="125">
        <v>0</v>
      </c>
      <c r="E334" s="125">
        <v>0</v>
      </c>
      <c r="F334" s="73">
        <f t="shared" si="67"/>
        <v>0</v>
      </c>
      <c r="G334" s="77">
        <f t="shared" si="68"/>
        <v>0</v>
      </c>
      <c r="H334" s="74">
        <f t="shared" si="62"/>
        <v>0</v>
      </c>
      <c r="I334" s="74">
        <f t="shared" si="63"/>
        <v>0</v>
      </c>
      <c r="J334" s="74">
        <f t="shared" si="71"/>
        <v>0</v>
      </c>
      <c r="K334" s="60">
        <f t="shared" si="72"/>
        <v>0</v>
      </c>
      <c r="L334" s="75">
        <f t="shared" si="69"/>
        <v>0</v>
      </c>
      <c r="M334" s="123">
        <f t="shared" si="73"/>
        <v>0</v>
      </c>
      <c r="N334" s="76">
        <f t="shared" si="70"/>
        <v>0</v>
      </c>
      <c r="O334" s="49">
        <f t="shared" si="64"/>
        <v>2046</v>
      </c>
    </row>
    <row r="335" spans="2:15" x14ac:dyDescent="0.25">
      <c r="B335" s="48">
        <f t="shared" si="65"/>
        <v>53571</v>
      </c>
      <c r="C335" s="72">
        <f t="shared" si="66"/>
        <v>0</v>
      </c>
      <c r="D335" s="125">
        <v>0</v>
      </c>
      <c r="E335" s="125">
        <v>0</v>
      </c>
      <c r="F335" s="73">
        <f t="shared" si="67"/>
        <v>0</v>
      </c>
      <c r="G335" s="77">
        <f t="shared" si="68"/>
        <v>0</v>
      </c>
      <c r="H335" s="74">
        <f t="shared" si="62"/>
        <v>0</v>
      </c>
      <c r="I335" s="74">
        <f t="shared" si="63"/>
        <v>0</v>
      </c>
      <c r="J335" s="74">
        <f t="shared" si="71"/>
        <v>0</v>
      </c>
      <c r="K335" s="60">
        <f t="shared" si="72"/>
        <v>0</v>
      </c>
      <c r="L335" s="75">
        <f t="shared" si="69"/>
        <v>0</v>
      </c>
      <c r="M335" s="123">
        <f t="shared" si="73"/>
        <v>0</v>
      </c>
      <c r="N335" s="76">
        <f t="shared" si="70"/>
        <v>0</v>
      </c>
      <c r="O335" s="49">
        <f t="shared" si="64"/>
        <v>2046</v>
      </c>
    </row>
    <row r="336" spans="2:15" x14ac:dyDescent="0.25">
      <c r="B336" s="48">
        <f t="shared" si="65"/>
        <v>53601</v>
      </c>
      <c r="C336" s="72">
        <f t="shared" si="66"/>
        <v>0</v>
      </c>
      <c r="D336" s="125">
        <v>0</v>
      </c>
      <c r="E336" s="125">
        <v>0</v>
      </c>
      <c r="F336" s="73">
        <f t="shared" si="67"/>
        <v>0</v>
      </c>
      <c r="G336" s="77">
        <f t="shared" si="68"/>
        <v>0</v>
      </c>
      <c r="H336" s="74">
        <f t="shared" si="62"/>
        <v>0</v>
      </c>
      <c r="I336" s="74">
        <f t="shared" si="63"/>
        <v>0</v>
      </c>
      <c r="J336" s="74">
        <f t="shared" si="71"/>
        <v>0</v>
      </c>
      <c r="K336" s="60">
        <f t="shared" si="72"/>
        <v>0</v>
      </c>
      <c r="L336" s="75">
        <f t="shared" si="69"/>
        <v>0</v>
      </c>
      <c r="M336" s="123">
        <f t="shared" si="73"/>
        <v>0</v>
      </c>
      <c r="N336" s="76">
        <f t="shared" si="70"/>
        <v>0</v>
      </c>
      <c r="O336" s="49">
        <f t="shared" si="64"/>
        <v>2046</v>
      </c>
    </row>
    <row r="337" spans="1:15" x14ac:dyDescent="0.25">
      <c r="B337" s="48">
        <f t="shared" si="65"/>
        <v>53632</v>
      </c>
      <c r="C337" s="72">
        <f t="shared" si="66"/>
        <v>0</v>
      </c>
      <c r="D337" s="125">
        <v>0</v>
      </c>
      <c r="E337" s="125">
        <v>0</v>
      </c>
      <c r="F337" s="73">
        <f t="shared" si="67"/>
        <v>0</v>
      </c>
      <c r="G337" s="77">
        <f t="shared" si="68"/>
        <v>0</v>
      </c>
      <c r="H337" s="74">
        <f t="shared" si="62"/>
        <v>0</v>
      </c>
      <c r="I337" s="74">
        <f t="shared" si="63"/>
        <v>0</v>
      </c>
      <c r="J337" s="74">
        <f t="shared" si="71"/>
        <v>0</v>
      </c>
      <c r="K337" s="60">
        <f t="shared" si="72"/>
        <v>0</v>
      </c>
      <c r="L337" s="75">
        <f t="shared" si="69"/>
        <v>0</v>
      </c>
      <c r="M337" s="123">
        <f t="shared" si="73"/>
        <v>0</v>
      </c>
      <c r="N337" s="76">
        <f t="shared" si="70"/>
        <v>0</v>
      </c>
      <c r="O337" s="49">
        <f t="shared" si="64"/>
        <v>2046</v>
      </c>
    </row>
    <row r="338" spans="1:15" x14ac:dyDescent="0.25">
      <c r="B338" s="48">
        <f t="shared" si="65"/>
        <v>53662</v>
      </c>
      <c r="C338" s="72">
        <f t="shared" si="66"/>
        <v>0</v>
      </c>
      <c r="D338" s="125">
        <v>0</v>
      </c>
      <c r="E338" s="125">
        <v>0</v>
      </c>
      <c r="F338" s="73">
        <f t="shared" si="67"/>
        <v>0</v>
      </c>
      <c r="G338" s="77">
        <f t="shared" si="68"/>
        <v>0</v>
      </c>
      <c r="H338" s="74">
        <f t="shared" si="62"/>
        <v>0</v>
      </c>
      <c r="I338" s="74">
        <f t="shared" si="63"/>
        <v>0</v>
      </c>
      <c r="J338" s="74">
        <f t="shared" si="71"/>
        <v>0</v>
      </c>
      <c r="K338" s="60">
        <f t="shared" si="72"/>
        <v>0</v>
      </c>
      <c r="L338" s="75">
        <f t="shared" si="69"/>
        <v>0</v>
      </c>
      <c r="M338" s="123">
        <f t="shared" si="73"/>
        <v>0</v>
      </c>
      <c r="N338" s="76">
        <f t="shared" si="70"/>
        <v>0</v>
      </c>
      <c r="O338" s="49">
        <f t="shared" si="64"/>
        <v>2046</v>
      </c>
    </row>
    <row r="339" spans="1:15" x14ac:dyDescent="0.25">
      <c r="B339" s="48">
        <f t="shared" si="65"/>
        <v>53693</v>
      </c>
      <c r="C339" s="72">
        <f t="shared" si="66"/>
        <v>0</v>
      </c>
      <c r="D339" s="125">
        <v>0</v>
      </c>
      <c r="E339" s="125">
        <v>0</v>
      </c>
      <c r="F339" s="73">
        <f t="shared" si="67"/>
        <v>0</v>
      </c>
      <c r="G339" s="77">
        <f t="shared" si="68"/>
        <v>0</v>
      </c>
      <c r="H339" s="74">
        <f t="shared" si="62"/>
        <v>0</v>
      </c>
      <c r="I339" s="74">
        <f t="shared" si="63"/>
        <v>0</v>
      </c>
      <c r="J339" s="74">
        <f t="shared" si="71"/>
        <v>0</v>
      </c>
      <c r="K339" s="60">
        <f t="shared" si="72"/>
        <v>0</v>
      </c>
      <c r="L339" s="75">
        <f t="shared" si="69"/>
        <v>0</v>
      </c>
      <c r="M339" s="123">
        <f t="shared" si="73"/>
        <v>0</v>
      </c>
      <c r="N339" s="76">
        <f t="shared" si="70"/>
        <v>0</v>
      </c>
      <c r="O339" s="49">
        <f t="shared" si="64"/>
        <v>2047</v>
      </c>
    </row>
    <row r="340" spans="1:15" x14ac:dyDescent="0.25">
      <c r="B340" s="48">
        <f t="shared" si="65"/>
        <v>53724</v>
      </c>
      <c r="C340" s="72">
        <f t="shared" si="66"/>
        <v>0</v>
      </c>
      <c r="D340" s="125">
        <v>0</v>
      </c>
      <c r="E340" s="125">
        <v>0</v>
      </c>
      <c r="F340" s="73">
        <f t="shared" si="67"/>
        <v>0</v>
      </c>
      <c r="G340" s="77">
        <f t="shared" si="68"/>
        <v>0</v>
      </c>
      <c r="H340" s="74">
        <f t="shared" si="62"/>
        <v>0</v>
      </c>
      <c r="I340" s="74">
        <f t="shared" si="63"/>
        <v>0</v>
      </c>
      <c r="J340" s="74">
        <f t="shared" si="71"/>
        <v>0</v>
      </c>
      <c r="K340" s="60">
        <f t="shared" si="72"/>
        <v>0</v>
      </c>
      <c r="L340" s="75">
        <f t="shared" si="69"/>
        <v>0</v>
      </c>
      <c r="M340" s="123">
        <f t="shared" si="73"/>
        <v>0</v>
      </c>
      <c r="N340" s="76">
        <f t="shared" si="70"/>
        <v>0</v>
      </c>
      <c r="O340" s="49">
        <f t="shared" si="64"/>
        <v>2047</v>
      </c>
    </row>
    <row r="341" spans="1:15" x14ac:dyDescent="0.25">
      <c r="B341" s="48">
        <f t="shared" si="65"/>
        <v>53752</v>
      </c>
      <c r="C341" s="72">
        <f t="shared" si="66"/>
        <v>0</v>
      </c>
      <c r="D341" s="125">
        <v>0</v>
      </c>
      <c r="E341" s="125">
        <v>0</v>
      </c>
      <c r="F341" s="73">
        <f t="shared" si="67"/>
        <v>0</v>
      </c>
      <c r="G341" s="77">
        <f t="shared" si="68"/>
        <v>0</v>
      </c>
      <c r="H341" s="74">
        <f t="shared" si="62"/>
        <v>0</v>
      </c>
      <c r="I341" s="74">
        <f t="shared" si="63"/>
        <v>0</v>
      </c>
      <c r="J341" s="74">
        <f t="shared" si="71"/>
        <v>0</v>
      </c>
      <c r="K341" s="60">
        <f t="shared" si="72"/>
        <v>0</v>
      </c>
      <c r="L341" s="75">
        <f t="shared" si="69"/>
        <v>0</v>
      </c>
      <c r="M341" s="123">
        <f t="shared" si="73"/>
        <v>0</v>
      </c>
      <c r="N341" s="76">
        <f t="shared" si="70"/>
        <v>0</v>
      </c>
      <c r="O341" s="49">
        <f t="shared" si="64"/>
        <v>2047</v>
      </c>
    </row>
    <row r="342" spans="1:15" x14ac:dyDescent="0.25">
      <c r="A342" s="99"/>
      <c r="B342" s="48">
        <f t="shared" si="65"/>
        <v>53783</v>
      </c>
      <c r="C342" s="72">
        <f t="shared" si="66"/>
        <v>0</v>
      </c>
      <c r="D342" s="125">
        <v>0</v>
      </c>
      <c r="E342" s="125">
        <v>0</v>
      </c>
      <c r="F342" s="73">
        <f t="shared" si="67"/>
        <v>0</v>
      </c>
      <c r="G342" s="77">
        <f t="shared" si="68"/>
        <v>0</v>
      </c>
      <c r="H342" s="74">
        <f t="shared" si="62"/>
        <v>0</v>
      </c>
      <c r="I342" s="74">
        <f t="shared" si="63"/>
        <v>0</v>
      </c>
      <c r="J342" s="74">
        <f t="shared" si="71"/>
        <v>0</v>
      </c>
      <c r="K342" s="60">
        <f t="shared" si="72"/>
        <v>0</v>
      </c>
      <c r="L342" s="75">
        <f t="shared" si="69"/>
        <v>0</v>
      </c>
      <c r="M342" s="123">
        <f t="shared" si="73"/>
        <v>0</v>
      </c>
      <c r="N342" s="76">
        <f t="shared" si="70"/>
        <v>0</v>
      </c>
      <c r="O342" s="49">
        <f t="shared" si="64"/>
        <v>2047</v>
      </c>
    </row>
    <row r="343" spans="1:15" x14ac:dyDescent="0.25">
      <c r="B343" s="48">
        <f t="shared" si="65"/>
        <v>53813</v>
      </c>
      <c r="C343" s="72">
        <f t="shared" si="66"/>
        <v>0</v>
      </c>
      <c r="D343" s="125">
        <v>0</v>
      </c>
      <c r="E343" s="125">
        <v>0</v>
      </c>
      <c r="F343" s="73">
        <f t="shared" si="67"/>
        <v>0</v>
      </c>
      <c r="G343" s="77">
        <f t="shared" si="68"/>
        <v>0</v>
      </c>
      <c r="H343" s="74">
        <f t="shared" si="62"/>
        <v>0</v>
      </c>
      <c r="I343" s="74">
        <f t="shared" si="63"/>
        <v>0</v>
      </c>
      <c r="J343" s="74">
        <f t="shared" si="71"/>
        <v>0</v>
      </c>
      <c r="K343" s="60">
        <f t="shared" si="72"/>
        <v>0</v>
      </c>
      <c r="L343" s="75">
        <f t="shared" si="69"/>
        <v>0</v>
      </c>
      <c r="M343" s="123">
        <f t="shared" si="73"/>
        <v>0</v>
      </c>
      <c r="N343" s="76">
        <f t="shared" si="70"/>
        <v>0</v>
      </c>
      <c r="O343" s="49">
        <f t="shared" si="64"/>
        <v>2047</v>
      </c>
    </row>
    <row r="344" spans="1:15" x14ac:dyDescent="0.25">
      <c r="B344" s="48">
        <f t="shared" si="65"/>
        <v>53844</v>
      </c>
      <c r="C344" s="72">
        <f t="shared" si="66"/>
        <v>0</v>
      </c>
      <c r="D344" s="125">
        <v>0</v>
      </c>
      <c r="E344" s="125">
        <v>0</v>
      </c>
      <c r="F344" s="73">
        <f t="shared" si="67"/>
        <v>0</v>
      </c>
      <c r="G344" s="77">
        <f t="shared" si="68"/>
        <v>0</v>
      </c>
      <c r="H344" s="74">
        <f t="shared" si="62"/>
        <v>0</v>
      </c>
      <c r="I344" s="74">
        <f t="shared" si="63"/>
        <v>0</v>
      </c>
      <c r="J344" s="74">
        <f t="shared" si="71"/>
        <v>0</v>
      </c>
      <c r="K344" s="60">
        <f t="shared" si="72"/>
        <v>0</v>
      </c>
      <c r="L344" s="75">
        <f t="shared" si="69"/>
        <v>0</v>
      </c>
      <c r="M344" s="123">
        <f t="shared" si="73"/>
        <v>0</v>
      </c>
      <c r="N344" s="76">
        <f t="shared" si="70"/>
        <v>0</v>
      </c>
      <c r="O344" s="49">
        <f t="shared" si="64"/>
        <v>2047</v>
      </c>
    </row>
    <row r="345" spans="1:15" x14ac:dyDescent="0.25">
      <c r="A345" s="147"/>
      <c r="B345" s="48">
        <f t="shared" si="65"/>
        <v>53874</v>
      </c>
      <c r="C345" s="72">
        <f t="shared" si="66"/>
        <v>0</v>
      </c>
      <c r="D345" s="125">
        <v>0</v>
      </c>
      <c r="E345" s="125">
        <v>0</v>
      </c>
      <c r="F345" s="73">
        <f t="shared" si="67"/>
        <v>0</v>
      </c>
      <c r="G345" s="77">
        <f t="shared" si="68"/>
        <v>0</v>
      </c>
      <c r="H345" s="74">
        <f t="shared" si="62"/>
        <v>0</v>
      </c>
      <c r="I345" s="74">
        <f t="shared" si="63"/>
        <v>0</v>
      </c>
      <c r="J345" s="74">
        <f t="shared" si="71"/>
        <v>0</v>
      </c>
      <c r="K345" s="60">
        <f t="shared" si="72"/>
        <v>0</v>
      </c>
      <c r="L345" s="75">
        <f t="shared" si="69"/>
        <v>0</v>
      </c>
      <c r="M345" s="123">
        <f t="shared" si="73"/>
        <v>0</v>
      </c>
      <c r="N345" s="76">
        <f t="shared" si="70"/>
        <v>0</v>
      </c>
      <c r="O345" s="49">
        <f t="shared" si="64"/>
        <v>2047</v>
      </c>
    </row>
    <row r="346" spans="1:15" x14ac:dyDescent="0.25">
      <c r="B346" s="48">
        <f t="shared" si="65"/>
        <v>53905</v>
      </c>
      <c r="C346" s="72">
        <f t="shared" si="66"/>
        <v>0</v>
      </c>
      <c r="D346" s="125">
        <v>0</v>
      </c>
      <c r="E346" s="125">
        <v>0</v>
      </c>
      <c r="F346" s="73">
        <f t="shared" si="67"/>
        <v>0</v>
      </c>
      <c r="G346" s="77">
        <f t="shared" si="68"/>
        <v>0</v>
      </c>
      <c r="H346" s="74">
        <f t="shared" si="62"/>
        <v>0</v>
      </c>
      <c r="I346" s="74">
        <f t="shared" si="63"/>
        <v>0</v>
      </c>
      <c r="J346" s="74">
        <f t="shared" si="71"/>
        <v>0</v>
      </c>
      <c r="K346" s="60">
        <f t="shared" si="72"/>
        <v>0</v>
      </c>
      <c r="L346" s="75">
        <f t="shared" si="69"/>
        <v>0</v>
      </c>
      <c r="M346" s="123">
        <f t="shared" si="73"/>
        <v>0</v>
      </c>
      <c r="N346" s="76">
        <f t="shared" si="70"/>
        <v>0</v>
      </c>
      <c r="O346" s="49">
        <f t="shared" si="64"/>
        <v>2047</v>
      </c>
    </row>
    <row r="347" spans="1:15" x14ac:dyDescent="0.25">
      <c r="B347" s="48">
        <f t="shared" si="65"/>
        <v>53936</v>
      </c>
      <c r="C347" s="72">
        <f t="shared" si="66"/>
        <v>0</v>
      </c>
      <c r="D347" s="125">
        <v>0</v>
      </c>
      <c r="E347" s="125">
        <v>0</v>
      </c>
      <c r="F347" s="73">
        <f t="shared" si="67"/>
        <v>0</v>
      </c>
      <c r="G347" s="77">
        <f t="shared" si="68"/>
        <v>0</v>
      </c>
      <c r="H347" s="74">
        <f t="shared" si="62"/>
        <v>0</v>
      </c>
      <c r="I347" s="74">
        <f t="shared" si="63"/>
        <v>0</v>
      </c>
      <c r="J347" s="74">
        <f t="shared" si="71"/>
        <v>0</v>
      </c>
      <c r="K347" s="60">
        <f t="shared" si="72"/>
        <v>0</v>
      </c>
      <c r="L347" s="75">
        <f t="shared" si="69"/>
        <v>0</v>
      </c>
      <c r="M347" s="123">
        <f t="shared" si="73"/>
        <v>0</v>
      </c>
      <c r="N347" s="76">
        <f t="shared" si="70"/>
        <v>0</v>
      </c>
      <c r="O347" s="49">
        <f t="shared" si="64"/>
        <v>2047</v>
      </c>
    </row>
    <row r="348" spans="1:15" x14ac:dyDescent="0.25">
      <c r="B348" s="48">
        <f t="shared" si="65"/>
        <v>53966</v>
      </c>
      <c r="C348" s="72">
        <f t="shared" si="66"/>
        <v>0</v>
      </c>
      <c r="D348" s="125">
        <v>0</v>
      </c>
      <c r="E348" s="125">
        <v>0</v>
      </c>
      <c r="F348" s="73">
        <f t="shared" si="67"/>
        <v>0</v>
      </c>
      <c r="G348" s="77">
        <f t="shared" si="68"/>
        <v>0</v>
      </c>
      <c r="H348" s="74">
        <f t="shared" si="62"/>
        <v>0</v>
      </c>
      <c r="I348" s="74">
        <f t="shared" si="63"/>
        <v>0</v>
      </c>
      <c r="J348" s="74">
        <f t="shared" si="71"/>
        <v>0</v>
      </c>
      <c r="K348" s="60">
        <f t="shared" si="72"/>
        <v>0</v>
      </c>
      <c r="L348" s="75">
        <f t="shared" si="69"/>
        <v>0</v>
      </c>
      <c r="M348" s="123">
        <f t="shared" si="73"/>
        <v>0</v>
      </c>
      <c r="N348" s="76">
        <f t="shared" si="70"/>
        <v>0</v>
      </c>
      <c r="O348" s="49">
        <f t="shared" si="64"/>
        <v>2047</v>
      </c>
    </row>
    <row r="349" spans="1:15" x14ac:dyDescent="0.25">
      <c r="B349" s="48">
        <f t="shared" si="65"/>
        <v>53997</v>
      </c>
      <c r="C349" s="72">
        <f t="shared" si="66"/>
        <v>0</v>
      </c>
      <c r="D349" s="125">
        <v>0</v>
      </c>
      <c r="E349" s="125">
        <v>0</v>
      </c>
      <c r="F349" s="73">
        <f t="shared" si="67"/>
        <v>0</v>
      </c>
      <c r="G349" s="77">
        <f t="shared" si="68"/>
        <v>0</v>
      </c>
      <c r="H349" s="74">
        <f t="shared" si="62"/>
        <v>0</v>
      </c>
      <c r="I349" s="74">
        <f t="shared" si="63"/>
        <v>0</v>
      </c>
      <c r="J349" s="74">
        <f t="shared" si="71"/>
        <v>0</v>
      </c>
      <c r="K349" s="60">
        <f t="shared" si="72"/>
        <v>0</v>
      </c>
      <c r="L349" s="75">
        <f t="shared" si="69"/>
        <v>0</v>
      </c>
      <c r="M349" s="123">
        <f t="shared" si="73"/>
        <v>0</v>
      </c>
      <c r="N349" s="76">
        <f t="shared" si="70"/>
        <v>0</v>
      </c>
      <c r="O349" s="49">
        <f t="shared" si="64"/>
        <v>2047</v>
      </c>
    </row>
    <row r="350" spans="1:15" x14ac:dyDescent="0.25">
      <c r="B350" s="48">
        <f t="shared" si="65"/>
        <v>54027</v>
      </c>
      <c r="C350" s="72">
        <f t="shared" si="66"/>
        <v>0</v>
      </c>
      <c r="D350" s="125">
        <v>0</v>
      </c>
      <c r="E350" s="125">
        <v>0</v>
      </c>
      <c r="F350" s="73">
        <f t="shared" si="67"/>
        <v>0</v>
      </c>
      <c r="G350" s="77">
        <f t="shared" si="68"/>
        <v>0</v>
      </c>
      <c r="H350" s="74">
        <f t="shared" si="62"/>
        <v>0</v>
      </c>
      <c r="I350" s="74">
        <f t="shared" si="63"/>
        <v>0</v>
      </c>
      <c r="J350" s="74">
        <f t="shared" si="71"/>
        <v>0</v>
      </c>
      <c r="K350" s="60">
        <f t="shared" si="72"/>
        <v>0</v>
      </c>
      <c r="L350" s="75">
        <f t="shared" si="69"/>
        <v>0</v>
      </c>
      <c r="M350" s="123">
        <f t="shared" si="73"/>
        <v>0</v>
      </c>
      <c r="N350" s="76">
        <f t="shared" si="70"/>
        <v>0</v>
      </c>
      <c r="O350" s="49">
        <f t="shared" si="64"/>
        <v>2047</v>
      </c>
    </row>
    <row r="351" spans="1:15" x14ac:dyDescent="0.25">
      <c r="B351" s="48">
        <f t="shared" si="65"/>
        <v>54058</v>
      </c>
      <c r="C351" s="72">
        <f t="shared" si="66"/>
        <v>0</v>
      </c>
      <c r="D351" s="125">
        <v>0</v>
      </c>
      <c r="E351" s="125">
        <v>0</v>
      </c>
      <c r="F351" s="73">
        <f t="shared" si="67"/>
        <v>0</v>
      </c>
      <c r="G351" s="77">
        <f t="shared" si="68"/>
        <v>0</v>
      </c>
      <c r="H351" s="74">
        <f t="shared" si="62"/>
        <v>0</v>
      </c>
      <c r="I351" s="74">
        <f t="shared" si="63"/>
        <v>0</v>
      </c>
      <c r="J351" s="74">
        <f t="shared" si="71"/>
        <v>0</v>
      </c>
      <c r="K351" s="60">
        <f t="shared" si="72"/>
        <v>0</v>
      </c>
      <c r="L351" s="75">
        <f t="shared" si="69"/>
        <v>0</v>
      </c>
      <c r="M351" s="123">
        <f t="shared" si="73"/>
        <v>0</v>
      </c>
      <c r="N351" s="76">
        <f t="shared" si="70"/>
        <v>0</v>
      </c>
      <c r="O351" s="49">
        <f t="shared" si="64"/>
        <v>2048</v>
      </c>
    </row>
    <row r="352" spans="1:15" x14ac:dyDescent="0.25">
      <c r="B352" s="48">
        <f t="shared" si="65"/>
        <v>54089</v>
      </c>
      <c r="C352" s="72">
        <f t="shared" si="66"/>
        <v>0</v>
      </c>
      <c r="D352" s="125">
        <v>0</v>
      </c>
      <c r="E352" s="125">
        <v>0</v>
      </c>
      <c r="F352" s="73">
        <f t="shared" si="67"/>
        <v>0</v>
      </c>
      <c r="G352" s="77">
        <f t="shared" si="68"/>
        <v>0</v>
      </c>
      <c r="H352" s="74">
        <f t="shared" si="62"/>
        <v>0</v>
      </c>
      <c r="I352" s="74">
        <f t="shared" si="63"/>
        <v>0</v>
      </c>
      <c r="J352" s="74">
        <f t="shared" si="71"/>
        <v>0</v>
      </c>
      <c r="K352" s="60">
        <f t="shared" si="72"/>
        <v>0</v>
      </c>
      <c r="L352" s="75">
        <f t="shared" si="69"/>
        <v>0</v>
      </c>
      <c r="M352" s="123">
        <f t="shared" si="73"/>
        <v>0</v>
      </c>
      <c r="N352" s="76">
        <f t="shared" si="70"/>
        <v>0</v>
      </c>
      <c r="O352" s="49">
        <f t="shared" si="64"/>
        <v>2048</v>
      </c>
    </row>
    <row r="353" spans="1:24" x14ac:dyDescent="0.25">
      <c r="B353" s="48">
        <f t="shared" si="65"/>
        <v>54118</v>
      </c>
      <c r="C353" s="72">
        <f t="shared" si="66"/>
        <v>0</v>
      </c>
      <c r="D353" s="125">
        <v>0</v>
      </c>
      <c r="E353" s="125">
        <v>0</v>
      </c>
      <c r="F353" s="73">
        <f t="shared" si="67"/>
        <v>0</v>
      </c>
      <c r="G353" s="77">
        <f t="shared" si="68"/>
        <v>0</v>
      </c>
      <c r="H353" s="74">
        <f t="shared" si="62"/>
        <v>0</v>
      </c>
      <c r="I353" s="74">
        <f t="shared" si="63"/>
        <v>0</v>
      </c>
      <c r="J353" s="74">
        <f t="shared" si="71"/>
        <v>0</v>
      </c>
      <c r="K353" s="60">
        <f t="shared" si="72"/>
        <v>0</v>
      </c>
      <c r="L353" s="75">
        <f t="shared" si="69"/>
        <v>0</v>
      </c>
      <c r="M353" s="123">
        <f t="shared" si="73"/>
        <v>0</v>
      </c>
      <c r="N353" s="76">
        <f t="shared" si="70"/>
        <v>0</v>
      </c>
      <c r="O353" s="49">
        <f t="shared" si="64"/>
        <v>2048</v>
      </c>
    </row>
    <row r="354" spans="1:24" x14ac:dyDescent="0.25">
      <c r="B354" s="48">
        <f t="shared" si="65"/>
        <v>54149</v>
      </c>
      <c r="C354" s="72">
        <f t="shared" si="66"/>
        <v>0</v>
      </c>
      <c r="D354" s="125">
        <v>0</v>
      </c>
      <c r="E354" s="125">
        <v>0</v>
      </c>
      <c r="F354" s="73">
        <f t="shared" si="67"/>
        <v>0</v>
      </c>
      <c r="G354" s="77">
        <f t="shared" si="68"/>
        <v>0</v>
      </c>
      <c r="H354" s="74">
        <f t="shared" si="62"/>
        <v>0</v>
      </c>
      <c r="I354" s="74">
        <f t="shared" si="63"/>
        <v>0</v>
      </c>
      <c r="J354" s="74">
        <f t="shared" si="71"/>
        <v>0</v>
      </c>
      <c r="K354" s="60">
        <f t="shared" si="72"/>
        <v>0</v>
      </c>
      <c r="L354" s="75">
        <f t="shared" si="69"/>
        <v>0</v>
      </c>
      <c r="M354" s="123">
        <f t="shared" si="73"/>
        <v>0</v>
      </c>
      <c r="N354" s="76">
        <f t="shared" si="70"/>
        <v>0</v>
      </c>
      <c r="O354" s="49">
        <f t="shared" si="64"/>
        <v>2048</v>
      </c>
    </row>
    <row r="355" spans="1:24" x14ac:dyDescent="0.25">
      <c r="B355" s="48">
        <f t="shared" si="65"/>
        <v>54179</v>
      </c>
      <c r="C355" s="72">
        <f t="shared" si="66"/>
        <v>0</v>
      </c>
      <c r="D355" s="125">
        <v>0</v>
      </c>
      <c r="E355" s="125">
        <v>0</v>
      </c>
      <c r="F355" s="73">
        <f t="shared" si="67"/>
        <v>0</v>
      </c>
      <c r="G355" s="77">
        <f t="shared" si="68"/>
        <v>0</v>
      </c>
      <c r="H355" s="74">
        <f t="shared" si="62"/>
        <v>0</v>
      </c>
      <c r="I355" s="74">
        <f t="shared" si="63"/>
        <v>0</v>
      </c>
      <c r="J355" s="74">
        <f t="shared" si="71"/>
        <v>0</v>
      </c>
      <c r="K355" s="60">
        <f t="shared" si="72"/>
        <v>0</v>
      </c>
      <c r="L355" s="75">
        <f t="shared" si="69"/>
        <v>0</v>
      </c>
      <c r="M355" s="123">
        <f t="shared" si="73"/>
        <v>0</v>
      </c>
      <c r="N355" s="76">
        <f t="shared" si="70"/>
        <v>0</v>
      </c>
      <c r="O355" s="49">
        <f t="shared" si="64"/>
        <v>2048</v>
      </c>
    </row>
    <row r="356" spans="1:24" x14ac:dyDescent="0.25">
      <c r="B356" s="48">
        <f t="shared" si="65"/>
        <v>54210</v>
      </c>
      <c r="C356" s="72">
        <f t="shared" si="66"/>
        <v>0</v>
      </c>
      <c r="D356" s="125">
        <v>0</v>
      </c>
      <c r="E356" s="125">
        <v>0</v>
      </c>
      <c r="F356" s="73">
        <f t="shared" si="67"/>
        <v>0</v>
      </c>
      <c r="G356" s="77">
        <f t="shared" si="68"/>
        <v>0</v>
      </c>
      <c r="H356" s="74">
        <f t="shared" si="62"/>
        <v>0</v>
      </c>
      <c r="I356" s="74">
        <f t="shared" si="63"/>
        <v>0</v>
      </c>
      <c r="J356" s="74">
        <f t="shared" si="71"/>
        <v>0</v>
      </c>
      <c r="K356" s="60">
        <f t="shared" si="72"/>
        <v>0</v>
      </c>
      <c r="L356" s="75">
        <f t="shared" si="69"/>
        <v>0</v>
      </c>
      <c r="M356" s="123">
        <f t="shared" si="73"/>
        <v>0</v>
      </c>
      <c r="N356" s="76">
        <f t="shared" si="70"/>
        <v>0</v>
      </c>
      <c r="O356" s="49">
        <f t="shared" si="64"/>
        <v>2048</v>
      </c>
    </row>
    <row r="357" spans="1:24" x14ac:dyDescent="0.25">
      <c r="B357" s="48">
        <f t="shared" si="65"/>
        <v>54240</v>
      </c>
      <c r="C357" s="72">
        <f t="shared" si="66"/>
        <v>0</v>
      </c>
      <c r="D357" s="125">
        <v>0</v>
      </c>
      <c r="E357" s="125">
        <v>0</v>
      </c>
      <c r="F357" s="73">
        <f t="shared" si="67"/>
        <v>0</v>
      </c>
      <c r="G357" s="77">
        <f t="shared" si="68"/>
        <v>0</v>
      </c>
      <c r="H357" s="74">
        <f t="shared" si="62"/>
        <v>0</v>
      </c>
      <c r="I357" s="74">
        <f t="shared" si="63"/>
        <v>0</v>
      </c>
      <c r="J357" s="74">
        <f t="shared" si="71"/>
        <v>0</v>
      </c>
      <c r="K357" s="60">
        <f t="shared" si="72"/>
        <v>0</v>
      </c>
      <c r="L357" s="75">
        <f t="shared" si="69"/>
        <v>0</v>
      </c>
      <c r="M357" s="123">
        <f t="shared" si="73"/>
        <v>0</v>
      </c>
      <c r="N357" s="76">
        <f t="shared" si="70"/>
        <v>0</v>
      </c>
      <c r="O357" s="49">
        <f t="shared" si="64"/>
        <v>2048</v>
      </c>
    </row>
    <row r="358" spans="1:24" x14ac:dyDescent="0.25">
      <c r="B358" s="48">
        <f t="shared" si="65"/>
        <v>54271</v>
      </c>
      <c r="C358" s="72">
        <f t="shared" si="66"/>
        <v>0</v>
      </c>
      <c r="D358" s="125">
        <v>0</v>
      </c>
      <c r="E358" s="125">
        <v>0</v>
      </c>
      <c r="F358" s="73">
        <f t="shared" si="67"/>
        <v>0</v>
      </c>
      <c r="G358" s="77">
        <f t="shared" si="68"/>
        <v>0</v>
      </c>
      <c r="H358" s="74">
        <f t="shared" si="62"/>
        <v>0</v>
      </c>
      <c r="I358" s="74">
        <f t="shared" si="63"/>
        <v>0</v>
      </c>
      <c r="J358" s="74">
        <f t="shared" si="71"/>
        <v>0</v>
      </c>
      <c r="K358" s="60">
        <f t="shared" si="72"/>
        <v>0</v>
      </c>
      <c r="L358" s="75">
        <f t="shared" si="69"/>
        <v>0</v>
      </c>
      <c r="M358" s="123">
        <f t="shared" si="73"/>
        <v>0</v>
      </c>
      <c r="N358" s="76">
        <f t="shared" si="70"/>
        <v>0</v>
      </c>
      <c r="O358" s="49">
        <f t="shared" si="64"/>
        <v>2048</v>
      </c>
    </row>
    <row r="359" spans="1:24" x14ac:dyDescent="0.25">
      <c r="B359" s="48">
        <f t="shared" si="65"/>
        <v>54302</v>
      </c>
      <c r="C359" s="72">
        <f t="shared" si="66"/>
        <v>0</v>
      </c>
      <c r="D359" s="125">
        <v>0</v>
      </c>
      <c r="E359" s="125">
        <v>0</v>
      </c>
      <c r="F359" s="73">
        <f t="shared" si="67"/>
        <v>0</v>
      </c>
      <c r="G359" s="77">
        <f t="shared" si="68"/>
        <v>0</v>
      </c>
      <c r="H359" s="74">
        <f t="shared" si="62"/>
        <v>0</v>
      </c>
      <c r="I359" s="74">
        <f t="shared" si="63"/>
        <v>0</v>
      </c>
      <c r="J359" s="74">
        <f t="shared" si="71"/>
        <v>0</v>
      </c>
      <c r="K359" s="60">
        <f t="shared" si="72"/>
        <v>0</v>
      </c>
      <c r="L359" s="75">
        <f t="shared" si="69"/>
        <v>0</v>
      </c>
      <c r="M359" s="123">
        <f t="shared" si="73"/>
        <v>0</v>
      </c>
      <c r="N359" s="76">
        <f t="shared" si="70"/>
        <v>0</v>
      </c>
      <c r="O359" s="49">
        <f t="shared" si="64"/>
        <v>2048</v>
      </c>
    </row>
    <row r="360" spans="1:24" x14ac:dyDescent="0.25">
      <c r="B360" s="48">
        <f t="shared" si="65"/>
        <v>54332</v>
      </c>
      <c r="C360" s="72">
        <f t="shared" si="66"/>
        <v>0</v>
      </c>
      <c r="D360" s="125">
        <v>0</v>
      </c>
      <c r="E360" s="125">
        <v>0</v>
      </c>
      <c r="F360" s="73">
        <f t="shared" si="67"/>
        <v>0</v>
      </c>
      <c r="G360" s="77">
        <f t="shared" si="68"/>
        <v>0</v>
      </c>
      <c r="H360" s="74">
        <f t="shared" si="62"/>
        <v>0</v>
      </c>
      <c r="I360" s="74">
        <f t="shared" si="63"/>
        <v>0</v>
      </c>
      <c r="J360" s="74">
        <f t="shared" si="71"/>
        <v>0</v>
      </c>
      <c r="K360" s="60">
        <f t="shared" si="72"/>
        <v>0</v>
      </c>
      <c r="L360" s="75">
        <f t="shared" si="69"/>
        <v>0</v>
      </c>
      <c r="M360" s="123">
        <f t="shared" si="73"/>
        <v>0</v>
      </c>
      <c r="N360" s="76">
        <f t="shared" si="70"/>
        <v>0</v>
      </c>
      <c r="O360" s="49">
        <f t="shared" si="64"/>
        <v>2048</v>
      </c>
    </row>
    <row r="361" spans="1:24" x14ac:dyDescent="0.25">
      <c r="B361" s="48">
        <f t="shared" si="65"/>
        <v>54363</v>
      </c>
      <c r="C361" s="72">
        <f t="shared" si="66"/>
        <v>0</v>
      </c>
      <c r="D361" s="125">
        <v>0</v>
      </c>
      <c r="E361" s="125">
        <v>0</v>
      </c>
      <c r="F361" s="73">
        <f t="shared" si="67"/>
        <v>0</v>
      </c>
      <c r="G361" s="77">
        <f t="shared" si="68"/>
        <v>0</v>
      </c>
      <c r="H361" s="74">
        <f t="shared" si="62"/>
        <v>0</v>
      </c>
      <c r="I361" s="74">
        <f t="shared" si="63"/>
        <v>0</v>
      </c>
      <c r="J361" s="74">
        <f t="shared" si="71"/>
        <v>0</v>
      </c>
      <c r="K361" s="60">
        <f t="shared" si="72"/>
        <v>0</v>
      </c>
      <c r="L361" s="75">
        <f t="shared" si="69"/>
        <v>0</v>
      </c>
      <c r="M361" s="123">
        <f t="shared" si="73"/>
        <v>0</v>
      </c>
      <c r="N361" s="76">
        <f t="shared" si="70"/>
        <v>0</v>
      </c>
      <c r="O361" s="49">
        <f t="shared" si="64"/>
        <v>2048</v>
      </c>
    </row>
    <row r="362" spans="1:24" x14ac:dyDescent="0.25">
      <c r="B362" s="48">
        <f t="shared" si="65"/>
        <v>54393</v>
      </c>
      <c r="C362" s="72">
        <f t="shared" si="66"/>
        <v>0</v>
      </c>
      <c r="D362" s="125">
        <v>0</v>
      </c>
      <c r="E362" s="125">
        <v>0</v>
      </c>
      <c r="F362" s="73">
        <f t="shared" si="67"/>
        <v>0</v>
      </c>
      <c r="G362" s="77">
        <f t="shared" si="68"/>
        <v>0</v>
      </c>
      <c r="H362" s="74">
        <f t="shared" si="62"/>
        <v>0</v>
      </c>
      <c r="I362" s="74">
        <f t="shared" si="63"/>
        <v>0</v>
      </c>
      <c r="J362" s="74">
        <f t="shared" si="71"/>
        <v>0</v>
      </c>
      <c r="K362" s="60">
        <f t="shared" si="72"/>
        <v>0</v>
      </c>
      <c r="L362" s="75">
        <f t="shared" si="69"/>
        <v>0</v>
      </c>
      <c r="M362" s="123">
        <f t="shared" si="73"/>
        <v>0</v>
      </c>
      <c r="N362" s="76">
        <f t="shared" si="70"/>
        <v>0</v>
      </c>
      <c r="O362" s="49">
        <f t="shared" si="64"/>
        <v>2048</v>
      </c>
    </row>
    <row r="363" spans="1:24" s="115" customFormat="1" x14ac:dyDescent="0.25">
      <c r="A363" s="50"/>
      <c r="B363" s="148">
        <f t="shared" si="65"/>
        <v>54424</v>
      </c>
      <c r="C363" s="72">
        <f t="shared" si="66"/>
        <v>0</v>
      </c>
      <c r="D363" s="125">
        <v>0</v>
      </c>
      <c r="E363" s="125">
        <v>0</v>
      </c>
      <c r="F363" s="73">
        <f t="shared" si="67"/>
        <v>0</v>
      </c>
      <c r="G363" s="77">
        <f t="shared" si="68"/>
        <v>0</v>
      </c>
      <c r="H363" s="74">
        <f t="shared" si="62"/>
        <v>0</v>
      </c>
      <c r="I363" s="74">
        <f t="shared" si="63"/>
        <v>0</v>
      </c>
      <c r="J363" s="74">
        <f t="shared" si="71"/>
        <v>0</v>
      </c>
      <c r="K363" s="60">
        <f t="shared" si="72"/>
        <v>0</v>
      </c>
      <c r="L363" s="113">
        <f t="shared" si="69"/>
        <v>0</v>
      </c>
      <c r="M363" s="123">
        <f t="shared" si="73"/>
        <v>0</v>
      </c>
      <c r="N363" s="76">
        <f t="shared" si="70"/>
        <v>0</v>
      </c>
      <c r="O363" s="114">
        <f t="shared" si="64"/>
        <v>2049</v>
      </c>
      <c r="S363" s="116"/>
      <c r="U363" s="116"/>
      <c r="X363" s="117"/>
    </row>
  </sheetData>
  <mergeCells count="6">
    <mergeCell ref="Q2:Q3"/>
    <mergeCell ref="A2:A3"/>
    <mergeCell ref="D2:D3"/>
    <mergeCell ref="E2:E3"/>
    <mergeCell ref="F2:H2"/>
    <mergeCell ref="L2:N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16</xdr:col>
                    <xdr:colOff>209550</xdr:colOff>
                    <xdr:row>37</xdr:row>
                    <xdr:rowOff>171450</xdr:rowOff>
                  </from>
                  <to>
                    <xdr:col>17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44E5-C22E-425D-9B57-599A95267ACF}">
  <dimension ref="A1:X363"/>
  <sheetViews>
    <sheetView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K20" sqref="K20"/>
    </sheetView>
  </sheetViews>
  <sheetFormatPr defaultColWidth="8.85546875" defaultRowHeight="15" x14ac:dyDescent="0.25"/>
  <cols>
    <col min="1" max="1" width="16.5703125" style="50" bestFit="1" customWidth="1"/>
    <col min="2" max="2" width="10.42578125" style="48" bestFit="1" customWidth="1"/>
    <col min="3" max="3" width="16.28515625" style="102" bestFit="1" customWidth="1"/>
    <col min="4" max="4" width="10.5703125" style="126" bestFit="1" customWidth="1"/>
    <col min="5" max="5" width="10.5703125" style="126" customWidth="1"/>
    <col min="6" max="6" width="10.28515625" style="73" bestFit="1" customWidth="1"/>
    <col min="7" max="7" width="9.42578125" style="103" bestFit="1" customWidth="1"/>
    <col min="8" max="8" width="11.140625" style="103" bestFit="1" customWidth="1"/>
    <col min="9" max="9" width="15.42578125" style="50" bestFit="1" customWidth="1"/>
    <col min="10" max="10" width="11.5703125" style="50" hidden="1" customWidth="1"/>
    <col min="11" max="11" width="15.7109375" style="50" bestFit="1" customWidth="1"/>
    <col min="12" max="12" width="11.5703125" style="49" bestFit="1" customWidth="1"/>
    <col min="13" max="13" width="13.5703125" style="124" bestFit="1" customWidth="1"/>
    <col min="14" max="14" width="13.85546875" style="104" bestFit="1" customWidth="1"/>
    <col min="15" max="15" width="20.42578125" style="49" hidden="1" customWidth="1"/>
    <col min="16" max="16" width="24.28515625" style="50" hidden="1" customWidth="1"/>
    <col min="17" max="17" width="5" style="50" bestFit="1" customWidth="1"/>
    <col min="18" max="18" width="16.5703125" style="50" bestFit="1" customWidth="1"/>
    <col min="19" max="19" width="12.42578125" style="85" bestFit="1" customWidth="1"/>
    <col min="20" max="20" width="12.140625" style="50" bestFit="1" customWidth="1"/>
    <col min="21" max="21" width="11.7109375" style="100" customWidth="1"/>
    <col min="22" max="23" width="13.7109375" style="50" customWidth="1"/>
    <col min="24" max="24" width="13.7109375" style="101" customWidth="1"/>
    <col min="25" max="16384" width="8.85546875" style="50"/>
  </cols>
  <sheetData>
    <row r="1" spans="1:24" x14ac:dyDescent="0.25">
      <c r="C1" s="142" t="s">
        <v>70</v>
      </c>
      <c r="D1" s="97">
        <f>(4416.66*0.9235-300)</f>
        <v>3778.7855099999997</v>
      </c>
      <c r="E1" s="98">
        <v>43405</v>
      </c>
      <c r="M1" s="143"/>
    </row>
    <row r="2" spans="1:24" ht="15" customHeight="1" x14ac:dyDescent="0.25">
      <c r="A2" s="169" t="s">
        <v>1</v>
      </c>
      <c r="B2" s="133"/>
      <c r="C2" s="134" t="e">
        <f ca="1">CONCATENATE("(",ROUND((OFFSET($C$2,MATCH(DATE(YEAR(TODAY()),MONTH(TODAY()),1),B:B,0)-1,0)/Original_Amount),2)*100,"% remains)")</f>
        <v>#N/A</v>
      </c>
      <c r="D2" s="178" t="s">
        <v>65</v>
      </c>
      <c r="E2" s="178" t="s">
        <v>63</v>
      </c>
      <c r="F2" s="171" t="s">
        <v>2</v>
      </c>
      <c r="G2" s="172"/>
      <c r="H2" s="172"/>
      <c r="I2" s="146"/>
      <c r="J2" s="146"/>
      <c r="K2" s="146"/>
      <c r="L2" s="171" t="s">
        <v>3</v>
      </c>
      <c r="M2" s="172"/>
      <c r="N2" s="177"/>
      <c r="O2" s="136" t="s">
        <v>4</v>
      </c>
      <c r="P2" s="137" t="str">
        <f>N3</f>
        <v>EOM Balance</v>
      </c>
      <c r="Q2" s="173" t="s">
        <v>6</v>
      </c>
      <c r="R2" s="138" t="s">
        <v>9</v>
      </c>
      <c r="S2" s="50"/>
      <c r="U2" s="50"/>
      <c r="X2" s="50"/>
    </row>
    <row r="3" spans="1:24" x14ac:dyDescent="0.25">
      <c r="A3" s="170"/>
      <c r="B3" s="52" t="s">
        <v>10</v>
      </c>
      <c r="C3" s="53" t="s">
        <v>4</v>
      </c>
      <c r="D3" s="179"/>
      <c r="E3" s="179"/>
      <c r="F3" s="56" t="s">
        <v>11</v>
      </c>
      <c r="G3" s="57" t="s">
        <v>9</v>
      </c>
      <c r="H3" s="57" t="s">
        <v>12</v>
      </c>
      <c r="I3" s="14" t="s">
        <v>13</v>
      </c>
      <c r="J3" s="14" t="s">
        <v>62</v>
      </c>
      <c r="K3" s="14" t="s">
        <v>66</v>
      </c>
      <c r="L3" s="58" t="s">
        <v>14</v>
      </c>
      <c r="M3" s="144" t="s">
        <v>69</v>
      </c>
      <c r="N3" s="105" t="s">
        <v>61</v>
      </c>
      <c r="O3" s="59" t="s">
        <v>16</v>
      </c>
      <c r="P3" s="60" t="s">
        <v>16</v>
      </c>
      <c r="Q3" s="174"/>
      <c r="R3" s="61" t="s">
        <v>17</v>
      </c>
      <c r="S3" s="50"/>
      <c r="U3" s="50"/>
      <c r="X3" s="50"/>
    </row>
    <row r="4" spans="1:24" ht="15" customHeight="1" x14ac:dyDescent="0.25">
      <c r="A4" s="62" t="s">
        <v>34</v>
      </c>
      <c r="B4" s="63">
        <f>DATE(YEAR(Start_Date)+IF(MONTH(Start_Date)&gt;10,1,0),MONTH(EDATE(Start_Date+30,1)),1)</f>
        <v>43497</v>
      </c>
      <c r="C4" s="64">
        <f>Loan_Value-F4-0.01</f>
        <v>104040.89</v>
      </c>
      <c r="D4" s="67">
        <v>0</v>
      </c>
      <c r="E4" s="67">
        <v>0</v>
      </c>
      <c r="F4" s="56">
        <f>First_Months_Principle</f>
        <v>151.10000000000002</v>
      </c>
      <c r="G4" s="65">
        <f>First_Months_Interest</f>
        <v>803.16</v>
      </c>
      <c r="H4" s="107">
        <f t="shared" ref="H4:H67" si="0">IF(K3&gt;0,-F4-G4+IF(E4&gt;0,E4,Allotment),0)</f>
        <v>745.74</v>
      </c>
      <c r="I4" s="107">
        <f t="shared" ref="I4:I67" si="1">IF(K3&gt;0,C4-H4,0)</f>
        <v>103295.15</v>
      </c>
      <c r="J4" s="107">
        <f>IF($M4,$M4,0)</f>
        <v>0</v>
      </c>
      <c r="K4" s="108">
        <f>I4-J4</f>
        <v>103295.15</v>
      </c>
      <c r="L4" s="127">
        <v>0</v>
      </c>
      <c r="M4" s="128">
        <v>0</v>
      </c>
      <c r="N4" s="66">
        <f>K4-L4</f>
        <v>103295.15</v>
      </c>
      <c r="O4" s="49">
        <f t="shared" ref="O4:O67" si="2">YEAR(B4)</f>
        <v>2019</v>
      </c>
      <c r="P4" s="50" t="s">
        <v>47</v>
      </c>
      <c r="Q4" s="49">
        <f>YEAR(Start_Date)-1</f>
        <v>2018</v>
      </c>
      <c r="R4" s="68">
        <f t="shared" ref="R4:R33" si="3">SUMIFS(G:G,O:O,Q4)</f>
        <v>0</v>
      </c>
      <c r="S4" s="50"/>
      <c r="U4" s="50"/>
      <c r="X4" s="50"/>
    </row>
    <row r="5" spans="1:24" x14ac:dyDescent="0.25">
      <c r="A5" s="71">
        <f>74*1408</f>
        <v>104192</v>
      </c>
      <c r="B5" s="48">
        <f t="shared" ref="B5:B68" si="4">EDATE(B4,1)</f>
        <v>43525</v>
      </c>
      <c r="C5" s="72">
        <f t="shared" ref="C5:C68" si="5">IF(K4&gt;0,K4-F5,IF(AND(K5=0,K4&lt;0),-0.01,0))</f>
        <v>103137.12</v>
      </c>
      <c r="D5" s="125">
        <v>0</v>
      </c>
      <c r="E5" s="125">
        <v>0</v>
      </c>
      <c r="F5" s="73">
        <f t="shared" ref="F5:F68" si="6">IF(K4&gt;0,IF(D5,D5,New_Payment)-G5,0)</f>
        <v>158.02999999999997</v>
      </c>
      <c r="G5" s="77">
        <f t="shared" ref="G5:G68" si="7">IF(K4&gt;0,ROUND(K4*Period_Interest,2),0)</f>
        <v>796.23</v>
      </c>
      <c r="H5" s="74">
        <f t="shared" si="0"/>
        <v>745.74</v>
      </c>
      <c r="I5" s="74">
        <f t="shared" si="1"/>
        <v>102391.37999999999</v>
      </c>
      <c r="J5" s="74">
        <f>IF($M5,$M5,0)</f>
        <v>1867.5</v>
      </c>
      <c r="K5" s="60">
        <f>I5-J5</f>
        <v>100523.87999999999</v>
      </c>
      <c r="L5" s="75">
        <f t="shared" ref="L5:L68" si="8">IF(N4&gt;0,(IF(AND(MONTH($B5)=MONTH(Renew_3208),MONTH($B5)=MONTH(Renew_2924)),Goal_From_3208*0.5+Goal_From_2924*0.5,IF(MONTH($B5)=MONTH(Renew_3208),Goal_From_3208*0.5+Goal_From_2924*0.9,IF(MONTH($B5)=MONTH(Renew_2924),Goal_From_3208*0.9+Goal_From_2924*0.5,Goal_From_3208*0.9+Goal_From_2924*0.9)))+IF(B5&gt;=Temp_Start,IF(Temp,Temp_Goal,0),0)+IF(Bought_3rd_Rental,IF(MONTH($B5)=MONTH(Renew_NEW),Goal_From_NEW*0.5,Goal_From_NEW))),0)</f>
        <v>1867.5</v>
      </c>
      <c r="M5" s="123">
        <f t="shared" ref="M5:M68" si="9">IF(L5,L5,0)</f>
        <v>1867.5</v>
      </c>
      <c r="N5" s="76">
        <f t="shared" ref="N5:N68" si="10">IF(OR(N4&lt;-0.01,N4=0),0,IF(N4&gt;0,N4-F5-H5-IF(M5&lt;&gt;"",M5,L5),N4-F5-H5))</f>
        <v>100523.87999999999</v>
      </c>
      <c r="O5" s="49">
        <f t="shared" si="2"/>
        <v>2019</v>
      </c>
      <c r="P5" s="50">
        <f>Original_Amount</f>
        <v>104192</v>
      </c>
      <c r="Q5" s="49">
        <f>Q4+1</f>
        <v>2019</v>
      </c>
      <c r="R5" s="68">
        <f t="shared" si="3"/>
        <v>7810.0099999999993</v>
      </c>
      <c r="S5" s="50"/>
      <c r="U5" s="50"/>
      <c r="X5" s="50"/>
    </row>
    <row r="6" spans="1:24" x14ac:dyDescent="0.25">
      <c r="B6" s="48">
        <f t="shared" si="4"/>
        <v>43556</v>
      </c>
      <c r="C6" s="72">
        <f t="shared" si="5"/>
        <v>100344.48999999999</v>
      </c>
      <c r="D6" s="125">
        <v>0</v>
      </c>
      <c r="E6" s="125">
        <v>0</v>
      </c>
      <c r="F6" s="73">
        <f t="shared" si="6"/>
        <v>179.39</v>
      </c>
      <c r="G6" s="77">
        <f t="shared" si="7"/>
        <v>774.87</v>
      </c>
      <c r="H6" s="74">
        <f t="shared" si="0"/>
        <v>745.74</v>
      </c>
      <c r="I6" s="74">
        <f t="shared" si="1"/>
        <v>99598.749999999985</v>
      </c>
      <c r="J6" s="74">
        <f t="shared" ref="J6:J69" si="11">IF($M6,$M6,0)</f>
        <v>1867.5</v>
      </c>
      <c r="K6" s="60">
        <f t="shared" ref="K6:K69" si="12">I6-J6</f>
        <v>97731.249999999985</v>
      </c>
      <c r="L6" s="75">
        <f t="shared" si="8"/>
        <v>1867.5</v>
      </c>
      <c r="M6" s="123">
        <f t="shared" si="9"/>
        <v>1867.5</v>
      </c>
      <c r="N6" s="76">
        <f t="shared" si="10"/>
        <v>97731.249999999985</v>
      </c>
      <c r="O6" s="49">
        <f t="shared" si="2"/>
        <v>2019</v>
      </c>
      <c r="P6" s="50" t="s">
        <v>43</v>
      </c>
      <c r="Q6" s="49">
        <f t="shared" ref="Q6:Q33" si="13">Q5+1</f>
        <v>2020</v>
      </c>
      <c r="R6" s="68">
        <f t="shared" si="3"/>
        <v>5446.83</v>
      </c>
      <c r="S6" s="50"/>
      <c r="U6" s="50"/>
      <c r="X6" s="50"/>
    </row>
    <row r="7" spans="1:24" x14ac:dyDescent="0.25">
      <c r="A7" s="62" t="s">
        <v>19</v>
      </c>
      <c r="B7" s="48">
        <f t="shared" si="4"/>
        <v>43586</v>
      </c>
      <c r="C7" s="72">
        <f t="shared" si="5"/>
        <v>97530.339999999982</v>
      </c>
      <c r="D7" s="125">
        <v>0</v>
      </c>
      <c r="E7" s="125">
        <v>0</v>
      </c>
      <c r="F7" s="73">
        <f t="shared" si="6"/>
        <v>200.90999999999997</v>
      </c>
      <c r="G7" s="77">
        <f t="shared" si="7"/>
        <v>753.35</v>
      </c>
      <c r="H7" s="74">
        <f t="shared" si="0"/>
        <v>745.74</v>
      </c>
      <c r="I7" s="74">
        <f t="shared" si="1"/>
        <v>96784.599999999977</v>
      </c>
      <c r="J7" s="74">
        <f t="shared" si="11"/>
        <v>1867.5</v>
      </c>
      <c r="K7" s="60">
        <f t="shared" si="12"/>
        <v>94917.099999999977</v>
      </c>
      <c r="L7" s="75">
        <f t="shared" si="8"/>
        <v>1867.5</v>
      </c>
      <c r="M7" s="123">
        <f t="shared" si="9"/>
        <v>1867.5</v>
      </c>
      <c r="N7" s="76">
        <f t="shared" si="10"/>
        <v>94917.099999999977</v>
      </c>
      <c r="O7" s="49">
        <f t="shared" si="2"/>
        <v>2019</v>
      </c>
      <c r="P7" s="50">
        <f>12*Loan_Term</f>
        <v>240</v>
      </c>
      <c r="Q7" s="49">
        <f t="shared" si="13"/>
        <v>2021</v>
      </c>
      <c r="R7" s="68">
        <f t="shared" si="3"/>
        <v>1920.51</v>
      </c>
      <c r="S7" s="50"/>
      <c r="U7" s="50"/>
      <c r="X7" s="50"/>
    </row>
    <row r="8" spans="1:24" x14ac:dyDescent="0.25">
      <c r="A8" s="79">
        <v>9.2499999999999999E-2</v>
      </c>
      <c r="B8" s="48">
        <f t="shared" si="4"/>
        <v>43617</v>
      </c>
      <c r="C8" s="72">
        <f t="shared" si="5"/>
        <v>94694.489999999976</v>
      </c>
      <c r="D8" s="125">
        <v>0</v>
      </c>
      <c r="E8" s="125">
        <v>0</v>
      </c>
      <c r="F8" s="73">
        <f t="shared" si="6"/>
        <v>222.61</v>
      </c>
      <c r="G8" s="77">
        <f t="shared" si="7"/>
        <v>731.65</v>
      </c>
      <c r="H8" s="74">
        <f t="shared" si="0"/>
        <v>745.74</v>
      </c>
      <c r="I8" s="74">
        <f t="shared" si="1"/>
        <v>93948.749999999971</v>
      </c>
      <c r="J8" s="74">
        <f t="shared" si="11"/>
        <v>1867.5</v>
      </c>
      <c r="K8" s="60">
        <f t="shared" si="12"/>
        <v>92081.249999999971</v>
      </c>
      <c r="L8" s="75">
        <f t="shared" si="8"/>
        <v>1867.5</v>
      </c>
      <c r="M8" s="123">
        <f t="shared" si="9"/>
        <v>1867.5</v>
      </c>
      <c r="N8" s="76">
        <f t="shared" si="10"/>
        <v>92081.249999999971</v>
      </c>
      <c r="O8" s="49">
        <f t="shared" si="2"/>
        <v>2019</v>
      </c>
      <c r="P8" s="50" t="s">
        <v>44</v>
      </c>
      <c r="Q8" s="49">
        <f t="shared" si="13"/>
        <v>2022</v>
      </c>
      <c r="R8" s="68">
        <f t="shared" si="3"/>
        <v>0</v>
      </c>
      <c r="S8" s="50"/>
      <c r="U8" s="50"/>
      <c r="X8" s="50"/>
    </row>
    <row r="9" spans="1:24" x14ac:dyDescent="0.25">
      <c r="B9" s="48">
        <f t="shared" si="4"/>
        <v>43647</v>
      </c>
      <c r="C9" s="72">
        <f t="shared" si="5"/>
        <v>91836.77999999997</v>
      </c>
      <c r="D9" s="125">
        <v>0</v>
      </c>
      <c r="E9" s="125">
        <v>0</v>
      </c>
      <c r="F9" s="73">
        <f t="shared" si="6"/>
        <v>244.47000000000003</v>
      </c>
      <c r="G9" s="77">
        <f t="shared" si="7"/>
        <v>709.79</v>
      </c>
      <c r="H9" s="74">
        <f t="shared" si="0"/>
        <v>745.74</v>
      </c>
      <c r="I9" s="74">
        <f t="shared" si="1"/>
        <v>91091.039999999964</v>
      </c>
      <c r="J9" s="74">
        <f t="shared" si="11"/>
        <v>1457.5</v>
      </c>
      <c r="K9" s="60">
        <f t="shared" si="12"/>
        <v>89633.539999999964</v>
      </c>
      <c r="L9" s="75">
        <f t="shared" si="8"/>
        <v>1457.5</v>
      </c>
      <c r="M9" s="123">
        <f t="shared" si="9"/>
        <v>1457.5</v>
      </c>
      <c r="N9" s="76">
        <f t="shared" si="10"/>
        <v>89633.539999999964</v>
      </c>
      <c r="O9" s="49">
        <f t="shared" si="2"/>
        <v>2019</v>
      </c>
      <c r="P9" s="50">
        <f>Interest_Rate/12</f>
        <v>7.7083333333333335E-3</v>
      </c>
      <c r="Q9" s="78">
        <f t="shared" si="13"/>
        <v>2023</v>
      </c>
      <c r="R9" s="68">
        <f t="shared" si="3"/>
        <v>0</v>
      </c>
      <c r="S9" s="50"/>
      <c r="U9" s="50"/>
      <c r="X9" s="50"/>
    </row>
    <row r="10" spans="1:24" ht="15" customHeight="1" x14ac:dyDescent="0.25">
      <c r="A10" s="62" t="s">
        <v>20</v>
      </c>
      <c r="B10" s="48">
        <f t="shared" si="4"/>
        <v>43678</v>
      </c>
      <c r="C10" s="72">
        <f t="shared" si="5"/>
        <v>89370.209999999963</v>
      </c>
      <c r="D10" s="125">
        <v>0</v>
      </c>
      <c r="E10" s="125">
        <v>0</v>
      </c>
      <c r="F10" s="73">
        <f t="shared" si="6"/>
        <v>263.33000000000004</v>
      </c>
      <c r="G10" s="77">
        <f t="shared" si="7"/>
        <v>690.93</v>
      </c>
      <c r="H10" s="74">
        <f t="shared" si="0"/>
        <v>745.74</v>
      </c>
      <c r="I10" s="74">
        <f t="shared" si="1"/>
        <v>88624.469999999958</v>
      </c>
      <c r="J10" s="74">
        <f t="shared" si="11"/>
        <v>1867.5</v>
      </c>
      <c r="K10" s="60">
        <f t="shared" si="12"/>
        <v>86756.969999999958</v>
      </c>
      <c r="L10" s="75">
        <f t="shared" si="8"/>
        <v>1867.5</v>
      </c>
      <c r="M10" s="123">
        <f t="shared" si="9"/>
        <v>1867.5</v>
      </c>
      <c r="N10" s="76">
        <f t="shared" si="10"/>
        <v>86756.969999999958</v>
      </c>
      <c r="O10" s="49">
        <f t="shared" si="2"/>
        <v>2019</v>
      </c>
      <c r="P10" s="50" t="s">
        <v>45</v>
      </c>
      <c r="Q10" s="49">
        <f t="shared" si="13"/>
        <v>2024</v>
      </c>
      <c r="R10" s="68">
        <f t="shared" si="3"/>
        <v>0</v>
      </c>
      <c r="S10" s="50"/>
      <c r="U10" s="50"/>
      <c r="X10" s="50"/>
    </row>
    <row r="11" spans="1:24" x14ac:dyDescent="0.25">
      <c r="A11" s="80">
        <v>43466</v>
      </c>
      <c r="B11" s="48">
        <f t="shared" si="4"/>
        <v>43709</v>
      </c>
      <c r="C11" s="72">
        <f t="shared" si="5"/>
        <v>86471.459999999963</v>
      </c>
      <c r="D11" s="125">
        <v>0</v>
      </c>
      <c r="E11" s="125">
        <v>0</v>
      </c>
      <c r="F11" s="73">
        <f t="shared" si="6"/>
        <v>285.51</v>
      </c>
      <c r="G11" s="77">
        <f t="shared" si="7"/>
        <v>668.75</v>
      </c>
      <c r="H11" s="74">
        <f t="shared" si="0"/>
        <v>745.74</v>
      </c>
      <c r="I11" s="74">
        <f t="shared" si="1"/>
        <v>85725.719999999958</v>
      </c>
      <c r="J11" s="74">
        <f t="shared" si="11"/>
        <v>1447.5</v>
      </c>
      <c r="K11" s="60">
        <f t="shared" si="12"/>
        <v>84278.219999999958</v>
      </c>
      <c r="L11" s="75">
        <f t="shared" si="8"/>
        <v>1447.5</v>
      </c>
      <c r="M11" s="123">
        <f t="shared" si="9"/>
        <v>1447.5</v>
      </c>
      <c r="N11" s="76">
        <f t="shared" si="10"/>
        <v>84278.219999999958</v>
      </c>
      <c r="O11" s="49">
        <f t="shared" si="2"/>
        <v>2019</v>
      </c>
      <c r="P11" s="109">
        <f>ROUND(Loan_Value*(Period_Interest*POWER(1+Period_Interest,Number_of_Payments))/(POWER(1+Period_Interest,Number_of_Payments)-1),2)</f>
        <v>954.26</v>
      </c>
      <c r="Q11" s="49">
        <f t="shared" si="13"/>
        <v>2025</v>
      </c>
      <c r="R11" s="68">
        <f t="shared" si="3"/>
        <v>0</v>
      </c>
      <c r="S11" s="50"/>
      <c r="U11" s="50"/>
      <c r="X11" s="50"/>
    </row>
    <row r="12" spans="1:24" x14ac:dyDescent="0.25">
      <c r="B12" s="48">
        <f t="shared" si="4"/>
        <v>43739</v>
      </c>
      <c r="C12" s="72">
        <f t="shared" si="5"/>
        <v>83973.599999999962</v>
      </c>
      <c r="D12" s="125">
        <v>0</v>
      </c>
      <c r="E12" s="125">
        <v>0</v>
      </c>
      <c r="F12" s="73">
        <f t="shared" si="6"/>
        <v>304.62</v>
      </c>
      <c r="G12" s="77">
        <f t="shared" si="7"/>
        <v>649.64</v>
      </c>
      <c r="H12" s="74">
        <f t="shared" si="0"/>
        <v>745.74</v>
      </c>
      <c r="I12" s="74">
        <f t="shared" si="1"/>
        <v>83227.859999999957</v>
      </c>
      <c r="J12" s="74">
        <f t="shared" si="11"/>
        <v>1867.5</v>
      </c>
      <c r="K12" s="60">
        <f t="shared" si="12"/>
        <v>81360.359999999957</v>
      </c>
      <c r="L12" s="75">
        <f t="shared" si="8"/>
        <v>1867.5</v>
      </c>
      <c r="M12" s="123">
        <f t="shared" si="9"/>
        <v>1867.5</v>
      </c>
      <c r="N12" s="76">
        <f t="shared" si="10"/>
        <v>81360.359999999957</v>
      </c>
      <c r="O12" s="49">
        <f t="shared" si="2"/>
        <v>2019</v>
      </c>
      <c r="P12" s="50" t="s">
        <v>46</v>
      </c>
      <c r="Q12" s="49">
        <f t="shared" si="13"/>
        <v>2026</v>
      </c>
      <c r="R12" s="68">
        <f t="shared" si="3"/>
        <v>0</v>
      </c>
      <c r="S12" s="50"/>
      <c r="U12" s="50"/>
      <c r="X12" s="50"/>
    </row>
    <row r="13" spans="1:24" x14ac:dyDescent="0.25">
      <c r="A13" s="62" t="s">
        <v>56</v>
      </c>
      <c r="B13" s="48">
        <f t="shared" si="4"/>
        <v>43770</v>
      </c>
      <c r="C13" s="72">
        <f t="shared" si="5"/>
        <v>81033.249999999956</v>
      </c>
      <c r="D13" s="125">
        <v>0</v>
      </c>
      <c r="E13" s="125">
        <v>0</v>
      </c>
      <c r="F13" s="73">
        <f t="shared" si="6"/>
        <v>327.11</v>
      </c>
      <c r="G13" s="77">
        <f t="shared" si="7"/>
        <v>627.15</v>
      </c>
      <c r="H13" s="74">
        <f t="shared" si="0"/>
        <v>745.74</v>
      </c>
      <c r="I13" s="74">
        <f t="shared" si="1"/>
        <v>80287.509999999951</v>
      </c>
      <c r="J13" s="74">
        <f t="shared" si="11"/>
        <v>1867.5</v>
      </c>
      <c r="K13" s="60">
        <f t="shared" si="12"/>
        <v>78420.009999999951</v>
      </c>
      <c r="L13" s="75">
        <f t="shared" si="8"/>
        <v>1867.5</v>
      </c>
      <c r="M13" s="123">
        <f t="shared" si="9"/>
        <v>1867.5</v>
      </c>
      <c r="N13" s="76">
        <f t="shared" si="10"/>
        <v>78420.009999999951</v>
      </c>
      <c r="O13" s="49">
        <f t="shared" si="2"/>
        <v>2019</v>
      </c>
      <c r="P13" s="109">
        <f>Calculated_Payment-First_Months_Interest</f>
        <v>151.10000000000002</v>
      </c>
      <c r="Q13" s="49">
        <f t="shared" si="13"/>
        <v>2027</v>
      </c>
      <c r="R13" s="68">
        <f t="shared" si="3"/>
        <v>0</v>
      </c>
      <c r="S13" s="50"/>
      <c r="U13" s="50"/>
      <c r="X13" s="50"/>
    </row>
    <row r="14" spans="1:24" x14ac:dyDescent="0.25">
      <c r="A14" s="71">
        <f>Payment</f>
        <v>954.26</v>
      </c>
      <c r="B14" s="48">
        <f t="shared" si="4"/>
        <v>43800</v>
      </c>
      <c r="C14" s="72">
        <f t="shared" si="5"/>
        <v>78070.239999999947</v>
      </c>
      <c r="D14" s="125">
        <v>0</v>
      </c>
      <c r="E14" s="125">
        <v>0</v>
      </c>
      <c r="F14" s="73">
        <f t="shared" si="6"/>
        <v>349.77</v>
      </c>
      <c r="G14" s="77">
        <f t="shared" si="7"/>
        <v>604.49</v>
      </c>
      <c r="H14" s="74">
        <f t="shared" si="0"/>
        <v>745.74</v>
      </c>
      <c r="I14" s="74">
        <f t="shared" si="1"/>
        <v>77324.499999999942</v>
      </c>
      <c r="J14" s="74">
        <f t="shared" si="11"/>
        <v>1867.5</v>
      </c>
      <c r="K14" s="60">
        <f t="shared" si="12"/>
        <v>75456.999999999942</v>
      </c>
      <c r="L14" s="75">
        <f t="shared" si="8"/>
        <v>1867.5</v>
      </c>
      <c r="M14" s="123">
        <f t="shared" si="9"/>
        <v>1867.5</v>
      </c>
      <c r="N14" s="76">
        <f t="shared" si="10"/>
        <v>75456.999999999942</v>
      </c>
      <c r="O14" s="49">
        <f t="shared" si="2"/>
        <v>2019</v>
      </c>
      <c r="P14" s="106" t="s">
        <v>64</v>
      </c>
      <c r="Q14" s="49">
        <f t="shared" si="13"/>
        <v>2028</v>
      </c>
      <c r="R14" s="68">
        <f t="shared" si="3"/>
        <v>0</v>
      </c>
      <c r="S14" s="50"/>
      <c r="U14" s="50"/>
      <c r="X14" s="50"/>
    </row>
    <row r="15" spans="1:24" x14ac:dyDescent="0.25">
      <c r="A15" s="99"/>
      <c r="B15" s="48">
        <f t="shared" si="4"/>
        <v>43831</v>
      </c>
      <c r="C15" s="72">
        <f t="shared" si="5"/>
        <v>75084.389999999941</v>
      </c>
      <c r="D15" s="125">
        <v>0</v>
      </c>
      <c r="E15" s="125">
        <v>0</v>
      </c>
      <c r="F15" s="73">
        <f t="shared" si="6"/>
        <v>372.61</v>
      </c>
      <c r="G15" s="77">
        <f t="shared" si="7"/>
        <v>581.65</v>
      </c>
      <c r="H15" s="74">
        <f t="shared" si="0"/>
        <v>745.74</v>
      </c>
      <c r="I15" s="74">
        <f t="shared" si="1"/>
        <v>74338.649999999936</v>
      </c>
      <c r="J15" s="74">
        <f t="shared" si="11"/>
        <v>1867.5</v>
      </c>
      <c r="K15" s="60">
        <f t="shared" si="12"/>
        <v>72471.149999999936</v>
      </c>
      <c r="L15" s="75">
        <f t="shared" si="8"/>
        <v>1867.5</v>
      </c>
      <c r="M15" s="123">
        <f t="shared" si="9"/>
        <v>1867.5</v>
      </c>
      <c r="N15" s="76">
        <f t="shared" si="10"/>
        <v>72471.149999999936</v>
      </c>
      <c r="O15" s="49">
        <f t="shared" si="2"/>
        <v>2020</v>
      </c>
      <c r="P15" s="109">
        <f>ROUND(Loan_Value*Period_Interest,2)+0.01</f>
        <v>803.16</v>
      </c>
      <c r="Q15" s="49">
        <f t="shared" si="13"/>
        <v>2029</v>
      </c>
      <c r="R15" s="68">
        <f t="shared" si="3"/>
        <v>0</v>
      </c>
      <c r="S15" s="50"/>
      <c r="U15" s="50"/>
      <c r="X15" s="50"/>
    </row>
    <row r="16" spans="1:24" x14ac:dyDescent="0.25">
      <c r="A16" s="62" t="s">
        <v>48</v>
      </c>
      <c r="B16" s="48">
        <f t="shared" si="4"/>
        <v>43862</v>
      </c>
      <c r="C16" s="72">
        <f t="shared" si="5"/>
        <v>72075.519999999931</v>
      </c>
      <c r="D16" s="125">
        <v>0</v>
      </c>
      <c r="E16" s="125">
        <v>0</v>
      </c>
      <c r="F16" s="73">
        <f t="shared" si="6"/>
        <v>395.63</v>
      </c>
      <c r="G16" s="77">
        <f t="shared" si="7"/>
        <v>558.63</v>
      </c>
      <c r="H16" s="74">
        <f t="shared" si="0"/>
        <v>745.74</v>
      </c>
      <c r="I16" s="74">
        <f t="shared" si="1"/>
        <v>71329.779999999926</v>
      </c>
      <c r="J16" s="74">
        <f t="shared" si="11"/>
        <v>1867.5</v>
      </c>
      <c r="K16" s="60">
        <f t="shared" si="12"/>
        <v>69462.279999999926</v>
      </c>
      <c r="L16" s="75">
        <f t="shared" si="8"/>
        <v>1867.5</v>
      </c>
      <c r="M16" s="123">
        <f t="shared" si="9"/>
        <v>1867.5</v>
      </c>
      <c r="N16" s="76">
        <f t="shared" si="10"/>
        <v>69462.279999999926</v>
      </c>
      <c r="O16" s="49">
        <f t="shared" si="2"/>
        <v>2020</v>
      </c>
      <c r="P16" s="106" t="s">
        <v>0</v>
      </c>
      <c r="Q16" s="49">
        <f t="shared" si="13"/>
        <v>2030</v>
      </c>
      <c r="R16" s="68">
        <f t="shared" si="3"/>
        <v>0</v>
      </c>
      <c r="S16" s="50"/>
      <c r="U16" s="50"/>
      <c r="X16" s="50"/>
    </row>
    <row r="17" spans="1:24" x14ac:dyDescent="0.25">
      <c r="A17" s="71">
        <v>1700</v>
      </c>
      <c r="B17" s="48">
        <f t="shared" si="4"/>
        <v>43891</v>
      </c>
      <c r="C17" s="72">
        <f t="shared" si="5"/>
        <v>69043.459999999919</v>
      </c>
      <c r="D17" s="125">
        <v>0</v>
      </c>
      <c r="E17" s="125">
        <v>0</v>
      </c>
      <c r="F17" s="73">
        <f t="shared" si="6"/>
        <v>418.81999999999994</v>
      </c>
      <c r="G17" s="77">
        <f t="shared" si="7"/>
        <v>535.44000000000005</v>
      </c>
      <c r="H17" s="74">
        <f t="shared" si="0"/>
        <v>745.74</v>
      </c>
      <c r="I17" s="74">
        <f t="shared" si="1"/>
        <v>68297.719999999914</v>
      </c>
      <c r="J17" s="74">
        <f t="shared" si="11"/>
        <v>1867.5</v>
      </c>
      <c r="K17" s="60">
        <f t="shared" si="12"/>
        <v>66430.219999999914</v>
      </c>
      <c r="L17" s="75">
        <f t="shared" si="8"/>
        <v>1867.5</v>
      </c>
      <c r="M17" s="123">
        <f t="shared" si="9"/>
        <v>1867.5</v>
      </c>
      <c r="N17" s="76">
        <f t="shared" si="10"/>
        <v>66430.219999999914</v>
      </c>
      <c r="O17" s="49">
        <f t="shared" si="2"/>
        <v>2020</v>
      </c>
      <c r="P17" s="109">
        <f>ROUND(Calculated_Payment,2)</f>
        <v>954.26</v>
      </c>
      <c r="Q17" s="49">
        <f t="shared" si="13"/>
        <v>2031</v>
      </c>
      <c r="R17" s="68">
        <f t="shared" si="3"/>
        <v>0</v>
      </c>
      <c r="S17" s="50"/>
      <c r="U17" s="50"/>
      <c r="X17" s="50"/>
    </row>
    <row r="18" spans="1:24" x14ac:dyDescent="0.25">
      <c r="A18" s="150"/>
      <c r="B18" s="48">
        <f t="shared" si="4"/>
        <v>43922</v>
      </c>
      <c r="C18" s="72">
        <f t="shared" si="5"/>
        <v>65988.029999999912</v>
      </c>
      <c r="D18" s="125">
        <v>0</v>
      </c>
      <c r="E18" s="125">
        <v>0</v>
      </c>
      <c r="F18" s="73">
        <f t="shared" si="6"/>
        <v>442.18999999999994</v>
      </c>
      <c r="G18" s="77">
        <f t="shared" si="7"/>
        <v>512.07000000000005</v>
      </c>
      <c r="H18" s="74">
        <f t="shared" si="0"/>
        <v>745.74</v>
      </c>
      <c r="I18" s="74">
        <f t="shared" si="1"/>
        <v>65242.289999999914</v>
      </c>
      <c r="J18" s="74">
        <f t="shared" si="11"/>
        <v>1867.5</v>
      </c>
      <c r="K18" s="60">
        <f t="shared" si="12"/>
        <v>63374.789999999914</v>
      </c>
      <c r="L18" s="75">
        <f t="shared" si="8"/>
        <v>1867.5</v>
      </c>
      <c r="M18" s="123">
        <f t="shared" si="9"/>
        <v>1867.5</v>
      </c>
      <c r="N18" s="76">
        <f t="shared" si="10"/>
        <v>63374.789999999914</v>
      </c>
      <c r="O18" s="49">
        <f t="shared" si="2"/>
        <v>2020</v>
      </c>
      <c r="Q18" s="49">
        <f t="shared" si="13"/>
        <v>2032</v>
      </c>
      <c r="R18" s="68">
        <f t="shared" si="3"/>
        <v>0</v>
      </c>
      <c r="S18" s="50"/>
      <c r="U18" s="50"/>
      <c r="X18" s="50"/>
    </row>
    <row r="19" spans="1:24" x14ac:dyDescent="0.25">
      <c r="A19" s="151" t="s">
        <v>76</v>
      </c>
      <c r="B19" s="48">
        <f t="shared" si="4"/>
        <v>43952</v>
      </c>
      <c r="C19" s="72">
        <f t="shared" si="5"/>
        <v>62909.039999999914</v>
      </c>
      <c r="D19" s="125">
        <v>0</v>
      </c>
      <c r="E19" s="125">
        <v>0</v>
      </c>
      <c r="F19" s="73">
        <f t="shared" si="6"/>
        <v>465.75</v>
      </c>
      <c r="G19" s="77">
        <f t="shared" si="7"/>
        <v>488.51</v>
      </c>
      <c r="H19" s="74">
        <f t="shared" si="0"/>
        <v>745.74</v>
      </c>
      <c r="I19" s="74">
        <f t="shared" si="1"/>
        <v>62163.299999999916</v>
      </c>
      <c r="J19" s="74">
        <f t="shared" si="11"/>
        <v>1867.5</v>
      </c>
      <c r="K19" s="60">
        <f t="shared" si="12"/>
        <v>60295.799999999916</v>
      </c>
      <c r="L19" s="75">
        <f t="shared" si="8"/>
        <v>1867.5</v>
      </c>
      <c r="M19" s="123">
        <f t="shared" si="9"/>
        <v>1867.5</v>
      </c>
      <c r="N19" s="76">
        <f t="shared" si="10"/>
        <v>60295.799999999916</v>
      </c>
      <c r="O19" s="49">
        <f t="shared" si="2"/>
        <v>2020</v>
      </c>
      <c r="Q19" s="49">
        <f>Q18+1</f>
        <v>2033</v>
      </c>
      <c r="R19" s="68">
        <f t="shared" si="3"/>
        <v>0</v>
      </c>
      <c r="S19" s="50"/>
      <c r="U19" s="50"/>
      <c r="X19" s="50"/>
    </row>
    <row r="20" spans="1:24" x14ac:dyDescent="0.25">
      <c r="A20" s="152">
        <v>20</v>
      </c>
      <c r="B20" s="48">
        <f t="shared" si="4"/>
        <v>43983</v>
      </c>
      <c r="C20" s="72">
        <f t="shared" si="5"/>
        <v>59806.319999999912</v>
      </c>
      <c r="D20" s="125">
        <v>0</v>
      </c>
      <c r="E20" s="125">
        <v>0</v>
      </c>
      <c r="F20" s="73">
        <f t="shared" si="6"/>
        <v>489.48</v>
      </c>
      <c r="G20" s="77">
        <f t="shared" si="7"/>
        <v>464.78</v>
      </c>
      <c r="H20" s="74">
        <f t="shared" si="0"/>
        <v>745.74</v>
      </c>
      <c r="I20" s="74">
        <f t="shared" si="1"/>
        <v>59060.579999999914</v>
      </c>
      <c r="J20" s="74">
        <f t="shared" si="11"/>
        <v>1867.5</v>
      </c>
      <c r="K20" s="60">
        <f t="shared" si="12"/>
        <v>57193.079999999914</v>
      </c>
      <c r="L20" s="75">
        <f t="shared" si="8"/>
        <v>1867.5</v>
      </c>
      <c r="M20" s="123">
        <f t="shared" si="9"/>
        <v>1867.5</v>
      </c>
      <c r="N20" s="76">
        <f t="shared" si="10"/>
        <v>57193.079999999914</v>
      </c>
      <c r="O20" s="49">
        <f t="shared" si="2"/>
        <v>2020</v>
      </c>
      <c r="Q20" s="49">
        <f>Q19+1</f>
        <v>2034</v>
      </c>
      <c r="R20" s="68">
        <f t="shared" si="3"/>
        <v>0</v>
      </c>
      <c r="S20" s="50"/>
      <c r="U20" s="50"/>
      <c r="X20" s="50"/>
    </row>
    <row r="21" spans="1:24" ht="15" customHeight="1" x14ac:dyDescent="0.25">
      <c r="B21" s="48">
        <f t="shared" si="4"/>
        <v>44013</v>
      </c>
      <c r="C21" s="72">
        <f t="shared" si="5"/>
        <v>56679.679999999913</v>
      </c>
      <c r="D21" s="125">
        <v>0</v>
      </c>
      <c r="E21" s="125">
        <v>0</v>
      </c>
      <c r="F21" s="73">
        <f t="shared" si="6"/>
        <v>513.4</v>
      </c>
      <c r="G21" s="77">
        <f t="shared" si="7"/>
        <v>440.86</v>
      </c>
      <c r="H21" s="74">
        <f t="shared" si="0"/>
        <v>745.74</v>
      </c>
      <c r="I21" s="74">
        <f t="shared" si="1"/>
        <v>55933.939999999915</v>
      </c>
      <c r="J21" s="74">
        <f t="shared" si="11"/>
        <v>1457.5</v>
      </c>
      <c r="K21" s="60">
        <f t="shared" si="12"/>
        <v>54476.439999999915</v>
      </c>
      <c r="L21" s="75">
        <f t="shared" si="8"/>
        <v>1457.5</v>
      </c>
      <c r="M21" s="123">
        <f t="shared" si="9"/>
        <v>1457.5</v>
      </c>
      <c r="N21" s="76">
        <f t="shared" si="10"/>
        <v>54476.439999999915</v>
      </c>
      <c r="O21" s="49">
        <f t="shared" si="2"/>
        <v>2020</v>
      </c>
      <c r="Q21" s="49">
        <f>Q20+1</f>
        <v>2035</v>
      </c>
      <c r="R21" s="68">
        <f t="shared" si="3"/>
        <v>0</v>
      </c>
      <c r="S21" s="50"/>
      <c r="U21" s="50"/>
      <c r="X21" s="50"/>
    </row>
    <row r="22" spans="1:24" x14ac:dyDescent="0.25">
      <c r="A22" s="62" t="s">
        <v>23</v>
      </c>
      <c r="B22" s="48">
        <f t="shared" si="4"/>
        <v>44044</v>
      </c>
      <c r="C22" s="72">
        <f t="shared" si="5"/>
        <v>53942.099999999919</v>
      </c>
      <c r="D22" s="125">
        <v>0</v>
      </c>
      <c r="E22" s="125">
        <v>0</v>
      </c>
      <c r="F22" s="73">
        <f t="shared" si="6"/>
        <v>534.33999999999992</v>
      </c>
      <c r="G22" s="77">
        <f t="shared" si="7"/>
        <v>419.92</v>
      </c>
      <c r="H22" s="74">
        <f t="shared" si="0"/>
        <v>745.74</v>
      </c>
      <c r="I22" s="74">
        <f t="shared" si="1"/>
        <v>53196.359999999921</v>
      </c>
      <c r="J22" s="74">
        <f t="shared" si="11"/>
        <v>1867.5</v>
      </c>
      <c r="K22" s="60">
        <f t="shared" si="12"/>
        <v>51328.859999999921</v>
      </c>
      <c r="L22" s="75">
        <f t="shared" si="8"/>
        <v>1867.5</v>
      </c>
      <c r="M22" s="123">
        <f t="shared" si="9"/>
        <v>1867.5</v>
      </c>
      <c r="N22" s="76">
        <f t="shared" si="10"/>
        <v>51328.859999999921</v>
      </c>
      <c r="O22" s="49">
        <f t="shared" si="2"/>
        <v>2020</v>
      </c>
      <c r="Q22" s="49">
        <f>Q21+1</f>
        <v>2036</v>
      </c>
      <c r="R22" s="68">
        <f t="shared" si="3"/>
        <v>0</v>
      </c>
      <c r="S22" s="50"/>
      <c r="U22" s="50"/>
      <c r="X22" s="50"/>
    </row>
    <row r="23" spans="1:24" x14ac:dyDescent="0.25">
      <c r="A23" s="85">
        <f>SUM(R4:R33)</f>
        <v>15177.35</v>
      </c>
      <c r="B23" s="48">
        <f t="shared" si="4"/>
        <v>44075</v>
      </c>
      <c r="C23" s="72">
        <f t="shared" si="5"/>
        <v>50770.259999999922</v>
      </c>
      <c r="D23" s="125">
        <v>0</v>
      </c>
      <c r="E23" s="125">
        <v>0</v>
      </c>
      <c r="F23" s="73">
        <f t="shared" si="6"/>
        <v>558.59999999999991</v>
      </c>
      <c r="G23" s="77">
        <f t="shared" si="7"/>
        <v>395.66</v>
      </c>
      <c r="H23" s="74">
        <f t="shared" si="0"/>
        <v>745.74</v>
      </c>
      <c r="I23" s="74">
        <f t="shared" si="1"/>
        <v>50024.519999999924</v>
      </c>
      <c r="J23" s="74">
        <f t="shared" si="11"/>
        <v>1447.5</v>
      </c>
      <c r="K23" s="60">
        <f t="shared" si="12"/>
        <v>48577.019999999924</v>
      </c>
      <c r="L23" s="75">
        <f t="shared" si="8"/>
        <v>1447.5</v>
      </c>
      <c r="M23" s="123">
        <f t="shared" si="9"/>
        <v>1447.5</v>
      </c>
      <c r="N23" s="76">
        <f t="shared" si="10"/>
        <v>48577.019999999924</v>
      </c>
      <c r="O23" s="49">
        <f t="shared" si="2"/>
        <v>2020</v>
      </c>
      <c r="Q23" s="49">
        <f t="shared" si="13"/>
        <v>2037</v>
      </c>
      <c r="R23" s="68">
        <f t="shared" si="3"/>
        <v>0</v>
      </c>
      <c r="S23" s="50"/>
      <c r="U23" s="50"/>
      <c r="X23" s="50"/>
    </row>
    <row r="24" spans="1:24" x14ac:dyDescent="0.25">
      <c r="B24" s="48">
        <f t="shared" si="4"/>
        <v>44105</v>
      </c>
      <c r="C24" s="72">
        <f t="shared" si="5"/>
        <v>47997.209999999926</v>
      </c>
      <c r="D24" s="125">
        <v>0</v>
      </c>
      <c r="E24" s="125">
        <v>0</v>
      </c>
      <c r="F24" s="73">
        <f t="shared" si="6"/>
        <v>579.80999999999995</v>
      </c>
      <c r="G24" s="77">
        <f t="shared" si="7"/>
        <v>374.45</v>
      </c>
      <c r="H24" s="74">
        <f t="shared" si="0"/>
        <v>745.74</v>
      </c>
      <c r="I24" s="74">
        <f t="shared" si="1"/>
        <v>47251.469999999928</v>
      </c>
      <c r="J24" s="74">
        <f t="shared" si="11"/>
        <v>1867.5</v>
      </c>
      <c r="K24" s="60">
        <f t="shared" si="12"/>
        <v>45383.969999999928</v>
      </c>
      <c r="L24" s="75">
        <f t="shared" si="8"/>
        <v>1867.5</v>
      </c>
      <c r="M24" s="123">
        <f t="shared" si="9"/>
        <v>1867.5</v>
      </c>
      <c r="N24" s="76">
        <f t="shared" si="10"/>
        <v>45383.969999999928</v>
      </c>
      <c r="O24" s="49">
        <f t="shared" si="2"/>
        <v>2020</v>
      </c>
      <c r="Q24" s="49">
        <f t="shared" si="13"/>
        <v>2038</v>
      </c>
      <c r="R24" s="68">
        <f t="shared" si="3"/>
        <v>0</v>
      </c>
      <c r="S24" s="50"/>
      <c r="U24" s="50"/>
      <c r="X24" s="50"/>
    </row>
    <row r="25" spans="1:24" x14ac:dyDescent="0.25">
      <c r="A25" s="62" t="s">
        <v>53</v>
      </c>
      <c r="B25" s="48">
        <f t="shared" si="4"/>
        <v>44136</v>
      </c>
      <c r="C25" s="72">
        <f t="shared" si="5"/>
        <v>44779.539999999928</v>
      </c>
      <c r="D25" s="125">
        <v>0</v>
      </c>
      <c r="E25" s="125">
        <v>0</v>
      </c>
      <c r="F25" s="73">
        <f t="shared" si="6"/>
        <v>604.43000000000006</v>
      </c>
      <c r="G25" s="77">
        <f t="shared" si="7"/>
        <v>349.83</v>
      </c>
      <c r="H25" s="74">
        <f t="shared" si="0"/>
        <v>745.74</v>
      </c>
      <c r="I25" s="74">
        <f t="shared" si="1"/>
        <v>44033.79999999993</v>
      </c>
      <c r="J25" s="74">
        <f t="shared" si="11"/>
        <v>1867.5</v>
      </c>
      <c r="K25" s="60">
        <f t="shared" si="12"/>
        <v>42166.29999999993</v>
      </c>
      <c r="L25" s="75">
        <f t="shared" si="8"/>
        <v>1867.5</v>
      </c>
      <c r="M25" s="123">
        <f t="shared" si="9"/>
        <v>1867.5</v>
      </c>
      <c r="N25" s="76">
        <f t="shared" si="10"/>
        <v>42166.29999999993</v>
      </c>
      <c r="O25" s="49">
        <f t="shared" si="2"/>
        <v>2020</v>
      </c>
      <c r="Q25" s="49">
        <f>Q24+1</f>
        <v>2039</v>
      </c>
      <c r="R25" s="68">
        <f t="shared" si="3"/>
        <v>0</v>
      </c>
      <c r="S25" s="50"/>
      <c r="U25" s="50"/>
      <c r="X25" s="50"/>
    </row>
    <row r="26" spans="1:24" x14ac:dyDescent="0.25">
      <c r="A26" s="86">
        <f>DGET($B$3:$N363,$B$3,P2:P3)</f>
        <v>44531</v>
      </c>
      <c r="B26" s="48">
        <f t="shared" si="4"/>
        <v>44166</v>
      </c>
      <c r="C26" s="72">
        <f t="shared" si="5"/>
        <v>41537.069999999927</v>
      </c>
      <c r="D26" s="125">
        <v>0</v>
      </c>
      <c r="E26" s="125">
        <v>0</v>
      </c>
      <c r="F26" s="73">
        <f t="shared" si="6"/>
        <v>629.23</v>
      </c>
      <c r="G26" s="77">
        <f t="shared" si="7"/>
        <v>325.02999999999997</v>
      </c>
      <c r="H26" s="74">
        <f t="shared" si="0"/>
        <v>745.74</v>
      </c>
      <c r="I26" s="74">
        <f t="shared" si="1"/>
        <v>40791.329999999929</v>
      </c>
      <c r="J26" s="74">
        <f t="shared" si="11"/>
        <v>1867.5</v>
      </c>
      <c r="K26" s="60">
        <f t="shared" si="12"/>
        <v>38923.829999999929</v>
      </c>
      <c r="L26" s="75">
        <f t="shared" si="8"/>
        <v>1867.5</v>
      </c>
      <c r="M26" s="123">
        <f t="shared" si="9"/>
        <v>1867.5</v>
      </c>
      <c r="N26" s="76">
        <f t="shared" si="10"/>
        <v>38923.829999999929</v>
      </c>
      <c r="O26" s="49">
        <f t="shared" si="2"/>
        <v>2020</v>
      </c>
      <c r="Q26" s="49">
        <f t="shared" si="13"/>
        <v>2040</v>
      </c>
      <c r="R26" s="68">
        <f t="shared" si="3"/>
        <v>0</v>
      </c>
      <c r="S26" s="50"/>
      <c r="U26" s="50"/>
      <c r="X26" s="50"/>
    </row>
    <row r="27" spans="1:24" x14ac:dyDescent="0.25">
      <c r="B27" s="48">
        <f t="shared" si="4"/>
        <v>44197</v>
      </c>
      <c r="C27" s="72">
        <f t="shared" si="5"/>
        <v>38269.609999999928</v>
      </c>
      <c r="D27" s="125">
        <v>0</v>
      </c>
      <c r="E27" s="125">
        <v>0</v>
      </c>
      <c r="F27" s="73">
        <f t="shared" si="6"/>
        <v>654.22</v>
      </c>
      <c r="G27" s="77">
        <f t="shared" si="7"/>
        <v>300.04000000000002</v>
      </c>
      <c r="H27" s="74">
        <f t="shared" si="0"/>
        <v>745.74</v>
      </c>
      <c r="I27" s="74">
        <f t="shared" si="1"/>
        <v>37523.86999999993</v>
      </c>
      <c r="J27" s="74">
        <f t="shared" si="11"/>
        <v>1867.5</v>
      </c>
      <c r="K27" s="60">
        <f t="shared" si="12"/>
        <v>35656.36999999993</v>
      </c>
      <c r="L27" s="75">
        <f t="shared" si="8"/>
        <v>1867.5</v>
      </c>
      <c r="M27" s="123">
        <f t="shared" si="9"/>
        <v>1867.5</v>
      </c>
      <c r="N27" s="76">
        <f t="shared" si="10"/>
        <v>35656.36999999993</v>
      </c>
      <c r="O27" s="49">
        <f t="shared" si="2"/>
        <v>2021</v>
      </c>
      <c r="Q27" s="49">
        <f t="shared" si="13"/>
        <v>2041</v>
      </c>
      <c r="R27" s="68">
        <f t="shared" si="3"/>
        <v>0</v>
      </c>
      <c r="S27" s="50"/>
      <c r="U27" s="50"/>
      <c r="X27" s="50"/>
    </row>
    <row r="28" spans="1:24" x14ac:dyDescent="0.25">
      <c r="A28" s="21" t="s">
        <v>75</v>
      </c>
      <c r="B28" s="48">
        <f t="shared" si="4"/>
        <v>44228</v>
      </c>
      <c r="C28" s="72">
        <f t="shared" si="5"/>
        <v>34976.959999999926</v>
      </c>
      <c r="D28" s="125">
        <v>0</v>
      </c>
      <c r="E28" s="125">
        <v>0</v>
      </c>
      <c r="F28" s="73">
        <f t="shared" si="6"/>
        <v>679.41</v>
      </c>
      <c r="G28" s="77">
        <f t="shared" si="7"/>
        <v>274.85000000000002</v>
      </c>
      <c r="H28" s="74">
        <f t="shared" si="0"/>
        <v>745.74</v>
      </c>
      <c r="I28" s="74">
        <f t="shared" si="1"/>
        <v>34231.219999999928</v>
      </c>
      <c r="J28" s="74">
        <f t="shared" si="11"/>
        <v>1867.5</v>
      </c>
      <c r="K28" s="60">
        <f t="shared" si="12"/>
        <v>32363.719999999928</v>
      </c>
      <c r="L28" s="75">
        <f t="shared" si="8"/>
        <v>1867.5</v>
      </c>
      <c r="M28" s="123">
        <f t="shared" si="9"/>
        <v>1867.5</v>
      </c>
      <c r="N28" s="76">
        <f t="shared" si="10"/>
        <v>32363.719999999928</v>
      </c>
      <c r="O28" s="49">
        <f t="shared" si="2"/>
        <v>2021</v>
      </c>
      <c r="Q28" s="49">
        <f t="shared" si="13"/>
        <v>2042</v>
      </c>
      <c r="R28" s="68">
        <f t="shared" si="3"/>
        <v>0</v>
      </c>
      <c r="S28" s="50"/>
      <c r="U28" s="50"/>
      <c r="X28" s="50"/>
    </row>
    <row r="29" spans="1:24" x14ac:dyDescent="0.25">
      <c r="A29" s="149">
        <f>COUNTIF($K$4:$K$363,"&gt;0.01")+1</f>
        <v>35</v>
      </c>
      <c r="B29" s="48">
        <f t="shared" si="4"/>
        <v>44256</v>
      </c>
      <c r="C29" s="72">
        <f t="shared" si="5"/>
        <v>31658.929999999928</v>
      </c>
      <c r="D29" s="125">
        <v>0</v>
      </c>
      <c r="E29" s="125">
        <v>0</v>
      </c>
      <c r="F29" s="73">
        <f t="shared" si="6"/>
        <v>704.79</v>
      </c>
      <c r="G29" s="77">
        <f t="shared" si="7"/>
        <v>249.47</v>
      </c>
      <c r="H29" s="74">
        <f t="shared" si="0"/>
        <v>745.74</v>
      </c>
      <c r="I29" s="74">
        <f t="shared" si="1"/>
        <v>30913.189999999926</v>
      </c>
      <c r="J29" s="74">
        <f t="shared" si="11"/>
        <v>1867.5</v>
      </c>
      <c r="K29" s="60">
        <f t="shared" si="12"/>
        <v>29045.689999999926</v>
      </c>
      <c r="L29" s="75">
        <f t="shared" si="8"/>
        <v>1867.5</v>
      </c>
      <c r="M29" s="123">
        <f t="shared" si="9"/>
        <v>1867.5</v>
      </c>
      <c r="N29" s="76">
        <f t="shared" si="10"/>
        <v>29045.689999999926</v>
      </c>
      <c r="O29" s="49">
        <f t="shared" si="2"/>
        <v>2021</v>
      </c>
      <c r="Q29" s="49">
        <f t="shared" si="13"/>
        <v>2043</v>
      </c>
      <c r="R29" s="68">
        <f t="shared" si="3"/>
        <v>0</v>
      </c>
      <c r="S29" s="50"/>
      <c r="U29" s="50"/>
      <c r="X29" s="50"/>
    </row>
    <row r="30" spans="1:24" x14ac:dyDescent="0.25">
      <c r="B30" s="48">
        <f t="shared" si="4"/>
        <v>44287</v>
      </c>
      <c r="C30" s="72">
        <f t="shared" si="5"/>
        <v>28315.319999999927</v>
      </c>
      <c r="D30" s="125">
        <v>0</v>
      </c>
      <c r="E30" s="125">
        <v>0</v>
      </c>
      <c r="F30" s="73">
        <f t="shared" si="6"/>
        <v>730.37</v>
      </c>
      <c r="G30" s="77">
        <f t="shared" si="7"/>
        <v>223.89</v>
      </c>
      <c r="H30" s="74">
        <f t="shared" si="0"/>
        <v>745.74</v>
      </c>
      <c r="I30" s="74">
        <f t="shared" si="1"/>
        <v>27569.579999999925</v>
      </c>
      <c r="J30" s="74">
        <f t="shared" si="11"/>
        <v>1867.5</v>
      </c>
      <c r="K30" s="60">
        <f t="shared" si="12"/>
        <v>25702.079999999925</v>
      </c>
      <c r="L30" s="75">
        <f t="shared" si="8"/>
        <v>1867.5</v>
      </c>
      <c r="M30" s="123">
        <f t="shared" si="9"/>
        <v>1867.5</v>
      </c>
      <c r="N30" s="76">
        <f t="shared" si="10"/>
        <v>25702.079999999925</v>
      </c>
      <c r="O30" s="49">
        <f t="shared" si="2"/>
        <v>2021</v>
      </c>
      <c r="Q30" s="49">
        <f t="shared" si="13"/>
        <v>2044</v>
      </c>
      <c r="R30" s="68">
        <f t="shared" si="3"/>
        <v>0</v>
      </c>
      <c r="S30" s="50"/>
      <c r="U30" s="50"/>
      <c r="X30" s="50"/>
    </row>
    <row r="31" spans="1:24" x14ac:dyDescent="0.25">
      <c r="A31" s="21" t="s">
        <v>71</v>
      </c>
      <c r="B31" s="48">
        <f t="shared" si="4"/>
        <v>44317</v>
      </c>
      <c r="C31" s="72">
        <f t="shared" si="5"/>
        <v>24945.939999999926</v>
      </c>
      <c r="D31" s="125">
        <v>0</v>
      </c>
      <c r="E31" s="125">
        <v>0</v>
      </c>
      <c r="F31" s="73">
        <f t="shared" si="6"/>
        <v>756.14</v>
      </c>
      <c r="G31" s="77">
        <f t="shared" si="7"/>
        <v>198.12</v>
      </c>
      <c r="H31" s="74">
        <f t="shared" si="0"/>
        <v>745.74</v>
      </c>
      <c r="I31" s="74">
        <f t="shared" si="1"/>
        <v>24200.199999999924</v>
      </c>
      <c r="J31" s="74">
        <f t="shared" si="11"/>
        <v>1867.5</v>
      </c>
      <c r="K31" s="60">
        <f t="shared" si="12"/>
        <v>22332.699999999924</v>
      </c>
      <c r="L31" s="75">
        <f t="shared" si="8"/>
        <v>1867.5</v>
      </c>
      <c r="M31" s="123">
        <f t="shared" si="9"/>
        <v>1867.5</v>
      </c>
      <c r="N31" s="76">
        <f t="shared" si="10"/>
        <v>22332.699999999924</v>
      </c>
      <c r="O31" s="49">
        <f t="shared" si="2"/>
        <v>2021</v>
      </c>
      <c r="Q31" s="49">
        <f t="shared" si="13"/>
        <v>2045</v>
      </c>
      <c r="R31" s="68">
        <f t="shared" si="3"/>
        <v>0</v>
      </c>
      <c r="S31" s="50"/>
      <c r="U31" s="50"/>
      <c r="X31" s="50"/>
    </row>
    <row r="32" spans="1:24" x14ac:dyDescent="0.25">
      <c r="A32" s="69">
        <f>Original_Amount+Total_Interest</f>
        <v>119369.35</v>
      </c>
      <c r="B32" s="48">
        <f t="shared" si="4"/>
        <v>44348</v>
      </c>
      <c r="C32" s="72">
        <f t="shared" si="5"/>
        <v>21550.589999999924</v>
      </c>
      <c r="D32" s="125">
        <v>0</v>
      </c>
      <c r="E32" s="125">
        <v>0</v>
      </c>
      <c r="F32" s="73">
        <f t="shared" si="6"/>
        <v>782.11</v>
      </c>
      <c r="G32" s="77">
        <f t="shared" si="7"/>
        <v>172.15</v>
      </c>
      <c r="H32" s="74">
        <f t="shared" si="0"/>
        <v>745.74</v>
      </c>
      <c r="I32" s="74">
        <f t="shared" si="1"/>
        <v>20804.849999999922</v>
      </c>
      <c r="J32" s="74">
        <f t="shared" si="11"/>
        <v>1867.5</v>
      </c>
      <c r="K32" s="60">
        <f t="shared" si="12"/>
        <v>18937.349999999922</v>
      </c>
      <c r="L32" s="75">
        <f t="shared" si="8"/>
        <v>1867.5</v>
      </c>
      <c r="M32" s="123">
        <f t="shared" si="9"/>
        <v>1867.5</v>
      </c>
      <c r="N32" s="76">
        <f t="shared" si="10"/>
        <v>18937.349999999922</v>
      </c>
      <c r="O32" s="49">
        <f t="shared" si="2"/>
        <v>2021</v>
      </c>
      <c r="Q32" s="49">
        <f t="shared" si="13"/>
        <v>2046</v>
      </c>
      <c r="R32" s="68">
        <f t="shared" si="3"/>
        <v>0</v>
      </c>
      <c r="S32" s="50"/>
      <c r="U32" s="50"/>
      <c r="X32" s="50"/>
    </row>
    <row r="33" spans="1:24" ht="15" customHeight="1" x14ac:dyDescent="0.25">
      <c r="B33" s="48">
        <f t="shared" si="4"/>
        <v>44378</v>
      </c>
      <c r="C33" s="72">
        <f t="shared" si="5"/>
        <v>18129.069999999923</v>
      </c>
      <c r="D33" s="125">
        <v>0</v>
      </c>
      <c r="E33" s="125">
        <v>0</v>
      </c>
      <c r="F33" s="73">
        <f t="shared" si="6"/>
        <v>808.28</v>
      </c>
      <c r="G33" s="77">
        <f t="shared" si="7"/>
        <v>145.97999999999999</v>
      </c>
      <c r="H33" s="74">
        <f t="shared" si="0"/>
        <v>745.74</v>
      </c>
      <c r="I33" s="74">
        <f t="shared" si="1"/>
        <v>17383.329999999922</v>
      </c>
      <c r="J33" s="74">
        <f t="shared" si="11"/>
        <v>1457.5</v>
      </c>
      <c r="K33" s="60">
        <f t="shared" si="12"/>
        <v>15925.829999999922</v>
      </c>
      <c r="L33" s="75">
        <f t="shared" si="8"/>
        <v>1457.5</v>
      </c>
      <c r="M33" s="123">
        <f t="shared" si="9"/>
        <v>1457.5</v>
      </c>
      <c r="N33" s="76">
        <f t="shared" si="10"/>
        <v>15925.829999999922</v>
      </c>
      <c r="O33" s="49">
        <f t="shared" si="2"/>
        <v>2021</v>
      </c>
      <c r="Q33" s="55">
        <f t="shared" si="13"/>
        <v>2047</v>
      </c>
      <c r="R33" s="87">
        <f t="shared" si="3"/>
        <v>0</v>
      </c>
      <c r="S33" s="50"/>
      <c r="U33" s="50"/>
      <c r="X33" s="50"/>
    </row>
    <row r="34" spans="1:24" x14ac:dyDescent="0.25">
      <c r="A34" s="21" t="s">
        <v>72</v>
      </c>
      <c r="B34" s="48">
        <f t="shared" si="4"/>
        <v>44409</v>
      </c>
      <c r="C34" s="72">
        <f t="shared" si="5"/>
        <v>15094.329999999922</v>
      </c>
      <c r="D34" s="125">
        <v>0</v>
      </c>
      <c r="E34" s="125">
        <v>0</v>
      </c>
      <c r="F34" s="73">
        <f t="shared" si="6"/>
        <v>831.5</v>
      </c>
      <c r="G34" s="77">
        <f t="shared" si="7"/>
        <v>122.76</v>
      </c>
      <c r="H34" s="74">
        <f t="shared" si="0"/>
        <v>745.74</v>
      </c>
      <c r="I34" s="74">
        <f t="shared" si="1"/>
        <v>14348.589999999922</v>
      </c>
      <c r="J34" s="74">
        <f t="shared" si="11"/>
        <v>1867.5</v>
      </c>
      <c r="K34" s="60">
        <f t="shared" si="12"/>
        <v>12481.089999999922</v>
      </c>
      <c r="L34" s="75">
        <f t="shared" si="8"/>
        <v>1867.5</v>
      </c>
      <c r="M34" s="123">
        <f t="shared" si="9"/>
        <v>1867.5</v>
      </c>
      <c r="N34" s="76">
        <f t="shared" si="10"/>
        <v>12481.089999999922</v>
      </c>
      <c r="O34" s="49">
        <f t="shared" si="2"/>
        <v>2021</v>
      </c>
    </row>
    <row r="35" spans="1:24" x14ac:dyDescent="0.25">
      <c r="A35" s="50">
        <f>ROUND(Total_Investment/(900*12-500),1)</f>
        <v>11.6</v>
      </c>
      <c r="B35" s="48">
        <f t="shared" si="4"/>
        <v>44440</v>
      </c>
      <c r="C35" s="72">
        <f t="shared" si="5"/>
        <v>11623.039999999923</v>
      </c>
      <c r="D35" s="125">
        <v>0</v>
      </c>
      <c r="E35" s="125">
        <v>0</v>
      </c>
      <c r="F35" s="73">
        <f t="shared" si="6"/>
        <v>858.05</v>
      </c>
      <c r="G35" s="77">
        <f t="shared" si="7"/>
        <v>96.21</v>
      </c>
      <c r="H35" s="74">
        <f t="shared" si="0"/>
        <v>745.74</v>
      </c>
      <c r="I35" s="74">
        <f t="shared" si="1"/>
        <v>10877.299999999923</v>
      </c>
      <c r="J35" s="74">
        <f t="shared" si="11"/>
        <v>1447.5</v>
      </c>
      <c r="K35" s="60">
        <f t="shared" si="12"/>
        <v>9429.7999999999229</v>
      </c>
      <c r="L35" s="75">
        <f t="shared" si="8"/>
        <v>1447.5</v>
      </c>
      <c r="M35" s="123">
        <f t="shared" si="9"/>
        <v>1447.5</v>
      </c>
      <c r="N35" s="76">
        <f t="shared" si="10"/>
        <v>9429.7999999999229</v>
      </c>
      <c r="O35" s="49">
        <f t="shared" si="2"/>
        <v>2021</v>
      </c>
      <c r="R35" s="91" t="s">
        <v>51</v>
      </c>
      <c r="S35" s="91" t="s">
        <v>50</v>
      </c>
    </row>
    <row r="36" spans="1:24" x14ac:dyDescent="0.25">
      <c r="B36" s="48">
        <f t="shared" si="4"/>
        <v>44470</v>
      </c>
      <c r="C36" s="72">
        <f t="shared" si="5"/>
        <v>8548.2299999999232</v>
      </c>
      <c r="D36" s="125">
        <v>0</v>
      </c>
      <c r="E36" s="125">
        <v>0</v>
      </c>
      <c r="F36" s="73">
        <f t="shared" si="6"/>
        <v>881.56999999999994</v>
      </c>
      <c r="G36" s="77">
        <f t="shared" si="7"/>
        <v>72.69</v>
      </c>
      <c r="H36" s="74">
        <f t="shared" si="0"/>
        <v>745.74</v>
      </c>
      <c r="I36" s="74">
        <f t="shared" si="1"/>
        <v>7802.4899999999234</v>
      </c>
      <c r="J36" s="74">
        <f t="shared" si="11"/>
        <v>1867.5</v>
      </c>
      <c r="K36" s="60">
        <f t="shared" si="12"/>
        <v>5934.9899999999234</v>
      </c>
      <c r="L36" s="75">
        <f t="shared" si="8"/>
        <v>1867.5</v>
      </c>
      <c r="M36" s="123">
        <f t="shared" si="9"/>
        <v>1867.5</v>
      </c>
      <c r="N36" s="76">
        <f t="shared" si="10"/>
        <v>5934.9899999999234</v>
      </c>
      <c r="O36" s="49">
        <f t="shared" si="2"/>
        <v>2021</v>
      </c>
      <c r="R36" s="92">
        <v>1050</v>
      </c>
      <c r="S36" s="93">
        <v>43709</v>
      </c>
    </row>
    <row r="37" spans="1:24" x14ac:dyDescent="0.25">
      <c r="A37" s="21" t="s">
        <v>73</v>
      </c>
      <c r="B37" s="48">
        <f t="shared" si="4"/>
        <v>44501</v>
      </c>
      <c r="C37" s="72">
        <f t="shared" si="5"/>
        <v>5026.4799999999232</v>
      </c>
      <c r="D37" s="125">
        <v>0</v>
      </c>
      <c r="E37" s="125">
        <v>0</v>
      </c>
      <c r="F37" s="73">
        <f t="shared" si="6"/>
        <v>908.51</v>
      </c>
      <c r="G37" s="77">
        <f t="shared" si="7"/>
        <v>45.75</v>
      </c>
      <c r="H37" s="74">
        <f t="shared" si="0"/>
        <v>745.74</v>
      </c>
      <c r="I37" s="74">
        <f t="shared" si="1"/>
        <v>4280.7399999999234</v>
      </c>
      <c r="J37" s="74">
        <f t="shared" si="11"/>
        <v>1867.5</v>
      </c>
      <c r="K37" s="60">
        <f t="shared" si="12"/>
        <v>2413.2399999999234</v>
      </c>
      <c r="L37" s="75">
        <f t="shared" si="8"/>
        <v>1867.5</v>
      </c>
      <c r="M37" s="123">
        <f t="shared" si="9"/>
        <v>1867.5</v>
      </c>
      <c r="N37" s="76">
        <f t="shared" si="10"/>
        <v>2413.2399999999234</v>
      </c>
      <c r="O37" s="49">
        <f t="shared" si="2"/>
        <v>2021</v>
      </c>
      <c r="R37" s="95" t="s">
        <v>52</v>
      </c>
      <c r="S37" s="95" t="s">
        <v>50</v>
      </c>
    </row>
    <row r="38" spans="1:24" x14ac:dyDescent="0.25">
      <c r="A38" s="145">
        <f>EDATE(B4,ROUND(Years_Until_Profit*12,0))</f>
        <v>47727</v>
      </c>
      <c r="B38" s="48">
        <f t="shared" si="4"/>
        <v>44531</v>
      </c>
      <c r="C38" s="72">
        <f t="shared" si="5"/>
        <v>1477.5799999999235</v>
      </c>
      <c r="D38" s="125">
        <v>0</v>
      </c>
      <c r="E38" s="125">
        <v>0</v>
      </c>
      <c r="F38" s="73">
        <f t="shared" si="6"/>
        <v>935.66</v>
      </c>
      <c r="G38" s="77">
        <f t="shared" si="7"/>
        <v>18.600000000000001</v>
      </c>
      <c r="H38" s="74">
        <f t="shared" si="0"/>
        <v>745.74</v>
      </c>
      <c r="I38" s="74">
        <f t="shared" si="1"/>
        <v>731.83999999992352</v>
      </c>
      <c r="J38" s="74">
        <f t="shared" si="11"/>
        <v>1867.5</v>
      </c>
      <c r="K38" s="60">
        <f t="shared" si="12"/>
        <v>-1135.6600000000765</v>
      </c>
      <c r="L38" s="75">
        <f t="shared" si="8"/>
        <v>1867.5</v>
      </c>
      <c r="M38" s="123">
        <f t="shared" si="9"/>
        <v>1867.5</v>
      </c>
      <c r="N38" s="76">
        <f t="shared" si="10"/>
        <v>-1135.6600000000765</v>
      </c>
      <c r="O38" s="49">
        <f t="shared" si="2"/>
        <v>2021</v>
      </c>
      <c r="R38" s="92">
        <v>1025</v>
      </c>
      <c r="S38" s="93">
        <v>43647</v>
      </c>
    </row>
    <row r="39" spans="1:24" x14ac:dyDescent="0.25">
      <c r="B39" s="48">
        <f t="shared" si="4"/>
        <v>44562</v>
      </c>
      <c r="C39" s="72">
        <f t="shared" si="5"/>
        <v>-0.01</v>
      </c>
      <c r="D39" s="125">
        <v>0</v>
      </c>
      <c r="E39" s="125">
        <v>0</v>
      </c>
      <c r="F39" s="73">
        <f t="shared" si="6"/>
        <v>0</v>
      </c>
      <c r="G39" s="77">
        <f t="shared" si="7"/>
        <v>0</v>
      </c>
      <c r="H39" s="74">
        <f t="shared" si="0"/>
        <v>0</v>
      </c>
      <c r="I39" s="74">
        <f t="shared" si="1"/>
        <v>0</v>
      </c>
      <c r="J39" s="74">
        <f t="shared" si="11"/>
        <v>0</v>
      </c>
      <c r="K39" s="60">
        <f t="shared" si="12"/>
        <v>0</v>
      </c>
      <c r="L39" s="75">
        <f t="shared" si="8"/>
        <v>0</v>
      </c>
      <c r="M39" s="123">
        <f t="shared" si="9"/>
        <v>0</v>
      </c>
      <c r="N39" s="76">
        <f t="shared" si="10"/>
        <v>0</v>
      </c>
      <c r="O39" s="49">
        <f t="shared" si="2"/>
        <v>2022</v>
      </c>
      <c r="P39" s="50" t="b">
        <v>0</v>
      </c>
      <c r="R39" s="95" t="s">
        <v>57</v>
      </c>
      <c r="S39" s="95" t="s">
        <v>50</v>
      </c>
    </row>
    <row r="40" spans="1:24" x14ac:dyDescent="0.25">
      <c r="B40" s="48">
        <f t="shared" si="4"/>
        <v>44593</v>
      </c>
      <c r="C40" s="72">
        <f t="shared" si="5"/>
        <v>0</v>
      </c>
      <c r="D40" s="125">
        <v>0</v>
      </c>
      <c r="E40" s="125">
        <v>0</v>
      </c>
      <c r="F40" s="73">
        <f t="shared" si="6"/>
        <v>0</v>
      </c>
      <c r="G40" s="77">
        <f t="shared" si="7"/>
        <v>0</v>
      </c>
      <c r="H40" s="74">
        <f t="shared" si="0"/>
        <v>0</v>
      </c>
      <c r="I40" s="74">
        <f t="shared" si="1"/>
        <v>0</v>
      </c>
      <c r="J40" s="74">
        <f t="shared" si="11"/>
        <v>0</v>
      </c>
      <c r="K40" s="60">
        <f t="shared" si="12"/>
        <v>0</v>
      </c>
      <c r="L40" s="75">
        <f t="shared" si="8"/>
        <v>0</v>
      </c>
      <c r="M40" s="123">
        <f t="shared" si="9"/>
        <v>0</v>
      </c>
      <c r="N40" s="76">
        <f t="shared" si="10"/>
        <v>0</v>
      </c>
      <c r="O40" s="49">
        <f t="shared" si="2"/>
        <v>2022</v>
      </c>
      <c r="R40" s="97">
        <v>1000</v>
      </c>
      <c r="S40" s="98">
        <v>42917</v>
      </c>
    </row>
    <row r="41" spans="1:24" x14ac:dyDescent="0.25">
      <c r="B41" s="48">
        <f t="shared" si="4"/>
        <v>44621</v>
      </c>
      <c r="C41" s="72">
        <f t="shared" si="5"/>
        <v>0</v>
      </c>
      <c r="D41" s="125">
        <v>0</v>
      </c>
      <c r="E41" s="125">
        <v>0</v>
      </c>
      <c r="F41" s="73">
        <f t="shared" si="6"/>
        <v>0</v>
      </c>
      <c r="G41" s="77">
        <f t="shared" si="7"/>
        <v>0</v>
      </c>
      <c r="H41" s="74">
        <f t="shared" si="0"/>
        <v>0</v>
      </c>
      <c r="I41" s="74">
        <f t="shared" si="1"/>
        <v>0</v>
      </c>
      <c r="J41" s="74">
        <f t="shared" si="11"/>
        <v>0</v>
      </c>
      <c r="K41" s="60">
        <f t="shared" si="12"/>
        <v>0</v>
      </c>
      <c r="L41" s="75">
        <f t="shared" si="8"/>
        <v>0</v>
      </c>
      <c r="M41" s="123">
        <f t="shared" si="9"/>
        <v>0</v>
      </c>
      <c r="N41" s="76">
        <f t="shared" si="10"/>
        <v>0</v>
      </c>
      <c r="O41" s="49">
        <f t="shared" si="2"/>
        <v>2022</v>
      </c>
      <c r="P41" s="50" t="b">
        <v>0</v>
      </c>
      <c r="S41" s="50"/>
    </row>
    <row r="42" spans="1:24" x14ac:dyDescent="0.25">
      <c r="B42" s="48">
        <f t="shared" si="4"/>
        <v>44652</v>
      </c>
      <c r="C42" s="72">
        <f t="shared" si="5"/>
        <v>0</v>
      </c>
      <c r="D42" s="125">
        <v>0</v>
      </c>
      <c r="E42" s="125">
        <v>0</v>
      </c>
      <c r="F42" s="73">
        <f t="shared" si="6"/>
        <v>0</v>
      </c>
      <c r="G42" s="77">
        <f t="shared" si="7"/>
        <v>0</v>
      </c>
      <c r="H42" s="74">
        <f t="shared" si="0"/>
        <v>0</v>
      </c>
      <c r="I42" s="74">
        <f t="shared" si="1"/>
        <v>0</v>
      </c>
      <c r="J42" s="74">
        <f t="shared" si="11"/>
        <v>0</v>
      </c>
      <c r="K42" s="60">
        <f t="shared" si="12"/>
        <v>0</v>
      </c>
      <c r="L42" s="75">
        <f t="shared" si="8"/>
        <v>0</v>
      </c>
      <c r="M42" s="123">
        <f t="shared" si="9"/>
        <v>0</v>
      </c>
      <c r="N42" s="76">
        <f t="shared" si="10"/>
        <v>0</v>
      </c>
      <c r="O42" s="49">
        <f t="shared" si="2"/>
        <v>2022</v>
      </c>
      <c r="S42" s="50"/>
    </row>
    <row r="43" spans="1:24" x14ac:dyDescent="0.25">
      <c r="B43" s="48">
        <f t="shared" si="4"/>
        <v>44682</v>
      </c>
      <c r="C43" s="72">
        <f t="shared" si="5"/>
        <v>0</v>
      </c>
      <c r="D43" s="125">
        <v>0</v>
      </c>
      <c r="E43" s="125">
        <v>0</v>
      </c>
      <c r="F43" s="73">
        <f t="shared" si="6"/>
        <v>0</v>
      </c>
      <c r="G43" s="77">
        <f t="shared" si="7"/>
        <v>0</v>
      </c>
      <c r="H43" s="74">
        <f t="shared" si="0"/>
        <v>0</v>
      </c>
      <c r="I43" s="74">
        <f t="shared" si="1"/>
        <v>0</v>
      </c>
      <c r="J43" s="74">
        <f t="shared" si="11"/>
        <v>0</v>
      </c>
      <c r="K43" s="60">
        <f t="shared" si="12"/>
        <v>0</v>
      </c>
      <c r="L43" s="75">
        <f t="shared" si="8"/>
        <v>0</v>
      </c>
      <c r="M43" s="123">
        <f t="shared" si="9"/>
        <v>0</v>
      </c>
      <c r="N43" s="76">
        <f t="shared" si="10"/>
        <v>0</v>
      </c>
      <c r="O43" s="49">
        <f t="shared" si="2"/>
        <v>2022</v>
      </c>
    </row>
    <row r="44" spans="1:24" x14ac:dyDescent="0.25">
      <c r="B44" s="48">
        <f t="shared" si="4"/>
        <v>44713</v>
      </c>
      <c r="C44" s="72">
        <f t="shared" si="5"/>
        <v>0</v>
      </c>
      <c r="D44" s="125">
        <v>0</v>
      </c>
      <c r="E44" s="125">
        <v>0</v>
      </c>
      <c r="F44" s="73">
        <f t="shared" si="6"/>
        <v>0</v>
      </c>
      <c r="G44" s="77">
        <f t="shared" si="7"/>
        <v>0</v>
      </c>
      <c r="H44" s="74">
        <f t="shared" si="0"/>
        <v>0</v>
      </c>
      <c r="I44" s="74">
        <f t="shared" si="1"/>
        <v>0</v>
      </c>
      <c r="J44" s="74">
        <f t="shared" si="11"/>
        <v>0</v>
      </c>
      <c r="K44" s="60">
        <f t="shared" si="12"/>
        <v>0</v>
      </c>
      <c r="L44" s="75">
        <f t="shared" si="8"/>
        <v>0</v>
      </c>
      <c r="M44" s="123">
        <f t="shared" si="9"/>
        <v>0</v>
      </c>
      <c r="N44" s="76">
        <f t="shared" si="10"/>
        <v>0</v>
      </c>
      <c r="O44" s="49">
        <f t="shared" si="2"/>
        <v>2022</v>
      </c>
    </row>
    <row r="45" spans="1:24" x14ac:dyDescent="0.25">
      <c r="B45" s="48">
        <f t="shared" si="4"/>
        <v>44743</v>
      </c>
      <c r="C45" s="72">
        <f t="shared" si="5"/>
        <v>0</v>
      </c>
      <c r="D45" s="125">
        <v>0</v>
      </c>
      <c r="E45" s="125">
        <v>0</v>
      </c>
      <c r="F45" s="73">
        <f t="shared" si="6"/>
        <v>0</v>
      </c>
      <c r="G45" s="77">
        <f t="shared" si="7"/>
        <v>0</v>
      </c>
      <c r="H45" s="74">
        <f t="shared" si="0"/>
        <v>0</v>
      </c>
      <c r="I45" s="74">
        <f t="shared" si="1"/>
        <v>0</v>
      </c>
      <c r="J45" s="74">
        <f t="shared" si="11"/>
        <v>0</v>
      </c>
      <c r="K45" s="60">
        <f t="shared" si="12"/>
        <v>0</v>
      </c>
      <c r="L45" s="75">
        <f t="shared" si="8"/>
        <v>0</v>
      </c>
      <c r="M45" s="123">
        <f t="shared" si="9"/>
        <v>0</v>
      </c>
      <c r="N45" s="76">
        <f t="shared" si="10"/>
        <v>0</v>
      </c>
      <c r="O45" s="49">
        <f t="shared" si="2"/>
        <v>2022</v>
      </c>
      <c r="R45" s="69"/>
    </row>
    <row r="46" spans="1:24" x14ac:dyDescent="0.25">
      <c r="B46" s="48">
        <f t="shared" si="4"/>
        <v>44774</v>
      </c>
      <c r="C46" s="72">
        <f t="shared" si="5"/>
        <v>0</v>
      </c>
      <c r="D46" s="125">
        <v>0</v>
      </c>
      <c r="E46" s="125">
        <v>0</v>
      </c>
      <c r="F46" s="73">
        <f t="shared" si="6"/>
        <v>0</v>
      </c>
      <c r="G46" s="77">
        <f t="shared" si="7"/>
        <v>0</v>
      </c>
      <c r="H46" s="74">
        <f t="shared" si="0"/>
        <v>0</v>
      </c>
      <c r="I46" s="74">
        <f t="shared" si="1"/>
        <v>0</v>
      </c>
      <c r="J46" s="74">
        <f t="shared" si="11"/>
        <v>0</v>
      </c>
      <c r="K46" s="60">
        <f t="shared" si="12"/>
        <v>0</v>
      </c>
      <c r="L46" s="75">
        <f t="shared" si="8"/>
        <v>0</v>
      </c>
      <c r="M46" s="123">
        <f t="shared" si="9"/>
        <v>0</v>
      </c>
      <c r="N46" s="76">
        <f t="shared" si="10"/>
        <v>0</v>
      </c>
      <c r="O46" s="49">
        <f t="shared" si="2"/>
        <v>2022</v>
      </c>
    </row>
    <row r="47" spans="1:24" x14ac:dyDescent="0.25">
      <c r="B47" s="48">
        <f t="shared" si="4"/>
        <v>44805</v>
      </c>
      <c r="C47" s="72">
        <f t="shared" si="5"/>
        <v>0</v>
      </c>
      <c r="D47" s="125">
        <v>0</v>
      </c>
      <c r="E47" s="125">
        <v>0</v>
      </c>
      <c r="F47" s="73">
        <f t="shared" si="6"/>
        <v>0</v>
      </c>
      <c r="G47" s="77">
        <f t="shared" si="7"/>
        <v>0</v>
      </c>
      <c r="H47" s="74">
        <f t="shared" si="0"/>
        <v>0</v>
      </c>
      <c r="I47" s="74">
        <f t="shared" si="1"/>
        <v>0</v>
      </c>
      <c r="J47" s="74">
        <f t="shared" si="11"/>
        <v>0</v>
      </c>
      <c r="K47" s="60">
        <f t="shared" si="12"/>
        <v>0</v>
      </c>
      <c r="L47" s="75">
        <f t="shared" si="8"/>
        <v>0</v>
      </c>
      <c r="M47" s="123">
        <f t="shared" si="9"/>
        <v>0</v>
      </c>
      <c r="N47" s="76">
        <f t="shared" si="10"/>
        <v>0</v>
      </c>
      <c r="O47" s="49">
        <f t="shared" si="2"/>
        <v>2022</v>
      </c>
    </row>
    <row r="48" spans="1:24" x14ac:dyDescent="0.25">
      <c r="B48" s="48">
        <f t="shared" si="4"/>
        <v>44835</v>
      </c>
      <c r="C48" s="72">
        <f t="shared" si="5"/>
        <v>0</v>
      </c>
      <c r="D48" s="125">
        <v>0</v>
      </c>
      <c r="E48" s="125">
        <v>0</v>
      </c>
      <c r="F48" s="73">
        <f t="shared" si="6"/>
        <v>0</v>
      </c>
      <c r="G48" s="77">
        <f t="shared" si="7"/>
        <v>0</v>
      </c>
      <c r="H48" s="74">
        <f t="shared" si="0"/>
        <v>0</v>
      </c>
      <c r="I48" s="74">
        <f t="shared" si="1"/>
        <v>0</v>
      </c>
      <c r="J48" s="74">
        <f t="shared" si="11"/>
        <v>0</v>
      </c>
      <c r="K48" s="60">
        <f t="shared" si="12"/>
        <v>0</v>
      </c>
      <c r="L48" s="75">
        <f t="shared" si="8"/>
        <v>0</v>
      </c>
      <c r="M48" s="123">
        <f t="shared" si="9"/>
        <v>0</v>
      </c>
      <c r="N48" s="76">
        <f t="shared" si="10"/>
        <v>0</v>
      </c>
      <c r="O48" s="49">
        <f t="shared" si="2"/>
        <v>2022</v>
      </c>
    </row>
    <row r="49" spans="2:18" x14ac:dyDescent="0.25">
      <c r="B49" s="48">
        <f t="shared" si="4"/>
        <v>44866</v>
      </c>
      <c r="C49" s="72">
        <f t="shared" si="5"/>
        <v>0</v>
      </c>
      <c r="D49" s="125">
        <v>0</v>
      </c>
      <c r="E49" s="125">
        <v>0</v>
      </c>
      <c r="F49" s="73">
        <f t="shared" si="6"/>
        <v>0</v>
      </c>
      <c r="G49" s="77">
        <f t="shared" si="7"/>
        <v>0</v>
      </c>
      <c r="H49" s="74">
        <f t="shared" si="0"/>
        <v>0</v>
      </c>
      <c r="I49" s="74">
        <f t="shared" si="1"/>
        <v>0</v>
      </c>
      <c r="J49" s="74">
        <f t="shared" si="11"/>
        <v>0</v>
      </c>
      <c r="K49" s="60">
        <f t="shared" si="12"/>
        <v>0</v>
      </c>
      <c r="L49" s="75">
        <f t="shared" si="8"/>
        <v>0</v>
      </c>
      <c r="M49" s="123">
        <f t="shared" si="9"/>
        <v>0</v>
      </c>
      <c r="N49" s="76">
        <f t="shared" si="10"/>
        <v>0</v>
      </c>
      <c r="O49" s="49">
        <f t="shared" si="2"/>
        <v>2022</v>
      </c>
    </row>
    <row r="50" spans="2:18" x14ac:dyDescent="0.25">
      <c r="B50" s="48">
        <f t="shared" si="4"/>
        <v>44896</v>
      </c>
      <c r="C50" s="72">
        <f t="shared" si="5"/>
        <v>0</v>
      </c>
      <c r="D50" s="125">
        <v>0</v>
      </c>
      <c r="E50" s="125">
        <v>0</v>
      </c>
      <c r="F50" s="73">
        <f t="shared" si="6"/>
        <v>0</v>
      </c>
      <c r="G50" s="77">
        <f t="shared" si="7"/>
        <v>0</v>
      </c>
      <c r="H50" s="74">
        <f t="shared" si="0"/>
        <v>0</v>
      </c>
      <c r="I50" s="74">
        <f t="shared" si="1"/>
        <v>0</v>
      </c>
      <c r="J50" s="74">
        <f t="shared" si="11"/>
        <v>0</v>
      </c>
      <c r="K50" s="60">
        <f t="shared" si="12"/>
        <v>0</v>
      </c>
      <c r="L50" s="75">
        <f t="shared" si="8"/>
        <v>0</v>
      </c>
      <c r="M50" s="123">
        <f t="shared" si="9"/>
        <v>0</v>
      </c>
      <c r="N50" s="76">
        <f t="shared" si="10"/>
        <v>0</v>
      </c>
      <c r="O50" s="49">
        <f t="shared" si="2"/>
        <v>2022</v>
      </c>
    </row>
    <row r="51" spans="2:18" x14ac:dyDescent="0.25">
      <c r="B51" s="48">
        <f t="shared" si="4"/>
        <v>44927</v>
      </c>
      <c r="C51" s="72">
        <f t="shared" si="5"/>
        <v>0</v>
      </c>
      <c r="D51" s="125">
        <v>0</v>
      </c>
      <c r="E51" s="125">
        <v>0</v>
      </c>
      <c r="F51" s="73">
        <f t="shared" si="6"/>
        <v>0</v>
      </c>
      <c r="G51" s="77">
        <f t="shared" si="7"/>
        <v>0</v>
      </c>
      <c r="H51" s="74">
        <f t="shared" si="0"/>
        <v>0</v>
      </c>
      <c r="I51" s="74">
        <f t="shared" si="1"/>
        <v>0</v>
      </c>
      <c r="J51" s="74">
        <f t="shared" si="11"/>
        <v>0</v>
      </c>
      <c r="K51" s="60">
        <f t="shared" si="12"/>
        <v>0</v>
      </c>
      <c r="L51" s="75">
        <f t="shared" si="8"/>
        <v>0</v>
      </c>
      <c r="M51" s="123">
        <f t="shared" si="9"/>
        <v>0</v>
      </c>
      <c r="N51" s="76">
        <f t="shared" si="10"/>
        <v>0</v>
      </c>
      <c r="O51" s="49">
        <f t="shared" si="2"/>
        <v>2023</v>
      </c>
    </row>
    <row r="52" spans="2:18" x14ac:dyDescent="0.25">
      <c r="B52" s="48">
        <f t="shared" si="4"/>
        <v>44958</v>
      </c>
      <c r="C52" s="72">
        <f t="shared" si="5"/>
        <v>0</v>
      </c>
      <c r="D52" s="125">
        <v>0</v>
      </c>
      <c r="E52" s="125">
        <v>0</v>
      </c>
      <c r="F52" s="73">
        <f t="shared" si="6"/>
        <v>0</v>
      </c>
      <c r="G52" s="77">
        <f t="shared" si="7"/>
        <v>0</v>
      </c>
      <c r="H52" s="74">
        <f t="shared" si="0"/>
        <v>0</v>
      </c>
      <c r="I52" s="74">
        <f t="shared" si="1"/>
        <v>0</v>
      </c>
      <c r="J52" s="74">
        <f t="shared" si="11"/>
        <v>0</v>
      </c>
      <c r="K52" s="60">
        <f t="shared" si="12"/>
        <v>0</v>
      </c>
      <c r="L52" s="75">
        <f t="shared" si="8"/>
        <v>0</v>
      </c>
      <c r="M52" s="123">
        <f t="shared" si="9"/>
        <v>0</v>
      </c>
      <c r="N52" s="76">
        <f t="shared" si="10"/>
        <v>0</v>
      </c>
      <c r="O52" s="49">
        <f t="shared" si="2"/>
        <v>2023</v>
      </c>
    </row>
    <row r="53" spans="2:18" x14ac:dyDescent="0.25">
      <c r="B53" s="48">
        <f t="shared" si="4"/>
        <v>44986</v>
      </c>
      <c r="C53" s="72">
        <f t="shared" si="5"/>
        <v>0</v>
      </c>
      <c r="D53" s="125">
        <v>0</v>
      </c>
      <c r="E53" s="125">
        <v>0</v>
      </c>
      <c r="F53" s="73">
        <f t="shared" si="6"/>
        <v>0</v>
      </c>
      <c r="G53" s="77">
        <f t="shared" si="7"/>
        <v>0</v>
      </c>
      <c r="H53" s="74">
        <f t="shared" si="0"/>
        <v>0</v>
      </c>
      <c r="I53" s="74">
        <f t="shared" si="1"/>
        <v>0</v>
      </c>
      <c r="J53" s="74">
        <f t="shared" si="11"/>
        <v>0</v>
      </c>
      <c r="K53" s="60">
        <f t="shared" si="12"/>
        <v>0</v>
      </c>
      <c r="L53" s="75">
        <f t="shared" si="8"/>
        <v>0</v>
      </c>
      <c r="M53" s="123">
        <f t="shared" si="9"/>
        <v>0</v>
      </c>
      <c r="N53" s="76">
        <f t="shared" si="10"/>
        <v>0</v>
      </c>
      <c r="O53" s="49">
        <f t="shared" si="2"/>
        <v>2023</v>
      </c>
    </row>
    <row r="54" spans="2:18" x14ac:dyDescent="0.25">
      <c r="B54" s="48">
        <f t="shared" si="4"/>
        <v>45017</v>
      </c>
      <c r="C54" s="72">
        <f t="shared" si="5"/>
        <v>0</v>
      </c>
      <c r="D54" s="125">
        <v>0</v>
      </c>
      <c r="E54" s="125">
        <v>0</v>
      </c>
      <c r="F54" s="73">
        <f t="shared" si="6"/>
        <v>0</v>
      </c>
      <c r="G54" s="77">
        <f t="shared" si="7"/>
        <v>0</v>
      </c>
      <c r="H54" s="74">
        <f t="shared" si="0"/>
        <v>0</v>
      </c>
      <c r="I54" s="74">
        <f t="shared" si="1"/>
        <v>0</v>
      </c>
      <c r="J54" s="74">
        <f t="shared" si="11"/>
        <v>0</v>
      </c>
      <c r="K54" s="60">
        <f t="shared" si="12"/>
        <v>0</v>
      </c>
      <c r="L54" s="75">
        <f t="shared" si="8"/>
        <v>0</v>
      </c>
      <c r="M54" s="123">
        <f t="shared" si="9"/>
        <v>0</v>
      </c>
      <c r="N54" s="76">
        <f t="shared" si="10"/>
        <v>0</v>
      </c>
      <c r="O54" s="49">
        <f t="shared" si="2"/>
        <v>2023</v>
      </c>
    </row>
    <row r="55" spans="2:18" x14ac:dyDescent="0.25">
      <c r="B55" s="48">
        <f t="shared" si="4"/>
        <v>45047</v>
      </c>
      <c r="C55" s="72">
        <f t="shared" si="5"/>
        <v>0</v>
      </c>
      <c r="D55" s="125">
        <v>0</v>
      </c>
      <c r="E55" s="125">
        <v>0</v>
      </c>
      <c r="F55" s="73">
        <f t="shared" si="6"/>
        <v>0</v>
      </c>
      <c r="G55" s="77">
        <f t="shared" si="7"/>
        <v>0</v>
      </c>
      <c r="H55" s="74">
        <f t="shared" si="0"/>
        <v>0</v>
      </c>
      <c r="I55" s="74">
        <f t="shared" si="1"/>
        <v>0</v>
      </c>
      <c r="J55" s="74">
        <f t="shared" si="11"/>
        <v>0</v>
      </c>
      <c r="K55" s="60">
        <f t="shared" si="12"/>
        <v>0</v>
      </c>
      <c r="L55" s="75">
        <f t="shared" si="8"/>
        <v>0</v>
      </c>
      <c r="M55" s="123">
        <f t="shared" si="9"/>
        <v>0</v>
      </c>
      <c r="N55" s="76">
        <f t="shared" si="10"/>
        <v>0</v>
      </c>
      <c r="O55" s="49">
        <f t="shared" si="2"/>
        <v>2023</v>
      </c>
      <c r="R55" s="69"/>
    </row>
    <row r="56" spans="2:18" x14ac:dyDescent="0.25">
      <c r="B56" s="48">
        <f t="shared" si="4"/>
        <v>45078</v>
      </c>
      <c r="C56" s="72">
        <f t="shared" si="5"/>
        <v>0</v>
      </c>
      <c r="D56" s="125">
        <v>0</v>
      </c>
      <c r="E56" s="125">
        <v>0</v>
      </c>
      <c r="F56" s="73">
        <f t="shared" si="6"/>
        <v>0</v>
      </c>
      <c r="G56" s="77">
        <f t="shared" si="7"/>
        <v>0</v>
      </c>
      <c r="H56" s="74">
        <f t="shared" si="0"/>
        <v>0</v>
      </c>
      <c r="I56" s="74">
        <f t="shared" si="1"/>
        <v>0</v>
      </c>
      <c r="J56" s="74">
        <f t="shared" si="11"/>
        <v>0</v>
      </c>
      <c r="K56" s="60">
        <f t="shared" si="12"/>
        <v>0</v>
      </c>
      <c r="L56" s="75">
        <f t="shared" si="8"/>
        <v>0</v>
      </c>
      <c r="M56" s="123">
        <f t="shared" si="9"/>
        <v>0</v>
      </c>
      <c r="N56" s="76">
        <f t="shared" si="10"/>
        <v>0</v>
      </c>
      <c r="O56" s="49">
        <f t="shared" si="2"/>
        <v>2023</v>
      </c>
    </row>
    <row r="57" spans="2:18" x14ac:dyDescent="0.25">
      <c r="B57" s="48">
        <f t="shared" si="4"/>
        <v>45108</v>
      </c>
      <c r="C57" s="72">
        <f t="shared" si="5"/>
        <v>0</v>
      </c>
      <c r="D57" s="125">
        <v>0</v>
      </c>
      <c r="E57" s="125">
        <v>0</v>
      </c>
      <c r="F57" s="73">
        <f t="shared" si="6"/>
        <v>0</v>
      </c>
      <c r="G57" s="77">
        <f t="shared" si="7"/>
        <v>0</v>
      </c>
      <c r="H57" s="74">
        <f t="shared" si="0"/>
        <v>0</v>
      </c>
      <c r="I57" s="74">
        <f t="shared" si="1"/>
        <v>0</v>
      </c>
      <c r="J57" s="74">
        <f t="shared" si="11"/>
        <v>0</v>
      </c>
      <c r="K57" s="60">
        <f t="shared" si="12"/>
        <v>0</v>
      </c>
      <c r="L57" s="75">
        <f t="shared" si="8"/>
        <v>0</v>
      </c>
      <c r="M57" s="123">
        <f t="shared" si="9"/>
        <v>0</v>
      </c>
      <c r="N57" s="76">
        <f t="shared" si="10"/>
        <v>0</v>
      </c>
      <c r="O57" s="49">
        <f t="shared" si="2"/>
        <v>2023</v>
      </c>
    </row>
    <row r="58" spans="2:18" x14ac:dyDescent="0.25">
      <c r="B58" s="48">
        <f t="shared" si="4"/>
        <v>45139</v>
      </c>
      <c r="C58" s="72">
        <f t="shared" si="5"/>
        <v>0</v>
      </c>
      <c r="D58" s="125">
        <v>0</v>
      </c>
      <c r="E58" s="125">
        <v>0</v>
      </c>
      <c r="F58" s="73">
        <f t="shared" si="6"/>
        <v>0</v>
      </c>
      <c r="G58" s="77">
        <f t="shared" si="7"/>
        <v>0</v>
      </c>
      <c r="H58" s="74">
        <f t="shared" si="0"/>
        <v>0</v>
      </c>
      <c r="I58" s="74">
        <f t="shared" si="1"/>
        <v>0</v>
      </c>
      <c r="J58" s="74">
        <f t="shared" si="11"/>
        <v>0</v>
      </c>
      <c r="K58" s="60">
        <f t="shared" si="12"/>
        <v>0</v>
      </c>
      <c r="L58" s="75">
        <f t="shared" si="8"/>
        <v>0</v>
      </c>
      <c r="M58" s="123">
        <f t="shared" si="9"/>
        <v>0</v>
      </c>
      <c r="N58" s="76">
        <f t="shared" si="10"/>
        <v>0</v>
      </c>
      <c r="O58" s="49">
        <f t="shared" si="2"/>
        <v>2023</v>
      </c>
    </row>
    <row r="59" spans="2:18" x14ac:dyDescent="0.25">
      <c r="B59" s="48">
        <f t="shared" si="4"/>
        <v>45170</v>
      </c>
      <c r="C59" s="72">
        <f t="shared" si="5"/>
        <v>0</v>
      </c>
      <c r="D59" s="125">
        <v>0</v>
      </c>
      <c r="E59" s="125">
        <v>0</v>
      </c>
      <c r="F59" s="73">
        <f t="shared" si="6"/>
        <v>0</v>
      </c>
      <c r="G59" s="77">
        <f t="shared" si="7"/>
        <v>0</v>
      </c>
      <c r="H59" s="74">
        <f t="shared" si="0"/>
        <v>0</v>
      </c>
      <c r="I59" s="74">
        <f t="shared" si="1"/>
        <v>0</v>
      </c>
      <c r="J59" s="74">
        <f t="shared" si="11"/>
        <v>0</v>
      </c>
      <c r="K59" s="60">
        <f t="shared" si="12"/>
        <v>0</v>
      </c>
      <c r="L59" s="75">
        <f t="shared" si="8"/>
        <v>0</v>
      </c>
      <c r="M59" s="123">
        <f t="shared" si="9"/>
        <v>0</v>
      </c>
      <c r="N59" s="76">
        <f t="shared" si="10"/>
        <v>0</v>
      </c>
      <c r="O59" s="49">
        <f t="shared" si="2"/>
        <v>2023</v>
      </c>
    </row>
    <row r="60" spans="2:18" x14ac:dyDescent="0.25">
      <c r="B60" s="48">
        <f t="shared" si="4"/>
        <v>45200</v>
      </c>
      <c r="C60" s="72">
        <f t="shared" si="5"/>
        <v>0</v>
      </c>
      <c r="D60" s="125">
        <v>0</v>
      </c>
      <c r="E60" s="125">
        <v>0</v>
      </c>
      <c r="F60" s="73">
        <f t="shared" si="6"/>
        <v>0</v>
      </c>
      <c r="G60" s="77">
        <f t="shared" si="7"/>
        <v>0</v>
      </c>
      <c r="H60" s="74">
        <f t="shared" si="0"/>
        <v>0</v>
      </c>
      <c r="I60" s="74">
        <f t="shared" si="1"/>
        <v>0</v>
      </c>
      <c r="J60" s="74">
        <f t="shared" si="11"/>
        <v>0</v>
      </c>
      <c r="K60" s="60">
        <f t="shared" si="12"/>
        <v>0</v>
      </c>
      <c r="L60" s="75">
        <f t="shared" si="8"/>
        <v>0</v>
      </c>
      <c r="M60" s="123">
        <f t="shared" si="9"/>
        <v>0</v>
      </c>
      <c r="N60" s="76">
        <f t="shared" si="10"/>
        <v>0</v>
      </c>
      <c r="O60" s="49">
        <f t="shared" si="2"/>
        <v>2023</v>
      </c>
    </row>
    <row r="61" spans="2:18" x14ac:dyDescent="0.25">
      <c r="B61" s="48">
        <f t="shared" si="4"/>
        <v>45231</v>
      </c>
      <c r="C61" s="72">
        <f t="shared" si="5"/>
        <v>0</v>
      </c>
      <c r="D61" s="125">
        <v>0</v>
      </c>
      <c r="E61" s="125">
        <v>0</v>
      </c>
      <c r="F61" s="73">
        <f t="shared" si="6"/>
        <v>0</v>
      </c>
      <c r="G61" s="77">
        <f t="shared" si="7"/>
        <v>0</v>
      </c>
      <c r="H61" s="74">
        <f t="shared" si="0"/>
        <v>0</v>
      </c>
      <c r="I61" s="74">
        <f t="shared" si="1"/>
        <v>0</v>
      </c>
      <c r="J61" s="74">
        <f t="shared" si="11"/>
        <v>0</v>
      </c>
      <c r="K61" s="60">
        <f t="shared" si="12"/>
        <v>0</v>
      </c>
      <c r="L61" s="75">
        <f t="shared" si="8"/>
        <v>0</v>
      </c>
      <c r="M61" s="123">
        <f t="shared" si="9"/>
        <v>0</v>
      </c>
      <c r="N61" s="76">
        <f t="shared" si="10"/>
        <v>0</v>
      </c>
      <c r="O61" s="49">
        <f t="shared" si="2"/>
        <v>2023</v>
      </c>
    </row>
    <row r="62" spans="2:18" x14ac:dyDescent="0.25">
      <c r="B62" s="48">
        <f t="shared" si="4"/>
        <v>45261</v>
      </c>
      <c r="C62" s="72">
        <f t="shared" si="5"/>
        <v>0</v>
      </c>
      <c r="D62" s="125">
        <v>0</v>
      </c>
      <c r="E62" s="125">
        <v>0</v>
      </c>
      <c r="F62" s="73">
        <f t="shared" si="6"/>
        <v>0</v>
      </c>
      <c r="G62" s="77">
        <f t="shared" si="7"/>
        <v>0</v>
      </c>
      <c r="H62" s="74">
        <f t="shared" si="0"/>
        <v>0</v>
      </c>
      <c r="I62" s="74">
        <f t="shared" si="1"/>
        <v>0</v>
      </c>
      <c r="J62" s="74">
        <f t="shared" si="11"/>
        <v>0</v>
      </c>
      <c r="K62" s="60">
        <f t="shared" si="12"/>
        <v>0</v>
      </c>
      <c r="L62" s="75">
        <f t="shared" si="8"/>
        <v>0</v>
      </c>
      <c r="M62" s="123">
        <f t="shared" si="9"/>
        <v>0</v>
      </c>
      <c r="N62" s="76">
        <f t="shared" si="10"/>
        <v>0</v>
      </c>
      <c r="O62" s="49">
        <f t="shared" si="2"/>
        <v>2023</v>
      </c>
    </row>
    <row r="63" spans="2:18" x14ac:dyDescent="0.25">
      <c r="B63" s="48">
        <f t="shared" si="4"/>
        <v>45292</v>
      </c>
      <c r="C63" s="72">
        <f t="shared" si="5"/>
        <v>0</v>
      </c>
      <c r="D63" s="125">
        <v>0</v>
      </c>
      <c r="E63" s="125">
        <v>0</v>
      </c>
      <c r="F63" s="73">
        <f t="shared" si="6"/>
        <v>0</v>
      </c>
      <c r="G63" s="77">
        <f t="shared" si="7"/>
        <v>0</v>
      </c>
      <c r="H63" s="74">
        <f t="shared" si="0"/>
        <v>0</v>
      </c>
      <c r="I63" s="74">
        <f t="shared" si="1"/>
        <v>0</v>
      </c>
      <c r="J63" s="74">
        <f t="shared" si="11"/>
        <v>0</v>
      </c>
      <c r="K63" s="60">
        <f t="shared" si="12"/>
        <v>0</v>
      </c>
      <c r="L63" s="75">
        <f t="shared" si="8"/>
        <v>0</v>
      </c>
      <c r="M63" s="123">
        <f t="shared" si="9"/>
        <v>0</v>
      </c>
      <c r="N63" s="76">
        <f t="shared" si="10"/>
        <v>0</v>
      </c>
      <c r="O63" s="49">
        <f t="shared" si="2"/>
        <v>2024</v>
      </c>
    </row>
    <row r="64" spans="2:18" x14ac:dyDescent="0.25">
      <c r="B64" s="48">
        <f t="shared" si="4"/>
        <v>45323</v>
      </c>
      <c r="C64" s="72">
        <f t="shared" si="5"/>
        <v>0</v>
      </c>
      <c r="D64" s="125">
        <v>0</v>
      </c>
      <c r="E64" s="125">
        <v>0</v>
      </c>
      <c r="F64" s="73">
        <f t="shared" si="6"/>
        <v>0</v>
      </c>
      <c r="G64" s="77">
        <f t="shared" si="7"/>
        <v>0</v>
      </c>
      <c r="H64" s="74">
        <f t="shared" si="0"/>
        <v>0</v>
      </c>
      <c r="I64" s="74">
        <f t="shared" si="1"/>
        <v>0</v>
      </c>
      <c r="J64" s="74">
        <f t="shared" si="11"/>
        <v>0</v>
      </c>
      <c r="K64" s="60">
        <f t="shared" si="12"/>
        <v>0</v>
      </c>
      <c r="L64" s="75">
        <f t="shared" si="8"/>
        <v>0</v>
      </c>
      <c r="M64" s="123">
        <f t="shared" si="9"/>
        <v>0</v>
      </c>
      <c r="N64" s="76">
        <f t="shared" si="10"/>
        <v>0</v>
      </c>
      <c r="O64" s="49">
        <f t="shared" si="2"/>
        <v>2024</v>
      </c>
    </row>
    <row r="65" spans="2:15" x14ac:dyDescent="0.25">
      <c r="B65" s="48">
        <f t="shared" si="4"/>
        <v>45352</v>
      </c>
      <c r="C65" s="72">
        <f t="shared" si="5"/>
        <v>0</v>
      </c>
      <c r="D65" s="125">
        <v>0</v>
      </c>
      <c r="E65" s="125">
        <v>0</v>
      </c>
      <c r="F65" s="73">
        <f t="shared" si="6"/>
        <v>0</v>
      </c>
      <c r="G65" s="77">
        <f t="shared" si="7"/>
        <v>0</v>
      </c>
      <c r="H65" s="74">
        <f t="shared" si="0"/>
        <v>0</v>
      </c>
      <c r="I65" s="74">
        <f t="shared" si="1"/>
        <v>0</v>
      </c>
      <c r="J65" s="74">
        <f t="shared" si="11"/>
        <v>0</v>
      </c>
      <c r="K65" s="60">
        <f t="shared" si="12"/>
        <v>0</v>
      </c>
      <c r="L65" s="75">
        <f t="shared" si="8"/>
        <v>0</v>
      </c>
      <c r="M65" s="123">
        <f t="shared" si="9"/>
        <v>0</v>
      </c>
      <c r="N65" s="76">
        <f t="shared" si="10"/>
        <v>0</v>
      </c>
      <c r="O65" s="49">
        <f t="shared" si="2"/>
        <v>2024</v>
      </c>
    </row>
    <row r="66" spans="2:15" x14ac:dyDescent="0.25">
      <c r="B66" s="48">
        <f t="shared" si="4"/>
        <v>45383</v>
      </c>
      <c r="C66" s="72">
        <f t="shared" si="5"/>
        <v>0</v>
      </c>
      <c r="D66" s="125">
        <v>0</v>
      </c>
      <c r="E66" s="125">
        <v>0</v>
      </c>
      <c r="F66" s="73">
        <f t="shared" si="6"/>
        <v>0</v>
      </c>
      <c r="G66" s="77">
        <f t="shared" si="7"/>
        <v>0</v>
      </c>
      <c r="H66" s="74">
        <f t="shared" si="0"/>
        <v>0</v>
      </c>
      <c r="I66" s="74">
        <f t="shared" si="1"/>
        <v>0</v>
      </c>
      <c r="J66" s="74">
        <f t="shared" si="11"/>
        <v>0</v>
      </c>
      <c r="K66" s="60">
        <f t="shared" si="12"/>
        <v>0</v>
      </c>
      <c r="L66" s="75">
        <f t="shared" si="8"/>
        <v>0</v>
      </c>
      <c r="M66" s="123">
        <f t="shared" si="9"/>
        <v>0</v>
      </c>
      <c r="N66" s="76">
        <f t="shared" si="10"/>
        <v>0</v>
      </c>
      <c r="O66" s="49">
        <f t="shared" si="2"/>
        <v>2024</v>
      </c>
    </row>
    <row r="67" spans="2:15" x14ac:dyDescent="0.25">
      <c r="B67" s="48">
        <f t="shared" si="4"/>
        <v>45413</v>
      </c>
      <c r="C67" s="72">
        <f t="shared" si="5"/>
        <v>0</v>
      </c>
      <c r="D67" s="125">
        <v>0</v>
      </c>
      <c r="E67" s="125">
        <v>0</v>
      </c>
      <c r="F67" s="73">
        <f t="shared" si="6"/>
        <v>0</v>
      </c>
      <c r="G67" s="77">
        <f t="shared" si="7"/>
        <v>0</v>
      </c>
      <c r="H67" s="74">
        <f t="shared" si="0"/>
        <v>0</v>
      </c>
      <c r="I67" s="74">
        <f t="shared" si="1"/>
        <v>0</v>
      </c>
      <c r="J67" s="74">
        <f t="shared" si="11"/>
        <v>0</v>
      </c>
      <c r="K67" s="60">
        <f t="shared" si="12"/>
        <v>0</v>
      </c>
      <c r="L67" s="75">
        <f t="shared" si="8"/>
        <v>0</v>
      </c>
      <c r="M67" s="123">
        <f t="shared" si="9"/>
        <v>0</v>
      </c>
      <c r="N67" s="76">
        <f t="shared" si="10"/>
        <v>0</v>
      </c>
      <c r="O67" s="49">
        <f t="shared" si="2"/>
        <v>2024</v>
      </c>
    </row>
    <row r="68" spans="2:15" x14ac:dyDescent="0.25">
      <c r="B68" s="48">
        <f t="shared" si="4"/>
        <v>45444</v>
      </c>
      <c r="C68" s="72">
        <f t="shared" si="5"/>
        <v>0</v>
      </c>
      <c r="D68" s="125">
        <v>0</v>
      </c>
      <c r="E68" s="125">
        <v>0</v>
      </c>
      <c r="F68" s="73">
        <f t="shared" si="6"/>
        <v>0</v>
      </c>
      <c r="G68" s="77">
        <f t="shared" si="7"/>
        <v>0</v>
      </c>
      <c r="H68" s="74">
        <f t="shared" ref="H68:H131" si="14">IF(K67&gt;0,-F68-G68+IF(E68&gt;0,E68,Allotment),0)</f>
        <v>0</v>
      </c>
      <c r="I68" s="74">
        <f t="shared" ref="I68:I131" si="15">IF(K67&gt;0,C68-H68,0)</f>
        <v>0</v>
      </c>
      <c r="J68" s="74">
        <f t="shared" si="11"/>
        <v>0</v>
      </c>
      <c r="K68" s="60">
        <f t="shared" si="12"/>
        <v>0</v>
      </c>
      <c r="L68" s="75">
        <f t="shared" si="8"/>
        <v>0</v>
      </c>
      <c r="M68" s="123">
        <f t="shared" si="9"/>
        <v>0</v>
      </c>
      <c r="N68" s="76">
        <f t="shared" si="10"/>
        <v>0</v>
      </c>
      <c r="O68" s="49">
        <f t="shared" ref="O68:O131" si="16">YEAR(B68)</f>
        <v>2024</v>
      </c>
    </row>
    <row r="69" spans="2:15" x14ac:dyDescent="0.25">
      <c r="B69" s="48">
        <f t="shared" ref="B69:B132" si="17">EDATE(B68,1)</f>
        <v>45474</v>
      </c>
      <c r="C69" s="72">
        <f t="shared" ref="C69:C132" si="18">IF(K68&gt;0,K68-F69,IF(AND(K69=0,K68&lt;0),-0.01,0))</f>
        <v>0</v>
      </c>
      <c r="D69" s="125">
        <v>0</v>
      </c>
      <c r="E69" s="125">
        <v>0</v>
      </c>
      <c r="F69" s="73">
        <f t="shared" ref="F69:F132" si="19">IF(K68&gt;0,IF(D69,D69,New_Payment)-G69,0)</f>
        <v>0</v>
      </c>
      <c r="G69" s="77">
        <f t="shared" ref="G69:G132" si="20">IF(K68&gt;0,ROUND(K68*Period_Interest,2),0)</f>
        <v>0</v>
      </c>
      <c r="H69" s="74">
        <f t="shared" si="14"/>
        <v>0</v>
      </c>
      <c r="I69" s="74">
        <f t="shared" si="15"/>
        <v>0</v>
      </c>
      <c r="J69" s="74">
        <f t="shared" si="11"/>
        <v>0</v>
      </c>
      <c r="K69" s="60">
        <f t="shared" si="12"/>
        <v>0</v>
      </c>
      <c r="L69" s="75">
        <f t="shared" ref="L69:L132" si="21">IF(N68&gt;0,(IF(AND(MONTH($B69)=MONTH(Renew_3208),MONTH($B69)=MONTH(Renew_2924)),Goal_From_3208*0.5+Goal_From_2924*0.5,IF(MONTH($B69)=MONTH(Renew_3208),Goal_From_3208*0.5+Goal_From_2924*0.9,IF(MONTH($B69)=MONTH(Renew_2924),Goal_From_3208*0.9+Goal_From_2924*0.5,Goal_From_3208*0.9+Goal_From_2924*0.9)))+IF(B69&gt;=Temp_Start,IF(Temp,Temp_Goal,0),0)+IF(Bought_3rd_Rental,IF(MONTH($B69)=MONTH(Renew_NEW),Goal_From_NEW*0.5,Goal_From_NEW))),0)</f>
        <v>0</v>
      </c>
      <c r="M69" s="123">
        <f t="shared" ref="M69:M132" si="22">IF(L69,L69,0)</f>
        <v>0</v>
      </c>
      <c r="N69" s="76">
        <f t="shared" ref="N69:N132" si="23">IF(OR(N68&lt;-0.01,N68=0),0,IF(N68&gt;0,N68-F69-H69-IF(M69&lt;&gt;"",M69,L69),N68-F69-H69))</f>
        <v>0</v>
      </c>
      <c r="O69" s="49">
        <f t="shared" si="16"/>
        <v>2024</v>
      </c>
    </row>
    <row r="70" spans="2:15" x14ac:dyDescent="0.25">
      <c r="B70" s="48">
        <f t="shared" si="17"/>
        <v>45505</v>
      </c>
      <c r="C70" s="72">
        <f t="shared" si="18"/>
        <v>0</v>
      </c>
      <c r="D70" s="125">
        <v>0</v>
      </c>
      <c r="E70" s="125">
        <v>0</v>
      </c>
      <c r="F70" s="73">
        <f t="shared" si="19"/>
        <v>0</v>
      </c>
      <c r="G70" s="77">
        <f t="shared" si="20"/>
        <v>0</v>
      </c>
      <c r="H70" s="74">
        <f t="shared" si="14"/>
        <v>0</v>
      </c>
      <c r="I70" s="74">
        <f t="shared" si="15"/>
        <v>0</v>
      </c>
      <c r="J70" s="74">
        <f t="shared" ref="J70:J133" si="24">IF($M70,$M70,0)</f>
        <v>0</v>
      </c>
      <c r="K70" s="60">
        <f t="shared" ref="K70:K133" si="25">I70-J70</f>
        <v>0</v>
      </c>
      <c r="L70" s="75">
        <f t="shared" si="21"/>
        <v>0</v>
      </c>
      <c r="M70" s="123">
        <f t="shared" si="22"/>
        <v>0</v>
      </c>
      <c r="N70" s="76">
        <f t="shared" si="23"/>
        <v>0</v>
      </c>
      <c r="O70" s="49">
        <f t="shared" si="16"/>
        <v>2024</v>
      </c>
    </row>
    <row r="71" spans="2:15" x14ac:dyDescent="0.25">
      <c r="B71" s="48">
        <f t="shared" si="17"/>
        <v>45536</v>
      </c>
      <c r="C71" s="72">
        <f t="shared" si="18"/>
        <v>0</v>
      </c>
      <c r="D71" s="125">
        <v>0</v>
      </c>
      <c r="E71" s="125">
        <v>0</v>
      </c>
      <c r="F71" s="73">
        <f t="shared" si="19"/>
        <v>0</v>
      </c>
      <c r="G71" s="77">
        <f t="shared" si="20"/>
        <v>0</v>
      </c>
      <c r="H71" s="74">
        <f t="shared" si="14"/>
        <v>0</v>
      </c>
      <c r="I71" s="74">
        <f t="shared" si="15"/>
        <v>0</v>
      </c>
      <c r="J71" s="74">
        <f t="shared" si="24"/>
        <v>0</v>
      </c>
      <c r="K71" s="60">
        <f t="shared" si="25"/>
        <v>0</v>
      </c>
      <c r="L71" s="75">
        <f t="shared" si="21"/>
        <v>0</v>
      </c>
      <c r="M71" s="123">
        <f t="shared" si="22"/>
        <v>0</v>
      </c>
      <c r="N71" s="76">
        <f t="shared" si="23"/>
        <v>0</v>
      </c>
      <c r="O71" s="49">
        <f t="shared" si="16"/>
        <v>2024</v>
      </c>
    </row>
    <row r="72" spans="2:15" x14ac:dyDescent="0.25">
      <c r="B72" s="48">
        <f t="shared" si="17"/>
        <v>45566</v>
      </c>
      <c r="C72" s="72">
        <f t="shared" si="18"/>
        <v>0</v>
      </c>
      <c r="D72" s="125">
        <v>0</v>
      </c>
      <c r="E72" s="125">
        <v>0</v>
      </c>
      <c r="F72" s="73">
        <f t="shared" si="19"/>
        <v>0</v>
      </c>
      <c r="G72" s="77">
        <f t="shared" si="20"/>
        <v>0</v>
      </c>
      <c r="H72" s="74">
        <f t="shared" si="14"/>
        <v>0</v>
      </c>
      <c r="I72" s="74">
        <f t="shared" si="15"/>
        <v>0</v>
      </c>
      <c r="J72" s="74">
        <f t="shared" si="24"/>
        <v>0</v>
      </c>
      <c r="K72" s="60">
        <f t="shared" si="25"/>
        <v>0</v>
      </c>
      <c r="L72" s="75">
        <f t="shared" si="21"/>
        <v>0</v>
      </c>
      <c r="M72" s="123">
        <f t="shared" si="22"/>
        <v>0</v>
      </c>
      <c r="N72" s="76">
        <f t="shared" si="23"/>
        <v>0</v>
      </c>
      <c r="O72" s="49">
        <f t="shared" si="16"/>
        <v>2024</v>
      </c>
    </row>
    <row r="73" spans="2:15" x14ac:dyDescent="0.25">
      <c r="B73" s="48">
        <f t="shared" si="17"/>
        <v>45597</v>
      </c>
      <c r="C73" s="72">
        <f t="shared" si="18"/>
        <v>0</v>
      </c>
      <c r="D73" s="125">
        <v>0</v>
      </c>
      <c r="E73" s="125">
        <v>0</v>
      </c>
      <c r="F73" s="73">
        <f t="shared" si="19"/>
        <v>0</v>
      </c>
      <c r="G73" s="77">
        <f t="shared" si="20"/>
        <v>0</v>
      </c>
      <c r="H73" s="74">
        <f t="shared" si="14"/>
        <v>0</v>
      </c>
      <c r="I73" s="74">
        <f t="shared" si="15"/>
        <v>0</v>
      </c>
      <c r="J73" s="74">
        <f t="shared" si="24"/>
        <v>0</v>
      </c>
      <c r="K73" s="60">
        <f t="shared" si="25"/>
        <v>0</v>
      </c>
      <c r="L73" s="75">
        <f t="shared" si="21"/>
        <v>0</v>
      </c>
      <c r="M73" s="123">
        <f t="shared" si="22"/>
        <v>0</v>
      </c>
      <c r="N73" s="76">
        <f t="shared" si="23"/>
        <v>0</v>
      </c>
      <c r="O73" s="49">
        <f t="shared" si="16"/>
        <v>2024</v>
      </c>
    </row>
    <row r="74" spans="2:15" x14ac:dyDescent="0.25">
      <c r="B74" s="48">
        <f t="shared" si="17"/>
        <v>45627</v>
      </c>
      <c r="C74" s="72">
        <f t="shared" si="18"/>
        <v>0</v>
      </c>
      <c r="D74" s="125">
        <v>0</v>
      </c>
      <c r="E74" s="125">
        <v>0</v>
      </c>
      <c r="F74" s="73">
        <f t="shared" si="19"/>
        <v>0</v>
      </c>
      <c r="G74" s="77">
        <f t="shared" si="20"/>
        <v>0</v>
      </c>
      <c r="H74" s="74">
        <f t="shared" si="14"/>
        <v>0</v>
      </c>
      <c r="I74" s="74">
        <f t="shared" si="15"/>
        <v>0</v>
      </c>
      <c r="J74" s="74">
        <f t="shared" si="24"/>
        <v>0</v>
      </c>
      <c r="K74" s="60">
        <f t="shared" si="25"/>
        <v>0</v>
      </c>
      <c r="L74" s="75">
        <f t="shared" si="21"/>
        <v>0</v>
      </c>
      <c r="M74" s="123">
        <f t="shared" si="22"/>
        <v>0</v>
      </c>
      <c r="N74" s="76">
        <f t="shared" si="23"/>
        <v>0</v>
      </c>
      <c r="O74" s="49">
        <f t="shared" si="16"/>
        <v>2024</v>
      </c>
    </row>
    <row r="75" spans="2:15" x14ac:dyDescent="0.25">
      <c r="B75" s="48">
        <f t="shared" si="17"/>
        <v>45658</v>
      </c>
      <c r="C75" s="72">
        <f t="shared" si="18"/>
        <v>0</v>
      </c>
      <c r="D75" s="125">
        <v>0</v>
      </c>
      <c r="E75" s="125">
        <v>0</v>
      </c>
      <c r="F75" s="73">
        <f t="shared" si="19"/>
        <v>0</v>
      </c>
      <c r="G75" s="77">
        <f t="shared" si="20"/>
        <v>0</v>
      </c>
      <c r="H75" s="74">
        <f t="shared" si="14"/>
        <v>0</v>
      </c>
      <c r="I75" s="74">
        <f t="shared" si="15"/>
        <v>0</v>
      </c>
      <c r="J75" s="74">
        <f t="shared" si="24"/>
        <v>0</v>
      </c>
      <c r="K75" s="60">
        <f t="shared" si="25"/>
        <v>0</v>
      </c>
      <c r="L75" s="75">
        <f t="shared" si="21"/>
        <v>0</v>
      </c>
      <c r="M75" s="123">
        <f t="shared" si="22"/>
        <v>0</v>
      </c>
      <c r="N75" s="76">
        <f t="shared" si="23"/>
        <v>0</v>
      </c>
      <c r="O75" s="49">
        <f t="shared" si="16"/>
        <v>2025</v>
      </c>
    </row>
    <row r="76" spans="2:15" x14ac:dyDescent="0.25">
      <c r="B76" s="48">
        <f t="shared" si="17"/>
        <v>45689</v>
      </c>
      <c r="C76" s="72">
        <f t="shared" si="18"/>
        <v>0</v>
      </c>
      <c r="D76" s="125">
        <v>0</v>
      </c>
      <c r="E76" s="125">
        <v>0</v>
      </c>
      <c r="F76" s="73">
        <f t="shared" si="19"/>
        <v>0</v>
      </c>
      <c r="G76" s="77">
        <f t="shared" si="20"/>
        <v>0</v>
      </c>
      <c r="H76" s="74">
        <f t="shared" si="14"/>
        <v>0</v>
      </c>
      <c r="I76" s="74">
        <f t="shared" si="15"/>
        <v>0</v>
      </c>
      <c r="J76" s="74">
        <f t="shared" si="24"/>
        <v>0</v>
      </c>
      <c r="K76" s="60">
        <f t="shared" si="25"/>
        <v>0</v>
      </c>
      <c r="L76" s="75">
        <f t="shared" si="21"/>
        <v>0</v>
      </c>
      <c r="M76" s="123">
        <f t="shared" si="22"/>
        <v>0</v>
      </c>
      <c r="N76" s="76">
        <f t="shared" si="23"/>
        <v>0</v>
      </c>
      <c r="O76" s="49">
        <f t="shared" si="16"/>
        <v>2025</v>
      </c>
    </row>
    <row r="77" spans="2:15" x14ac:dyDescent="0.25">
      <c r="B77" s="48">
        <f t="shared" si="17"/>
        <v>45717</v>
      </c>
      <c r="C77" s="72">
        <f t="shared" si="18"/>
        <v>0</v>
      </c>
      <c r="D77" s="125">
        <v>0</v>
      </c>
      <c r="E77" s="125">
        <v>0</v>
      </c>
      <c r="F77" s="73">
        <f t="shared" si="19"/>
        <v>0</v>
      </c>
      <c r="G77" s="77">
        <f t="shared" si="20"/>
        <v>0</v>
      </c>
      <c r="H77" s="74">
        <f t="shared" si="14"/>
        <v>0</v>
      </c>
      <c r="I77" s="74">
        <f t="shared" si="15"/>
        <v>0</v>
      </c>
      <c r="J77" s="74">
        <f t="shared" si="24"/>
        <v>0</v>
      </c>
      <c r="K77" s="60">
        <f t="shared" si="25"/>
        <v>0</v>
      </c>
      <c r="L77" s="75">
        <f t="shared" si="21"/>
        <v>0</v>
      </c>
      <c r="M77" s="123">
        <f t="shared" si="22"/>
        <v>0</v>
      </c>
      <c r="N77" s="76">
        <f t="shared" si="23"/>
        <v>0</v>
      </c>
      <c r="O77" s="49">
        <f t="shared" si="16"/>
        <v>2025</v>
      </c>
    </row>
    <row r="78" spans="2:15" x14ac:dyDescent="0.25">
      <c r="B78" s="48">
        <f t="shared" si="17"/>
        <v>45748</v>
      </c>
      <c r="C78" s="72">
        <f t="shared" si="18"/>
        <v>0</v>
      </c>
      <c r="D78" s="125">
        <v>0</v>
      </c>
      <c r="E78" s="125">
        <v>0</v>
      </c>
      <c r="F78" s="73">
        <f t="shared" si="19"/>
        <v>0</v>
      </c>
      <c r="G78" s="77">
        <f t="shared" si="20"/>
        <v>0</v>
      </c>
      <c r="H78" s="74">
        <f t="shared" si="14"/>
        <v>0</v>
      </c>
      <c r="I78" s="74">
        <f t="shared" si="15"/>
        <v>0</v>
      </c>
      <c r="J78" s="74">
        <f t="shared" si="24"/>
        <v>0</v>
      </c>
      <c r="K78" s="60">
        <f t="shared" si="25"/>
        <v>0</v>
      </c>
      <c r="L78" s="75">
        <f t="shared" si="21"/>
        <v>0</v>
      </c>
      <c r="M78" s="123">
        <f t="shared" si="22"/>
        <v>0</v>
      </c>
      <c r="N78" s="76">
        <f t="shared" si="23"/>
        <v>0</v>
      </c>
      <c r="O78" s="49">
        <f t="shared" si="16"/>
        <v>2025</v>
      </c>
    </row>
    <row r="79" spans="2:15" x14ac:dyDescent="0.25">
      <c r="B79" s="48">
        <f t="shared" si="17"/>
        <v>45778</v>
      </c>
      <c r="C79" s="72">
        <f t="shared" si="18"/>
        <v>0</v>
      </c>
      <c r="D79" s="125">
        <v>0</v>
      </c>
      <c r="E79" s="125">
        <v>0</v>
      </c>
      <c r="F79" s="73">
        <f t="shared" si="19"/>
        <v>0</v>
      </c>
      <c r="G79" s="77">
        <f t="shared" si="20"/>
        <v>0</v>
      </c>
      <c r="H79" s="74">
        <f t="shared" si="14"/>
        <v>0</v>
      </c>
      <c r="I79" s="74">
        <f t="shared" si="15"/>
        <v>0</v>
      </c>
      <c r="J79" s="74">
        <f t="shared" si="24"/>
        <v>0</v>
      </c>
      <c r="K79" s="60">
        <f t="shared" si="25"/>
        <v>0</v>
      </c>
      <c r="L79" s="75">
        <f t="shared" si="21"/>
        <v>0</v>
      </c>
      <c r="M79" s="123">
        <f t="shared" si="22"/>
        <v>0</v>
      </c>
      <c r="N79" s="76">
        <f t="shared" si="23"/>
        <v>0</v>
      </c>
      <c r="O79" s="49">
        <f t="shared" si="16"/>
        <v>2025</v>
      </c>
    </row>
    <row r="80" spans="2:15" x14ac:dyDescent="0.25">
      <c r="B80" s="48">
        <f t="shared" si="17"/>
        <v>45809</v>
      </c>
      <c r="C80" s="72">
        <f t="shared" si="18"/>
        <v>0</v>
      </c>
      <c r="D80" s="125">
        <v>0</v>
      </c>
      <c r="E80" s="125">
        <v>0</v>
      </c>
      <c r="F80" s="73">
        <f t="shared" si="19"/>
        <v>0</v>
      </c>
      <c r="G80" s="77">
        <f t="shared" si="20"/>
        <v>0</v>
      </c>
      <c r="H80" s="74">
        <f t="shared" si="14"/>
        <v>0</v>
      </c>
      <c r="I80" s="74">
        <f t="shared" si="15"/>
        <v>0</v>
      </c>
      <c r="J80" s="74">
        <f t="shared" si="24"/>
        <v>0</v>
      </c>
      <c r="K80" s="60">
        <f t="shared" si="25"/>
        <v>0</v>
      </c>
      <c r="L80" s="75">
        <f t="shared" si="21"/>
        <v>0</v>
      </c>
      <c r="M80" s="123">
        <f t="shared" si="22"/>
        <v>0</v>
      </c>
      <c r="N80" s="76">
        <f t="shared" si="23"/>
        <v>0</v>
      </c>
      <c r="O80" s="49">
        <f t="shared" si="16"/>
        <v>2025</v>
      </c>
    </row>
    <row r="81" spans="2:15" x14ac:dyDescent="0.25">
      <c r="B81" s="48">
        <f t="shared" si="17"/>
        <v>45839</v>
      </c>
      <c r="C81" s="72">
        <f t="shared" si="18"/>
        <v>0</v>
      </c>
      <c r="D81" s="125">
        <v>0</v>
      </c>
      <c r="E81" s="125">
        <v>0</v>
      </c>
      <c r="F81" s="73">
        <f t="shared" si="19"/>
        <v>0</v>
      </c>
      <c r="G81" s="77">
        <f t="shared" si="20"/>
        <v>0</v>
      </c>
      <c r="H81" s="74">
        <f t="shared" si="14"/>
        <v>0</v>
      </c>
      <c r="I81" s="74">
        <f t="shared" si="15"/>
        <v>0</v>
      </c>
      <c r="J81" s="74">
        <f t="shared" si="24"/>
        <v>0</v>
      </c>
      <c r="K81" s="60">
        <f t="shared" si="25"/>
        <v>0</v>
      </c>
      <c r="L81" s="75">
        <f t="shared" si="21"/>
        <v>0</v>
      </c>
      <c r="M81" s="123">
        <f t="shared" si="22"/>
        <v>0</v>
      </c>
      <c r="N81" s="76">
        <f t="shared" si="23"/>
        <v>0</v>
      </c>
      <c r="O81" s="49">
        <f t="shared" si="16"/>
        <v>2025</v>
      </c>
    </row>
    <row r="82" spans="2:15" x14ac:dyDescent="0.25">
      <c r="B82" s="48">
        <f t="shared" si="17"/>
        <v>45870</v>
      </c>
      <c r="C82" s="72">
        <f t="shared" si="18"/>
        <v>0</v>
      </c>
      <c r="D82" s="125">
        <v>0</v>
      </c>
      <c r="E82" s="125">
        <v>0</v>
      </c>
      <c r="F82" s="73">
        <f t="shared" si="19"/>
        <v>0</v>
      </c>
      <c r="G82" s="77">
        <f t="shared" si="20"/>
        <v>0</v>
      </c>
      <c r="H82" s="74">
        <f t="shared" si="14"/>
        <v>0</v>
      </c>
      <c r="I82" s="74">
        <f t="shared" si="15"/>
        <v>0</v>
      </c>
      <c r="J82" s="74">
        <f t="shared" si="24"/>
        <v>0</v>
      </c>
      <c r="K82" s="60">
        <f t="shared" si="25"/>
        <v>0</v>
      </c>
      <c r="L82" s="75">
        <f t="shared" si="21"/>
        <v>0</v>
      </c>
      <c r="M82" s="123">
        <f t="shared" si="22"/>
        <v>0</v>
      </c>
      <c r="N82" s="76">
        <f t="shared" si="23"/>
        <v>0</v>
      </c>
      <c r="O82" s="49">
        <f t="shared" si="16"/>
        <v>2025</v>
      </c>
    </row>
    <row r="83" spans="2:15" x14ac:dyDescent="0.25">
      <c r="B83" s="48">
        <f t="shared" si="17"/>
        <v>45901</v>
      </c>
      <c r="C83" s="72">
        <f t="shared" si="18"/>
        <v>0</v>
      </c>
      <c r="D83" s="125">
        <v>0</v>
      </c>
      <c r="E83" s="125">
        <v>0</v>
      </c>
      <c r="F83" s="73">
        <f t="shared" si="19"/>
        <v>0</v>
      </c>
      <c r="G83" s="77">
        <f t="shared" si="20"/>
        <v>0</v>
      </c>
      <c r="H83" s="74">
        <f t="shared" si="14"/>
        <v>0</v>
      </c>
      <c r="I83" s="74">
        <f t="shared" si="15"/>
        <v>0</v>
      </c>
      <c r="J83" s="74">
        <f t="shared" si="24"/>
        <v>0</v>
      </c>
      <c r="K83" s="60">
        <f t="shared" si="25"/>
        <v>0</v>
      </c>
      <c r="L83" s="75">
        <f t="shared" si="21"/>
        <v>0</v>
      </c>
      <c r="M83" s="123">
        <f t="shared" si="22"/>
        <v>0</v>
      </c>
      <c r="N83" s="76">
        <f t="shared" si="23"/>
        <v>0</v>
      </c>
      <c r="O83" s="49">
        <f t="shared" si="16"/>
        <v>2025</v>
      </c>
    </row>
    <row r="84" spans="2:15" x14ac:dyDescent="0.25">
      <c r="B84" s="48">
        <f t="shared" si="17"/>
        <v>45931</v>
      </c>
      <c r="C84" s="72">
        <f t="shared" si="18"/>
        <v>0</v>
      </c>
      <c r="D84" s="125">
        <v>0</v>
      </c>
      <c r="E84" s="125">
        <v>0</v>
      </c>
      <c r="F84" s="73">
        <f t="shared" si="19"/>
        <v>0</v>
      </c>
      <c r="G84" s="77">
        <f t="shared" si="20"/>
        <v>0</v>
      </c>
      <c r="H84" s="74">
        <f t="shared" si="14"/>
        <v>0</v>
      </c>
      <c r="I84" s="74">
        <f t="shared" si="15"/>
        <v>0</v>
      </c>
      <c r="J84" s="74">
        <f t="shared" si="24"/>
        <v>0</v>
      </c>
      <c r="K84" s="60">
        <f t="shared" si="25"/>
        <v>0</v>
      </c>
      <c r="L84" s="75">
        <f t="shared" si="21"/>
        <v>0</v>
      </c>
      <c r="M84" s="123">
        <f t="shared" si="22"/>
        <v>0</v>
      </c>
      <c r="N84" s="76">
        <f t="shared" si="23"/>
        <v>0</v>
      </c>
      <c r="O84" s="49">
        <f t="shared" si="16"/>
        <v>2025</v>
      </c>
    </row>
    <row r="85" spans="2:15" x14ac:dyDescent="0.25">
      <c r="B85" s="48">
        <f t="shared" si="17"/>
        <v>45962</v>
      </c>
      <c r="C85" s="72">
        <f t="shared" si="18"/>
        <v>0</v>
      </c>
      <c r="D85" s="125">
        <v>0</v>
      </c>
      <c r="E85" s="125">
        <v>0</v>
      </c>
      <c r="F85" s="73">
        <f t="shared" si="19"/>
        <v>0</v>
      </c>
      <c r="G85" s="77">
        <f t="shared" si="20"/>
        <v>0</v>
      </c>
      <c r="H85" s="74">
        <f t="shared" si="14"/>
        <v>0</v>
      </c>
      <c r="I85" s="74">
        <f t="shared" si="15"/>
        <v>0</v>
      </c>
      <c r="J85" s="74">
        <f t="shared" si="24"/>
        <v>0</v>
      </c>
      <c r="K85" s="60">
        <f t="shared" si="25"/>
        <v>0</v>
      </c>
      <c r="L85" s="75">
        <f t="shared" si="21"/>
        <v>0</v>
      </c>
      <c r="M85" s="123">
        <f t="shared" si="22"/>
        <v>0</v>
      </c>
      <c r="N85" s="76">
        <f t="shared" si="23"/>
        <v>0</v>
      </c>
      <c r="O85" s="49">
        <f t="shared" si="16"/>
        <v>2025</v>
      </c>
    </row>
    <row r="86" spans="2:15" x14ac:dyDescent="0.25">
      <c r="B86" s="48">
        <f t="shared" si="17"/>
        <v>45992</v>
      </c>
      <c r="C86" s="72">
        <f t="shared" si="18"/>
        <v>0</v>
      </c>
      <c r="D86" s="125">
        <v>0</v>
      </c>
      <c r="E86" s="125">
        <v>0</v>
      </c>
      <c r="F86" s="73">
        <f t="shared" si="19"/>
        <v>0</v>
      </c>
      <c r="G86" s="77">
        <f t="shared" si="20"/>
        <v>0</v>
      </c>
      <c r="H86" s="74">
        <f t="shared" si="14"/>
        <v>0</v>
      </c>
      <c r="I86" s="74">
        <f t="shared" si="15"/>
        <v>0</v>
      </c>
      <c r="J86" s="74">
        <f t="shared" si="24"/>
        <v>0</v>
      </c>
      <c r="K86" s="60">
        <f t="shared" si="25"/>
        <v>0</v>
      </c>
      <c r="L86" s="75">
        <f t="shared" si="21"/>
        <v>0</v>
      </c>
      <c r="M86" s="123">
        <f t="shared" si="22"/>
        <v>0</v>
      </c>
      <c r="N86" s="76">
        <f t="shared" si="23"/>
        <v>0</v>
      </c>
      <c r="O86" s="49">
        <f t="shared" si="16"/>
        <v>2025</v>
      </c>
    </row>
    <row r="87" spans="2:15" x14ac:dyDescent="0.25">
      <c r="B87" s="48">
        <f t="shared" si="17"/>
        <v>46023</v>
      </c>
      <c r="C87" s="72">
        <f t="shared" si="18"/>
        <v>0</v>
      </c>
      <c r="D87" s="125">
        <v>0</v>
      </c>
      <c r="E87" s="125">
        <v>0</v>
      </c>
      <c r="F87" s="73">
        <f t="shared" si="19"/>
        <v>0</v>
      </c>
      <c r="G87" s="77">
        <f t="shared" si="20"/>
        <v>0</v>
      </c>
      <c r="H87" s="74">
        <f t="shared" si="14"/>
        <v>0</v>
      </c>
      <c r="I87" s="74">
        <f t="shared" si="15"/>
        <v>0</v>
      </c>
      <c r="J87" s="74">
        <f t="shared" si="24"/>
        <v>0</v>
      </c>
      <c r="K87" s="60">
        <f t="shared" si="25"/>
        <v>0</v>
      </c>
      <c r="L87" s="75">
        <f t="shared" si="21"/>
        <v>0</v>
      </c>
      <c r="M87" s="123">
        <f t="shared" si="22"/>
        <v>0</v>
      </c>
      <c r="N87" s="76">
        <f t="shared" si="23"/>
        <v>0</v>
      </c>
      <c r="O87" s="49">
        <f t="shared" si="16"/>
        <v>2026</v>
      </c>
    </row>
    <row r="88" spans="2:15" x14ac:dyDescent="0.25">
      <c r="B88" s="48">
        <f t="shared" si="17"/>
        <v>46054</v>
      </c>
      <c r="C88" s="72">
        <f t="shared" si="18"/>
        <v>0</v>
      </c>
      <c r="D88" s="125">
        <v>0</v>
      </c>
      <c r="E88" s="125">
        <v>0</v>
      </c>
      <c r="F88" s="73">
        <f t="shared" si="19"/>
        <v>0</v>
      </c>
      <c r="G88" s="77">
        <f t="shared" si="20"/>
        <v>0</v>
      </c>
      <c r="H88" s="74">
        <f t="shared" si="14"/>
        <v>0</v>
      </c>
      <c r="I88" s="74">
        <f t="shared" si="15"/>
        <v>0</v>
      </c>
      <c r="J88" s="74">
        <f t="shared" si="24"/>
        <v>0</v>
      </c>
      <c r="K88" s="60">
        <f t="shared" si="25"/>
        <v>0</v>
      </c>
      <c r="L88" s="75">
        <f t="shared" si="21"/>
        <v>0</v>
      </c>
      <c r="M88" s="123">
        <f t="shared" si="22"/>
        <v>0</v>
      </c>
      <c r="N88" s="76">
        <f t="shared" si="23"/>
        <v>0</v>
      </c>
      <c r="O88" s="49">
        <f t="shared" si="16"/>
        <v>2026</v>
      </c>
    </row>
    <row r="89" spans="2:15" x14ac:dyDescent="0.25">
      <c r="B89" s="48">
        <f t="shared" si="17"/>
        <v>46082</v>
      </c>
      <c r="C89" s="72">
        <f t="shared" si="18"/>
        <v>0</v>
      </c>
      <c r="D89" s="125">
        <v>0</v>
      </c>
      <c r="E89" s="125">
        <v>0</v>
      </c>
      <c r="F89" s="73">
        <f t="shared" si="19"/>
        <v>0</v>
      </c>
      <c r="G89" s="77">
        <f t="shared" si="20"/>
        <v>0</v>
      </c>
      <c r="H89" s="74">
        <f t="shared" si="14"/>
        <v>0</v>
      </c>
      <c r="I89" s="74">
        <f t="shared" si="15"/>
        <v>0</v>
      </c>
      <c r="J89" s="74">
        <f t="shared" si="24"/>
        <v>0</v>
      </c>
      <c r="K89" s="60">
        <f t="shared" si="25"/>
        <v>0</v>
      </c>
      <c r="L89" s="75">
        <f t="shared" si="21"/>
        <v>0</v>
      </c>
      <c r="M89" s="123">
        <f t="shared" si="22"/>
        <v>0</v>
      </c>
      <c r="N89" s="76">
        <f t="shared" si="23"/>
        <v>0</v>
      </c>
      <c r="O89" s="49">
        <f t="shared" si="16"/>
        <v>2026</v>
      </c>
    </row>
    <row r="90" spans="2:15" x14ac:dyDescent="0.25">
      <c r="B90" s="48">
        <f t="shared" si="17"/>
        <v>46113</v>
      </c>
      <c r="C90" s="72">
        <f t="shared" si="18"/>
        <v>0</v>
      </c>
      <c r="D90" s="125">
        <v>0</v>
      </c>
      <c r="E90" s="125">
        <v>0</v>
      </c>
      <c r="F90" s="73">
        <f t="shared" si="19"/>
        <v>0</v>
      </c>
      <c r="G90" s="77">
        <f t="shared" si="20"/>
        <v>0</v>
      </c>
      <c r="H90" s="74">
        <f t="shared" si="14"/>
        <v>0</v>
      </c>
      <c r="I90" s="74">
        <f t="shared" si="15"/>
        <v>0</v>
      </c>
      <c r="J90" s="74">
        <f t="shared" si="24"/>
        <v>0</v>
      </c>
      <c r="K90" s="60">
        <f t="shared" si="25"/>
        <v>0</v>
      </c>
      <c r="L90" s="75">
        <f t="shared" si="21"/>
        <v>0</v>
      </c>
      <c r="M90" s="123">
        <f t="shared" si="22"/>
        <v>0</v>
      </c>
      <c r="N90" s="76">
        <f t="shared" si="23"/>
        <v>0</v>
      </c>
      <c r="O90" s="49">
        <f t="shared" si="16"/>
        <v>2026</v>
      </c>
    </row>
    <row r="91" spans="2:15" x14ac:dyDescent="0.25">
      <c r="B91" s="48">
        <f t="shared" si="17"/>
        <v>46143</v>
      </c>
      <c r="C91" s="72">
        <f t="shared" si="18"/>
        <v>0</v>
      </c>
      <c r="D91" s="125">
        <v>0</v>
      </c>
      <c r="E91" s="125">
        <v>0</v>
      </c>
      <c r="F91" s="73">
        <f t="shared" si="19"/>
        <v>0</v>
      </c>
      <c r="G91" s="77">
        <f t="shared" si="20"/>
        <v>0</v>
      </c>
      <c r="H91" s="74">
        <f t="shared" si="14"/>
        <v>0</v>
      </c>
      <c r="I91" s="74">
        <f t="shared" si="15"/>
        <v>0</v>
      </c>
      <c r="J91" s="74">
        <f t="shared" si="24"/>
        <v>0</v>
      </c>
      <c r="K91" s="60">
        <f t="shared" si="25"/>
        <v>0</v>
      </c>
      <c r="L91" s="75">
        <f t="shared" si="21"/>
        <v>0</v>
      </c>
      <c r="M91" s="123">
        <f t="shared" si="22"/>
        <v>0</v>
      </c>
      <c r="N91" s="76">
        <f t="shared" si="23"/>
        <v>0</v>
      </c>
      <c r="O91" s="49">
        <f t="shared" si="16"/>
        <v>2026</v>
      </c>
    </row>
    <row r="92" spans="2:15" x14ac:dyDescent="0.25">
      <c r="B92" s="48">
        <f t="shared" si="17"/>
        <v>46174</v>
      </c>
      <c r="C92" s="72">
        <f t="shared" si="18"/>
        <v>0</v>
      </c>
      <c r="D92" s="125">
        <v>0</v>
      </c>
      <c r="E92" s="125">
        <v>0</v>
      </c>
      <c r="F92" s="73">
        <f t="shared" si="19"/>
        <v>0</v>
      </c>
      <c r="G92" s="77">
        <f t="shared" si="20"/>
        <v>0</v>
      </c>
      <c r="H92" s="74">
        <f t="shared" si="14"/>
        <v>0</v>
      </c>
      <c r="I92" s="74">
        <f t="shared" si="15"/>
        <v>0</v>
      </c>
      <c r="J92" s="74">
        <f t="shared" si="24"/>
        <v>0</v>
      </c>
      <c r="K92" s="60">
        <f t="shared" si="25"/>
        <v>0</v>
      </c>
      <c r="L92" s="75">
        <f t="shared" si="21"/>
        <v>0</v>
      </c>
      <c r="M92" s="123">
        <f t="shared" si="22"/>
        <v>0</v>
      </c>
      <c r="N92" s="76">
        <f t="shared" si="23"/>
        <v>0</v>
      </c>
      <c r="O92" s="49">
        <f t="shared" si="16"/>
        <v>2026</v>
      </c>
    </row>
    <row r="93" spans="2:15" x14ac:dyDescent="0.25">
      <c r="B93" s="48">
        <f t="shared" si="17"/>
        <v>46204</v>
      </c>
      <c r="C93" s="72">
        <f t="shared" si="18"/>
        <v>0</v>
      </c>
      <c r="D93" s="125">
        <v>0</v>
      </c>
      <c r="E93" s="125">
        <v>0</v>
      </c>
      <c r="F93" s="73">
        <f t="shared" si="19"/>
        <v>0</v>
      </c>
      <c r="G93" s="77">
        <f t="shared" si="20"/>
        <v>0</v>
      </c>
      <c r="H93" s="74">
        <f t="shared" si="14"/>
        <v>0</v>
      </c>
      <c r="I93" s="74">
        <f t="shared" si="15"/>
        <v>0</v>
      </c>
      <c r="J93" s="74">
        <f t="shared" si="24"/>
        <v>0</v>
      </c>
      <c r="K93" s="60">
        <f t="shared" si="25"/>
        <v>0</v>
      </c>
      <c r="L93" s="75">
        <f t="shared" si="21"/>
        <v>0</v>
      </c>
      <c r="M93" s="123">
        <f t="shared" si="22"/>
        <v>0</v>
      </c>
      <c r="N93" s="76">
        <f t="shared" si="23"/>
        <v>0</v>
      </c>
      <c r="O93" s="49">
        <f t="shared" si="16"/>
        <v>2026</v>
      </c>
    </row>
    <row r="94" spans="2:15" x14ac:dyDescent="0.25">
      <c r="B94" s="48">
        <f t="shared" si="17"/>
        <v>46235</v>
      </c>
      <c r="C94" s="72">
        <f t="shared" si="18"/>
        <v>0</v>
      </c>
      <c r="D94" s="125">
        <v>0</v>
      </c>
      <c r="E94" s="125">
        <v>0</v>
      </c>
      <c r="F94" s="73">
        <f t="shared" si="19"/>
        <v>0</v>
      </c>
      <c r="G94" s="77">
        <f t="shared" si="20"/>
        <v>0</v>
      </c>
      <c r="H94" s="74">
        <f t="shared" si="14"/>
        <v>0</v>
      </c>
      <c r="I94" s="74">
        <f t="shared" si="15"/>
        <v>0</v>
      </c>
      <c r="J94" s="74">
        <f t="shared" si="24"/>
        <v>0</v>
      </c>
      <c r="K94" s="60">
        <f t="shared" si="25"/>
        <v>0</v>
      </c>
      <c r="L94" s="75">
        <f t="shared" si="21"/>
        <v>0</v>
      </c>
      <c r="M94" s="123">
        <f t="shared" si="22"/>
        <v>0</v>
      </c>
      <c r="N94" s="76">
        <f t="shared" si="23"/>
        <v>0</v>
      </c>
      <c r="O94" s="49">
        <f t="shared" si="16"/>
        <v>2026</v>
      </c>
    </row>
    <row r="95" spans="2:15" x14ac:dyDescent="0.25">
      <c r="B95" s="48">
        <f t="shared" si="17"/>
        <v>46266</v>
      </c>
      <c r="C95" s="72">
        <f t="shared" si="18"/>
        <v>0</v>
      </c>
      <c r="D95" s="125">
        <v>0</v>
      </c>
      <c r="E95" s="125">
        <v>0</v>
      </c>
      <c r="F95" s="73">
        <f t="shared" si="19"/>
        <v>0</v>
      </c>
      <c r="G95" s="77">
        <f t="shared" si="20"/>
        <v>0</v>
      </c>
      <c r="H95" s="74">
        <f t="shared" si="14"/>
        <v>0</v>
      </c>
      <c r="I95" s="74">
        <f t="shared" si="15"/>
        <v>0</v>
      </c>
      <c r="J95" s="74">
        <f t="shared" si="24"/>
        <v>0</v>
      </c>
      <c r="K95" s="60">
        <f t="shared" si="25"/>
        <v>0</v>
      </c>
      <c r="L95" s="75">
        <f t="shared" si="21"/>
        <v>0</v>
      </c>
      <c r="M95" s="123">
        <f t="shared" si="22"/>
        <v>0</v>
      </c>
      <c r="N95" s="76">
        <f t="shared" si="23"/>
        <v>0</v>
      </c>
      <c r="O95" s="49">
        <f t="shared" si="16"/>
        <v>2026</v>
      </c>
    </row>
    <row r="96" spans="2:15" x14ac:dyDescent="0.25">
      <c r="B96" s="48">
        <f t="shared" si="17"/>
        <v>46296</v>
      </c>
      <c r="C96" s="72">
        <f t="shared" si="18"/>
        <v>0</v>
      </c>
      <c r="D96" s="125">
        <v>0</v>
      </c>
      <c r="E96" s="125">
        <v>0</v>
      </c>
      <c r="F96" s="73">
        <f t="shared" si="19"/>
        <v>0</v>
      </c>
      <c r="G96" s="77">
        <f t="shared" si="20"/>
        <v>0</v>
      </c>
      <c r="H96" s="74">
        <f t="shared" si="14"/>
        <v>0</v>
      </c>
      <c r="I96" s="74">
        <f t="shared" si="15"/>
        <v>0</v>
      </c>
      <c r="J96" s="74">
        <f t="shared" si="24"/>
        <v>0</v>
      </c>
      <c r="K96" s="60">
        <f t="shared" si="25"/>
        <v>0</v>
      </c>
      <c r="L96" s="75">
        <f t="shared" si="21"/>
        <v>0</v>
      </c>
      <c r="M96" s="123">
        <f t="shared" si="22"/>
        <v>0</v>
      </c>
      <c r="N96" s="76">
        <f t="shared" si="23"/>
        <v>0</v>
      </c>
      <c r="O96" s="49">
        <f t="shared" si="16"/>
        <v>2026</v>
      </c>
    </row>
    <row r="97" spans="2:15" x14ac:dyDescent="0.25">
      <c r="B97" s="48">
        <f t="shared" si="17"/>
        <v>46327</v>
      </c>
      <c r="C97" s="72">
        <f t="shared" si="18"/>
        <v>0</v>
      </c>
      <c r="D97" s="125">
        <v>0</v>
      </c>
      <c r="E97" s="125">
        <v>0</v>
      </c>
      <c r="F97" s="73">
        <f t="shared" si="19"/>
        <v>0</v>
      </c>
      <c r="G97" s="77">
        <f t="shared" si="20"/>
        <v>0</v>
      </c>
      <c r="H97" s="74">
        <f t="shared" si="14"/>
        <v>0</v>
      </c>
      <c r="I97" s="74">
        <f t="shared" si="15"/>
        <v>0</v>
      </c>
      <c r="J97" s="74">
        <f t="shared" si="24"/>
        <v>0</v>
      </c>
      <c r="K97" s="60">
        <f t="shared" si="25"/>
        <v>0</v>
      </c>
      <c r="L97" s="75">
        <f t="shared" si="21"/>
        <v>0</v>
      </c>
      <c r="M97" s="123">
        <f t="shared" si="22"/>
        <v>0</v>
      </c>
      <c r="N97" s="76">
        <f t="shared" si="23"/>
        <v>0</v>
      </c>
      <c r="O97" s="49">
        <f t="shared" si="16"/>
        <v>2026</v>
      </c>
    </row>
    <row r="98" spans="2:15" x14ac:dyDescent="0.25">
      <c r="B98" s="48">
        <f t="shared" si="17"/>
        <v>46357</v>
      </c>
      <c r="C98" s="72">
        <f t="shared" si="18"/>
        <v>0</v>
      </c>
      <c r="D98" s="125">
        <v>0</v>
      </c>
      <c r="E98" s="125">
        <v>0</v>
      </c>
      <c r="F98" s="73">
        <f t="shared" si="19"/>
        <v>0</v>
      </c>
      <c r="G98" s="77">
        <f t="shared" si="20"/>
        <v>0</v>
      </c>
      <c r="H98" s="74">
        <f t="shared" si="14"/>
        <v>0</v>
      </c>
      <c r="I98" s="74">
        <f t="shared" si="15"/>
        <v>0</v>
      </c>
      <c r="J98" s="74">
        <f t="shared" si="24"/>
        <v>0</v>
      </c>
      <c r="K98" s="60">
        <f t="shared" si="25"/>
        <v>0</v>
      </c>
      <c r="L98" s="75">
        <f t="shared" si="21"/>
        <v>0</v>
      </c>
      <c r="M98" s="123">
        <f t="shared" si="22"/>
        <v>0</v>
      </c>
      <c r="N98" s="76">
        <f t="shared" si="23"/>
        <v>0</v>
      </c>
      <c r="O98" s="49">
        <f t="shared" si="16"/>
        <v>2026</v>
      </c>
    </row>
    <row r="99" spans="2:15" x14ac:dyDescent="0.25">
      <c r="B99" s="48">
        <f t="shared" si="17"/>
        <v>46388</v>
      </c>
      <c r="C99" s="72">
        <f t="shared" si="18"/>
        <v>0</v>
      </c>
      <c r="D99" s="125">
        <v>0</v>
      </c>
      <c r="E99" s="125">
        <v>0</v>
      </c>
      <c r="F99" s="73">
        <f t="shared" si="19"/>
        <v>0</v>
      </c>
      <c r="G99" s="77">
        <f t="shared" si="20"/>
        <v>0</v>
      </c>
      <c r="H99" s="74">
        <f t="shared" si="14"/>
        <v>0</v>
      </c>
      <c r="I99" s="74">
        <f t="shared" si="15"/>
        <v>0</v>
      </c>
      <c r="J99" s="74">
        <f t="shared" si="24"/>
        <v>0</v>
      </c>
      <c r="K99" s="60">
        <f t="shared" si="25"/>
        <v>0</v>
      </c>
      <c r="L99" s="75">
        <f t="shared" si="21"/>
        <v>0</v>
      </c>
      <c r="M99" s="123">
        <f t="shared" si="22"/>
        <v>0</v>
      </c>
      <c r="N99" s="76">
        <f t="shared" si="23"/>
        <v>0</v>
      </c>
      <c r="O99" s="49">
        <f t="shared" si="16"/>
        <v>2027</v>
      </c>
    </row>
    <row r="100" spans="2:15" x14ac:dyDescent="0.25">
      <c r="B100" s="48">
        <f t="shared" si="17"/>
        <v>46419</v>
      </c>
      <c r="C100" s="72">
        <f t="shared" si="18"/>
        <v>0</v>
      </c>
      <c r="D100" s="125">
        <v>0</v>
      </c>
      <c r="E100" s="125">
        <v>0</v>
      </c>
      <c r="F100" s="73">
        <f t="shared" si="19"/>
        <v>0</v>
      </c>
      <c r="G100" s="77">
        <f t="shared" si="20"/>
        <v>0</v>
      </c>
      <c r="H100" s="74">
        <f t="shared" si="14"/>
        <v>0</v>
      </c>
      <c r="I100" s="74">
        <f t="shared" si="15"/>
        <v>0</v>
      </c>
      <c r="J100" s="74">
        <f t="shared" si="24"/>
        <v>0</v>
      </c>
      <c r="K100" s="60">
        <f t="shared" si="25"/>
        <v>0</v>
      </c>
      <c r="L100" s="75">
        <f t="shared" si="21"/>
        <v>0</v>
      </c>
      <c r="M100" s="123">
        <f t="shared" si="22"/>
        <v>0</v>
      </c>
      <c r="N100" s="76">
        <f t="shared" si="23"/>
        <v>0</v>
      </c>
      <c r="O100" s="49">
        <f t="shared" si="16"/>
        <v>2027</v>
      </c>
    </row>
    <row r="101" spans="2:15" x14ac:dyDescent="0.25">
      <c r="B101" s="48">
        <f t="shared" si="17"/>
        <v>46447</v>
      </c>
      <c r="C101" s="72">
        <f t="shared" si="18"/>
        <v>0</v>
      </c>
      <c r="D101" s="125">
        <v>0</v>
      </c>
      <c r="E101" s="125">
        <v>0</v>
      </c>
      <c r="F101" s="73">
        <f t="shared" si="19"/>
        <v>0</v>
      </c>
      <c r="G101" s="77">
        <f t="shared" si="20"/>
        <v>0</v>
      </c>
      <c r="H101" s="74">
        <f t="shared" si="14"/>
        <v>0</v>
      </c>
      <c r="I101" s="74">
        <f t="shared" si="15"/>
        <v>0</v>
      </c>
      <c r="J101" s="74">
        <f t="shared" si="24"/>
        <v>0</v>
      </c>
      <c r="K101" s="60">
        <f t="shared" si="25"/>
        <v>0</v>
      </c>
      <c r="L101" s="75">
        <f t="shared" si="21"/>
        <v>0</v>
      </c>
      <c r="M101" s="123">
        <f t="shared" si="22"/>
        <v>0</v>
      </c>
      <c r="N101" s="76">
        <f t="shared" si="23"/>
        <v>0</v>
      </c>
      <c r="O101" s="49">
        <f t="shared" si="16"/>
        <v>2027</v>
      </c>
    </row>
    <row r="102" spans="2:15" x14ac:dyDescent="0.25">
      <c r="B102" s="48">
        <f t="shared" si="17"/>
        <v>46478</v>
      </c>
      <c r="C102" s="72">
        <f t="shared" si="18"/>
        <v>0</v>
      </c>
      <c r="D102" s="125">
        <v>0</v>
      </c>
      <c r="E102" s="125">
        <v>0</v>
      </c>
      <c r="F102" s="73">
        <f t="shared" si="19"/>
        <v>0</v>
      </c>
      <c r="G102" s="77">
        <f t="shared" si="20"/>
        <v>0</v>
      </c>
      <c r="H102" s="74">
        <f t="shared" si="14"/>
        <v>0</v>
      </c>
      <c r="I102" s="74">
        <f t="shared" si="15"/>
        <v>0</v>
      </c>
      <c r="J102" s="74">
        <f t="shared" si="24"/>
        <v>0</v>
      </c>
      <c r="K102" s="60">
        <f t="shared" si="25"/>
        <v>0</v>
      </c>
      <c r="L102" s="75">
        <f t="shared" si="21"/>
        <v>0</v>
      </c>
      <c r="M102" s="123">
        <f t="shared" si="22"/>
        <v>0</v>
      </c>
      <c r="N102" s="76">
        <f t="shared" si="23"/>
        <v>0</v>
      </c>
      <c r="O102" s="49">
        <f t="shared" si="16"/>
        <v>2027</v>
      </c>
    </row>
    <row r="103" spans="2:15" x14ac:dyDescent="0.25">
      <c r="B103" s="48">
        <f t="shared" si="17"/>
        <v>46508</v>
      </c>
      <c r="C103" s="72">
        <f t="shared" si="18"/>
        <v>0</v>
      </c>
      <c r="D103" s="125">
        <v>0</v>
      </c>
      <c r="E103" s="125">
        <v>0</v>
      </c>
      <c r="F103" s="73">
        <f t="shared" si="19"/>
        <v>0</v>
      </c>
      <c r="G103" s="77">
        <f t="shared" si="20"/>
        <v>0</v>
      </c>
      <c r="H103" s="74">
        <f t="shared" si="14"/>
        <v>0</v>
      </c>
      <c r="I103" s="74">
        <f t="shared" si="15"/>
        <v>0</v>
      </c>
      <c r="J103" s="74">
        <f t="shared" si="24"/>
        <v>0</v>
      </c>
      <c r="K103" s="60">
        <f t="shared" si="25"/>
        <v>0</v>
      </c>
      <c r="L103" s="75">
        <f t="shared" si="21"/>
        <v>0</v>
      </c>
      <c r="M103" s="123">
        <f t="shared" si="22"/>
        <v>0</v>
      </c>
      <c r="N103" s="76">
        <f t="shared" si="23"/>
        <v>0</v>
      </c>
      <c r="O103" s="49">
        <f t="shared" si="16"/>
        <v>2027</v>
      </c>
    </row>
    <row r="104" spans="2:15" x14ac:dyDescent="0.25">
      <c r="B104" s="48">
        <f t="shared" si="17"/>
        <v>46539</v>
      </c>
      <c r="C104" s="72">
        <f t="shared" si="18"/>
        <v>0</v>
      </c>
      <c r="D104" s="125">
        <v>0</v>
      </c>
      <c r="E104" s="125">
        <v>0</v>
      </c>
      <c r="F104" s="73">
        <f t="shared" si="19"/>
        <v>0</v>
      </c>
      <c r="G104" s="77">
        <f t="shared" si="20"/>
        <v>0</v>
      </c>
      <c r="H104" s="74">
        <f t="shared" si="14"/>
        <v>0</v>
      </c>
      <c r="I104" s="74">
        <f t="shared" si="15"/>
        <v>0</v>
      </c>
      <c r="J104" s="74">
        <f t="shared" si="24"/>
        <v>0</v>
      </c>
      <c r="K104" s="60">
        <f t="shared" si="25"/>
        <v>0</v>
      </c>
      <c r="L104" s="75">
        <f t="shared" si="21"/>
        <v>0</v>
      </c>
      <c r="M104" s="123">
        <f t="shared" si="22"/>
        <v>0</v>
      </c>
      <c r="N104" s="76">
        <f t="shared" si="23"/>
        <v>0</v>
      </c>
      <c r="O104" s="49">
        <f t="shared" si="16"/>
        <v>2027</v>
      </c>
    </row>
    <row r="105" spans="2:15" x14ac:dyDescent="0.25">
      <c r="B105" s="48">
        <f t="shared" si="17"/>
        <v>46569</v>
      </c>
      <c r="C105" s="72">
        <f t="shared" si="18"/>
        <v>0</v>
      </c>
      <c r="D105" s="125">
        <v>0</v>
      </c>
      <c r="E105" s="125">
        <v>0</v>
      </c>
      <c r="F105" s="73">
        <f t="shared" si="19"/>
        <v>0</v>
      </c>
      <c r="G105" s="77">
        <f t="shared" si="20"/>
        <v>0</v>
      </c>
      <c r="H105" s="74">
        <f t="shared" si="14"/>
        <v>0</v>
      </c>
      <c r="I105" s="74">
        <f t="shared" si="15"/>
        <v>0</v>
      </c>
      <c r="J105" s="74">
        <f t="shared" si="24"/>
        <v>0</v>
      </c>
      <c r="K105" s="60">
        <f t="shared" si="25"/>
        <v>0</v>
      </c>
      <c r="L105" s="75">
        <f t="shared" si="21"/>
        <v>0</v>
      </c>
      <c r="M105" s="123">
        <f t="shared" si="22"/>
        <v>0</v>
      </c>
      <c r="N105" s="76">
        <f t="shared" si="23"/>
        <v>0</v>
      </c>
      <c r="O105" s="49">
        <f t="shared" si="16"/>
        <v>2027</v>
      </c>
    </row>
    <row r="106" spans="2:15" x14ac:dyDescent="0.25">
      <c r="B106" s="48">
        <f t="shared" si="17"/>
        <v>46600</v>
      </c>
      <c r="C106" s="72">
        <f t="shared" si="18"/>
        <v>0</v>
      </c>
      <c r="D106" s="125">
        <v>0</v>
      </c>
      <c r="E106" s="125">
        <v>0</v>
      </c>
      <c r="F106" s="73">
        <f t="shared" si="19"/>
        <v>0</v>
      </c>
      <c r="G106" s="77">
        <f t="shared" si="20"/>
        <v>0</v>
      </c>
      <c r="H106" s="74">
        <f t="shared" si="14"/>
        <v>0</v>
      </c>
      <c r="I106" s="74">
        <f t="shared" si="15"/>
        <v>0</v>
      </c>
      <c r="J106" s="74">
        <f t="shared" si="24"/>
        <v>0</v>
      </c>
      <c r="K106" s="60">
        <f t="shared" si="25"/>
        <v>0</v>
      </c>
      <c r="L106" s="75">
        <f t="shared" si="21"/>
        <v>0</v>
      </c>
      <c r="M106" s="123">
        <f t="shared" si="22"/>
        <v>0</v>
      </c>
      <c r="N106" s="76">
        <f t="shared" si="23"/>
        <v>0</v>
      </c>
      <c r="O106" s="49">
        <f t="shared" si="16"/>
        <v>2027</v>
      </c>
    </row>
    <row r="107" spans="2:15" x14ac:dyDescent="0.25">
      <c r="B107" s="48">
        <f t="shared" si="17"/>
        <v>46631</v>
      </c>
      <c r="C107" s="72">
        <f t="shared" si="18"/>
        <v>0</v>
      </c>
      <c r="D107" s="125">
        <v>0</v>
      </c>
      <c r="E107" s="125">
        <v>0</v>
      </c>
      <c r="F107" s="73">
        <f t="shared" si="19"/>
        <v>0</v>
      </c>
      <c r="G107" s="77">
        <f t="shared" si="20"/>
        <v>0</v>
      </c>
      <c r="H107" s="74">
        <f t="shared" si="14"/>
        <v>0</v>
      </c>
      <c r="I107" s="74">
        <f t="shared" si="15"/>
        <v>0</v>
      </c>
      <c r="J107" s="74">
        <f t="shared" si="24"/>
        <v>0</v>
      </c>
      <c r="K107" s="60">
        <f t="shared" si="25"/>
        <v>0</v>
      </c>
      <c r="L107" s="75">
        <f t="shared" si="21"/>
        <v>0</v>
      </c>
      <c r="M107" s="123">
        <f t="shared" si="22"/>
        <v>0</v>
      </c>
      <c r="N107" s="76">
        <f t="shared" si="23"/>
        <v>0</v>
      </c>
      <c r="O107" s="49">
        <f t="shared" si="16"/>
        <v>2027</v>
      </c>
    </row>
    <row r="108" spans="2:15" x14ac:dyDescent="0.25">
      <c r="B108" s="48">
        <f t="shared" si="17"/>
        <v>46661</v>
      </c>
      <c r="C108" s="72">
        <f t="shared" si="18"/>
        <v>0</v>
      </c>
      <c r="D108" s="125">
        <v>0</v>
      </c>
      <c r="E108" s="125">
        <v>0</v>
      </c>
      <c r="F108" s="73">
        <f t="shared" si="19"/>
        <v>0</v>
      </c>
      <c r="G108" s="77">
        <f t="shared" si="20"/>
        <v>0</v>
      </c>
      <c r="H108" s="74">
        <f t="shared" si="14"/>
        <v>0</v>
      </c>
      <c r="I108" s="74">
        <f t="shared" si="15"/>
        <v>0</v>
      </c>
      <c r="J108" s="74">
        <f t="shared" si="24"/>
        <v>0</v>
      </c>
      <c r="K108" s="60">
        <f t="shared" si="25"/>
        <v>0</v>
      </c>
      <c r="L108" s="75">
        <f t="shared" si="21"/>
        <v>0</v>
      </c>
      <c r="M108" s="123">
        <f t="shared" si="22"/>
        <v>0</v>
      </c>
      <c r="N108" s="76">
        <f t="shared" si="23"/>
        <v>0</v>
      </c>
      <c r="O108" s="49">
        <f t="shared" si="16"/>
        <v>2027</v>
      </c>
    </row>
    <row r="109" spans="2:15" x14ac:dyDescent="0.25">
      <c r="B109" s="48">
        <f t="shared" si="17"/>
        <v>46692</v>
      </c>
      <c r="C109" s="72">
        <f t="shared" si="18"/>
        <v>0</v>
      </c>
      <c r="D109" s="125">
        <v>0</v>
      </c>
      <c r="E109" s="125">
        <v>0</v>
      </c>
      <c r="F109" s="73">
        <f t="shared" si="19"/>
        <v>0</v>
      </c>
      <c r="G109" s="77">
        <f t="shared" si="20"/>
        <v>0</v>
      </c>
      <c r="H109" s="74">
        <f t="shared" si="14"/>
        <v>0</v>
      </c>
      <c r="I109" s="74">
        <f t="shared" si="15"/>
        <v>0</v>
      </c>
      <c r="J109" s="74">
        <f t="shared" si="24"/>
        <v>0</v>
      </c>
      <c r="K109" s="60">
        <f t="shared" si="25"/>
        <v>0</v>
      </c>
      <c r="L109" s="75">
        <f t="shared" si="21"/>
        <v>0</v>
      </c>
      <c r="M109" s="123">
        <f t="shared" si="22"/>
        <v>0</v>
      </c>
      <c r="N109" s="76">
        <f t="shared" si="23"/>
        <v>0</v>
      </c>
      <c r="O109" s="49">
        <f t="shared" si="16"/>
        <v>2027</v>
      </c>
    </row>
    <row r="110" spans="2:15" x14ac:dyDescent="0.25">
      <c r="B110" s="48">
        <f t="shared" si="17"/>
        <v>46722</v>
      </c>
      <c r="C110" s="72">
        <f t="shared" si="18"/>
        <v>0</v>
      </c>
      <c r="D110" s="125">
        <v>0</v>
      </c>
      <c r="E110" s="125">
        <v>0</v>
      </c>
      <c r="F110" s="73">
        <f t="shared" si="19"/>
        <v>0</v>
      </c>
      <c r="G110" s="77">
        <f t="shared" si="20"/>
        <v>0</v>
      </c>
      <c r="H110" s="74">
        <f t="shared" si="14"/>
        <v>0</v>
      </c>
      <c r="I110" s="74">
        <f t="shared" si="15"/>
        <v>0</v>
      </c>
      <c r="J110" s="74">
        <f t="shared" si="24"/>
        <v>0</v>
      </c>
      <c r="K110" s="60">
        <f t="shared" si="25"/>
        <v>0</v>
      </c>
      <c r="L110" s="75">
        <f t="shared" si="21"/>
        <v>0</v>
      </c>
      <c r="M110" s="123">
        <f t="shared" si="22"/>
        <v>0</v>
      </c>
      <c r="N110" s="76">
        <f t="shared" si="23"/>
        <v>0</v>
      </c>
      <c r="O110" s="49">
        <f t="shared" si="16"/>
        <v>2027</v>
      </c>
    </row>
    <row r="111" spans="2:15" x14ac:dyDescent="0.25">
      <c r="B111" s="48">
        <f t="shared" si="17"/>
        <v>46753</v>
      </c>
      <c r="C111" s="72">
        <f t="shared" si="18"/>
        <v>0</v>
      </c>
      <c r="D111" s="125">
        <v>0</v>
      </c>
      <c r="E111" s="125">
        <v>0</v>
      </c>
      <c r="F111" s="73">
        <f t="shared" si="19"/>
        <v>0</v>
      </c>
      <c r="G111" s="77">
        <f t="shared" si="20"/>
        <v>0</v>
      </c>
      <c r="H111" s="74">
        <f t="shared" si="14"/>
        <v>0</v>
      </c>
      <c r="I111" s="74">
        <f t="shared" si="15"/>
        <v>0</v>
      </c>
      <c r="J111" s="74">
        <f t="shared" si="24"/>
        <v>0</v>
      </c>
      <c r="K111" s="60">
        <f t="shared" si="25"/>
        <v>0</v>
      </c>
      <c r="L111" s="75">
        <f t="shared" si="21"/>
        <v>0</v>
      </c>
      <c r="M111" s="123">
        <f t="shared" si="22"/>
        <v>0</v>
      </c>
      <c r="N111" s="76">
        <f t="shared" si="23"/>
        <v>0</v>
      </c>
      <c r="O111" s="49">
        <f t="shared" si="16"/>
        <v>2028</v>
      </c>
    </row>
    <row r="112" spans="2:15" x14ac:dyDescent="0.25">
      <c r="B112" s="48">
        <f t="shared" si="17"/>
        <v>46784</v>
      </c>
      <c r="C112" s="72">
        <f t="shared" si="18"/>
        <v>0</v>
      </c>
      <c r="D112" s="125">
        <v>0</v>
      </c>
      <c r="E112" s="125">
        <v>0</v>
      </c>
      <c r="F112" s="73">
        <f t="shared" si="19"/>
        <v>0</v>
      </c>
      <c r="G112" s="77">
        <f t="shared" si="20"/>
        <v>0</v>
      </c>
      <c r="H112" s="74">
        <f t="shared" si="14"/>
        <v>0</v>
      </c>
      <c r="I112" s="74">
        <f t="shared" si="15"/>
        <v>0</v>
      </c>
      <c r="J112" s="74">
        <f t="shared" si="24"/>
        <v>0</v>
      </c>
      <c r="K112" s="60">
        <f t="shared" si="25"/>
        <v>0</v>
      </c>
      <c r="L112" s="75">
        <f t="shared" si="21"/>
        <v>0</v>
      </c>
      <c r="M112" s="123">
        <f t="shared" si="22"/>
        <v>0</v>
      </c>
      <c r="N112" s="76">
        <f t="shared" si="23"/>
        <v>0</v>
      </c>
      <c r="O112" s="49">
        <f t="shared" si="16"/>
        <v>2028</v>
      </c>
    </row>
    <row r="113" spans="2:15" x14ac:dyDescent="0.25">
      <c r="B113" s="48">
        <f t="shared" si="17"/>
        <v>46813</v>
      </c>
      <c r="C113" s="72">
        <f t="shared" si="18"/>
        <v>0</v>
      </c>
      <c r="D113" s="125">
        <v>0</v>
      </c>
      <c r="E113" s="125">
        <v>0</v>
      </c>
      <c r="F113" s="73">
        <f t="shared" si="19"/>
        <v>0</v>
      </c>
      <c r="G113" s="77">
        <f t="shared" si="20"/>
        <v>0</v>
      </c>
      <c r="H113" s="74">
        <f t="shared" si="14"/>
        <v>0</v>
      </c>
      <c r="I113" s="74">
        <f t="shared" si="15"/>
        <v>0</v>
      </c>
      <c r="J113" s="74">
        <f t="shared" si="24"/>
        <v>0</v>
      </c>
      <c r="K113" s="60">
        <f t="shared" si="25"/>
        <v>0</v>
      </c>
      <c r="L113" s="75">
        <f t="shared" si="21"/>
        <v>0</v>
      </c>
      <c r="M113" s="123">
        <f t="shared" si="22"/>
        <v>0</v>
      </c>
      <c r="N113" s="76">
        <f t="shared" si="23"/>
        <v>0</v>
      </c>
      <c r="O113" s="49">
        <f t="shared" si="16"/>
        <v>2028</v>
      </c>
    </row>
    <row r="114" spans="2:15" x14ac:dyDescent="0.25">
      <c r="B114" s="48">
        <f t="shared" si="17"/>
        <v>46844</v>
      </c>
      <c r="C114" s="72">
        <f t="shared" si="18"/>
        <v>0</v>
      </c>
      <c r="D114" s="125">
        <v>0</v>
      </c>
      <c r="E114" s="125">
        <v>0</v>
      </c>
      <c r="F114" s="73">
        <f t="shared" si="19"/>
        <v>0</v>
      </c>
      <c r="G114" s="77">
        <f t="shared" si="20"/>
        <v>0</v>
      </c>
      <c r="H114" s="74">
        <f t="shared" si="14"/>
        <v>0</v>
      </c>
      <c r="I114" s="74">
        <f t="shared" si="15"/>
        <v>0</v>
      </c>
      <c r="J114" s="74">
        <f t="shared" si="24"/>
        <v>0</v>
      </c>
      <c r="K114" s="60">
        <f t="shared" si="25"/>
        <v>0</v>
      </c>
      <c r="L114" s="75">
        <f t="shared" si="21"/>
        <v>0</v>
      </c>
      <c r="M114" s="123">
        <f t="shared" si="22"/>
        <v>0</v>
      </c>
      <c r="N114" s="76">
        <f t="shared" si="23"/>
        <v>0</v>
      </c>
      <c r="O114" s="49">
        <f t="shared" si="16"/>
        <v>2028</v>
      </c>
    </row>
    <row r="115" spans="2:15" x14ac:dyDescent="0.25">
      <c r="B115" s="48">
        <f t="shared" si="17"/>
        <v>46874</v>
      </c>
      <c r="C115" s="72">
        <f t="shared" si="18"/>
        <v>0</v>
      </c>
      <c r="D115" s="125">
        <v>0</v>
      </c>
      <c r="E115" s="125">
        <v>0</v>
      </c>
      <c r="F115" s="73">
        <f t="shared" si="19"/>
        <v>0</v>
      </c>
      <c r="G115" s="77">
        <f t="shared" si="20"/>
        <v>0</v>
      </c>
      <c r="H115" s="74">
        <f t="shared" si="14"/>
        <v>0</v>
      </c>
      <c r="I115" s="74">
        <f t="shared" si="15"/>
        <v>0</v>
      </c>
      <c r="J115" s="74">
        <f t="shared" si="24"/>
        <v>0</v>
      </c>
      <c r="K115" s="60">
        <f t="shared" si="25"/>
        <v>0</v>
      </c>
      <c r="L115" s="75">
        <f t="shared" si="21"/>
        <v>0</v>
      </c>
      <c r="M115" s="123">
        <f t="shared" si="22"/>
        <v>0</v>
      </c>
      <c r="N115" s="76">
        <f t="shared" si="23"/>
        <v>0</v>
      </c>
      <c r="O115" s="49">
        <f t="shared" si="16"/>
        <v>2028</v>
      </c>
    </row>
    <row r="116" spans="2:15" x14ac:dyDescent="0.25">
      <c r="B116" s="48">
        <f t="shared" si="17"/>
        <v>46905</v>
      </c>
      <c r="C116" s="72">
        <f t="shared" si="18"/>
        <v>0</v>
      </c>
      <c r="D116" s="125">
        <v>0</v>
      </c>
      <c r="E116" s="125">
        <v>0</v>
      </c>
      <c r="F116" s="73">
        <f t="shared" si="19"/>
        <v>0</v>
      </c>
      <c r="G116" s="77">
        <f t="shared" si="20"/>
        <v>0</v>
      </c>
      <c r="H116" s="74">
        <f t="shared" si="14"/>
        <v>0</v>
      </c>
      <c r="I116" s="74">
        <f t="shared" si="15"/>
        <v>0</v>
      </c>
      <c r="J116" s="74">
        <f t="shared" si="24"/>
        <v>0</v>
      </c>
      <c r="K116" s="60">
        <f t="shared" si="25"/>
        <v>0</v>
      </c>
      <c r="L116" s="75">
        <f t="shared" si="21"/>
        <v>0</v>
      </c>
      <c r="M116" s="123">
        <f t="shared" si="22"/>
        <v>0</v>
      </c>
      <c r="N116" s="76">
        <f t="shared" si="23"/>
        <v>0</v>
      </c>
      <c r="O116" s="49">
        <f t="shared" si="16"/>
        <v>2028</v>
      </c>
    </row>
    <row r="117" spans="2:15" x14ac:dyDescent="0.25">
      <c r="B117" s="48">
        <f t="shared" si="17"/>
        <v>46935</v>
      </c>
      <c r="C117" s="72">
        <f t="shared" si="18"/>
        <v>0</v>
      </c>
      <c r="D117" s="125">
        <v>0</v>
      </c>
      <c r="E117" s="125">
        <v>0</v>
      </c>
      <c r="F117" s="73">
        <f t="shared" si="19"/>
        <v>0</v>
      </c>
      <c r="G117" s="77">
        <f t="shared" si="20"/>
        <v>0</v>
      </c>
      <c r="H117" s="74">
        <f t="shared" si="14"/>
        <v>0</v>
      </c>
      <c r="I117" s="74">
        <f t="shared" si="15"/>
        <v>0</v>
      </c>
      <c r="J117" s="74">
        <f t="shared" si="24"/>
        <v>0</v>
      </c>
      <c r="K117" s="60">
        <f t="shared" si="25"/>
        <v>0</v>
      </c>
      <c r="L117" s="75">
        <f t="shared" si="21"/>
        <v>0</v>
      </c>
      <c r="M117" s="123">
        <f t="shared" si="22"/>
        <v>0</v>
      </c>
      <c r="N117" s="76">
        <f t="shared" si="23"/>
        <v>0</v>
      </c>
      <c r="O117" s="49">
        <f t="shared" si="16"/>
        <v>2028</v>
      </c>
    </row>
    <row r="118" spans="2:15" x14ac:dyDescent="0.25">
      <c r="B118" s="48">
        <f t="shared" si="17"/>
        <v>46966</v>
      </c>
      <c r="C118" s="72">
        <f t="shared" si="18"/>
        <v>0</v>
      </c>
      <c r="D118" s="125">
        <v>0</v>
      </c>
      <c r="E118" s="125">
        <v>0</v>
      </c>
      <c r="F118" s="73">
        <f t="shared" si="19"/>
        <v>0</v>
      </c>
      <c r="G118" s="77">
        <f t="shared" si="20"/>
        <v>0</v>
      </c>
      <c r="H118" s="74">
        <f t="shared" si="14"/>
        <v>0</v>
      </c>
      <c r="I118" s="74">
        <f t="shared" si="15"/>
        <v>0</v>
      </c>
      <c r="J118" s="74">
        <f t="shared" si="24"/>
        <v>0</v>
      </c>
      <c r="K118" s="60">
        <f t="shared" si="25"/>
        <v>0</v>
      </c>
      <c r="L118" s="75">
        <f t="shared" si="21"/>
        <v>0</v>
      </c>
      <c r="M118" s="123">
        <f t="shared" si="22"/>
        <v>0</v>
      </c>
      <c r="N118" s="76">
        <f t="shared" si="23"/>
        <v>0</v>
      </c>
      <c r="O118" s="49">
        <f t="shared" si="16"/>
        <v>2028</v>
      </c>
    </row>
    <row r="119" spans="2:15" x14ac:dyDescent="0.25">
      <c r="B119" s="48">
        <f t="shared" si="17"/>
        <v>46997</v>
      </c>
      <c r="C119" s="72">
        <f t="shared" si="18"/>
        <v>0</v>
      </c>
      <c r="D119" s="125">
        <v>0</v>
      </c>
      <c r="E119" s="125">
        <v>0</v>
      </c>
      <c r="F119" s="73">
        <f t="shared" si="19"/>
        <v>0</v>
      </c>
      <c r="G119" s="77">
        <f t="shared" si="20"/>
        <v>0</v>
      </c>
      <c r="H119" s="74">
        <f t="shared" si="14"/>
        <v>0</v>
      </c>
      <c r="I119" s="74">
        <f t="shared" si="15"/>
        <v>0</v>
      </c>
      <c r="J119" s="74">
        <f t="shared" si="24"/>
        <v>0</v>
      </c>
      <c r="K119" s="60">
        <f t="shared" si="25"/>
        <v>0</v>
      </c>
      <c r="L119" s="75">
        <f t="shared" si="21"/>
        <v>0</v>
      </c>
      <c r="M119" s="123">
        <f t="shared" si="22"/>
        <v>0</v>
      </c>
      <c r="N119" s="76">
        <f t="shared" si="23"/>
        <v>0</v>
      </c>
      <c r="O119" s="49">
        <f t="shared" si="16"/>
        <v>2028</v>
      </c>
    </row>
    <row r="120" spans="2:15" x14ac:dyDescent="0.25">
      <c r="B120" s="48">
        <f t="shared" si="17"/>
        <v>47027</v>
      </c>
      <c r="C120" s="72">
        <f t="shared" si="18"/>
        <v>0</v>
      </c>
      <c r="D120" s="125">
        <v>0</v>
      </c>
      <c r="E120" s="125">
        <v>0</v>
      </c>
      <c r="F120" s="73">
        <f t="shared" si="19"/>
        <v>0</v>
      </c>
      <c r="G120" s="77">
        <f t="shared" si="20"/>
        <v>0</v>
      </c>
      <c r="H120" s="74">
        <f t="shared" si="14"/>
        <v>0</v>
      </c>
      <c r="I120" s="74">
        <f t="shared" si="15"/>
        <v>0</v>
      </c>
      <c r="J120" s="74">
        <f t="shared" si="24"/>
        <v>0</v>
      </c>
      <c r="K120" s="60">
        <f t="shared" si="25"/>
        <v>0</v>
      </c>
      <c r="L120" s="75">
        <f t="shared" si="21"/>
        <v>0</v>
      </c>
      <c r="M120" s="123">
        <f t="shared" si="22"/>
        <v>0</v>
      </c>
      <c r="N120" s="76">
        <f t="shared" si="23"/>
        <v>0</v>
      </c>
      <c r="O120" s="49">
        <f t="shared" si="16"/>
        <v>2028</v>
      </c>
    </row>
    <row r="121" spans="2:15" x14ac:dyDescent="0.25">
      <c r="B121" s="48">
        <f t="shared" si="17"/>
        <v>47058</v>
      </c>
      <c r="C121" s="72">
        <f t="shared" si="18"/>
        <v>0</v>
      </c>
      <c r="D121" s="125">
        <v>0</v>
      </c>
      <c r="E121" s="125">
        <v>0</v>
      </c>
      <c r="F121" s="73">
        <f t="shared" si="19"/>
        <v>0</v>
      </c>
      <c r="G121" s="77">
        <f t="shared" si="20"/>
        <v>0</v>
      </c>
      <c r="H121" s="74">
        <f t="shared" si="14"/>
        <v>0</v>
      </c>
      <c r="I121" s="74">
        <f t="shared" si="15"/>
        <v>0</v>
      </c>
      <c r="J121" s="74">
        <f t="shared" si="24"/>
        <v>0</v>
      </c>
      <c r="K121" s="60">
        <f t="shared" si="25"/>
        <v>0</v>
      </c>
      <c r="L121" s="75">
        <f t="shared" si="21"/>
        <v>0</v>
      </c>
      <c r="M121" s="123">
        <f t="shared" si="22"/>
        <v>0</v>
      </c>
      <c r="N121" s="76">
        <f t="shared" si="23"/>
        <v>0</v>
      </c>
      <c r="O121" s="49">
        <f t="shared" si="16"/>
        <v>2028</v>
      </c>
    </row>
    <row r="122" spans="2:15" x14ac:dyDescent="0.25">
      <c r="B122" s="48">
        <f t="shared" si="17"/>
        <v>47088</v>
      </c>
      <c r="C122" s="72">
        <f t="shared" si="18"/>
        <v>0</v>
      </c>
      <c r="D122" s="125">
        <v>0</v>
      </c>
      <c r="E122" s="125">
        <v>0</v>
      </c>
      <c r="F122" s="73">
        <f t="shared" si="19"/>
        <v>0</v>
      </c>
      <c r="G122" s="77">
        <f t="shared" si="20"/>
        <v>0</v>
      </c>
      <c r="H122" s="74">
        <f t="shared" si="14"/>
        <v>0</v>
      </c>
      <c r="I122" s="74">
        <f t="shared" si="15"/>
        <v>0</v>
      </c>
      <c r="J122" s="74">
        <f t="shared" si="24"/>
        <v>0</v>
      </c>
      <c r="K122" s="60">
        <f t="shared" si="25"/>
        <v>0</v>
      </c>
      <c r="L122" s="75">
        <f t="shared" si="21"/>
        <v>0</v>
      </c>
      <c r="M122" s="123">
        <f t="shared" si="22"/>
        <v>0</v>
      </c>
      <c r="N122" s="76">
        <f t="shared" si="23"/>
        <v>0</v>
      </c>
      <c r="O122" s="49">
        <f t="shared" si="16"/>
        <v>2028</v>
      </c>
    </row>
    <row r="123" spans="2:15" x14ac:dyDescent="0.25">
      <c r="B123" s="48">
        <f t="shared" si="17"/>
        <v>47119</v>
      </c>
      <c r="C123" s="72">
        <f t="shared" si="18"/>
        <v>0</v>
      </c>
      <c r="D123" s="125">
        <v>0</v>
      </c>
      <c r="E123" s="125">
        <v>0</v>
      </c>
      <c r="F123" s="73">
        <f t="shared" si="19"/>
        <v>0</v>
      </c>
      <c r="G123" s="77">
        <f t="shared" si="20"/>
        <v>0</v>
      </c>
      <c r="H123" s="74">
        <f t="shared" si="14"/>
        <v>0</v>
      </c>
      <c r="I123" s="74">
        <f t="shared" si="15"/>
        <v>0</v>
      </c>
      <c r="J123" s="74">
        <f t="shared" si="24"/>
        <v>0</v>
      </c>
      <c r="K123" s="60">
        <f t="shared" si="25"/>
        <v>0</v>
      </c>
      <c r="L123" s="75">
        <f t="shared" si="21"/>
        <v>0</v>
      </c>
      <c r="M123" s="123">
        <f t="shared" si="22"/>
        <v>0</v>
      </c>
      <c r="N123" s="76">
        <f t="shared" si="23"/>
        <v>0</v>
      </c>
      <c r="O123" s="49">
        <f t="shared" si="16"/>
        <v>2029</v>
      </c>
    </row>
    <row r="124" spans="2:15" x14ac:dyDescent="0.25">
      <c r="B124" s="48">
        <f t="shared" si="17"/>
        <v>47150</v>
      </c>
      <c r="C124" s="72">
        <f t="shared" si="18"/>
        <v>0</v>
      </c>
      <c r="D124" s="125">
        <v>0</v>
      </c>
      <c r="E124" s="125">
        <v>0</v>
      </c>
      <c r="F124" s="73">
        <f t="shared" si="19"/>
        <v>0</v>
      </c>
      <c r="G124" s="77">
        <f t="shared" si="20"/>
        <v>0</v>
      </c>
      <c r="H124" s="74">
        <f t="shared" si="14"/>
        <v>0</v>
      </c>
      <c r="I124" s="74">
        <f t="shared" si="15"/>
        <v>0</v>
      </c>
      <c r="J124" s="74">
        <f t="shared" si="24"/>
        <v>0</v>
      </c>
      <c r="K124" s="60">
        <f t="shared" si="25"/>
        <v>0</v>
      </c>
      <c r="L124" s="75">
        <f t="shared" si="21"/>
        <v>0</v>
      </c>
      <c r="M124" s="123">
        <f t="shared" si="22"/>
        <v>0</v>
      </c>
      <c r="N124" s="76">
        <f t="shared" si="23"/>
        <v>0</v>
      </c>
      <c r="O124" s="49">
        <f t="shared" si="16"/>
        <v>2029</v>
      </c>
    </row>
    <row r="125" spans="2:15" x14ac:dyDescent="0.25">
      <c r="B125" s="48">
        <f t="shared" si="17"/>
        <v>47178</v>
      </c>
      <c r="C125" s="72">
        <f t="shared" si="18"/>
        <v>0</v>
      </c>
      <c r="D125" s="125">
        <v>0</v>
      </c>
      <c r="E125" s="125">
        <v>0</v>
      </c>
      <c r="F125" s="73">
        <f t="shared" si="19"/>
        <v>0</v>
      </c>
      <c r="G125" s="77">
        <f t="shared" si="20"/>
        <v>0</v>
      </c>
      <c r="H125" s="74">
        <f t="shared" si="14"/>
        <v>0</v>
      </c>
      <c r="I125" s="74">
        <f t="shared" si="15"/>
        <v>0</v>
      </c>
      <c r="J125" s="74">
        <f t="shared" si="24"/>
        <v>0</v>
      </c>
      <c r="K125" s="60">
        <f t="shared" si="25"/>
        <v>0</v>
      </c>
      <c r="L125" s="75">
        <f t="shared" si="21"/>
        <v>0</v>
      </c>
      <c r="M125" s="123">
        <f t="shared" si="22"/>
        <v>0</v>
      </c>
      <c r="N125" s="76">
        <f t="shared" si="23"/>
        <v>0</v>
      </c>
      <c r="O125" s="49">
        <f t="shared" si="16"/>
        <v>2029</v>
      </c>
    </row>
    <row r="126" spans="2:15" x14ac:dyDescent="0.25">
      <c r="B126" s="48">
        <f t="shared" si="17"/>
        <v>47209</v>
      </c>
      <c r="C126" s="72">
        <f t="shared" si="18"/>
        <v>0</v>
      </c>
      <c r="D126" s="125">
        <v>0</v>
      </c>
      <c r="E126" s="125">
        <v>0</v>
      </c>
      <c r="F126" s="73">
        <f t="shared" si="19"/>
        <v>0</v>
      </c>
      <c r="G126" s="77">
        <f t="shared" si="20"/>
        <v>0</v>
      </c>
      <c r="H126" s="74">
        <f t="shared" si="14"/>
        <v>0</v>
      </c>
      <c r="I126" s="74">
        <f t="shared" si="15"/>
        <v>0</v>
      </c>
      <c r="J126" s="74">
        <f t="shared" si="24"/>
        <v>0</v>
      </c>
      <c r="K126" s="60">
        <f t="shared" si="25"/>
        <v>0</v>
      </c>
      <c r="L126" s="75">
        <f t="shared" si="21"/>
        <v>0</v>
      </c>
      <c r="M126" s="123">
        <f t="shared" si="22"/>
        <v>0</v>
      </c>
      <c r="N126" s="76">
        <f t="shared" si="23"/>
        <v>0</v>
      </c>
      <c r="O126" s="49">
        <f t="shared" si="16"/>
        <v>2029</v>
      </c>
    </row>
    <row r="127" spans="2:15" x14ac:dyDescent="0.25">
      <c r="B127" s="48">
        <f t="shared" si="17"/>
        <v>47239</v>
      </c>
      <c r="C127" s="72">
        <f t="shared" si="18"/>
        <v>0</v>
      </c>
      <c r="D127" s="125">
        <v>0</v>
      </c>
      <c r="E127" s="125">
        <v>0</v>
      </c>
      <c r="F127" s="73">
        <f t="shared" si="19"/>
        <v>0</v>
      </c>
      <c r="G127" s="77">
        <f t="shared" si="20"/>
        <v>0</v>
      </c>
      <c r="H127" s="74">
        <f t="shared" si="14"/>
        <v>0</v>
      </c>
      <c r="I127" s="74">
        <f t="shared" si="15"/>
        <v>0</v>
      </c>
      <c r="J127" s="74">
        <f t="shared" si="24"/>
        <v>0</v>
      </c>
      <c r="K127" s="60">
        <f t="shared" si="25"/>
        <v>0</v>
      </c>
      <c r="L127" s="75">
        <f t="shared" si="21"/>
        <v>0</v>
      </c>
      <c r="M127" s="123">
        <f t="shared" si="22"/>
        <v>0</v>
      </c>
      <c r="N127" s="76">
        <f t="shared" si="23"/>
        <v>0</v>
      </c>
      <c r="O127" s="49">
        <f t="shared" si="16"/>
        <v>2029</v>
      </c>
    </row>
    <row r="128" spans="2:15" x14ac:dyDescent="0.25">
      <c r="B128" s="48">
        <f t="shared" si="17"/>
        <v>47270</v>
      </c>
      <c r="C128" s="72">
        <f t="shared" si="18"/>
        <v>0</v>
      </c>
      <c r="D128" s="125">
        <v>0</v>
      </c>
      <c r="E128" s="125">
        <v>0</v>
      </c>
      <c r="F128" s="73">
        <f t="shared" si="19"/>
        <v>0</v>
      </c>
      <c r="G128" s="77">
        <f t="shared" si="20"/>
        <v>0</v>
      </c>
      <c r="H128" s="74">
        <f t="shared" si="14"/>
        <v>0</v>
      </c>
      <c r="I128" s="74">
        <f t="shared" si="15"/>
        <v>0</v>
      </c>
      <c r="J128" s="74">
        <f t="shared" si="24"/>
        <v>0</v>
      </c>
      <c r="K128" s="60">
        <f t="shared" si="25"/>
        <v>0</v>
      </c>
      <c r="L128" s="75">
        <f t="shared" si="21"/>
        <v>0</v>
      </c>
      <c r="M128" s="123">
        <f t="shared" si="22"/>
        <v>0</v>
      </c>
      <c r="N128" s="76">
        <f t="shared" si="23"/>
        <v>0</v>
      </c>
      <c r="O128" s="49">
        <f t="shared" si="16"/>
        <v>2029</v>
      </c>
    </row>
    <row r="129" spans="2:15" x14ac:dyDescent="0.25">
      <c r="B129" s="48">
        <f t="shared" si="17"/>
        <v>47300</v>
      </c>
      <c r="C129" s="72">
        <f t="shared" si="18"/>
        <v>0</v>
      </c>
      <c r="D129" s="125">
        <v>0</v>
      </c>
      <c r="E129" s="125">
        <v>0</v>
      </c>
      <c r="F129" s="73">
        <f t="shared" si="19"/>
        <v>0</v>
      </c>
      <c r="G129" s="77">
        <f t="shared" si="20"/>
        <v>0</v>
      </c>
      <c r="H129" s="74">
        <f t="shared" si="14"/>
        <v>0</v>
      </c>
      <c r="I129" s="74">
        <f t="shared" si="15"/>
        <v>0</v>
      </c>
      <c r="J129" s="74">
        <f t="shared" si="24"/>
        <v>0</v>
      </c>
      <c r="K129" s="60">
        <f t="shared" si="25"/>
        <v>0</v>
      </c>
      <c r="L129" s="75">
        <f t="shared" si="21"/>
        <v>0</v>
      </c>
      <c r="M129" s="123">
        <f t="shared" si="22"/>
        <v>0</v>
      </c>
      <c r="N129" s="76">
        <f t="shared" si="23"/>
        <v>0</v>
      </c>
      <c r="O129" s="49">
        <f t="shared" si="16"/>
        <v>2029</v>
      </c>
    </row>
    <row r="130" spans="2:15" x14ac:dyDescent="0.25">
      <c r="B130" s="48">
        <f t="shared" si="17"/>
        <v>47331</v>
      </c>
      <c r="C130" s="72">
        <f t="shared" si="18"/>
        <v>0</v>
      </c>
      <c r="D130" s="125">
        <v>0</v>
      </c>
      <c r="E130" s="125">
        <v>0</v>
      </c>
      <c r="F130" s="73">
        <f t="shared" si="19"/>
        <v>0</v>
      </c>
      <c r="G130" s="77">
        <f t="shared" si="20"/>
        <v>0</v>
      </c>
      <c r="H130" s="74">
        <f t="shared" si="14"/>
        <v>0</v>
      </c>
      <c r="I130" s="74">
        <f t="shared" si="15"/>
        <v>0</v>
      </c>
      <c r="J130" s="74">
        <f t="shared" si="24"/>
        <v>0</v>
      </c>
      <c r="K130" s="60">
        <f t="shared" si="25"/>
        <v>0</v>
      </c>
      <c r="L130" s="75">
        <f t="shared" si="21"/>
        <v>0</v>
      </c>
      <c r="M130" s="123">
        <f t="shared" si="22"/>
        <v>0</v>
      </c>
      <c r="N130" s="76">
        <f t="shared" si="23"/>
        <v>0</v>
      </c>
      <c r="O130" s="49">
        <f t="shared" si="16"/>
        <v>2029</v>
      </c>
    </row>
    <row r="131" spans="2:15" x14ac:dyDescent="0.25">
      <c r="B131" s="48">
        <f t="shared" si="17"/>
        <v>47362</v>
      </c>
      <c r="C131" s="72">
        <f t="shared" si="18"/>
        <v>0</v>
      </c>
      <c r="D131" s="125">
        <v>0</v>
      </c>
      <c r="E131" s="125">
        <v>0</v>
      </c>
      <c r="F131" s="73">
        <f t="shared" si="19"/>
        <v>0</v>
      </c>
      <c r="G131" s="77">
        <f t="shared" si="20"/>
        <v>0</v>
      </c>
      <c r="H131" s="74">
        <f t="shared" si="14"/>
        <v>0</v>
      </c>
      <c r="I131" s="74">
        <f t="shared" si="15"/>
        <v>0</v>
      </c>
      <c r="J131" s="74">
        <f t="shared" si="24"/>
        <v>0</v>
      </c>
      <c r="K131" s="60">
        <f t="shared" si="25"/>
        <v>0</v>
      </c>
      <c r="L131" s="75">
        <f t="shared" si="21"/>
        <v>0</v>
      </c>
      <c r="M131" s="123">
        <f t="shared" si="22"/>
        <v>0</v>
      </c>
      <c r="N131" s="76">
        <f t="shared" si="23"/>
        <v>0</v>
      </c>
      <c r="O131" s="49">
        <f t="shared" si="16"/>
        <v>2029</v>
      </c>
    </row>
    <row r="132" spans="2:15" x14ac:dyDescent="0.25">
      <c r="B132" s="48">
        <f t="shared" si="17"/>
        <v>47392</v>
      </c>
      <c r="C132" s="72">
        <f t="shared" si="18"/>
        <v>0</v>
      </c>
      <c r="D132" s="125">
        <v>0</v>
      </c>
      <c r="E132" s="125">
        <v>0</v>
      </c>
      <c r="F132" s="73">
        <f t="shared" si="19"/>
        <v>0</v>
      </c>
      <c r="G132" s="77">
        <f t="shared" si="20"/>
        <v>0</v>
      </c>
      <c r="H132" s="74">
        <f t="shared" ref="H132:H195" si="26">IF(K131&gt;0,-F132-G132+IF(E132&gt;0,E132,Allotment),0)</f>
        <v>0</v>
      </c>
      <c r="I132" s="74">
        <f t="shared" ref="I132:I195" si="27">IF(K131&gt;0,C132-H132,0)</f>
        <v>0</v>
      </c>
      <c r="J132" s="74">
        <f t="shared" si="24"/>
        <v>0</v>
      </c>
      <c r="K132" s="60">
        <f t="shared" si="25"/>
        <v>0</v>
      </c>
      <c r="L132" s="75">
        <f t="shared" si="21"/>
        <v>0</v>
      </c>
      <c r="M132" s="123">
        <f t="shared" si="22"/>
        <v>0</v>
      </c>
      <c r="N132" s="76">
        <f t="shared" si="23"/>
        <v>0</v>
      </c>
      <c r="O132" s="49">
        <f t="shared" ref="O132:O195" si="28">YEAR(B132)</f>
        <v>2029</v>
      </c>
    </row>
    <row r="133" spans="2:15" x14ac:dyDescent="0.25">
      <c r="B133" s="48">
        <f t="shared" ref="B133:B196" si="29">EDATE(B132,1)</f>
        <v>47423</v>
      </c>
      <c r="C133" s="72">
        <f t="shared" ref="C133:C196" si="30">IF(K132&gt;0,K132-F133,IF(AND(K133=0,K132&lt;0),-0.01,0))</f>
        <v>0</v>
      </c>
      <c r="D133" s="125">
        <v>0</v>
      </c>
      <c r="E133" s="125">
        <v>0</v>
      </c>
      <c r="F133" s="73">
        <f t="shared" ref="F133:F196" si="31">IF(K132&gt;0,IF(D133,D133,New_Payment)-G133,0)</f>
        <v>0</v>
      </c>
      <c r="G133" s="77">
        <f t="shared" ref="G133:G196" si="32">IF(K132&gt;0,ROUND(K132*Period_Interest,2),0)</f>
        <v>0</v>
      </c>
      <c r="H133" s="74">
        <f t="shared" si="26"/>
        <v>0</v>
      </c>
      <c r="I133" s="74">
        <f t="shared" si="27"/>
        <v>0</v>
      </c>
      <c r="J133" s="74">
        <f t="shared" si="24"/>
        <v>0</v>
      </c>
      <c r="K133" s="60">
        <f t="shared" si="25"/>
        <v>0</v>
      </c>
      <c r="L133" s="75">
        <f t="shared" ref="L133:L196" si="33">IF(N132&gt;0,(IF(AND(MONTH($B133)=MONTH(Renew_3208),MONTH($B133)=MONTH(Renew_2924)),Goal_From_3208*0.5+Goal_From_2924*0.5,IF(MONTH($B133)=MONTH(Renew_3208),Goal_From_3208*0.5+Goal_From_2924*0.9,IF(MONTH($B133)=MONTH(Renew_2924),Goal_From_3208*0.9+Goal_From_2924*0.5,Goal_From_3208*0.9+Goal_From_2924*0.9)))+IF(B133&gt;=Temp_Start,IF(Temp,Temp_Goal,0),0)+IF(Bought_3rd_Rental,IF(MONTH($B133)=MONTH(Renew_NEW),Goal_From_NEW*0.5,Goal_From_NEW))),0)</f>
        <v>0</v>
      </c>
      <c r="M133" s="123">
        <f t="shared" ref="M133:M196" si="34">IF(L133,L133,0)</f>
        <v>0</v>
      </c>
      <c r="N133" s="76">
        <f t="shared" ref="N133:N196" si="35">IF(OR(N132&lt;-0.01,N132=0),0,IF(N132&gt;0,N132-F133-H133-IF(M133&lt;&gt;"",M133,L133),N132-F133-H133))</f>
        <v>0</v>
      </c>
      <c r="O133" s="49">
        <f t="shared" si="28"/>
        <v>2029</v>
      </c>
    </row>
    <row r="134" spans="2:15" x14ac:dyDescent="0.25">
      <c r="B134" s="48">
        <f t="shared" si="29"/>
        <v>47453</v>
      </c>
      <c r="C134" s="72">
        <f t="shared" si="30"/>
        <v>0</v>
      </c>
      <c r="D134" s="125">
        <v>0</v>
      </c>
      <c r="E134" s="125">
        <v>0</v>
      </c>
      <c r="F134" s="73">
        <f t="shared" si="31"/>
        <v>0</v>
      </c>
      <c r="G134" s="77">
        <f t="shared" si="32"/>
        <v>0</v>
      </c>
      <c r="H134" s="74">
        <f t="shared" si="26"/>
        <v>0</v>
      </c>
      <c r="I134" s="74">
        <f t="shared" si="27"/>
        <v>0</v>
      </c>
      <c r="J134" s="74">
        <f t="shared" ref="J134:J197" si="36">IF($M134,$M134,0)</f>
        <v>0</v>
      </c>
      <c r="K134" s="60">
        <f t="shared" ref="K134:K197" si="37">I134-J134</f>
        <v>0</v>
      </c>
      <c r="L134" s="75">
        <f t="shared" si="33"/>
        <v>0</v>
      </c>
      <c r="M134" s="123">
        <f t="shared" si="34"/>
        <v>0</v>
      </c>
      <c r="N134" s="76">
        <f t="shared" si="35"/>
        <v>0</v>
      </c>
      <c r="O134" s="49">
        <f t="shared" si="28"/>
        <v>2029</v>
      </c>
    </row>
    <row r="135" spans="2:15" x14ac:dyDescent="0.25">
      <c r="B135" s="48">
        <f t="shared" si="29"/>
        <v>47484</v>
      </c>
      <c r="C135" s="72">
        <f t="shared" si="30"/>
        <v>0</v>
      </c>
      <c r="D135" s="125">
        <v>0</v>
      </c>
      <c r="E135" s="125">
        <v>0</v>
      </c>
      <c r="F135" s="73">
        <f t="shared" si="31"/>
        <v>0</v>
      </c>
      <c r="G135" s="77">
        <f t="shared" si="32"/>
        <v>0</v>
      </c>
      <c r="H135" s="74">
        <f t="shared" si="26"/>
        <v>0</v>
      </c>
      <c r="I135" s="74">
        <f t="shared" si="27"/>
        <v>0</v>
      </c>
      <c r="J135" s="74">
        <f t="shared" si="36"/>
        <v>0</v>
      </c>
      <c r="K135" s="60">
        <f t="shared" si="37"/>
        <v>0</v>
      </c>
      <c r="L135" s="75">
        <f t="shared" si="33"/>
        <v>0</v>
      </c>
      <c r="M135" s="123">
        <f t="shared" si="34"/>
        <v>0</v>
      </c>
      <c r="N135" s="76">
        <f t="shared" si="35"/>
        <v>0</v>
      </c>
      <c r="O135" s="49">
        <f t="shared" si="28"/>
        <v>2030</v>
      </c>
    </row>
    <row r="136" spans="2:15" x14ac:dyDescent="0.25">
      <c r="B136" s="48">
        <f t="shared" si="29"/>
        <v>47515</v>
      </c>
      <c r="C136" s="72">
        <f t="shared" si="30"/>
        <v>0</v>
      </c>
      <c r="D136" s="125">
        <v>0</v>
      </c>
      <c r="E136" s="125">
        <v>0</v>
      </c>
      <c r="F136" s="73">
        <f t="shared" si="31"/>
        <v>0</v>
      </c>
      <c r="G136" s="77">
        <f t="shared" si="32"/>
        <v>0</v>
      </c>
      <c r="H136" s="74">
        <f t="shared" si="26"/>
        <v>0</v>
      </c>
      <c r="I136" s="74">
        <f t="shared" si="27"/>
        <v>0</v>
      </c>
      <c r="J136" s="74">
        <f t="shared" si="36"/>
        <v>0</v>
      </c>
      <c r="K136" s="60">
        <f t="shared" si="37"/>
        <v>0</v>
      </c>
      <c r="L136" s="75">
        <f t="shared" si="33"/>
        <v>0</v>
      </c>
      <c r="M136" s="123">
        <f t="shared" si="34"/>
        <v>0</v>
      </c>
      <c r="N136" s="76">
        <f t="shared" si="35"/>
        <v>0</v>
      </c>
      <c r="O136" s="49">
        <f t="shared" si="28"/>
        <v>2030</v>
      </c>
    </row>
    <row r="137" spans="2:15" x14ac:dyDescent="0.25">
      <c r="B137" s="48">
        <f t="shared" si="29"/>
        <v>47543</v>
      </c>
      <c r="C137" s="72">
        <f t="shared" si="30"/>
        <v>0</v>
      </c>
      <c r="D137" s="125">
        <v>0</v>
      </c>
      <c r="E137" s="125">
        <v>0</v>
      </c>
      <c r="F137" s="73">
        <f t="shared" si="31"/>
        <v>0</v>
      </c>
      <c r="G137" s="77">
        <f t="shared" si="32"/>
        <v>0</v>
      </c>
      <c r="H137" s="74">
        <f t="shared" si="26"/>
        <v>0</v>
      </c>
      <c r="I137" s="74">
        <f t="shared" si="27"/>
        <v>0</v>
      </c>
      <c r="J137" s="74">
        <f t="shared" si="36"/>
        <v>0</v>
      </c>
      <c r="K137" s="60">
        <f t="shared" si="37"/>
        <v>0</v>
      </c>
      <c r="L137" s="75">
        <f t="shared" si="33"/>
        <v>0</v>
      </c>
      <c r="M137" s="123">
        <f t="shared" si="34"/>
        <v>0</v>
      </c>
      <c r="N137" s="76">
        <f t="shared" si="35"/>
        <v>0</v>
      </c>
      <c r="O137" s="49">
        <f t="shared" si="28"/>
        <v>2030</v>
      </c>
    </row>
    <row r="138" spans="2:15" x14ac:dyDescent="0.25">
      <c r="B138" s="48">
        <f t="shared" si="29"/>
        <v>47574</v>
      </c>
      <c r="C138" s="72">
        <f t="shared" si="30"/>
        <v>0</v>
      </c>
      <c r="D138" s="125">
        <v>0</v>
      </c>
      <c r="E138" s="125">
        <v>0</v>
      </c>
      <c r="F138" s="73">
        <f t="shared" si="31"/>
        <v>0</v>
      </c>
      <c r="G138" s="77">
        <f t="shared" si="32"/>
        <v>0</v>
      </c>
      <c r="H138" s="74">
        <f t="shared" si="26"/>
        <v>0</v>
      </c>
      <c r="I138" s="74">
        <f t="shared" si="27"/>
        <v>0</v>
      </c>
      <c r="J138" s="74">
        <f t="shared" si="36"/>
        <v>0</v>
      </c>
      <c r="K138" s="60">
        <f t="shared" si="37"/>
        <v>0</v>
      </c>
      <c r="L138" s="75">
        <f t="shared" si="33"/>
        <v>0</v>
      </c>
      <c r="M138" s="123">
        <f t="shared" si="34"/>
        <v>0</v>
      </c>
      <c r="N138" s="76">
        <f t="shared" si="35"/>
        <v>0</v>
      </c>
      <c r="O138" s="49">
        <f t="shared" si="28"/>
        <v>2030</v>
      </c>
    </row>
    <row r="139" spans="2:15" x14ac:dyDescent="0.25">
      <c r="B139" s="48">
        <f t="shared" si="29"/>
        <v>47604</v>
      </c>
      <c r="C139" s="72">
        <f t="shared" si="30"/>
        <v>0</v>
      </c>
      <c r="D139" s="125">
        <v>0</v>
      </c>
      <c r="E139" s="125">
        <v>0</v>
      </c>
      <c r="F139" s="73">
        <f t="shared" si="31"/>
        <v>0</v>
      </c>
      <c r="G139" s="77">
        <f t="shared" si="32"/>
        <v>0</v>
      </c>
      <c r="H139" s="74">
        <f t="shared" si="26"/>
        <v>0</v>
      </c>
      <c r="I139" s="74">
        <f t="shared" si="27"/>
        <v>0</v>
      </c>
      <c r="J139" s="74">
        <f t="shared" si="36"/>
        <v>0</v>
      </c>
      <c r="K139" s="60">
        <f t="shared" si="37"/>
        <v>0</v>
      </c>
      <c r="L139" s="75">
        <f t="shared" si="33"/>
        <v>0</v>
      </c>
      <c r="M139" s="123">
        <f t="shared" si="34"/>
        <v>0</v>
      </c>
      <c r="N139" s="76">
        <f t="shared" si="35"/>
        <v>0</v>
      </c>
      <c r="O139" s="49">
        <f t="shared" si="28"/>
        <v>2030</v>
      </c>
    </row>
    <row r="140" spans="2:15" x14ac:dyDescent="0.25">
      <c r="B140" s="48">
        <f t="shared" si="29"/>
        <v>47635</v>
      </c>
      <c r="C140" s="72">
        <f t="shared" si="30"/>
        <v>0</v>
      </c>
      <c r="D140" s="125">
        <v>0</v>
      </c>
      <c r="E140" s="125">
        <v>0</v>
      </c>
      <c r="F140" s="73">
        <f t="shared" si="31"/>
        <v>0</v>
      </c>
      <c r="G140" s="77">
        <f t="shared" si="32"/>
        <v>0</v>
      </c>
      <c r="H140" s="74">
        <f t="shared" si="26"/>
        <v>0</v>
      </c>
      <c r="I140" s="74">
        <f t="shared" si="27"/>
        <v>0</v>
      </c>
      <c r="J140" s="74">
        <f t="shared" si="36"/>
        <v>0</v>
      </c>
      <c r="K140" s="60">
        <f t="shared" si="37"/>
        <v>0</v>
      </c>
      <c r="L140" s="75">
        <f t="shared" si="33"/>
        <v>0</v>
      </c>
      <c r="M140" s="123">
        <f t="shared" si="34"/>
        <v>0</v>
      </c>
      <c r="N140" s="76">
        <f t="shared" si="35"/>
        <v>0</v>
      </c>
      <c r="O140" s="49">
        <f t="shared" si="28"/>
        <v>2030</v>
      </c>
    </row>
    <row r="141" spans="2:15" x14ac:dyDescent="0.25">
      <c r="B141" s="48">
        <f t="shared" si="29"/>
        <v>47665</v>
      </c>
      <c r="C141" s="72">
        <f t="shared" si="30"/>
        <v>0</v>
      </c>
      <c r="D141" s="125">
        <v>0</v>
      </c>
      <c r="E141" s="125">
        <v>0</v>
      </c>
      <c r="F141" s="73">
        <f t="shared" si="31"/>
        <v>0</v>
      </c>
      <c r="G141" s="77">
        <f t="shared" si="32"/>
        <v>0</v>
      </c>
      <c r="H141" s="74">
        <f t="shared" si="26"/>
        <v>0</v>
      </c>
      <c r="I141" s="74">
        <f t="shared" si="27"/>
        <v>0</v>
      </c>
      <c r="J141" s="74">
        <f t="shared" si="36"/>
        <v>0</v>
      </c>
      <c r="K141" s="60">
        <f t="shared" si="37"/>
        <v>0</v>
      </c>
      <c r="L141" s="75">
        <f t="shared" si="33"/>
        <v>0</v>
      </c>
      <c r="M141" s="123">
        <f t="shared" si="34"/>
        <v>0</v>
      </c>
      <c r="N141" s="76">
        <f t="shared" si="35"/>
        <v>0</v>
      </c>
      <c r="O141" s="49">
        <f t="shared" si="28"/>
        <v>2030</v>
      </c>
    </row>
    <row r="142" spans="2:15" x14ac:dyDescent="0.25">
      <c r="B142" s="48">
        <f t="shared" si="29"/>
        <v>47696</v>
      </c>
      <c r="C142" s="72">
        <f t="shared" si="30"/>
        <v>0</v>
      </c>
      <c r="D142" s="125">
        <v>0</v>
      </c>
      <c r="E142" s="125">
        <v>0</v>
      </c>
      <c r="F142" s="73">
        <f t="shared" si="31"/>
        <v>0</v>
      </c>
      <c r="G142" s="77">
        <f t="shared" si="32"/>
        <v>0</v>
      </c>
      <c r="H142" s="74">
        <f t="shared" si="26"/>
        <v>0</v>
      </c>
      <c r="I142" s="74">
        <f t="shared" si="27"/>
        <v>0</v>
      </c>
      <c r="J142" s="74">
        <f t="shared" si="36"/>
        <v>0</v>
      </c>
      <c r="K142" s="60">
        <f t="shared" si="37"/>
        <v>0</v>
      </c>
      <c r="L142" s="75">
        <f t="shared" si="33"/>
        <v>0</v>
      </c>
      <c r="M142" s="123">
        <f t="shared" si="34"/>
        <v>0</v>
      </c>
      <c r="N142" s="76">
        <f t="shared" si="35"/>
        <v>0</v>
      </c>
      <c r="O142" s="49">
        <f t="shared" si="28"/>
        <v>2030</v>
      </c>
    </row>
    <row r="143" spans="2:15" x14ac:dyDescent="0.25">
      <c r="B143" s="48">
        <f t="shared" si="29"/>
        <v>47727</v>
      </c>
      <c r="C143" s="72">
        <f t="shared" si="30"/>
        <v>0</v>
      </c>
      <c r="D143" s="125">
        <v>0</v>
      </c>
      <c r="E143" s="125">
        <v>0</v>
      </c>
      <c r="F143" s="73">
        <f t="shared" si="31"/>
        <v>0</v>
      </c>
      <c r="G143" s="77">
        <f t="shared" si="32"/>
        <v>0</v>
      </c>
      <c r="H143" s="74">
        <f t="shared" si="26"/>
        <v>0</v>
      </c>
      <c r="I143" s="74">
        <f t="shared" si="27"/>
        <v>0</v>
      </c>
      <c r="J143" s="74">
        <f t="shared" si="36"/>
        <v>0</v>
      </c>
      <c r="K143" s="60">
        <f t="shared" si="37"/>
        <v>0</v>
      </c>
      <c r="L143" s="75">
        <f t="shared" si="33"/>
        <v>0</v>
      </c>
      <c r="M143" s="123">
        <f t="shared" si="34"/>
        <v>0</v>
      </c>
      <c r="N143" s="76">
        <f t="shared" si="35"/>
        <v>0</v>
      </c>
      <c r="O143" s="49">
        <f t="shared" si="28"/>
        <v>2030</v>
      </c>
    </row>
    <row r="144" spans="2:15" x14ac:dyDescent="0.25">
      <c r="B144" s="48">
        <f t="shared" si="29"/>
        <v>47757</v>
      </c>
      <c r="C144" s="72">
        <f t="shared" si="30"/>
        <v>0</v>
      </c>
      <c r="D144" s="125">
        <v>0</v>
      </c>
      <c r="E144" s="125">
        <v>0</v>
      </c>
      <c r="F144" s="73">
        <f t="shared" si="31"/>
        <v>0</v>
      </c>
      <c r="G144" s="77">
        <f t="shared" si="32"/>
        <v>0</v>
      </c>
      <c r="H144" s="74">
        <f t="shared" si="26"/>
        <v>0</v>
      </c>
      <c r="I144" s="74">
        <f t="shared" si="27"/>
        <v>0</v>
      </c>
      <c r="J144" s="74">
        <f t="shared" si="36"/>
        <v>0</v>
      </c>
      <c r="K144" s="60">
        <f t="shared" si="37"/>
        <v>0</v>
      </c>
      <c r="L144" s="75">
        <f t="shared" si="33"/>
        <v>0</v>
      </c>
      <c r="M144" s="123">
        <f t="shared" si="34"/>
        <v>0</v>
      </c>
      <c r="N144" s="76">
        <f t="shared" si="35"/>
        <v>0</v>
      </c>
      <c r="O144" s="49">
        <f t="shared" si="28"/>
        <v>2030</v>
      </c>
    </row>
    <row r="145" spans="2:15" x14ac:dyDescent="0.25">
      <c r="B145" s="48">
        <f t="shared" si="29"/>
        <v>47788</v>
      </c>
      <c r="C145" s="72">
        <f t="shared" si="30"/>
        <v>0</v>
      </c>
      <c r="D145" s="125">
        <v>0</v>
      </c>
      <c r="E145" s="125">
        <v>0</v>
      </c>
      <c r="F145" s="73">
        <f t="shared" si="31"/>
        <v>0</v>
      </c>
      <c r="G145" s="77">
        <f t="shared" si="32"/>
        <v>0</v>
      </c>
      <c r="H145" s="74">
        <f t="shared" si="26"/>
        <v>0</v>
      </c>
      <c r="I145" s="74">
        <f t="shared" si="27"/>
        <v>0</v>
      </c>
      <c r="J145" s="74">
        <f t="shared" si="36"/>
        <v>0</v>
      </c>
      <c r="K145" s="60">
        <f t="shared" si="37"/>
        <v>0</v>
      </c>
      <c r="L145" s="75">
        <f t="shared" si="33"/>
        <v>0</v>
      </c>
      <c r="M145" s="123">
        <f t="shared" si="34"/>
        <v>0</v>
      </c>
      <c r="N145" s="76">
        <f t="shared" si="35"/>
        <v>0</v>
      </c>
      <c r="O145" s="49">
        <f t="shared" si="28"/>
        <v>2030</v>
      </c>
    </row>
    <row r="146" spans="2:15" x14ac:dyDescent="0.25">
      <c r="B146" s="48">
        <f t="shared" si="29"/>
        <v>47818</v>
      </c>
      <c r="C146" s="72">
        <f t="shared" si="30"/>
        <v>0</v>
      </c>
      <c r="D146" s="125">
        <v>0</v>
      </c>
      <c r="E146" s="125">
        <v>0</v>
      </c>
      <c r="F146" s="73">
        <f t="shared" si="31"/>
        <v>0</v>
      </c>
      <c r="G146" s="77">
        <f t="shared" si="32"/>
        <v>0</v>
      </c>
      <c r="H146" s="74">
        <f t="shared" si="26"/>
        <v>0</v>
      </c>
      <c r="I146" s="74">
        <f t="shared" si="27"/>
        <v>0</v>
      </c>
      <c r="J146" s="74">
        <f t="shared" si="36"/>
        <v>0</v>
      </c>
      <c r="K146" s="60">
        <f t="shared" si="37"/>
        <v>0</v>
      </c>
      <c r="L146" s="75">
        <f t="shared" si="33"/>
        <v>0</v>
      </c>
      <c r="M146" s="123">
        <f t="shared" si="34"/>
        <v>0</v>
      </c>
      <c r="N146" s="76">
        <f t="shared" si="35"/>
        <v>0</v>
      </c>
      <c r="O146" s="49">
        <f t="shared" si="28"/>
        <v>2030</v>
      </c>
    </row>
    <row r="147" spans="2:15" x14ac:dyDescent="0.25">
      <c r="B147" s="48">
        <f t="shared" si="29"/>
        <v>47849</v>
      </c>
      <c r="C147" s="72">
        <f t="shared" si="30"/>
        <v>0</v>
      </c>
      <c r="D147" s="125">
        <v>0</v>
      </c>
      <c r="E147" s="125">
        <v>0</v>
      </c>
      <c r="F147" s="73">
        <f t="shared" si="31"/>
        <v>0</v>
      </c>
      <c r="G147" s="77">
        <f t="shared" si="32"/>
        <v>0</v>
      </c>
      <c r="H147" s="74">
        <f t="shared" si="26"/>
        <v>0</v>
      </c>
      <c r="I147" s="74">
        <f t="shared" si="27"/>
        <v>0</v>
      </c>
      <c r="J147" s="74">
        <f t="shared" si="36"/>
        <v>0</v>
      </c>
      <c r="K147" s="60">
        <f t="shared" si="37"/>
        <v>0</v>
      </c>
      <c r="L147" s="75">
        <f t="shared" si="33"/>
        <v>0</v>
      </c>
      <c r="M147" s="123">
        <f t="shared" si="34"/>
        <v>0</v>
      </c>
      <c r="N147" s="76">
        <f t="shared" si="35"/>
        <v>0</v>
      </c>
      <c r="O147" s="49">
        <f t="shared" si="28"/>
        <v>2031</v>
      </c>
    </row>
    <row r="148" spans="2:15" x14ac:dyDescent="0.25">
      <c r="B148" s="48">
        <f t="shared" si="29"/>
        <v>47880</v>
      </c>
      <c r="C148" s="72">
        <f t="shared" si="30"/>
        <v>0</v>
      </c>
      <c r="D148" s="125">
        <v>0</v>
      </c>
      <c r="E148" s="125">
        <v>0</v>
      </c>
      <c r="F148" s="73">
        <f t="shared" si="31"/>
        <v>0</v>
      </c>
      <c r="G148" s="77">
        <f t="shared" si="32"/>
        <v>0</v>
      </c>
      <c r="H148" s="74">
        <f t="shared" si="26"/>
        <v>0</v>
      </c>
      <c r="I148" s="74">
        <f t="shared" si="27"/>
        <v>0</v>
      </c>
      <c r="J148" s="74">
        <f t="shared" si="36"/>
        <v>0</v>
      </c>
      <c r="K148" s="60">
        <f t="shared" si="37"/>
        <v>0</v>
      </c>
      <c r="L148" s="75">
        <f t="shared" si="33"/>
        <v>0</v>
      </c>
      <c r="M148" s="123">
        <f t="shared" si="34"/>
        <v>0</v>
      </c>
      <c r="N148" s="76">
        <f t="shared" si="35"/>
        <v>0</v>
      </c>
      <c r="O148" s="49">
        <f t="shared" si="28"/>
        <v>2031</v>
      </c>
    </row>
    <row r="149" spans="2:15" x14ac:dyDescent="0.25">
      <c r="B149" s="48">
        <f t="shared" si="29"/>
        <v>47908</v>
      </c>
      <c r="C149" s="72">
        <f t="shared" si="30"/>
        <v>0</v>
      </c>
      <c r="D149" s="125">
        <v>0</v>
      </c>
      <c r="E149" s="125">
        <v>0</v>
      </c>
      <c r="F149" s="73">
        <f t="shared" si="31"/>
        <v>0</v>
      </c>
      <c r="G149" s="77">
        <f t="shared" si="32"/>
        <v>0</v>
      </c>
      <c r="H149" s="74">
        <f t="shared" si="26"/>
        <v>0</v>
      </c>
      <c r="I149" s="74">
        <f t="shared" si="27"/>
        <v>0</v>
      </c>
      <c r="J149" s="74">
        <f t="shared" si="36"/>
        <v>0</v>
      </c>
      <c r="K149" s="60">
        <f t="shared" si="37"/>
        <v>0</v>
      </c>
      <c r="L149" s="75">
        <f t="shared" si="33"/>
        <v>0</v>
      </c>
      <c r="M149" s="123">
        <f t="shared" si="34"/>
        <v>0</v>
      </c>
      <c r="N149" s="76">
        <f t="shared" si="35"/>
        <v>0</v>
      </c>
      <c r="O149" s="49">
        <f t="shared" si="28"/>
        <v>2031</v>
      </c>
    </row>
    <row r="150" spans="2:15" x14ac:dyDescent="0.25">
      <c r="B150" s="48">
        <f t="shared" si="29"/>
        <v>47939</v>
      </c>
      <c r="C150" s="72">
        <f t="shared" si="30"/>
        <v>0</v>
      </c>
      <c r="D150" s="125">
        <v>0</v>
      </c>
      <c r="E150" s="125">
        <v>0</v>
      </c>
      <c r="F150" s="73">
        <f t="shared" si="31"/>
        <v>0</v>
      </c>
      <c r="G150" s="77">
        <f t="shared" si="32"/>
        <v>0</v>
      </c>
      <c r="H150" s="74">
        <f t="shared" si="26"/>
        <v>0</v>
      </c>
      <c r="I150" s="74">
        <f t="shared" si="27"/>
        <v>0</v>
      </c>
      <c r="J150" s="74">
        <f t="shared" si="36"/>
        <v>0</v>
      </c>
      <c r="K150" s="60">
        <f t="shared" si="37"/>
        <v>0</v>
      </c>
      <c r="L150" s="75">
        <f t="shared" si="33"/>
        <v>0</v>
      </c>
      <c r="M150" s="123">
        <f t="shared" si="34"/>
        <v>0</v>
      </c>
      <c r="N150" s="76">
        <f t="shared" si="35"/>
        <v>0</v>
      </c>
      <c r="O150" s="49">
        <f t="shared" si="28"/>
        <v>2031</v>
      </c>
    </row>
    <row r="151" spans="2:15" x14ac:dyDescent="0.25">
      <c r="B151" s="48">
        <f t="shared" si="29"/>
        <v>47969</v>
      </c>
      <c r="C151" s="72">
        <f t="shared" si="30"/>
        <v>0</v>
      </c>
      <c r="D151" s="125">
        <v>0</v>
      </c>
      <c r="E151" s="125">
        <v>0</v>
      </c>
      <c r="F151" s="73">
        <f t="shared" si="31"/>
        <v>0</v>
      </c>
      <c r="G151" s="77">
        <f t="shared" si="32"/>
        <v>0</v>
      </c>
      <c r="H151" s="74">
        <f t="shared" si="26"/>
        <v>0</v>
      </c>
      <c r="I151" s="74">
        <f t="shared" si="27"/>
        <v>0</v>
      </c>
      <c r="J151" s="74">
        <f t="shared" si="36"/>
        <v>0</v>
      </c>
      <c r="K151" s="60">
        <f t="shared" si="37"/>
        <v>0</v>
      </c>
      <c r="L151" s="75">
        <f t="shared" si="33"/>
        <v>0</v>
      </c>
      <c r="M151" s="123">
        <f t="shared" si="34"/>
        <v>0</v>
      </c>
      <c r="N151" s="76">
        <f t="shared" si="35"/>
        <v>0</v>
      </c>
      <c r="O151" s="49">
        <f t="shared" si="28"/>
        <v>2031</v>
      </c>
    </row>
    <row r="152" spans="2:15" x14ac:dyDescent="0.25">
      <c r="B152" s="48">
        <f t="shared" si="29"/>
        <v>48000</v>
      </c>
      <c r="C152" s="72">
        <f t="shared" si="30"/>
        <v>0</v>
      </c>
      <c r="D152" s="125">
        <v>0</v>
      </c>
      <c r="E152" s="125">
        <v>0</v>
      </c>
      <c r="F152" s="73">
        <f t="shared" si="31"/>
        <v>0</v>
      </c>
      <c r="G152" s="77">
        <f t="shared" si="32"/>
        <v>0</v>
      </c>
      <c r="H152" s="74">
        <f t="shared" si="26"/>
        <v>0</v>
      </c>
      <c r="I152" s="74">
        <f t="shared" si="27"/>
        <v>0</v>
      </c>
      <c r="J152" s="74">
        <f t="shared" si="36"/>
        <v>0</v>
      </c>
      <c r="K152" s="60">
        <f t="shared" si="37"/>
        <v>0</v>
      </c>
      <c r="L152" s="75">
        <f t="shared" si="33"/>
        <v>0</v>
      </c>
      <c r="M152" s="123">
        <f t="shared" si="34"/>
        <v>0</v>
      </c>
      <c r="N152" s="76">
        <f t="shared" si="35"/>
        <v>0</v>
      </c>
      <c r="O152" s="49">
        <f t="shared" si="28"/>
        <v>2031</v>
      </c>
    </row>
    <row r="153" spans="2:15" x14ac:dyDescent="0.25">
      <c r="B153" s="48">
        <f t="shared" si="29"/>
        <v>48030</v>
      </c>
      <c r="C153" s="72">
        <f t="shared" si="30"/>
        <v>0</v>
      </c>
      <c r="D153" s="125">
        <v>0</v>
      </c>
      <c r="E153" s="125">
        <v>0</v>
      </c>
      <c r="F153" s="73">
        <f t="shared" si="31"/>
        <v>0</v>
      </c>
      <c r="G153" s="77">
        <f t="shared" si="32"/>
        <v>0</v>
      </c>
      <c r="H153" s="74">
        <f t="shared" si="26"/>
        <v>0</v>
      </c>
      <c r="I153" s="74">
        <f t="shared" si="27"/>
        <v>0</v>
      </c>
      <c r="J153" s="74">
        <f t="shared" si="36"/>
        <v>0</v>
      </c>
      <c r="K153" s="60">
        <f t="shared" si="37"/>
        <v>0</v>
      </c>
      <c r="L153" s="75">
        <f t="shared" si="33"/>
        <v>0</v>
      </c>
      <c r="M153" s="123">
        <f t="shared" si="34"/>
        <v>0</v>
      </c>
      <c r="N153" s="76">
        <f t="shared" si="35"/>
        <v>0</v>
      </c>
      <c r="O153" s="49">
        <f t="shared" si="28"/>
        <v>2031</v>
      </c>
    </row>
    <row r="154" spans="2:15" x14ac:dyDescent="0.25">
      <c r="B154" s="48">
        <f t="shared" si="29"/>
        <v>48061</v>
      </c>
      <c r="C154" s="72">
        <f t="shared" si="30"/>
        <v>0</v>
      </c>
      <c r="D154" s="125">
        <v>0</v>
      </c>
      <c r="E154" s="125">
        <v>0</v>
      </c>
      <c r="F154" s="73">
        <f t="shared" si="31"/>
        <v>0</v>
      </c>
      <c r="G154" s="77">
        <f t="shared" si="32"/>
        <v>0</v>
      </c>
      <c r="H154" s="74">
        <f t="shared" si="26"/>
        <v>0</v>
      </c>
      <c r="I154" s="74">
        <f t="shared" si="27"/>
        <v>0</v>
      </c>
      <c r="J154" s="74">
        <f t="shared" si="36"/>
        <v>0</v>
      </c>
      <c r="K154" s="60">
        <f t="shared" si="37"/>
        <v>0</v>
      </c>
      <c r="L154" s="75">
        <f t="shared" si="33"/>
        <v>0</v>
      </c>
      <c r="M154" s="123">
        <f t="shared" si="34"/>
        <v>0</v>
      </c>
      <c r="N154" s="76">
        <f t="shared" si="35"/>
        <v>0</v>
      </c>
      <c r="O154" s="49">
        <f t="shared" si="28"/>
        <v>2031</v>
      </c>
    </row>
    <row r="155" spans="2:15" x14ac:dyDescent="0.25">
      <c r="B155" s="48">
        <f t="shared" si="29"/>
        <v>48092</v>
      </c>
      <c r="C155" s="72">
        <f t="shared" si="30"/>
        <v>0</v>
      </c>
      <c r="D155" s="125">
        <v>0</v>
      </c>
      <c r="E155" s="125">
        <v>0</v>
      </c>
      <c r="F155" s="73">
        <f t="shared" si="31"/>
        <v>0</v>
      </c>
      <c r="G155" s="77">
        <f t="shared" si="32"/>
        <v>0</v>
      </c>
      <c r="H155" s="74">
        <f t="shared" si="26"/>
        <v>0</v>
      </c>
      <c r="I155" s="74">
        <f t="shared" si="27"/>
        <v>0</v>
      </c>
      <c r="J155" s="74">
        <f t="shared" si="36"/>
        <v>0</v>
      </c>
      <c r="K155" s="60">
        <f t="shared" si="37"/>
        <v>0</v>
      </c>
      <c r="L155" s="75">
        <f t="shared" si="33"/>
        <v>0</v>
      </c>
      <c r="M155" s="123">
        <f t="shared" si="34"/>
        <v>0</v>
      </c>
      <c r="N155" s="76">
        <f t="shared" si="35"/>
        <v>0</v>
      </c>
      <c r="O155" s="49">
        <f t="shared" si="28"/>
        <v>2031</v>
      </c>
    </row>
    <row r="156" spans="2:15" x14ac:dyDescent="0.25">
      <c r="B156" s="48">
        <f t="shared" si="29"/>
        <v>48122</v>
      </c>
      <c r="C156" s="72">
        <f t="shared" si="30"/>
        <v>0</v>
      </c>
      <c r="D156" s="125">
        <v>0</v>
      </c>
      <c r="E156" s="125">
        <v>0</v>
      </c>
      <c r="F156" s="73">
        <f t="shared" si="31"/>
        <v>0</v>
      </c>
      <c r="G156" s="77">
        <f t="shared" si="32"/>
        <v>0</v>
      </c>
      <c r="H156" s="74">
        <f t="shared" si="26"/>
        <v>0</v>
      </c>
      <c r="I156" s="74">
        <f t="shared" si="27"/>
        <v>0</v>
      </c>
      <c r="J156" s="74">
        <f t="shared" si="36"/>
        <v>0</v>
      </c>
      <c r="K156" s="60">
        <f t="shared" si="37"/>
        <v>0</v>
      </c>
      <c r="L156" s="75">
        <f t="shared" si="33"/>
        <v>0</v>
      </c>
      <c r="M156" s="123">
        <f t="shared" si="34"/>
        <v>0</v>
      </c>
      <c r="N156" s="76">
        <f t="shared" si="35"/>
        <v>0</v>
      </c>
      <c r="O156" s="49">
        <f t="shared" si="28"/>
        <v>2031</v>
      </c>
    </row>
    <row r="157" spans="2:15" x14ac:dyDescent="0.25">
      <c r="B157" s="48">
        <f t="shared" si="29"/>
        <v>48153</v>
      </c>
      <c r="C157" s="72">
        <f t="shared" si="30"/>
        <v>0</v>
      </c>
      <c r="D157" s="125">
        <v>0</v>
      </c>
      <c r="E157" s="125">
        <v>0</v>
      </c>
      <c r="F157" s="73">
        <f t="shared" si="31"/>
        <v>0</v>
      </c>
      <c r="G157" s="77">
        <f t="shared" si="32"/>
        <v>0</v>
      </c>
      <c r="H157" s="74">
        <f t="shared" si="26"/>
        <v>0</v>
      </c>
      <c r="I157" s="74">
        <f t="shared" si="27"/>
        <v>0</v>
      </c>
      <c r="J157" s="74">
        <f t="shared" si="36"/>
        <v>0</v>
      </c>
      <c r="K157" s="60">
        <f t="shared" si="37"/>
        <v>0</v>
      </c>
      <c r="L157" s="75">
        <f t="shared" si="33"/>
        <v>0</v>
      </c>
      <c r="M157" s="123">
        <f t="shared" si="34"/>
        <v>0</v>
      </c>
      <c r="N157" s="76">
        <f t="shared" si="35"/>
        <v>0</v>
      </c>
      <c r="O157" s="49">
        <f t="shared" si="28"/>
        <v>2031</v>
      </c>
    </row>
    <row r="158" spans="2:15" x14ac:dyDescent="0.25">
      <c r="B158" s="48">
        <f t="shared" si="29"/>
        <v>48183</v>
      </c>
      <c r="C158" s="72">
        <f t="shared" si="30"/>
        <v>0</v>
      </c>
      <c r="D158" s="125">
        <v>0</v>
      </c>
      <c r="E158" s="125">
        <v>0</v>
      </c>
      <c r="F158" s="73">
        <f t="shared" si="31"/>
        <v>0</v>
      </c>
      <c r="G158" s="77">
        <f t="shared" si="32"/>
        <v>0</v>
      </c>
      <c r="H158" s="74">
        <f t="shared" si="26"/>
        <v>0</v>
      </c>
      <c r="I158" s="74">
        <f t="shared" si="27"/>
        <v>0</v>
      </c>
      <c r="J158" s="74">
        <f t="shared" si="36"/>
        <v>0</v>
      </c>
      <c r="K158" s="60">
        <f t="shared" si="37"/>
        <v>0</v>
      </c>
      <c r="L158" s="75">
        <f t="shared" si="33"/>
        <v>0</v>
      </c>
      <c r="M158" s="123">
        <f t="shared" si="34"/>
        <v>0</v>
      </c>
      <c r="N158" s="76">
        <f t="shared" si="35"/>
        <v>0</v>
      </c>
      <c r="O158" s="49">
        <f t="shared" si="28"/>
        <v>2031</v>
      </c>
    </row>
    <row r="159" spans="2:15" x14ac:dyDescent="0.25">
      <c r="B159" s="48">
        <f t="shared" si="29"/>
        <v>48214</v>
      </c>
      <c r="C159" s="72">
        <f t="shared" si="30"/>
        <v>0</v>
      </c>
      <c r="D159" s="125">
        <v>0</v>
      </c>
      <c r="E159" s="125">
        <v>0</v>
      </c>
      <c r="F159" s="73">
        <f t="shared" si="31"/>
        <v>0</v>
      </c>
      <c r="G159" s="77">
        <f t="shared" si="32"/>
        <v>0</v>
      </c>
      <c r="H159" s="74">
        <f t="shared" si="26"/>
        <v>0</v>
      </c>
      <c r="I159" s="74">
        <f t="shared" si="27"/>
        <v>0</v>
      </c>
      <c r="J159" s="74">
        <f t="shared" si="36"/>
        <v>0</v>
      </c>
      <c r="K159" s="60">
        <f t="shared" si="37"/>
        <v>0</v>
      </c>
      <c r="L159" s="75">
        <f t="shared" si="33"/>
        <v>0</v>
      </c>
      <c r="M159" s="123">
        <f t="shared" si="34"/>
        <v>0</v>
      </c>
      <c r="N159" s="76">
        <f t="shared" si="35"/>
        <v>0</v>
      </c>
      <c r="O159" s="49">
        <f t="shared" si="28"/>
        <v>2032</v>
      </c>
    </row>
    <row r="160" spans="2:15" x14ac:dyDescent="0.25">
      <c r="B160" s="48">
        <f t="shared" si="29"/>
        <v>48245</v>
      </c>
      <c r="C160" s="72">
        <f t="shared" si="30"/>
        <v>0</v>
      </c>
      <c r="D160" s="125">
        <v>0</v>
      </c>
      <c r="E160" s="125">
        <v>0</v>
      </c>
      <c r="F160" s="73">
        <f t="shared" si="31"/>
        <v>0</v>
      </c>
      <c r="G160" s="77">
        <f t="shared" si="32"/>
        <v>0</v>
      </c>
      <c r="H160" s="74">
        <f t="shared" si="26"/>
        <v>0</v>
      </c>
      <c r="I160" s="74">
        <f t="shared" si="27"/>
        <v>0</v>
      </c>
      <c r="J160" s="74">
        <f t="shared" si="36"/>
        <v>0</v>
      </c>
      <c r="K160" s="60">
        <f t="shared" si="37"/>
        <v>0</v>
      </c>
      <c r="L160" s="75">
        <f t="shared" si="33"/>
        <v>0</v>
      </c>
      <c r="M160" s="123">
        <f t="shared" si="34"/>
        <v>0</v>
      </c>
      <c r="N160" s="76">
        <f t="shared" si="35"/>
        <v>0</v>
      </c>
      <c r="O160" s="49">
        <f t="shared" si="28"/>
        <v>2032</v>
      </c>
    </row>
    <row r="161" spans="2:15" x14ac:dyDescent="0.25">
      <c r="B161" s="48">
        <f t="shared" si="29"/>
        <v>48274</v>
      </c>
      <c r="C161" s="72">
        <f t="shared" si="30"/>
        <v>0</v>
      </c>
      <c r="D161" s="125">
        <v>0</v>
      </c>
      <c r="E161" s="125">
        <v>0</v>
      </c>
      <c r="F161" s="73">
        <f t="shared" si="31"/>
        <v>0</v>
      </c>
      <c r="G161" s="77">
        <f t="shared" si="32"/>
        <v>0</v>
      </c>
      <c r="H161" s="74">
        <f t="shared" si="26"/>
        <v>0</v>
      </c>
      <c r="I161" s="74">
        <f t="shared" si="27"/>
        <v>0</v>
      </c>
      <c r="J161" s="74">
        <f t="shared" si="36"/>
        <v>0</v>
      </c>
      <c r="K161" s="60">
        <f t="shared" si="37"/>
        <v>0</v>
      </c>
      <c r="L161" s="75">
        <f t="shared" si="33"/>
        <v>0</v>
      </c>
      <c r="M161" s="123">
        <f t="shared" si="34"/>
        <v>0</v>
      </c>
      <c r="N161" s="76">
        <f t="shared" si="35"/>
        <v>0</v>
      </c>
      <c r="O161" s="49">
        <f t="shared" si="28"/>
        <v>2032</v>
      </c>
    </row>
    <row r="162" spans="2:15" x14ac:dyDescent="0.25">
      <c r="B162" s="48">
        <f t="shared" si="29"/>
        <v>48305</v>
      </c>
      <c r="C162" s="72">
        <f t="shared" si="30"/>
        <v>0</v>
      </c>
      <c r="D162" s="125">
        <v>0</v>
      </c>
      <c r="E162" s="125">
        <v>0</v>
      </c>
      <c r="F162" s="73">
        <f t="shared" si="31"/>
        <v>0</v>
      </c>
      <c r="G162" s="77">
        <f t="shared" si="32"/>
        <v>0</v>
      </c>
      <c r="H162" s="74">
        <f t="shared" si="26"/>
        <v>0</v>
      </c>
      <c r="I162" s="74">
        <f t="shared" si="27"/>
        <v>0</v>
      </c>
      <c r="J162" s="74">
        <f t="shared" si="36"/>
        <v>0</v>
      </c>
      <c r="K162" s="60">
        <f t="shared" si="37"/>
        <v>0</v>
      </c>
      <c r="L162" s="75">
        <f t="shared" si="33"/>
        <v>0</v>
      </c>
      <c r="M162" s="123">
        <f t="shared" si="34"/>
        <v>0</v>
      </c>
      <c r="N162" s="76">
        <f t="shared" si="35"/>
        <v>0</v>
      </c>
      <c r="O162" s="49">
        <f t="shared" si="28"/>
        <v>2032</v>
      </c>
    </row>
    <row r="163" spans="2:15" x14ac:dyDescent="0.25">
      <c r="B163" s="48">
        <f t="shared" si="29"/>
        <v>48335</v>
      </c>
      <c r="C163" s="72">
        <f t="shared" si="30"/>
        <v>0</v>
      </c>
      <c r="D163" s="125">
        <v>0</v>
      </c>
      <c r="E163" s="125">
        <v>0</v>
      </c>
      <c r="F163" s="73">
        <f t="shared" si="31"/>
        <v>0</v>
      </c>
      <c r="G163" s="77">
        <f t="shared" si="32"/>
        <v>0</v>
      </c>
      <c r="H163" s="74">
        <f t="shared" si="26"/>
        <v>0</v>
      </c>
      <c r="I163" s="74">
        <f t="shared" si="27"/>
        <v>0</v>
      </c>
      <c r="J163" s="74">
        <f t="shared" si="36"/>
        <v>0</v>
      </c>
      <c r="K163" s="60">
        <f t="shared" si="37"/>
        <v>0</v>
      </c>
      <c r="L163" s="75">
        <f t="shared" si="33"/>
        <v>0</v>
      </c>
      <c r="M163" s="123">
        <f t="shared" si="34"/>
        <v>0</v>
      </c>
      <c r="N163" s="76">
        <f t="shared" si="35"/>
        <v>0</v>
      </c>
      <c r="O163" s="49">
        <f t="shared" si="28"/>
        <v>2032</v>
      </c>
    </row>
    <row r="164" spans="2:15" x14ac:dyDescent="0.25">
      <c r="B164" s="48">
        <f t="shared" si="29"/>
        <v>48366</v>
      </c>
      <c r="C164" s="72">
        <f t="shared" si="30"/>
        <v>0</v>
      </c>
      <c r="D164" s="125">
        <v>0</v>
      </c>
      <c r="E164" s="125">
        <v>0</v>
      </c>
      <c r="F164" s="73">
        <f t="shared" si="31"/>
        <v>0</v>
      </c>
      <c r="G164" s="77">
        <f t="shared" si="32"/>
        <v>0</v>
      </c>
      <c r="H164" s="74">
        <f t="shared" si="26"/>
        <v>0</v>
      </c>
      <c r="I164" s="74">
        <f t="shared" si="27"/>
        <v>0</v>
      </c>
      <c r="J164" s="74">
        <f t="shared" si="36"/>
        <v>0</v>
      </c>
      <c r="K164" s="60">
        <f t="shared" si="37"/>
        <v>0</v>
      </c>
      <c r="L164" s="75">
        <f t="shared" si="33"/>
        <v>0</v>
      </c>
      <c r="M164" s="123">
        <f t="shared" si="34"/>
        <v>0</v>
      </c>
      <c r="N164" s="76">
        <f t="shared" si="35"/>
        <v>0</v>
      </c>
      <c r="O164" s="49">
        <f t="shared" si="28"/>
        <v>2032</v>
      </c>
    </row>
    <row r="165" spans="2:15" x14ac:dyDescent="0.25">
      <c r="B165" s="48">
        <f t="shared" si="29"/>
        <v>48396</v>
      </c>
      <c r="C165" s="72">
        <f t="shared" si="30"/>
        <v>0</v>
      </c>
      <c r="D165" s="125">
        <v>0</v>
      </c>
      <c r="E165" s="125">
        <v>0</v>
      </c>
      <c r="F165" s="73">
        <f t="shared" si="31"/>
        <v>0</v>
      </c>
      <c r="G165" s="77">
        <f t="shared" si="32"/>
        <v>0</v>
      </c>
      <c r="H165" s="74">
        <f t="shared" si="26"/>
        <v>0</v>
      </c>
      <c r="I165" s="74">
        <f t="shared" si="27"/>
        <v>0</v>
      </c>
      <c r="J165" s="74">
        <f t="shared" si="36"/>
        <v>0</v>
      </c>
      <c r="K165" s="60">
        <f t="shared" si="37"/>
        <v>0</v>
      </c>
      <c r="L165" s="75">
        <f t="shared" si="33"/>
        <v>0</v>
      </c>
      <c r="M165" s="123">
        <f t="shared" si="34"/>
        <v>0</v>
      </c>
      <c r="N165" s="76">
        <f t="shared" si="35"/>
        <v>0</v>
      </c>
      <c r="O165" s="49">
        <f t="shared" si="28"/>
        <v>2032</v>
      </c>
    </row>
    <row r="166" spans="2:15" x14ac:dyDescent="0.25">
      <c r="B166" s="48">
        <f t="shared" si="29"/>
        <v>48427</v>
      </c>
      <c r="C166" s="72">
        <f t="shared" si="30"/>
        <v>0</v>
      </c>
      <c r="D166" s="125">
        <v>0</v>
      </c>
      <c r="E166" s="125">
        <v>0</v>
      </c>
      <c r="F166" s="73">
        <f t="shared" si="31"/>
        <v>0</v>
      </c>
      <c r="G166" s="77">
        <f t="shared" si="32"/>
        <v>0</v>
      </c>
      <c r="H166" s="74">
        <f t="shared" si="26"/>
        <v>0</v>
      </c>
      <c r="I166" s="74">
        <f t="shared" si="27"/>
        <v>0</v>
      </c>
      <c r="J166" s="74">
        <f t="shared" si="36"/>
        <v>0</v>
      </c>
      <c r="K166" s="60">
        <f t="shared" si="37"/>
        <v>0</v>
      </c>
      <c r="L166" s="75">
        <f t="shared" si="33"/>
        <v>0</v>
      </c>
      <c r="M166" s="123">
        <f t="shared" si="34"/>
        <v>0</v>
      </c>
      <c r="N166" s="76">
        <f t="shared" si="35"/>
        <v>0</v>
      </c>
      <c r="O166" s="49">
        <f t="shared" si="28"/>
        <v>2032</v>
      </c>
    </row>
    <row r="167" spans="2:15" x14ac:dyDescent="0.25">
      <c r="B167" s="48">
        <f t="shared" si="29"/>
        <v>48458</v>
      </c>
      <c r="C167" s="72">
        <f t="shared" si="30"/>
        <v>0</v>
      </c>
      <c r="D167" s="125">
        <v>0</v>
      </c>
      <c r="E167" s="125">
        <v>0</v>
      </c>
      <c r="F167" s="73">
        <f t="shared" si="31"/>
        <v>0</v>
      </c>
      <c r="G167" s="77">
        <f t="shared" si="32"/>
        <v>0</v>
      </c>
      <c r="H167" s="74">
        <f t="shared" si="26"/>
        <v>0</v>
      </c>
      <c r="I167" s="74">
        <f t="shared" si="27"/>
        <v>0</v>
      </c>
      <c r="J167" s="74">
        <f t="shared" si="36"/>
        <v>0</v>
      </c>
      <c r="K167" s="60">
        <f t="shared" si="37"/>
        <v>0</v>
      </c>
      <c r="L167" s="75">
        <f t="shared" si="33"/>
        <v>0</v>
      </c>
      <c r="M167" s="123">
        <f t="shared" si="34"/>
        <v>0</v>
      </c>
      <c r="N167" s="76">
        <f t="shared" si="35"/>
        <v>0</v>
      </c>
      <c r="O167" s="49">
        <f t="shared" si="28"/>
        <v>2032</v>
      </c>
    </row>
    <row r="168" spans="2:15" x14ac:dyDescent="0.25">
      <c r="B168" s="48">
        <f t="shared" si="29"/>
        <v>48488</v>
      </c>
      <c r="C168" s="72">
        <f t="shared" si="30"/>
        <v>0</v>
      </c>
      <c r="D168" s="125">
        <v>0</v>
      </c>
      <c r="E168" s="125">
        <v>0</v>
      </c>
      <c r="F168" s="73">
        <f t="shared" si="31"/>
        <v>0</v>
      </c>
      <c r="G168" s="77">
        <f t="shared" si="32"/>
        <v>0</v>
      </c>
      <c r="H168" s="74">
        <f t="shared" si="26"/>
        <v>0</v>
      </c>
      <c r="I168" s="74">
        <f t="shared" si="27"/>
        <v>0</v>
      </c>
      <c r="J168" s="74">
        <f t="shared" si="36"/>
        <v>0</v>
      </c>
      <c r="K168" s="60">
        <f t="shared" si="37"/>
        <v>0</v>
      </c>
      <c r="L168" s="75">
        <f t="shared" si="33"/>
        <v>0</v>
      </c>
      <c r="M168" s="123">
        <f t="shared" si="34"/>
        <v>0</v>
      </c>
      <c r="N168" s="76">
        <f t="shared" si="35"/>
        <v>0</v>
      </c>
      <c r="O168" s="49">
        <f t="shared" si="28"/>
        <v>2032</v>
      </c>
    </row>
    <row r="169" spans="2:15" x14ac:dyDescent="0.25">
      <c r="B169" s="48">
        <f t="shared" si="29"/>
        <v>48519</v>
      </c>
      <c r="C169" s="72">
        <f t="shared" si="30"/>
        <v>0</v>
      </c>
      <c r="D169" s="125">
        <v>0</v>
      </c>
      <c r="E169" s="125">
        <v>0</v>
      </c>
      <c r="F169" s="73">
        <f t="shared" si="31"/>
        <v>0</v>
      </c>
      <c r="G169" s="77">
        <f t="shared" si="32"/>
        <v>0</v>
      </c>
      <c r="H169" s="74">
        <f t="shared" si="26"/>
        <v>0</v>
      </c>
      <c r="I169" s="74">
        <f t="shared" si="27"/>
        <v>0</v>
      </c>
      <c r="J169" s="74">
        <f t="shared" si="36"/>
        <v>0</v>
      </c>
      <c r="K169" s="60">
        <f t="shared" si="37"/>
        <v>0</v>
      </c>
      <c r="L169" s="75">
        <f t="shared" si="33"/>
        <v>0</v>
      </c>
      <c r="M169" s="123">
        <f t="shared" si="34"/>
        <v>0</v>
      </c>
      <c r="N169" s="76">
        <f t="shared" si="35"/>
        <v>0</v>
      </c>
      <c r="O169" s="49">
        <f t="shared" si="28"/>
        <v>2032</v>
      </c>
    </row>
    <row r="170" spans="2:15" x14ac:dyDescent="0.25">
      <c r="B170" s="48">
        <f t="shared" si="29"/>
        <v>48549</v>
      </c>
      <c r="C170" s="72">
        <f t="shared" si="30"/>
        <v>0</v>
      </c>
      <c r="D170" s="125">
        <v>0</v>
      </c>
      <c r="E170" s="125">
        <v>0</v>
      </c>
      <c r="F170" s="73">
        <f t="shared" si="31"/>
        <v>0</v>
      </c>
      <c r="G170" s="77">
        <f t="shared" si="32"/>
        <v>0</v>
      </c>
      <c r="H170" s="74">
        <f t="shared" si="26"/>
        <v>0</v>
      </c>
      <c r="I170" s="74">
        <f t="shared" si="27"/>
        <v>0</v>
      </c>
      <c r="J170" s="74">
        <f t="shared" si="36"/>
        <v>0</v>
      </c>
      <c r="K170" s="60">
        <f t="shared" si="37"/>
        <v>0</v>
      </c>
      <c r="L170" s="75">
        <f t="shared" si="33"/>
        <v>0</v>
      </c>
      <c r="M170" s="123">
        <f t="shared" si="34"/>
        <v>0</v>
      </c>
      <c r="N170" s="76">
        <f t="shared" si="35"/>
        <v>0</v>
      </c>
      <c r="O170" s="49">
        <f t="shared" si="28"/>
        <v>2032</v>
      </c>
    </row>
    <row r="171" spans="2:15" x14ac:dyDescent="0.25">
      <c r="B171" s="48">
        <f t="shared" si="29"/>
        <v>48580</v>
      </c>
      <c r="C171" s="72">
        <f t="shared" si="30"/>
        <v>0</v>
      </c>
      <c r="D171" s="125">
        <v>0</v>
      </c>
      <c r="E171" s="125">
        <v>0</v>
      </c>
      <c r="F171" s="73">
        <f t="shared" si="31"/>
        <v>0</v>
      </c>
      <c r="G171" s="77">
        <f t="shared" si="32"/>
        <v>0</v>
      </c>
      <c r="H171" s="74">
        <f t="shared" si="26"/>
        <v>0</v>
      </c>
      <c r="I171" s="74">
        <f t="shared" si="27"/>
        <v>0</v>
      </c>
      <c r="J171" s="74">
        <f t="shared" si="36"/>
        <v>0</v>
      </c>
      <c r="K171" s="60">
        <f t="shared" si="37"/>
        <v>0</v>
      </c>
      <c r="L171" s="75">
        <f t="shared" si="33"/>
        <v>0</v>
      </c>
      <c r="M171" s="123">
        <f t="shared" si="34"/>
        <v>0</v>
      </c>
      <c r="N171" s="76">
        <f t="shared" si="35"/>
        <v>0</v>
      </c>
      <c r="O171" s="49">
        <f t="shared" si="28"/>
        <v>2033</v>
      </c>
    </row>
    <row r="172" spans="2:15" x14ac:dyDescent="0.25">
      <c r="B172" s="48">
        <f t="shared" si="29"/>
        <v>48611</v>
      </c>
      <c r="C172" s="72">
        <f t="shared" si="30"/>
        <v>0</v>
      </c>
      <c r="D172" s="125">
        <v>0</v>
      </c>
      <c r="E172" s="125">
        <v>0</v>
      </c>
      <c r="F172" s="73">
        <f t="shared" si="31"/>
        <v>0</v>
      </c>
      <c r="G172" s="77">
        <f t="shared" si="32"/>
        <v>0</v>
      </c>
      <c r="H172" s="74">
        <f t="shared" si="26"/>
        <v>0</v>
      </c>
      <c r="I172" s="74">
        <f t="shared" si="27"/>
        <v>0</v>
      </c>
      <c r="J172" s="74">
        <f t="shared" si="36"/>
        <v>0</v>
      </c>
      <c r="K172" s="60">
        <f t="shared" si="37"/>
        <v>0</v>
      </c>
      <c r="L172" s="75">
        <f t="shared" si="33"/>
        <v>0</v>
      </c>
      <c r="M172" s="123">
        <f t="shared" si="34"/>
        <v>0</v>
      </c>
      <c r="N172" s="76">
        <f t="shared" si="35"/>
        <v>0</v>
      </c>
      <c r="O172" s="49">
        <f t="shared" si="28"/>
        <v>2033</v>
      </c>
    </row>
    <row r="173" spans="2:15" x14ac:dyDescent="0.25">
      <c r="B173" s="48">
        <f t="shared" si="29"/>
        <v>48639</v>
      </c>
      <c r="C173" s="72">
        <f t="shared" si="30"/>
        <v>0</v>
      </c>
      <c r="D173" s="125">
        <v>0</v>
      </c>
      <c r="E173" s="125">
        <v>0</v>
      </c>
      <c r="F173" s="73">
        <f t="shared" si="31"/>
        <v>0</v>
      </c>
      <c r="G173" s="77">
        <f t="shared" si="32"/>
        <v>0</v>
      </c>
      <c r="H173" s="74">
        <f t="shared" si="26"/>
        <v>0</v>
      </c>
      <c r="I173" s="74">
        <f t="shared" si="27"/>
        <v>0</v>
      </c>
      <c r="J173" s="74">
        <f t="shared" si="36"/>
        <v>0</v>
      </c>
      <c r="K173" s="60">
        <f t="shared" si="37"/>
        <v>0</v>
      </c>
      <c r="L173" s="75">
        <f t="shared" si="33"/>
        <v>0</v>
      </c>
      <c r="M173" s="123">
        <f t="shared" si="34"/>
        <v>0</v>
      </c>
      <c r="N173" s="76">
        <f t="shared" si="35"/>
        <v>0</v>
      </c>
      <c r="O173" s="49">
        <f t="shared" si="28"/>
        <v>2033</v>
      </c>
    </row>
    <row r="174" spans="2:15" x14ac:dyDescent="0.25">
      <c r="B174" s="48">
        <f t="shared" si="29"/>
        <v>48670</v>
      </c>
      <c r="C174" s="72">
        <f t="shared" si="30"/>
        <v>0</v>
      </c>
      <c r="D174" s="125">
        <v>0</v>
      </c>
      <c r="E174" s="125">
        <v>0</v>
      </c>
      <c r="F174" s="73">
        <f t="shared" si="31"/>
        <v>0</v>
      </c>
      <c r="G174" s="77">
        <f t="shared" si="32"/>
        <v>0</v>
      </c>
      <c r="H174" s="74">
        <f t="shared" si="26"/>
        <v>0</v>
      </c>
      <c r="I174" s="74">
        <f t="shared" si="27"/>
        <v>0</v>
      </c>
      <c r="J174" s="74">
        <f t="shared" si="36"/>
        <v>0</v>
      </c>
      <c r="K174" s="60">
        <f t="shared" si="37"/>
        <v>0</v>
      </c>
      <c r="L174" s="75">
        <f t="shared" si="33"/>
        <v>0</v>
      </c>
      <c r="M174" s="123">
        <f t="shared" si="34"/>
        <v>0</v>
      </c>
      <c r="N174" s="76">
        <f t="shared" si="35"/>
        <v>0</v>
      </c>
      <c r="O174" s="49">
        <f t="shared" si="28"/>
        <v>2033</v>
      </c>
    </row>
    <row r="175" spans="2:15" x14ac:dyDescent="0.25">
      <c r="B175" s="48">
        <f t="shared" si="29"/>
        <v>48700</v>
      </c>
      <c r="C175" s="72">
        <f t="shared" si="30"/>
        <v>0</v>
      </c>
      <c r="D175" s="125">
        <v>0</v>
      </c>
      <c r="E175" s="125">
        <v>0</v>
      </c>
      <c r="F175" s="73">
        <f t="shared" si="31"/>
        <v>0</v>
      </c>
      <c r="G175" s="77">
        <f t="shared" si="32"/>
        <v>0</v>
      </c>
      <c r="H175" s="74">
        <f t="shared" si="26"/>
        <v>0</v>
      </c>
      <c r="I175" s="74">
        <f t="shared" si="27"/>
        <v>0</v>
      </c>
      <c r="J175" s="74">
        <f t="shared" si="36"/>
        <v>0</v>
      </c>
      <c r="K175" s="60">
        <f t="shared" si="37"/>
        <v>0</v>
      </c>
      <c r="L175" s="75">
        <f t="shared" si="33"/>
        <v>0</v>
      </c>
      <c r="M175" s="123">
        <f t="shared" si="34"/>
        <v>0</v>
      </c>
      <c r="N175" s="76">
        <f t="shared" si="35"/>
        <v>0</v>
      </c>
      <c r="O175" s="49">
        <f t="shared" si="28"/>
        <v>2033</v>
      </c>
    </row>
    <row r="176" spans="2:15" x14ac:dyDescent="0.25">
      <c r="B176" s="48">
        <f t="shared" si="29"/>
        <v>48731</v>
      </c>
      <c r="C176" s="72">
        <f t="shared" si="30"/>
        <v>0</v>
      </c>
      <c r="D176" s="125">
        <v>0</v>
      </c>
      <c r="E176" s="125">
        <v>0</v>
      </c>
      <c r="F176" s="73">
        <f t="shared" si="31"/>
        <v>0</v>
      </c>
      <c r="G176" s="77">
        <f t="shared" si="32"/>
        <v>0</v>
      </c>
      <c r="H176" s="74">
        <f t="shared" si="26"/>
        <v>0</v>
      </c>
      <c r="I176" s="74">
        <f t="shared" si="27"/>
        <v>0</v>
      </c>
      <c r="J176" s="74">
        <f t="shared" si="36"/>
        <v>0</v>
      </c>
      <c r="K176" s="60">
        <f t="shared" si="37"/>
        <v>0</v>
      </c>
      <c r="L176" s="75">
        <f t="shared" si="33"/>
        <v>0</v>
      </c>
      <c r="M176" s="123">
        <f t="shared" si="34"/>
        <v>0</v>
      </c>
      <c r="N176" s="76">
        <f t="shared" si="35"/>
        <v>0</v>
      </c>
      <c r="O176" s="49">
        <f t="shared" si="28"/>
        <v>2033</v>
      </c>
    </row>
    <row r="177" spans="2:15" x14ac:dyDescent="0.25">
      <c r="B177" s="48">
        <f t="shared" si="29"/>
        <v>48761</v>
      </c>
      <c r="C177" s="72">
        <f t="shared" si="30"/>
        <v>0</v>
      </c>
      <c r="D177" s="125">
        <v>0</v>
      </c>
      <c r="E177" s="125">
        <v>0</v>
      </c>
      <c r="F177" s="73">
        <f t="shared" si="31"/>
        <v>0</v>
      </c>
      <c r="G177" s="77">
        <f t="shared" si="32"/>
        <v>0</v>
      </c>
      <c r="H177" s="74">
        <f t="shared" si="26"/>
        <v>0</v>
      </c>
      <c r="I177" s="74">
        <f t="shared" si="27"/>
        <v>0</v>
      </c>
      <c r="J177" s="74">
        <f t="shared" si="36"/>
        <v>0</v>
      </c>
      <c r="K177" s="60">
        <f t="shared" si="37"/>
        <v>0</v>
      </c>
      <c r="L177" s="75">
        <f t="shared" si="33"/>
        <v>0</v>
      </c>
      <c r="M177" s="123">
        <f t="shared" si="34"/>
        <v>0</v>
      </c>
      <c r="N177" s="76">
        <f t="shared" si="35"/>
        <v>0</v>
      </c>
      <c r="O177" s="49">
        <f t="shared" si="28"/>
        <v>2033</v>
      </c>
    </row>
    <row r="178" spans="2:15" x14ac:dyDescent="0.25">
      <c r="B178" s="48">
        <f t="shared" si="29"/>
        <v>48792</v>
      </c>
      <c r="C178" s="72">
        <f t="shared" si="30"/>
        <v>0</v>
      </c>
      <c r="D178" s="125">
        <v>0</v>
      </c>
      <c r="E178" s="125">
        <v>0</v>
      </c>
      <c r="F178" s="73">
        <f t="shared" si="31"/>
        <v>0</v>
      </c>
      <c r="G178" s="77">
        <f t="shared" si="32"/>
        <v>0</v>
      </c>
      <c r="H178" s="74">
        <f t="shared" si="26"/>
        <v>0</v>
      </c>
      <c r="I178" s="74">
        <f t="shared" si="27"/>
        <v>0</v>
      </c>
      <c r="J178" s="74">
        <f t="shared" si="36"/>
        <v>0</v>
      </c>
      <c r="K178" s="60">
        <f t="shared" si="37"/>
        <v>0</v>
      </c>
      <c r="L178" s="75">
        <f t="shared" si="33"/>
        <v>0</v>
      </c>
      <c r="M178" s="123">
        <f t="shared" si="34"/>
        <v>0</v>
      </c>
      <c r="N178" s="76">
        <f t="shared" si="35"/>
        <v>0</v>
      </c>
      <c r="O178" s="49">
        <f t="shared" si="28"/>
        <v>2033</v>
      </c>
    </row>
    <row r="179" spans="2:15" x14ac:dyDescent="0.25">
      <c r="B179" s="48">
        <f t="shared" si="29"/>
        <v>48823</v>
      </c>
      <c r="C179" s="72">
        <f t="shared" si="30"/>
        <v>0</v>
      </c>
      <c r="D179" s="125">
        <v>0</v>
      </c>
      <c r="E179" s="125">
        <v>0</v>
      </c>
      <c r="F179" s="73">
        <f t="shared" si="31"/>
        <v>0</v>
      </c>
      <c r="G179" s="77">
        <f t="shared" si="32"/>
        <v>0</v>
      </c>
      <c r="H179" s="74">
        <f t="shared" si="26"/>
        <v>0</v>
      </c>
      <c r="I179" s="74">
        <f t="shared" si="27"/>
        <v>0</v>
      </c>
      <c r="J179" s="74">
        <f t="shared" si="36"/>
        <v>0</v>
      </c>
      <c r="K179" s="60">
        <f t="shared" si="37"/>
        <v>0</v>
      </c>
      <c r="L179" s="75">
        <f t="shared" si="33"/>
        <v>0</v>
      </c>
      <c r="M179" s="123">
        <f t="shared" si="34"/>
        <v>0</v>
      </c>
      <c r="N179" s="76">
        <f t="shared" si="35"/>
        <v>0</v>
      </c>
      <c r="O179" s="49">
        <f t="shared" si="28"/>
        <v>2033</v>
      </c>
    </row>
    <row r="180" spans="2:15" x14ac:dyDescent="0.25">
      <c r="B180" s="48">
        <f t="shared" si="29"/>
        <v>48853</v>
      </c>
      <c r="C180" s="72">
        <f t="shared" si="30"/>
        <v>0</v>
      </c>
      <c r="D180" s="125">
        <v>0</v>
      </c>
      <c r="E180" s="125">
        <v>0</v>
      </c>
      <c r="F180" s="73">
        <f t="shared" si="31"/>
        <v>0</v>
      </c>
      <c r="G180" s="77">
        <f t="shared" si="32"/>
        <v>0</v>
      </c>
      <c r="H180" s="74">
        <f t="shared" si="26"/>
        <v>0</v>
      </c>
      <c r="I180" s="74">
        <f t="shared" si="27"/>
        <v>0</v>
      </c>
      <c r="J180" s="74">
        <f t="shared" si="36"/>
        <v>0</v>
      </c>
      <c r="K180" s="60">
        <f t="shared" si="37"/>
        <v>0</v>
      </c>
      <c r="L180" s="75">
        <f t="shared" si="33"/>
        <v>0</v>
      </c>
      <c r="M180" s="123">
        <f t="shared" si="34"/>
        <v>0</v>
      </c>
      <c r="N180" s="76">
        <f t="shared" si="35"/>
        <v>0</v>
      </c>
      <c r="O180" s="49">
        <f t="shared" si="28"/>
        <v>2033</v>
      </c>
    </row>
    <row r="181" spans="2:15" x14ac:dyDescent="0.25">
      <c r="B181" s="48">
        <f t="shared" si="29"/>
        <v>48884</v>
      </c>
      <c r="C181" s="72">
        <f t="shared" si="30"/>
        <v>0</v>
      </c>
      <c r="D181" s="125">
        <v>0</v>
      </c>
      <c r="E181" s="125">
        <v>0</v>
      </c>
      <c r="F181" s="73">
        <f t="shared" si="31"/>
        <v>0</v>
      </c>
      <c r="G181" s="77">
        <f t="shared" si="32"/>
        <v>0</v>
      </c>
      <c r="H181" s="74">
        <f t="shared" si="26"/>
        <v>0</v>
      </c>
      <c r="I181" s="74">
        <f t="shared" si="27"/>
        <v>0</v>
      </c>
      <c r="J181" s="74">
        <f t="shared" si="36"/>
        <v>0</v>
      </c>
      <c r="K181" s="60">
        <f t="shared" si="37"/>
        <v>0</v>
      </c>
      <c r="L181" s="75">
        <f t="shared" si="33"/>
        <v>0</v>
      </c>
      <c r="M181" s="123">
        <f t="shared" si="34"/>
        <v>0</v>
      </c>
      <c r="N181" s="76">
        <f t="shared" si="35"/>
        <v>0</v>
      </c>
      <c r="O181" s="49">
        <f t="shared" si="28"/>
        <v>2033</v>
      </c>
    </row>
    <row r="182" spans="2:15" x14ac:dyDescent="0.25">
      <c r="B182" s="48">
        <f t="shared" si="29"/>
        <v>48914</v>
      </c>
      <c r="C182" s="72">
        <f t="shared" si="30"/>
        <v>0</v>
      </c>
      <c r="D182" s="125">
        <v>0</v>
      </c>
      <c r="E182" s="125">
        <v>0</v>
      </c>
      <c r="F182" s="73">
        <f t="shared" si="31"/>
        <v>0</v>
      </c>
      <c r="G182" s="77">
        <f t="shared" si="32"/>
        <v>0</v>
      </c>
      <c r="H182" s="74">
        <f t="shared" si="26"/>
        <v>0</v>
      </c>
      <c r="I182" s="74">
        <f t="shared" si="27"/>
        <v>0</v>
      </c>
      <c r="J182" s="74">
        <f t="shared" si="36"/>
        <v>0</v>
      </c>
      <c r="K182" s="60">
        <f t="shared" si="37"/>
        <v>0</v>
      </c>
      <c r="L182" s="75">
        <f t="shared" si="33"/>
        <v>0</v>
      </c>
      <c r="M182" s="123">
        <f t="shared" si="34"/>
        <v>0</v>
      </c>
      <c r="N182" s="76">
        <f t="shared" si="35"/>
        <v>0</v>
      </c>
      <c r="O182" s="49">
        <f t="shared" si="28"/>
        <v>2033</v>
      </c>
    </row>
    <row r="183" spans="2:15" x14ac:dyDescent="0.25">
      <c r="B183" s="48">
        <f t="shared" si="29"/>
        <v>48945</v>
      </c>
      <c r="C183" s="72">
        <f t="shared" si="30"/>
        <v>0</v>
      </c>
      <c r="D183" s="125">
        <v>0</v>
      </c>
      <c r="E183" s="125">
        <v>0</v>
      </c>
      <c r="F183" s="73">
        <f t="shared" si="31"/>
        <v>0</v>
      </c>
      <c r="G183" s="77">
        <f t="shared" si="32"/>
        <v>0</v>
      </c>
      <c r="H183" s="74">
        <f t="shared" si="26"/>
        <v>0</v>
      </c>
      <c r="I183" s="74">
        <f t="shared" si="27"/>
        <v>0</v>
      </c>
      <c r="J183" s="74">
        <f t="shared" si="36"/>
        <v>0</v>
      </c>
      <c r="K183" s="60">
        <f t="shared" si="37"/>
        <v>0</v>
      </c>
      <c r="L183" s="75">
        <f t="shared" si="33"/>
        <v>0</v>
      </c>
      <c r="M183" s="123">
        <f t="shared" si="34"/>
        <v>0</v>
      </c>
      <c r="N183" s="76">
        <f t="shared" si="35"/>
        <v>0</v>
      </c>
      <c r="O183" s="49">
        <f t="shared" si="28"/>
        <v>2034</v>
      </c>
    </row>
    <row r="184" spans="2:15" x14ac:dyDescent="0.25">
      <c r="B184" s="48">
        <f t="shared" si="29"/>
        <v>48976</v>
      </c>
      <c r="C184" s="72">
        <f t="shared" si="30"/>
        <v>0</v>
      </c>
      <c r="D184" s="125">
        <v>0</v>
      </c>
      <c r="E184" s="125">
        <v>0</v>
      </c>
      <c r="F184" s="73">
        <f t="shared" si="31"/>
        <v>0</v>
      </c>
      <c r="G184" s="77">
        <f t="shared" si="32"/>
        <v>0</v>
      </c>
      <c r="H184" s="74">
        <f t="shared" si="26"/>
        <v>0</v>
      </c>
      <c r="I184" s="74">
        <f t="shared" si="27"/>
        <v>0</v>
      </c>
      <c r="J184" s="74">
        <f t="shared" si="36"/>
        <v>0</v>
      </c>
      <c r="K184" s="60">
        <f t="shared" si="37"/>
        <v>0</v>
      </c>
      <c r="L184" s="75">
        <f t="shared" si="33"/>
        <v>0</v>
      </c>
      <c r="M184" s="123">
        <f t="shared" si="34"/>
        <v>0</v>
      </c>
      <c r="N184" s="76">
        <f t="shared" si="35"/>
        <v>0</v>
      </c>
      <c r="O184" s="49">
        <f t="shared" si="28"/>
        <v>2034</v>
      </c>
    </row>
    <row r="185" spans="2:15" x14ac:dyDescent="0.25">
      <c r="B185" s="48">
        <f t="shared" si="29"/>
        <v>49004</v>
      </c>
      <c r="C185" s="72">
        <f t="shared" si="30"/>
        <v>0</v>
      </c>
      <c r="D185" s="125">
        <v>0</v>
      </c>
      <c r="E185" s="125">
        <v>0</v>
      </c>
      <c r="F185" s="73">
        <f t="shared" si="31"/>
        <v>0</v>
      </c>
      <c r="G185" s="77">
        <f t="shared" si="32"/>
        <v>0</v>
      </c>
      <c r="H185" s="74">
        <f t="shared" si="26"/>
        <v>0</v>
      </c>
      <c r="I185" s="74">
        <f t="shared" si="27"/>
        <v>0</v>
      </c>
      <c r="J185" s="74">
        <f t="shared" si="36"/>
        <v>0</v>
      </c>
      <c r="K185" s="60">
        <f t="shared" si="37"/>
        <v>0</v>
      </c>
      <c r="L185" s="75">
        <f t="shared" si="33"/>
        <v>0</v>
      </c>
      <c r="M185" s="123">
        <f t="shared" si="34"/>
        <v>0</v>
      </c>
      <c r="N185" s="76">
        <f t="shared" si="35"/>
        <v>0</v>
      </c>
      <c r="O185" s="49">
        <f t="shared" si="28"/>
        <v>2034</v>
      </c>
    </row>
    <row r="186" spans="2:15" x14ac:dyDescent="0.25">
      <c r="B186" s="48">
        <f t="shared" si="29"/>
        <v>49035</v>
      </c>
      <c r="C186" s="72">
        <f t="shared" si="30"/>
        <v>0</v>
      </c>
      <c r="D186" s="125">
        <v>0</v>
      </c>
      <c r="E186" s="125">
        <v>0</v>
      </c>
      <c r="F186" s="73">
        <f t="shared" si="31"/>
        <v>0</v>
      </c>
      <c r="G186" s="77">
        <f t="shared" si="32"/>
        <v>0</v>
      </c>
      <c r="H186" s="74">
        <f t="shared" si="26"/>
        <v>0</v>
      </c>
      <c r="I186" s="74">
        <f t="shared" si="27"/>
        <v>0</v>
      </c>
      <c r="J186" s="74">
        <f t="shared" si="36"/>
        <v>0</v>
      </c>
      <c r="K186" s="60">
        <f t="shared" si="37"/>
        <v>0</v>
      </c>
      <c r="L186" s="75">
        <f t="shared" si="33"/>
        <v>0</v>
      </c>
      <c r="M186" s="123">
        <f t="shared" si="34"/>
        <v>0</v>
      </c>
      <c r="N186" s="76">
        <f t="shared" si="35"/>
        <v>0</v>
      </c>
      <c r="O186" s="49">
        <f t="shared" si="28"/>
        <v>2034</v>
      </c>
    </row>
    <row r="187" spans="2:15" x14ac:dyDescent="0.25">
      <c r="B187" s="48">
        <f t="shared" si="29"/>
        <v>49065</v>
      </c>
      <c r="C187" s="72">
        <f t="shared" si="30"/>
        <v>0</v>
      </c>
      <c r="D187" s="125">
        <v>0</v>
      </c>
      <c r="E187" s="125">
        <v>0</v>
      </c>
      <c r="F187" s="73">
        <f t="shared" si="31"/>
        <v>0</v>
      </c>
      <c r="G187" s="77">
        <f t="shared" si="32"/>
        <v>0</v>
      </c>
      <c r="H187" s="74">
        <f t="shared" si="26"/>
        <v>0</v>
      </c>
      <c r="I187" s="74">
        <f t="shared" si="27"/>
        <v>0</v>
      </c>
      <c r="J187" s="74">
        <f t="shared" si="36"/>
        <v>0</v>
      </c>
      <c r="K187" s="60">
        <f t="shared" si="37"/>
        <v>0</v>
      </c>
      <c r="L187" s="75">
        <f t="shared" si="33"/>
        <v>0</v>
      </c>
      <c r="M187" s="123">
        <f t="shared" si="34"/>
        <v>0</v>
      </c>
      <c r="N187" s="76">
        <f t="shared" si="35"/>
        <v>0</v>
      </c>
      <c r="O187" s="49">
        <f t="shared" si="28"/>
        <v>2034</v>
      </c>
    </row>
    <row r="188" spans="2:15" x14ac:dyDescent="0.25">
      <c r="B188" s="48">
        <f t="shared" si="29"/>
        <v>49096</v>
      </c>
      <c r="C188" s="72">
        <f t="shared" si="30"/>
        <v>0</v>
      </c>
      <c r="D188" s="125">
        <v>0</v>
      </c>
      <c r="E188" s="125">
        <v>0</v>
      </c>
      <c r="F188" s="73">
        <f t="shared" si="31"/>
        <v>0</v>
      </c>
      <c r="G188" s="77">
        <f t="shared" si="32"/>
        <v>0</v>
      </c>
      <c r="H188" s="74">
        <f t="shared" si="26"/>
        <v>0</v>
      </c>
      <c r="I188" s="74">
        <f t="shared" si="27"/>
        <v>0</v>
      </c>
      <c r="J188" s="74">
        <f t="shared" si="36"/>
        <v>0</v>
      </c>
      <c r="K188" s="60">
        <f t="shared" si="37"/>
        <v>0</v>
      </c>
      <c r="L188" s="75">
        <f t="shared" si="33"/>
        <v>0</v>
      </c>
      <c r="M188" s="123">
        <f t="shared" si="34"/>
        <v>0</v>
      </c>
      <c r="N188" s="76">
        <f t="shared" si="35"/>
        <v>0</v>
      </c>
      <c r="O188" s="49">
        <f t="shared" si="28"/>
        <v>2034</v>
      </c>
    </row>
    <row r="189" spans="2:15" x14ac:dyDescent="0.25">
      <c r="B189" s="48">
        <f t="shared" si="29"/>
        <v>49126</v>
      </c>
      <c r="C189" s="72">
        <f t="shared" si="30"/>
        <v>0</v>
      </c>
      <c r="D189" s="125">
        <v>0</v>
      </c>
      <c r="E189" s="125">
        <v>0</v>
      </c>
      <c r="F189" s="73">
        <f t="shared" si="31"/>
        <v>0</v>
      </c>
      <c r="G189" s="77">
        <f t="shared" si="32"/>
        <v>0</v>
      </c>
      <c r="H189" s="74">
        <f t="shared" si="26"/>
        <v>0</v>
      </c>
      <c r="I189" s="74">
        <f t="shared" si="27"/>
        <v>0</v>
      </c>
      <c r="J189" s="74">
        <f t="shared" si="36"/>
        <v>0</v>
      </c>
      <c r="K189" s="60">
        <f t="shared" si="37"/>
        <v>0</v>
      </c>
      <c r="L189" s="75">
        <f t="shared" si="33"/>
        <v>0</v>
      </c>
      <c r="M189" s="123">
        <f t="shared" si="34"/>
        <v>0</v>
      </c>
      <c r="N189" s="76">
        <f t="shared" si="35"/>
        <v>0</v>
      </c>
      <c r="O189" s="49">
        <f t="shared" si="28"/>
        <v>2034</v>
      </c>
    </row>
    <row r="190" spans="2:15" x14ac:dyDescent="0.25">
      <c r="B190" s="48">
        <f t="shared" si="29"/>
        <v>49157</v>
      </c>
      <c r="C190" s="72">
        <f t="shared" si="30"/>
        <v>0</v>
      </c>
      <c r="D190" s="125">
        <v>0</v>
      </c>
      <c r="E190" s="125">
        <v>0</v>
      </c>
      <c r="F190" s="73">
        <f t="shared" si="31"/>
        <v>0</v>
      </c>
      <c r="G190" s="77">
        <f t="shared" si="32"/>
        <v>0</v>
      </c>
      <c r="H190" s="74">
        <f t="shared" si="26"/>
        <v>0</v>
      </c>
      <c r="I190" s="74">
        <f t="shared" si="27"/>
        <v>0</v>
      </c>
      <c r="J190" s="74">
        <f t="shared" si="36"/>
        <v>0</v>
      </c>
      <c r="K190" s="60">
        <f t="shared" si="37"/>
        <v>0</v>
      </c>
      <c r="L190" s="75">
        <f t="shared" si="33"/>
        <v>0</v>
      </c>
      <c r="M190" s="123">
        <f t="shared" si="34"/>
        <v>0</v>
      </c>
      <c r="N190" s="76">
        <f t="shared" si="35"/>
        <v>0</v>
      </c>
      <c r="O190" s="49">
        <f t="shared" si="28"/>
        <v>2034</v>
      </c>
    </row>
    <row r="191" spans="2:15" x14ac:dyDescent="0.25">
      <c r="B191" s="48">
        <f t="shared" si="29"/>
        <v>49188</v>
      </c>
      <c r="C191" s="72">
        <f t="shared" si="30"/>
        <v>0</v>
      </c>
      <c r="D191" s="125">
        <v>0</v>
      </c>
      <c r="E191" s="125">
        <v>0</v>
      </c>
      <c r="F191" s="73">
        <f t="shared" si="31"/>
        <v>0</v>
      </c>
      <c r="G191" s="77">
        <f t="shared" si="32"/>
        <v>0</v>
      </c>
      <c r="H191" s="74">
        <f t="shared" si="26"/>
        <v>0</v>
      </c>
      <c r="I191" s="74">
        <f t="shared" si="27"/>
        <v>0</v>
      </c>
      <c r="J191" s="74">
        <f t="shared" si="36"/>
        <v>0</v>
      </c>
      <c r="K191" s="60">
        <f t="shared" si="37"/>
        <v>0</v>
      </c>
      <c r="L191" s="75">
        <f t="shared" si="33"/>
        <v>0</v>
      </c>
      <c r="M191" s="123">
        <f t="shared" si="34"/>
        <v>0</v>
      </c>
      <c r="N191" s="76">
        <f t="shared" si="35"/>
        <v>0</v>
      </c>
      <c r="O191" s="49">
        <f t="shared" si="28"/>
        <v>2034</v>
      </c>
    </row>
    <row r="192" spans="2:15" x14ac:dyDescent="0.25">
      <c r="B192" s="48">
        <f t="shared" si="29"/>
        <v>49218</v>
      </c>
      <c r="C192" s="72">
        <f t="shared" si="30"/>
        <v>0</v>
      </c>
      <c r="D192" s="125">
        <v>0</v>
      </c>
      <c r="E192" s="125">
        <v>0</v>
      </c>
      <c r="F192" s="73">
        <f t="shared" si="31"/>
        <v>0</v>
      </c>
      <c r="G192" s="77">
        <f t="shared" si="32"/>
        <v>0</v>
      </c>
      <c r="H192" s="74">
        <f t="shared" si="26"/>
        <v>0</v>
      </c>
      <c r="I192" s="74">
        <f t="shared" si="27"/>
        <v>0</v>
      </c>
      <c r="J192" s="74">
        <f t="shared" si="36"/>
        <v>0</v>
      </c>
      <c r="K192" s="60">
        <f t="shared" si="37"/>
        <v>0</v>
      </c>
      <c r="L192" s="75">
        <f t="shared" si="33"/>
        <v>0</v>
      </c>
      <c r="M192" s="123">
        <f t="shared" si="34"/>
        <v>0</v>
      </c>
      <c r="N192" s="76">
        <f t="shared" si="35"/>
        <v>0</v>
      </c>
      <c r="O192" s="49">
        <f t="shared" si="28"/>
        <v>2034</v>
      </c>
    </row>
    <row r="193" spans="2:15" x14ac:dyDescent="0.25">
      <c r="B193" s="48">
        <f t="shared" si="29"/>
        <v>49249</v>
      </c>
      <c r="C193" s="72">
        <f t="shared" si="30"/>
        <v>0</v>
      </c>
      <c r="D193" s="125">
        <v>0</v>
      </c>
      <c r="E193" s="125">
        <v>0</v>
      </c>
      <c r="F193" s="73">
        <f t="shared" si="31"/>
        <v>0</v>
      </c>
      <c r="G193" s="77">
        <f t="shared" si="32"/>
        <v>0</v>
      </c>
      <c r="H193" s="74">
        <f t="shared" si="26"/>
        <v>0</v>
      </c>
      <c r="I193" s="74">
        <f t="shared" si="27"/>
        <v>0</v>
      </c>
      <c r="J193" s="74">
        <f t="shared" si="36"/>
        <v>0</v>
      </c>
      <c r="K193" s="60">
        <f t="shared" si="37"/>
        <v>0</v>
      </c>
      <c r="L193" s="75">
        <f t="shared" si="33"/>
        <v>0</v>
      </c>
      <c r="M193" s="123">
        <f t="shared" si="34"/>
        <v>0</v>
      </c>
      <c r="N193" s="76">
        <f t="shared" si="35"/>
        <v>0</v>
      </c>
      <c r="O193" s="49">
        <f t="shared" si="28"/>
        <v>2034</v>
      </c>
    </row>
    <row r="194" spans="2:15" x14ac:dyDescent="0.25">
      <c r="B194" s="48">
        <f t="shared" si="29"/>
        <v>49279</v>
      </c>
      <c r="C194" s="72">
        <f t="shared" si="30"/>
        <v>0</v>
      </c>
      <c r="D194" s="125">
        <v>0</v>
      </c>
      <c r="E194" s="125">
        <v>0</v>
      </c>
      <c r="F194" s="73">
        <f t="shared" si="31"/>
        <v>0</v>
      </c>
      <c r="G194" s="77">
        <f t="shared" si="32"/>
        <v>0</v>
      </c>
      <c r="H194" s="74">
        <f t="shared" si="26"/>
        <v>0</v>
      </c>
      <c r="I194" s="74">
        <f t="shared" si="27"/>
        <v>0</v>
      </c>
      <c r="J194" s="74">
        <f t="shared" si="36"/>
        <v>0</v>
      </c>
      <c r="K194" s="60">
        <f t="shared" si="37"/>
        <v>0</v>
      </c>
      <c r="L194" s="75">
        <f t="shared" si="33"/>
        <v>0</v>
      </c>
      <c r="M194" s="123">
        <f t="shared" si="34"/>
        <v>0</v>
      </c>
      <c r="N194" s="76">
        <f t="shared" si="35"/>
        <v>0</v>
      </c>
      <c r="O194" s="49">
        <f t="shared" si="28"/>
        <v>2034</v>
      </c>
    </row>
    <row r="195" spans="2:15" x14ac:dyDescent="0.25">
      <c r="B195" s="48">
        <f t="shared" si="29"/>
        <v>49310</v>
      </c>
      <c r="C195" s="72">
        <f t="shared" si="30"/>
        <v>0</v>
      </c>
      <c r="D195" s="125">
        <v>0</v>
      </c>
      <c r="E195" s="125">
        <v>0</v>
      </c>
      <c r="F195" s="73">
        <f t="shared" si="31"/>
        <v>0</v>
      </c>
      <c r="G195" s="77">
        <f t="shared" si="32"/>
        <v>0</v>
      </c>
      <c r="H195" s="74">
        <f t="shared" si="26"/>
        <v>0</v>
      </c>
      <c r="I195" s="74">
        <f t="shared" si="27"/>
        <v>0</v>
      </c>
      <c r="J195" s="74">
        <f t="shared" si="36"/>
        <v>0</v>
      </c>
      <c r="K195" s="60">
        <f t="shared" si="37"/>
        <v>0</v>
      </c>
      <c r="L195" s="75">
        <f t="shared" si="33"/>
        <v>0</v>
      </c>
      <c r="M195" s="123">
        <f t="shared" si="34"/>
        <v>0</v>
      </c>
      <c r="N195" s="76">
        <f t="shared" si="35"/>
        <v>0</v>
      </c>
      <c r="O195" s="49">
        <f t="shared" si="28"/>
        <v>2035</v>
      </c>
    </row>
    <row r="196" spans="2:15" x14ac:dyDescent="0.25">
      <c r="B196" s="48">
        <f t="shared" si="29"/>
        <v>49341</v>
      </c>
      <c r="C196" s="72">
        <f t="shared" si="30"/>
        <v>0</v>
      </c>
      <c r="D196" s="125">
        <v>0</v>
      </c>
      <c r="E196" s="125">
        <v>0</v>
      </c>
      <c r="F196" s="73">
        <f t="shared" si="31"/>
        <v>0</v>
      </c>
      <c r="G196" s="77">
        <f t="shared" si="32"/>
        <v>0</v>
      </c>
      <c r="H196" s="74">
        <f t="shared" ref="H196:H259" si="38">IF(K195&gt;0,-F196-G196+IF(E196&gt;0,E196,Allotment),0)</f>
        <v>0</v>
      </c>
      <c r="I196" s="74">
        <f t="shared" ref="I196:I259" si="39">IF(K195&gt;0,C196-H196,0)</f>
        <v>0</v>
      </c>
      <c r="J196" s="74">
        <f t="shared" si="36"/>
        <v>0</v>
      </c>
      <c r="K196" s="60">
        <f t="shared" si="37"/>
        <v>0</v>
      </c>
      <c r="L196" s="75">
        <f t="shared" si="33"/>
        <v>0</v>
      </c>
      <c r="M196" s="123">
        <f t="shared" si="34"/>
        <v>0</v>
      </c>
      <c r="N196" s="76">
        <f t="shared" si="35"/>
        <v>0</v>
      </c>
      <c r="O196" s="49">
        <f t="shared" ref="O196:O259" si="40">YEAR(B196)</f>
        <v>2035</v>
      </c>
    </row>
    <row r="197" spans="2:15" x14ac:dyDescent="0.25">
      <c r="B197" s="48">
        <f t="shared" ref="B197:B260" si="41">EDATE(B196,1)</f>
        <v>49369</v>
      </c>
      <c r="C197" s="72">
        <f t="shared" ref="C197:C260" si="42">IF(K196&gt;0,K196-F197,IF(AND(K197=0,K196&lt;0),-0.01,0))</f>
        <v>0</v>
      </c>
      <c r="D197" s="125">
        <v>0</v>
      </c>
      <c r="E197" s="125">
        <v>0</v>
      </c>
      <c r="F197" s="73">
        <f t="shared" ref="F197:F260" si="43">IF(K196&gt;0,IF(D197,D197,New_Payment)-G197,0)</f>
        <v>0</v>
      </c>
      <c r="G197" s="77">
        <f t="shared" ref="G197:G260" si="44">IF(K196&gt;0,ROUND(K196*Period_Interest,2),0)</f>
        <v>0</v>
      </c>
      <c r="H197" s="74">
        <f t="shared" si="38"/>
        <v>0</v>
      </c>
      <c r="I197" s="74">
        <f t="shared" si="39"/>
        <v>0</v>
      </c>
      <c r="J197" s="74">
        <f t="shared" si="36"/>
        <v>0</v>
      </c>
      <c r="K197" s="60">
        <f t="shared" si="37"/>
        <v>0</v>
      </c>
      <c r="L197" s="75">
        <f t="shared" ref="L197:L260" si="45">IF(N196&gt;0,(IF(AND(MONTH($B197)=MONTH(Renew_3208),MONTH($B197)=MONTH(Renew_2924)),Goal_From_3208*0.5+Goal_From_2924*0.5,IF(MONTH($B197)=MONTH(Renew_3208),Goal_From_3208*0.5+Goal_From_2924*0.9,IF(MONTH($B197)=MONTH(Renew_2924),Goal_From_3208*0.9+Goal_From_2924*0.5,Goal_From_3208*0.9+Goal_From_2924*0.9)))+IF(B197&gt;=Temp_Start,IF(Temp,Temp_Goal,0),0)+IF(Bought_3rd_Rental,IF(MONTH($B197)=MONTH(Renew_NEW),Goal_From_NEW*0.5,Goal_From_NEW))),0)</f>
        <v>0</v>
      </c>
      <c r="M197" s="123">
        <f t="shared" ref="M197:M260" si="46">IF(L197,L197,0)</f>
        <v>0</v>
      </c>
      <c r="N197" s="76">
        <f t="shared" ref="N197:N260" si="47">IF(OR(N196&lt;-0.01,N196=0),0,IF(N196&gt;0,N196-F197-H197-IF(M197&lt;&gt;"",M197,L197),N196-F197-H197))</f>
        <v>0</v>
      </c>
      <c r="O197" s="49">
        <f t="shared" si="40"/>
        <v>2035</v>
      </c>
    </row>
    <row r="198" spans="2:15" x14ac:dyDescent="0.25">
      <c r="B198" s="48">
        <f t="shared" si="41"/>
        <v>49400</v>
      </c>
      <c r="C198" s="72">
        <f t="shared" si="42"/>
        <v>0</v>
      </c>
      <c r="D198" s="125">
        <v>0</v>
      </c>
      <c r="E198" s="125">
        <v>0</v>
      </c>
      <c r="F198" s="73">
        <f t="shared" si="43"/>
        <v>0</v>
      </c>
      <c r="G198" s="77">
        <f t="shared" si="44"/>
        <v>0</v>
      </c>
      <c r="H198" s="74">
        <f t="shared" si="38"/>
        <v>0</v>
      </c>
      <c r="I198" s="74">
        <f t="shared" si="39"/>
        <v>0</v>
      </c>
      <c r="J198" s="74">
        <f t="shared" ref="J198:J261" si="48">IF($M198,$M198,0)</f>
        <v>0</v>
      </c>
      <c r="K198" s="60">
        <f t="shared" ref="K198:K261" si="49">I198-J198</f>
        <v>0</v>
      </c>
      <c r="L198" s="75">
        <f t="shared" si="45"/>
        <v>0</v>
      </c>
      <c r="M198" s="123">
        <f t="shared" si="46"/>
        <v>0</v>
      </c>
      <c r="N198" s="76">
        <f t="shared" si="47"/>
        <v>0</v>
      </c>
      <c r="O198" s="49">
        <f t="shared" si="40"/>
        <v>2035</v>
      </c>
    </row>
    <row r="199" spans="2:15" x14ac:dyDescent="0.25">
      <c r="B199" s="48">
        <f t="shared" si="41"/>
        <v>49430</v>
      </c>
      <c r="C199" s="72">
        <f t="shared" si="42"/>
        <v>0</v>
      </c>
      <c r="D199" s="125">
        <v>0</v>
      </c>
      <c r="E199" s="125">
        <v>0</v>
      </c>
      <c r="F199" s="73">
        <f t="shared" si="43"/>
        <v>0</v>
      </c>
      <c r="G199" s="77">
        <f t="shared" si="44"/>
        <v>0</v>
      </c>
      <c r="H199" s="74">
        <f t="shared" si="38"/>
        <v>0</v>
      </c>
      <c r="I199" s="74">
        <f t="shared" si="39"/>
        <v>0</v>
      </c>
      <c r="J199" s="74">
        <f t="shared" si="48"/>
        <v>0</v>
      </c>
      <c r="K199" s="60">
        <f t="shared" si="49"/>
        <v>0</v>
      </c>
      <c r="L199" s="75">
        <f t="shared" si="45"/>
        <v>0</v>
      </c>
      <c r="M199" s="123">
        <f t="shared" si="46"/>
        <v>0</v>
      </c>
      <c r="N199" s="76">
        <f t="shared" si="47"/>
        <v>0</v>
      </c>
      <c r="O199" s="49">
        <f t="shared" si="40"/>
        <v>2035</v>
      </c>
    </row>
    <row r="200" spans="2:15" x14ac:dyDescent="0.25">
      <c r="B200" s="48">
        <f t="shared" si="41"/>
        <v>49461</v>
      </c>
      <c r="C200" s="72">
        <f t="shared" si="42"/>
        <v>0</v>
      </c>
      <c r="D200" s="125">
        <v>0</v>
      </c>
      <c r="E200" s="125">
        <v>0</v>
      </c>
      <c r="F200" s="73">
        <f t="shared" si="43"/>
        <v>0</v>
      </c>
      <c r="G200" s="77">
        <f t="shared" si="44"/>
        <v>0</v>
      </c>
      <c r="H200" s="74">
        <f t="shared" si="38"/>
        <v>0</v>
      </c>
      <c r="I200" s="74">
        <f t="shared" si="39"/>
        <v>0</v>
      </c>
      <c r="J200" s="74">
        <f t="shared" si="48"/>
        <v>0</v>
      </c>
      <c r="K200" s="60">
        <f t="shared" si="49"/>
        <v>0</v>
      </c>
      <c r="L200" s="75">
        <f t="shared" si="45"/>
        <v>0</v>
      </c>
      <c r="M200" s="123">
        <f t="shared" si="46"/>
        <v>0</v>
      </c>
      <c r="N200" s="76">
        <f t="shared" si="47"/>
        <v>0</v>
      </c>
      <c r="O200" s="49">
        <f t="shared" si="40"/>
        <v>2035</v>
      </c>
    </row>
    <row r="201" spans="2:15" x14ac:dyDescent="0.25">
      <c r="B201" s="48">
        <f t="shared" si="41"/>
        <v>49491</v>
      </c>
      <c r="C201" s="72">
        <f t="shared" si="42"/>
        <v>0</v>
      </c>
      <c r="D201" s="125">
        <v>0</v>
      </c>
      <c r="E201" s="125">
        <v>0</v>
      </c>
      <c r="F201" s="73">
        <f t="shared" si="43"/>
        <v>0</v>
      </c>
      <c r="G201" s="77">
        <f t="shared" si="44"/>
        <v>0</v>
      </c>
      <c r="H201" s="74">
        <f t="shared" si="38"/>
        <v>0</v>
      </c>
      <c r="I201" s="74">
        <f t="shared" si="39"/>
        <v>0</v>
      </c>
      <c r="J201" s="74">
        <f t="shared" si="48"/>
        <v>0</v>
      </c>
      <c r="K201" s="60">
        <f t="shared" si="49"/>
        <v>0</v>
      </c>
      <c r="L201" s="75">
        <f t="shared" si="45"/>
        <v>0</v>
      </c>
      <c r="M201" s="123">
        <f t="shared" si="46"/>
        <v>0</v>
      </c>
      <c r="N201" s="76">
        <f t="shared" si="47"/>
        <v>0</v>
      </c>
      <c r="O201" s="49">
        <f t="shared" si="40"/>
        <v>2035</v>
      </c>
    </row>
    <row r="202" spans="2:15" x14ac:dyDescent="0.25">
      <c r="B202" s="48">
        <f t="shared" si="41"/>
        <v>49522</v>
      </c>
      <c r="C202" s="72">
        <f t="shared" si="42"/>
        <v>0</v>
      </c>
      <c r="D202" s="125">
        <v>0</v>
      </c>
      <c r="E202" s="125">
        <v>0</v>
      </c>
      <c r="F202" s="73">
        <f t="shared" si="43"/>
        <v>0</v>
      </c>
      <c r="G202" s="77">
        <f t="shared" si="44"/>
        <v>0</v>
      </c>
      <c r="H202" s="74">
        <f t="shared" si="38"/>
        <v>0</v>
      </c>
      <c r="I202" s="74">
        <f t="shared" si="39"/>
        <v>0</v>
      </c>
      <c r="J202" s="74">
        <f t="shared" si="48"/>
        <v>0</v>
      </c>
      <c r="K202" s="60">
        <f t="shared" si="49"/>
        <v>0</v>
      </c>
      <c r="L202" s="75">
        <f t="shared" si="45"/>
        <v>0</v>
      </c>
      <c r="M202" s="123">
        <f t="shared" si="46"/>
        <v>0</v>
      </c>
      <c r="N202" s="76">
        <f t="shared" si="47"/>
        <v>0</v>
      </c>
      <c r="O202" s="49">
        <f t="shared" si="40"/>
        <v>2035</v>
      </c>
    </row>
    <row r="203" spans="2:15" x14ac:dyDescent="0.25">
      <c r="B203" s="48">
        <f t="shared" si="41"/>
        <v>49553</v>
      </c>
      <c r="C203" s="72">
        <f t="shared" si="42"/>
        <v>0</v>
      </c>
      <c r="D203" s="125">
        <v>0</v>
      </c>
      <c r="E203" s="125">
        <v>0</v>
      </c>
      <c r="F203" s="73">
        <f t="shared" si="43"/>
        <v>0</v>
      </c>
      <c r="G203" s="77">
        <f t="shared" si="44"/>
        <v>0</v>
      </c>
      <c r="H203" s="74">
        <f t="shared" si="38"/>
        <v>0</v>
      </c>
      <c r="I203" s="74">
        <f t="shared" si="39"/>
        <v>0</v>
      </c>
      <c r="J203" s="74">
        <f t="shared" si="48"/>
        <v>0</v>
      </c>
      <c r="K203" s="60">
        <f t="shared" si="49"/>
        <v>0</v>
      </c>
      <c r="L203" s="75">
        <f t="shared" si="45"/>
        <v>0</v>
      </c>
      <c r="M203" s="123">
        <f t="shared" si="46"/>
        <v>0</v>
      </c>
      <c r="N203" s="76">
        <f t="shared" si="47"/>
        <v>0</v>
      </c>
      <c r="O203" s="49">
        <f t="shared" si="40"/>
        <v>2035</v>
      </c>
    </row>
    <row r="204" spans="2:15" x14ac:dyDescent="0.25">
      <c r="B204" s="48">
        <f t="shared" si="41"/>
        <v>49583</v>
      </c>
      <c r="C204" s="72">
        <f t="shared" si="42"/>
        <v>0</v>
      </c>
      <c r="D204" s="125">
        <v>0</v>
      </c>
      <c r="E204" s="125">
        <v>0</v>
      </c>
      <c r="F204" s="73">
        <f t="shared" si="43"/>
        <v>0</v>
      </c>
      <c r="G204" s="77">
        <f t="shared" si="44"/>
        <v>0</v>
      </c>
      <c r="H204" s="74">
        <f t="shared" si="38"/>
        <v>0</v>
      </c>
      <c r="I204" s="74">
        <f t="shared" si="39"/>
        <v>0</v>
      </c>
      <c r="J204" s="74">
        <f t="shared" si="48"/>
        <v>0</v>
      </c>
      <c r="K204" s="60">
        <f t="shared" si="49"/>
        <v>0</v>
      </c>
      <c r="L204" s="75">
        <f t="shared" si="45"/>
        <v>0</v>
      </c>
      <c r="M204" s="123">
        <f t="shared" si="46"/>
        <v>0</v>
      </c>
      <c r="N204" s="76">
        <f t="shared" si="47"/>
        <v>0</v>
      </c>
      <c r="O204" s="49">
        <f t="shared" si="40"/>
        <v>2035</v>
      </c>
    </row>
    <row r="205" spans="2:15" x14ac:dyDescent="0.25">
      <c r="B205" s="48">
        <f t="shared" si="41"/>
        <v>49614</v>
      </c>
      <c r="C205" s="72">
        <f t="shared" si="42"/>
        <v>0</v>
      </c>
      <c r="D205" s="125">
        <v>0</v>
      </c>
      <c r="E205" s="125">
        <v>0</v>
      </c>
      <c r="F205" s="73">
        <f t="shared" si="43"/>
        <v>0</v>
      </c>
      <c r="G205" s="77">
        <f t="shared" si="44"/>
        <v>0</v>
      </c>
      <c r="H205" s="74">
        <f t="shared" si="38"/>
        <v>0</v>
      </c>
      <c r="I205" s="74">
        <f t="shared" si="39"/>
        <v>0</v>
      </c>
      <c r="J205" s="74">
        <f t="shared" si="48"/>
        <v>0</v>
      </c>
      <c r="K205" s="60">
        <f t="shared" si="49"/>
        <v>0</v>
      </c>
      <c r="L205" s="75">
        <f t="shared" si="45"/>
        <v>0</v>
      </c>
      <c r="M205" s="123">
        <f t="shared" si="46"/>
        <v>0</v>
      </c>
      <c r="N205" s="76">
        <f t="shared" si="47"/>
        <v>0</v>
      </c>
      <c r="O205" s="49">
        <f t="shared" si="40"/>
        <v>2035</v>
      </c>
    </row>
    <row r="206" spans="2:15" x14ac:dyDescent="0.25">
      <c r="B206" s="48">
        <f t="shared" si="41"/>
        <v>49644</v>
      </c>
      <c r="C206" s="72">
        <f t="shared" si="42"/>
        <v>0</v>
      </c>
      <c r="D206" s="125">
        <v>0</v>
      </c>
      <c r="E206" s="125">
        <v>0</v>
      </c>
      <c r="F206" s="73">
        <f t="shared" si="43"/>
        <v>0</v>
      </c>
      <c r="G206" s="77">
        <f t="shared" si="44"/>
        <v>0</v>
      </c>
      <c r="H206" s="74">
        <f t="shared" si="38"/>
        <v>0</v>
      </c>
      <c r="I206" s="74">
        <f t="shared" si="39"/>
        <v>0</v>
      </c>
      <c r="J206" s="74">
        <f t="shared" si="48"/>
        <v>0</v>
      </c>
      <c r="K206" s="60">
        <f t="shared" si="49"/>
        <v>0</v>
      </c>
      <c r="L206" s="75">
        <f t="shared" si="45"/>
        <v>0</v>
      </c>
      <c r="M206" s="123">
        <f t="shared" si="46"/>
        <v>0</v>
      </c>
      <c r="N206" s="76">
        <f t="shared" si="47"/>
        <v>0</v>
      </c>
      <c r="O206" s="49">
        <f t="shared" si="40"/>
        <v>2035</v>
      </c>
    </row>
    <row r="207" spans="2:15" x14ac:dyDescent="0.25">
      <c r="B207" s="48">
        <f t="shared" si="41"/>
        <v>49675</v>
      </c>
      <c r="C207" s="72">
        <f t="shared" si="42"/>
        <v>0</v>
      </c>
      <c r="D207" s="125">
        <v>0</v>
      </c>
      <c r="E207" s="125">
        <v>0</v>
      </c>
      <c r="F207" s="73">
        <f t="shared" si="43"/>
        <v>0</v>
      </c>
      <c r="G207" s="77">
        <f t="shared" si="44"/>
        <v>0</v>
      </c>
      <c r="H207" s="74">
        <f t="shared" si="38"/>
        <v>0</v>
      </c>
      <c r="I207" s="74">
        <f t="shared" si="39"/>
        <v>0</v>
      </c>
      <c r="J207" s="74">
        <f t="shared" si="48"/>
        <v>0</v>
      </c>
      <c r="K207" s="60">
        <f t="shared" si="49"/>
        <v>0</v>
      </c>
      <c r="L207" s="75">
        <f t="shared" si="45"/>
        <v>0</v>
      </c>
      <c r="M207" s="123">
        <f t="shared" si="46"/>
        <v>0</v>
      </c>
      <c r="N207" s="76">
        <f t="shared" si="47"/>
        <v>0</v>
      </c>
      <c r="O207" s="49">
        <f t="shared" si="40"/>
        <v>2036</v>
      </c>
    </row>
    <row r="208" spans="2:15" x14ac:dyDescent="0.25">
      <c r="B208" s="48">
        <f t="shared" si="41"/>
        <v>49706</v>
      </c>
      <c r="C208" s="72">
        <f t="shared" si="42"/>
        <v>0</v>
      </c>
      <c r="D208" s="125">
        <v>0</v>
      </c>
      <c r="E208" s="125">
        <v>0</v>
      </c>
      <c r="F208" s="73">
        <f t="shared" si="43"/>
        <v>0</v>
      </c>
      <c r="G208" s="77">
        <f t="shared" si="44"/>
        <v>0</v>
      </c>
      <c r="H208" s="74">
        <f t="shared" si="38"/>
        <v>0</v>
      </c>
      <c r="I208" s="74">
        <f t="shared" si="39"/>
        <v>0</v>
      </c>
      <c r="J208" s="74">
        <f t="shared" si="48"/>
        <v>0</v>
      </c>
      <c r="K208" s="60">
        <f t="shared" si="49"/>
        <v>0</v>
      </c>
      <c r="L208" s="75">
        <f t="shared" si="45"/>
        <v>0</v>
      </c>
      <c r="M208" s="123">
        <f t="shared" si="46"/>
        <v>0</v>
      </c>
      <c r="N208" s="76">
        <f t="shared" si="47"/>
        <v>0</v>
      </c>
      <c r="O208" s="49">
        <f t="shared" si="40"/>
        <v>2036</v>
      </c>
    </row>
    <row r="209" spans="2:15" x14ac:dyDescent="0.25">
      <c r="B209" s="48">
        <f t="shared" si="41"/>
        <v>49735</v>
      </c>
      <c r="C209" s="72">
        <f t="shared" si="42"/>
        <v>0</v>
      </c>
      <c r="D209" s="125">
        <v>0</v>
      </c>
      <c r="E209" s="125">
        <v>0</v>
      </c>
      <c r="F209" s="73">
        <f t="shared" si="43"/>
        <v>0</v>
      </c>
      <c r="G209" s="77">
        <f t="shared" si="44"/>
        <v>0</v>
      </c>
      <c r="H209" s="74">
        <f t="shared" si="38"/>
        <v>0</v>
      </c>
      <c r="I209" s="74">
        <f t="shared" si="39"/>
        <v>0</v>
      </c>
      <c r="J209" s="74">
        <f t="shared" si="48"/>
        <v>0</v>
      </c>
      <c r="K209" s="60">
        <f t="shared" si="49"/>
        <v>0</v>
      </c>
      <c r="L209" s="75">
        <f t="shared" si="45"/>
        <v>0</v>
      </c>
      <c r="M209" s="123">
        <f t="shared" si="46"/>
        <v>0</v>
      </c>
      <c r="N209" s="76">
        <f t="shared" si="47"/>
        <v>0</v>
      </c>
      <c r="O209" s="49">
        <f t="shared" si="40"/>
        <v>2036</v>
      </c>
    </row>
    <row r="210" spans="2:15" x14ac:dyDescent="0.25">
      <c r="B210" s="48">
        <f t="shared" si="41"/>
        <v>49766</v>
      </c>
      <c r="C210" s="72">
        <f t="shared" si="42"/>
        <v>0</v>
      </c>
      <c r="D210" s="125">
        <v>0</v>
      </c>
      <c r="E210" s="125">
        <v>0</v>
      </c>
      <c r="F210" s="73">
        <f t="shared" si="43"/>
        <v>0</v>
      </c>
      <c r="G210" s="77">
        <f t="shared" si="44"/>
        <v>0</v>
      </c>
      <c r="H210" s="74">
        <f t="shared" si="38"/>
        <v>0</v>
      </c>
      <c r="I210" s="74">
        <f t="shared" si="39"/>
        <v>0</v>
      </c>
      <c r="J210" s="74">
        <f t="shared" si="48"/>
        <v>0</v>
      </c>
      <c r="K210" s="60">
        <f t="shared" si="49"/>
        <v>0</v>
      </c>
      <c r="L210" s="75">
        <f t="shared" si="45"/>
        <v>0</v>
      </c>
      <c r="M210" s="123">
        <f t="shared" si="46"/>
        <v>0</v>
      </c>
      <c r="N210" s="76">
        <f t="shared" si="47"/>
        <v>0</v>
      </c>
      <c r="O210" s="49">
        <f t="shared" si="40"/>
        <v>2036</v>
      </c>
    </row>
    <row r="211" spans="2:15" x14ac:dyDescent="0.25">
      <c r="B211" s="48">
        <f t="shared" si="41"/>
        <v>49796</v>
      </c>
      <c r="C211" s="72">
        <f t="shared" si="42"/>
        <v>0</v>
      </c>
      <c r="D211" s="125">
        <v>0</v>
      </c>
      <c r="E211" s="125">
        <v>0</v>
      </c>
      <c r="F211" s="73">
        <f t="shared" si="43"/>
        <v>0</v>
      </c>
      <c r="G211" s="77">
        <f t="shared" si="44"/>
        <v>0</v>
      </c>
      <c r="H211" s="74">
        <f t="shared" si="38"/>
        <v>0</v>
      </c>
      <c r="I211" s="74">
        <f t="shared" si="39"/>
        <v>0</v>
      </c>
      <c r="J211" s="74">
        <f t="shared" si="48"/>
        <v>0</v>
      </c>
      <c r="K211" s="60">
        <f t="shared" si="49"/>
        <v>0</v>
      </c>
      <c r="L211" s="75">
        <f t="shared" si="45"/>
        <v>0</v>
      </c>
      <c r="M211" s="123">
        <f t="shared" si="46"/>
        <v>0</v>
      </c>
      <c r="N211" s="76">
        <f t="shared" si="47"/>
        <v>0</v>
      </c>
      <c r="O211" s="49">
        <f t="shared" si="40"/>
        <v>2036</v>
      </c>
    </row>
    <row r="212" spans="2:15" x14ac:dyDescent="0.25">
      <c r="B212" s="48">
        <f t="shared" si="41"/>
        <v>49827</v>
      </c>
      <c r="C212" s="72">
        <f t="shared" si="42"/>
        <v>0</v>
      </c>
      <c r="D212" s="125">
        <v>0</v>
      </c>
      <c r="E212" s="125">
        <v>0</v>
      </c>
      <c r="F212" s="73">
        <f t="shared" si="43"/>
        <v>0</v>
      </c>
      <c r="G212" s="77">
        <f t="shared" si="44"/>
        <v>0</v>
      </c>
      <c r="H212" s="74">
        <f t="shared" si="38"/>
        <v>0</v>
      </c>
      <c r="I212" s="74">
        <f t="shared" si="39"/>
        <v>0</v>
      </c>
      <c r="J212" s="74">
        <f t="shared" si="48"/>
        <v>0</v>
      </c>
      <c r="K212" s="60">
        <f t="shared" si="49"/>
        <v>0</v>
      </c>
      <c r="L212" s="75">
        <f t="shared" si="45"/>
        <v>0</v>
      </c>
      <c r="M212" s="123">
        <f t="shared" si="46"/>
        <v>0</v>
      </c>
      <c r="N212" s="76">
        <f t="shared" si="47"/>
        <v>0</v>
      </c>
      <c r="O212" s="49">
        <f t="shared" si="40"/>
        <v>2036</v>
      </c>
    </row>
    <row r="213" spans="2:15" x14ac:dyDescent="0.25">
      <c r="B213" s="48">
        <f t="shared" si="41"/>
        <v>49857</v>
      </c>
      <c r="C213" s="72">
        <f t="shared" si="42"/>
        <v>0</v>
      </c>
      <c r="D213" s="125">
        <v>0</v>
      </c>
      <c r="E213" s="125">
        <v>0</v>
      </c>
      <c r="F213" s="73">
        <f t="shared" si="43"/>
        <v>0</v>
      </c>
      <c r="G213" s="77">
        <f t="shared" si="44"/>
        <v>0</v>
      </c>
      <c r="H213" s="74">
        <f t="shared" si="38"/>
        <v>0</v>
      </c>
      <c r="I213" s="74">
        <f t="shared" si="39"/>
        <v>0</v>
      </c>
      <c r="J213" s="74">
        <f t="shared" si="48"/>
        <v>0</v>
      </c>
      <c r="K213" s="60">
        <f t="shared" si="49"/>
        <v>0</v>
      </c>
      <c r="L213" s="75">
        <f t="shared" si="45"/>
        <v>0</v>
      </c>
      <c r="M213" s="123">
        <f t="shared" si="46"/>
        <v>0</v>
      </c>
      <c r="N213" s="76">
        <f t="shared" si="47"/>
        <v>0</v>
      </c>
      <c r="O213" s="49">
        <f t="shared" si="40"/>
        <v>2036</v>
      </c>
    </row>
    <row r="214" spans="2:15" x14ac:dyDescent="0.25">
      <c r="B214" s="48">
        <f t="shared" si="41"/>
        <v>49888</v>
      </c>
      <c r="C214" s="72">
        <f t="shared" si="42"/>
        <v>0</v>
      </c>
      <c r="D214" s="125">
        <v>0</v>
      </c>
      <c r="E214" s="125">
        <v>0</v>
      </c>
      <c r="F214" s="73">
        <f t="shared" si="43"/>
        <v>0</v>
      </c>
      <c r="G214" s="77">
        <f t="shared" si="44"/>
        <v>0</v>
      </c>
      <c r="H214" s="74">
        <f t="shared" si="38"/>
        <v>0</v>
      </c>
      <c r="I214" s="74">
        <f t="shared" si="39"/>
        <v>0</v>
      </c>
      <c r="J214" s="74">
        <f t="shared" si="48"/>
        <v>0</v>
      </c>
      <c r="K214" s="60">
        <f t="shared" si="49"/>
        <v>0</v>
      </c>
      <c r="L214" s="75">
        <f t="shared" si="45"/>
        <v>0</v>
      </c>
      <c r="M214" s="123">
        <f t="shared" si="46"/>
        <v>0</v>
      </c>
      <c r="N214" s="76">
        <f t="shared" si="47"/>
        <v>0</v>
      </c>
      <c r="O214" s="49">
        <f t="shared" si="40"/>
        <v>2036</v>
      </c>
    </row>
    <row r="215" spans="2:15" x14ac:dyDescent="0.25">
      <c r="B215" s="48">
        <f t="shared" si="41"/>
        <v>49919</v>
      </c>
      <c r="C215" s="72">
        <f t="shared" si="42"/>
        <v>0</v>
      </c>
      <c r="D215" s="125">
        <v>0</v>
      </c>
      <c r="E215" s="125">
        <v>0</v>
      </c>
      <c r="F215" s="73">
        <f t="shared" si="43"/>
        <v>0</v>
      </c>
      <c r="G215" s="77">
        <f t="shared" si="44"/>
        <v>0</v>
      </c>
      <c r="H215" s="74">
        <f t="shared" si="38"/>
        <v>0</v>
      </c>
      <c r="I215" s="74">
        <f t="shared" si="39"/>
        <v>0</v>
      </c>
      <c r="J215" s="74">
        <f t="shared" si="48"/>
        <v>0</v>
      </c>
      <c r="K215" s="60">
        <f t="shared" si="49"/>
        <v>0</v>
      </c>
      <c r="L215" s="75">
        <f t="shared" si="45"/>
        <v>0</v>
      </c>
      <c r="M215" s="123">
        <f t="shared" si="46"/>
        <v>0</v>
      </c>
      <c r="N215" s="76">
        <f t="shared" si="47"/>
        <v>0</v>
      </c>
      <c r="O215" s="49">
        <f t="shared" si="40"/>
        <v>2036</v>
      </c>
    </row>
    <row r="216" spans="2:15" x14ac:dyDescent="0.25">
      <c r="B216" s="48">
        <f t="shared" si="41"/>
        <v>49949</v>
      </c>
      <c r="C216" s="72">
        <f t="shared" si="42"/>
        <v>0</v>
      </c>
      <c r="D216" s="125">
        <v>0</v>
      </c>
      <c r="E216" s="125">
        <v>0</v>
      </c>
      <c r="F216" s="73">
        <f t="shared" si="43"/>
        <v>0</v>
      </c>
      <c r="G216" s="77">
        <f t="shared" si="44"/>
        <v>0</v>
      </c>
      <c r="H216" s="74">
        <f t="shared" si="38"/>
        <v>0</v>
      </c>
      <c r="I216" s="74">
        <f t="shared" si="39"/>
        <v>0</v>
      </c>
      <c r="J216" s="74">
        <f t="shared" si="48"/>
        <v>0</v>
      </c>
      <c r="K216" s="60">
        <f t="shared" si="49"/>
        <v>0</v>
      </c>
      <c r="L216" s="75">
        <f t="shared" si="45"/>
        <v>0</v>
      </c>
      <c r="M216" s="123">
        <f t="shared" si="46"/>
        <v>0</v>
      </c>
      <c r="N216" s="76">
        <f t="shared" si="47"/>
        <v>0</v>
      </c>
      <c r="O216" s="49">
        <f t="shared" si="40"/>
        <v>2036</v>
      </c>
    </row>
    <row r="217" spans="2:15" x14ac:dyDescent="0.25">
      <c r="B217" s="48">
        <f t="shared" si="41"/>
        <v>49980</v>
      </c>
      <c r="C217" s="72">
        <f t="shared" si="42"/>
        <v>0</v>
      </c>
      <c r="D217" s="125">
        <v>0</v>
      </c>
      <c r="E217" s="125">
        <v>0</v>
      </c>
      <c r="F217" s="73">
        <f t="shared" si="43"/>
        <v>0</v>
      </c>
      <c r="G217" s="77">
        <f t="shared" si="44"/>
        <v>0</v>
      </c>
      <c r="H217" s="74">
        <f t="shared" si="38"/>
        <v>0</v>
      </c>
      <c r="I217" s="74">
        <f t="shared" si="39"/>
        <v>0</v>
      </c>
      <c r="J217" s="74">
        <f t="shared" si="48"/>
        <v>0</v>
      </c>
      <c r="K217" s="60">
        <f t="shared" si="49"/>
        <v>0</v>
      </c>
      <c r="L217" s="75">
        <f t="shared" si="45"/>
        <v>0</v>
      </c>
      <c r="M217" s="123">
        <f t="shared" si="46"/>
        <v>0</v>
      </c>
      <c r="N217" s="76">
        <f t="shared" si="47"/>
        <v>0</v>
      </c>
      <c r="O217" s="49">
        <f t="shared" si="40"/>
        <v>2036</v>
      </c>
    </row>
    <row r="218" spans="2:15" x14ac:dyDescent="0.25">
      <c r="B218" s="48">
        <f t="shared" si="41"/>
        <v>50010</v>
      </c>
      <c r="C218" s="72">
        <f t="shared" si="42"/>
        <v>0</v>
      </c>
      <c r="D218" s="125">
        <v>0</v>
      </c>
      <c r="E218" s="125">
        <v>0</v>
      </c>
      <c r="F218" s="73">
        <f t="shared" si="43"/>
        <v>0</v>
      </c>
      <c r="G218" s="77">
        <f t="shared" si="44"/>
        <v>0</v>
      </c>
      <c r="H218" s="74">
        <f t="shared" si="38"/>
        <v>0</v>
      </c>
      <c r="I218" s="74">
        <f t="shared" si="39"/>
        <v>0</v>
      </c>
      <c r="J218" s="74">
        <f t="shared" si="48"/>
        <v>0</v>
      </c>
      <c r="K218" s="60">
        <f t="shared" si="49"/>
        <v>0</v>
      </c>
      <c r="L218" s="75">
        <f t="shared" si="45"/>
        <v>0</v>
      </c>
      <c r="M218" s="123">
        <f t="shared" si="46"/>
        <v>0</v>
      </c>
      <c r="N218" s="76">
        <f t="shared" si="47"/>
        <v>0</v>
      </c>
      <c r="O218" s="49">
        <f t="shared" si="40"/>
        <v>2036</v>
      </c>
    </row>
    <row r="219" spans="2:15" x14ac:dyDescent="0.25">
      <c r="B219" s="48">
        <f t="shared" si="41"/>
        <v>50041</v>
      </c>
      <c r="C219" s="72">
        <f t="shared" si="42"/>
        <v>0</v>
      </c>
      <c r="D219" s="125">
        <v>0</v>
      </c>
      <c r="E219" s="125">
        <v>0</v>
      </c>
      <c r="F219" s="73">
        <f t="shared" si="43"/>
        <v>0</v>
      </c>
      <c r="G219" s="77">
        <f t="shared" si="44"/>
        <v>0</v>
      </c>
      <c r="H219" s="74">
        <f t="shared" si="38"/>
        <v>0</v>
      </c>
      <c r="I219" s="74">
        <f t="shared" si="39"/>
        <v>0</v>
      </c>
      <c r="J219" s="74">
        <f t="shared" si="48"/>
        <v>0</v>
      </c>
      <c r="K219" s="60">
        <f t="shared" si="49"/>
        <v>0</v>
      </c>
      <c r="L219" s="75">
        <f t="shared" si="45"/>
        <v>0</v>
      </c>
      <c r="M219" s="123">
        <f t="shared" si="46"/>
        <v>0</v>
      </c>
      <c r="N219" s="76">
        <f t="shared" si="47"/>
        <v>0</v>
      </c>
      <c r="O219" s="49">
        <f t="shared" si="40"/>
        <v>2037</v>
      </c>
    </row>
    <row r="220" spans="2:15" x14ac:dyDescent="0.25">
      <c r="B220" s="48">
        <f t="shared" si="41"/>
        <v>50072</v>
      </c>
      <c r="C220" s="72">
        <f t="shared" si="42"/>
        <v>0</v>
      </c>
      <c r="D220" s="125">
        <v>0</v>
      </c>
      <c r="E220" s="125">
        <v>0</v>
      </c>
      <c r="F220" s="73">
        <f t="shared" si="43"/>
        <v>0</v>
      </c>
      <c r="G220" s="77">
        <f t="shared" si="44"/>
        <v>0</v>
      </c>
      <c r="H220" s="74">
        <f t="shared" si="38"/>
        <v>0</v>
      </c>
      <c r="I220" s="74">
        <f t="shared" si="39"/>
        <v>0</v>
      </c>
      <c r="J220" s="74">
        <f t="shared" si="48"/>
        <v>0</v>
      </c>
      <c r="K220" s="60">
        <f t="shared" si="49"/>
        <v>0</v>
      </c>
      <c r="L220" s="75">
        <f t="shared" si="45"/>
        <v>0</v>
      </c>
      <c r="M220" s="123">
        <f t="shared" si="46"/>
        <v>0</v>
      </c>
      <c r="N220" s="76">
        <f t="shared" si="47"/>
        <v>0</v>
      </c>
      <c r="O220" s="49">
        <f t="shared" si="40"/>
        <v>2037</v>
      </c>
    </row>
    <row r="221" spans="2:15" x14ac:dyDescent="0.25">
      <c r="B221" s="48">
        <f t="shared" si="41"/>
        <v>50100</v>
      </c>
      <c r="C221" s="72">
        <f t="shared" si="42"/>
        <v>0</v>
      </c>
      <c r="D221" s="125">
        <v>0</v>
      </c>
      <c r="E221" s="125">
        <v>0</v>
      </c>
      <c r="F221" s="73">
        <f t="shared" si="43"/>
        <v>0</v>
      </c>
      <c r="G221" s="77">
        <f t="shared" si="44"/>
        <v>0</v>
      </c>
      <c r="H221" s="74">
        <f t="shared" si="38"/>
        <v>0</v>
      </c>
      <c r="I221" s="74">
        <f t="shared" si="39"/>
        <v>0</v>
      </c>
      <c r="J221" s="74">
        <f t="shared" si="48"/>
        <v>0</v>
      </c>
      <c r="K221" s="60">
        <f t="shared" si="49"/>
        <v>0</v>
      </c>
      <c r="L221" s="75">
        <f t="shared" si="45"/>
        <v>0</v>
      </c>
      <c r="M221" s="123">
        <f t="shared" si="46"/>
        <v>0</v>
      </c>
      <c r="N221" s="76">
        <f t="shared" si="47"/>
        <v>0</v>
      </c>
      <c r="O221" s="49">
        <f t="shared" si="40"/>
        <v>2037</v>
      </c>
    </row>
    <row r="222" spans="2:15" x14ac:dyDescent="0.25">
      <c r="B222" s="48">
        <f t="shared" si="41"/>
        <v>50131</v>
      </c>
      <c r="C222" s="72">
        <f t="shared" si="42"/>
        <v>0</v>
      </c>
      <c r="D222" s="125">
        <v>0</v>
      </c>
      <c r="E222" s="125">
        <v>0</v>
      </c>
      <c r="F222" s="73">
        <f t="shared" si="43"/>
        <v>0</v>
      </c>
      <c r="G222" s="77">
        <f t="shared" si="44"/>
        <v>0</v>
      </c>
      <c r="H222" s="74">
        <f t="shared" si="38"/>
        <v>0</v>
      </c>
      <c r="I222" s="74">
        <f t="shared" si="39"/>
        <v>0</v>
      </c>
      <c r="J222" s="74">
        <f t="shared" si="48"/>
        <v>0</v>
      </c>
      <c r="K222" s="60">
        <f t="shared" si="49"/>
        <v>0</v>
      </c>
      <c r="L222" s="75">
        <f t="shared" si="45"/>
        <v>0</v>
      </c>
      <c r="M222" s="123">
        <f t="shared" si="46"/>
        <v>0</v>
      </c>
      <c r="N222" s="76">
        <f t="shared" si="47"/>
        <v>0</v>
      </c>
      <c r="O222" s="49">
        <f t="shared" si="40"/>
        <v>2037</v>
      </c>
    </row>
    <row r="223" spans="2:15" x14ac:dyDescent="0.25">
      <c r="B223" s="48">
        <f t="shared" si="41"/>
        <v>50161</v>
      </c>
      <c r="C223" s="72">
        <f t="shared" si="42"/>
        <v>0</v>
      </c>
      <c r="D223" s="125">
        <v>0</v>
      </c>
      <c r="E223" s="125">
        <v>0</v>
      </c>
      <c r="F223" s="73">
        <f t="shared" si="43"/>
        <v>0</v>
      </c>
      <c r="G223" s="77">
        <f t="shared" si="44"/>
        <v>0</v>
      </c>
      <c r="H223" s="74">
        <f t="shared" si="38"/>
        <v>0</v>
      </c>
      <c r="I223" s="74">
        <f t="shared" si="39"/>
        <v>0</v>
      </c>
      <c r="J223" s="74">
        <f t="shared" si="48"/>
        <v>0</v>
      </c>
      <c r="K223" s="60">
        <f t="shared" si="49"/>
        <v>0</v>
      </c>
      <c r="L223" s="75">
        <f t="shared" si="45"/>
        <v>0</v>
      </c>
      <c r="M223" s="123">
        <f t="shared" si="46"/>
        <v>0</v>
      </c>
      <c r="N223" s="76">
        <f t="shared" si="47"/>
        <v>0</v>
      </c>
      <c r="O223" s="49">
        <f t="shared" si="40"/>
        <v>2037</v>
      </c>
    </row>
    <row r="224" spans="2:15" x14ac:dyDescent="0.25">
      <c r="B224" s="48">
        <f t="shared" si="41"/>
        <v>50192</v>
      </c>
      <c r="C224" s="72">
        <f t="shared" si="42"/>
        <v>0</v>
      </c>
      <c r="D224" s="125">
        <v>0</v>
      </c>
      <c r="E224" s="125">
        <v>0</v>
      </c>
      <c r="F224" s="73">
        <f t="shared" si="43"/>
        <v>0</v>
      </c>
      <c r="G224" s="77">
        <f t="shared" si="44"/>
        <v>0</v>
      </c>
      <c r="H224" s="74">
        <f t="shared" si="38"/>
        <v>0</v>
      </c>
      <c r="I224" s="74">
        <f t="shared" si="39"/>
        <v>0</v>
      </c>
      <c r="J224" s="74">
        <f t="shared" si="48"/>
        <v>0</v>
      </c>
      <c r="K224" s="60">
        <f t="shared" si="49"/>
        <v>0</v>
      </c>
      <c r="L224" s="75">
        <f t="shared" si="45"/>
        <v>0</v>
      </c>
      <c r="M224" s="123">
        <f t="shared" si="46"/>
        <v>0</v>
      </c>
      <c r="N224" s="76">
        <f t="shared" si="47"/>
        <v>0</v>
      </c>
      <c r="O224" s="49">
        <f t="shared" si="40"/>
        <v>2037</v>
      </c>
    </row>
    <row r="225" spans="2:15" x14ac:dyDescent="0.25">
      <c r="B225" s="48">
        <f t="shared" si="41"/>
        <v>50222</v>
      </c>
      <c r="C225" s="72">
        <f t="shared" si="42"/>
        <v>0</v>
      </c>
      <c r="D225" s="125">
        <v>0</v>
      </c>
      <c r="E225" s="125">
        <v>0</v>
      </c>
      <c r="F225" s="73">
        <f t="shared" si="43"/>
        <v>0</v>
      </c>
      <c r="G225" s="77">
        <f t="shared" si="44"/>
        <v>0</v>
      </c>
      <c r="H225" s="74">
        <f t="shared" si="38"/>
        <v>0</v>
      </c>
      <c r="I225" s="74">
        <f t="shared" si="39"/>
        <v>0</v>
      </c>
      <c r="J225" s="74">
        <f t="shared" si="48"/>
        <v>0</v>
      </c>
      <c r="K225" s="60">
        <f t="shared" si="49"/>
        <v>0</v>
      </c>
      <c r="L225" s="75">
        <f t="shared" si="45"/>
        <v>0</v>
      </c>
      <c r="M225" s="123">
        <f t="shared" si="46"/>
        <v>0</v>
      </c>
      <c r="N225" s="76">
        <f t="shared" si="47"/>
        <v>0</v>
      </c>
      <c r="O225" s="49">
        <f t="shared" si="40"/>
        <v>2037</v>
      </c>
    </row>
    <row r="226" spans="2:15" x14ac:dyDescent="0.25">
      <c r="B226" s="48">
        <f t="shared" si="41"/>
        <v>50253</v>
      </c>
      <c r="C226" s="72">
        <f t="shared" si="42"/>
        <v>0</v>
      </c>
      <c r="D226" s="125">
        <v>0</v>
      </c>
      <c r="E226" s="125">
        <v>0</v>
      </c>
      <c r="F226" s="73">
        <f t="shared" si="43"/>
        <v>0</v>
      </c>
      <c r="G226" s="77">
        <f t="shared" si="44"/>
        <v>0</v>
      </c>
      <c r="H226" s="74">
        <f t="shared" si="38"/>
        <v>0</v>
      </c>
      <c r="I226" s="74">
        <f t="shared" si="39"/>
        <v>0</v>
      </c>
      <c r="J226" s="74">
        <f t="shared" si="48"/>
        <v>0</v>
      </c>
      <c r="K226" s="60">
        <f t="shared" si="49"/>
        <v>0</v>
      </c>
      <c r="L226" s="75">
        <f t="shared" si="45"/>
        <v>0</v>
      </c>
      <c r="M226" s="123">
        <f t="shared" si="46"/>
        <v>0</v>
      </c>
      <c r="N226" s="76">
        <f t="shared" si="47"/>
        <v>0</v>
      </c>
      <c r="O226" s="49">
        <f t="shared" si="40"/>
        <v>2037</v>
      </c>
    </row>
    <row r="227" spans="2:15" x14ac:dyDescent="0.25">
      <c r="B227" s="48">
        <f t="shared" si="41"/>
        <v>50284</v>
      </c>
      <c r="C227" s="72">
        <f t="shared" si="42"/>
        <v>0</v>
      </c>
      <c r="D227" s="125">
        <v>0</v>
      </c>
      <c r="E227" s="125">
        <v>0</v>
      </c>
      <c r="F227" s="73">
        <f t="shared" si="43"/>
        <v>0</v>
      </c>
      <c r="G227" s="77">
        <f t="shared" si="44"/>
        <v>0</v>
      </c>
      <c r="H227" s="74">
        <f t="shared" si="38"/>
        <v>0</v>
      </c>
      <c r="I227" s="74">
        <f t="shared" si="39"/>
        <v>0</v>
      </c>
      <c r="J227" s="74">
        <f t="shared" si="48"/>
        <v>0</v>
      </c>
      <c r="K227" s="60">
        <f t="shared" si="49"/>
        <v>0</v>
      </c>
      <c r="L227" s="75">
        <f t="shared" si="45"/>
        <v>0</v>
      </c>
      <c r="M227" s="123">
        <f t="shared" si="46"/>
        <v>0</v>
      </c>
      <c r="N227" s="76">
        <f t="shared" si="47"/>
        <v>0</v>
      </c>
      <c r="O227" s="49">
        <f t="shared" si="40"/>
        <v>2037</v>
      </c>
    </row>
    <row r="228" spans="2:15" x14ac:dyDescent="0.25">
      <c r="B228" s="48">
        <f t="shared" si="41"/>
        <v>50314</v>
      </c>
      <c r="C228" s="72">
        <f t="shared" si="42"/>
        <v>0</v>
      </c>
      <c r="D228" s="125">
        <v>0</v>
      </c>
      <c r="E228" s="125">
        <v>0</v>
      </c>
      <c r="F228" s="73">
        <f t="shared" si="43"/>
        <v>0</v>
      </c>
      <c r="G228" s="77">
        <f t="shared" si="44"/>
        <v>0</v>
      </c>
      <c r="H228" s="74">
        <f t="shared" si="38"/>
        <v>0</v>
      </c>
      <c r="I228" s="74">
        <f t="shared" si="39"/>
        <v>0</v>
      </c>
      <c r="J228" s="74">
        <f t="shared" si="48"/>
        <v>0</v>
      </c>
      <c r="K228" s="60">
        <f t="shared" si="49"/>
        <v>0</v>
      </c>
      <c r="L228" s="75">
        <f t="shared" si="45"/>
        <v>0</v>
      </c>
      <c r="M228" s="123">
        <f t="shared" si="46"/>
        <v>0</v>
      </c>
      <c r="N228" s="76">
        <f t="shared" si="47"/>
        <v>0</v>
      </c>
      <c r="O228" s="49">
        <f t="shared" si="40"/>
        <v>2037</v>
      </c>
    </row>
    <row r="229" spans="2:15" x14ac:dyDescent="0.25">
      <c r="B229" s="48">
        <f t="shared" si="41"/>
        <v>50345</v>
      </c>
      <c r="C229" s="72">
        <f t="shared" si="42"/>
        <v>0</v>
      </c>
      <c r="D229" s="125">
        <v>0</v>
      </c>
      <c r="E229" s="125">
        <v>0</v>
      </c>
      <c r="F229" s="73">
        <f t="shared" si="43"/>
        <v>0</v>
      </c>
      <c r="G229" s="77">
        <f t="shared" si="44"/>
        <v>0</v>
      </c>
      <c r="H229" s="74">
        <f t="shared" si="38"/>
        <v>0</v>
      </c>
      <c r="I229" s="74">
        <f t="shared" si="39"/>
        <v>0</v>
      </c>
      <c r="J229" s="74">
        <f t="shared" si="48"/>
        <v>0</v>
      </c>
      <c r="K229" s="60">
        <f t="shared" si="49"/>
        <v>0</v>
      </c>
      <c r="L229" s="75">
        <f t="shared" si="45"/>
        <v>0</v>
      </c>
      <c r="M229" s="123">
        <f t="shared" si="46"/>
        <v>0</v>
      </c>
      <c r="N229" s="76">
        <f t="shared" si="47"/>
        <v>0</v>
      </c>
      <c r="O229" s="49">
        <f t="shared" si="40"/>
        <v>2037</v>
      </c>
    </row>
    <row r="230" spans="2:15" x14ac:dyDescent="0.25">
      <c r="B230" s="48">
        <f t="shared" si="41"/>
        <v>50375</v>
      </c>
      <c r="C230" s="72">
        <f t="shared" si="42"/>
        <v>0</v>
      </c>
      <c r="D230" s="125">
        <v>0</v>
      </c>
      <c r="E230" s="125">
        <v>0</v>
      </c>
      <c r="F230" s="73">
        <f t="shared" si="43"/>
        <v>0</v>
      </c>
      <c r="G230" s="77">
        <f t="shared" si="44"/>
        <v>0</v>
      </c>
      <c r="H230" s="74">
        <f t="shared" si="38"/>
        <v>0</v>
      </c>
      <c r="I230" s="74">
        <f t="shared" si="39"/>
        <v>0</v>
      </c>
      <c r="J230" s="74">
        <f t="shared" si="48"/>
        <v>0</v>
      </c>
      <c r="K230" s="60">
        <f t="shared" si="49"/>
        <v>0</v>
      </c>
      <c r="L230" s="75">
        <f t="shared" si="45"/>
        <v>0</v>
      </c>
      <c r="M230" s="123">
        <f t="shared" si="46"/>
        <v>0</v>
      </c>
      <c r="N230" s="76">
        <f t="shared" si="47"/>
        <v>0</v>
      </c>
      <c r="O230" s="49">
        <f t="shared" si="40"/>
        <v>2037</v>
      </c>
    </row>
    <row r="231" spans="2:15" x14ac:dyDescent="0.25">
      <c r="B231" s="48">
        <f t="shared" si="41"/>
        <v>50406</v>
      </c>
      <c r="C231" s="72">
        <f t="shared" si="42"/>
        <v>0</v>
      </c>
      <c r="D231" s="125">
        <v>0</v>
      </c>
      <c r="E231" s="125">
        <v>0</v>
      </c>
      <c r="F231" s="73">
        <f t="shared" si="43"/>
        <v>0</v>
      </c>
      <c r="G231" s="77">
        <f t="shared" si="44"/>
        <v>0</v>
      </c>
      <c r="H231" s="74">
        <f t="shared" si="38"/>
        <v>0</v>
      </c>
      <c r="I231" s="74">
        <f t="shared" si="39"/>
        <v>0</v>
      </c>
      <c r="J231" s="74">
        <f t="shared" si="48"/>
        <v>0</v>
      </c>
      <c r="K231" s="60">
        <f t="shared" si="49"/>
        <v>0</v>
      </c>
      <c r="L231" s="75">
        <f t="shared" si="45"/>
        <v>0</v>
      </c>
      <c r="M231" s="123">
        <f t="shared" si="46"/>
        <v>0</v>
      </c>
      <c r="N231" s="76">
        <f t="shared" si="47"/>
        <v>0</v>
      </c>
      <c r="O231" s="49">
        <f t="shared" si="40"/>
        <v>2038</v>
      </c>
    </row>
    <row r="232" spans="2:15" x14ac:dyDescent="0.25">
      <c r="B232" s="48">
        <f t="shared" si="41"/>
        <v>50437</v>
      </c>
      <c r="C232" s="72">
        <f t="shared" si="42"/>
        <v>0</v>
      </c>
      <c r="D232" s="125">
        <v>0</v>
      </c>
      <c r="E232" s="125">
        <v>0</v>
      </c>
      <c r="F232" s="73">
        <f t="shared" si="43"/>
        <v>0</v>
      </c>
      <c r="G232" s="77">
        <f t="shared" si="44"/>
        <v>0</v>
      </c>
      <c r="H232" s="74">
        <f t="shared" si="38"/>
        <v>0</v>
      </c>
      <c r="I232" s="74">
        <f t="shared" si="39"/>
        <v>0</v>
      </c>
      <c r="J232" s="74">
        <f t="shared" si="48"/>
        <v>0</v>
      </c>
      <c r="K232" s="60">
        <f t="shared" si="49"/>
        <v>0</v>
      </c>
      <c r="L232" s="75">
        <f t="shared" si="45"/>
        <v>0</v>
      </c>
      <c r="M232" s="123">
        <f t="shared" si="46"/>
        <v>0</v>
      </c>
      <c r="N232" s="76">
        <f t="shared" si="47"/>
        <v>0</v>
      </c>
      <c r="O232" s="49">
        <f t="shared" si="40"/>
        <v>2038</v>
      </c>
    </row>
    <row r="233" spans="2:15" x14ac:dyDescent="0.25">
      <c r="B233" s="48">
        <f t="shared" si="41"/>
        <v>50465</v>
      </c>
      <c r="C233" s="72">
        <f t="shared" si="42"/>
        <v>0</v>
      </c>
      <c r="D233" s="125">
        <v>0</v>
      </c>
      <c r="E233" s="125">
        <v>0</v>
      </c>
      <c r="F233" s="73">
        <f t="shared" si="43"/>
        <v>0</v>
      </c>
      <c r="G233" s="77">
        <f t="shared" si="44"/>
        <v>0</v>
      </c>
      <c r="H233" s="74">
        <f t="shared" si="38"/>
        <v>0</v>
      </c>
      <c r="I233" s="74">
        <f t="shared" si="39"/>
        <v>0</v>
      </c>
      <c r="J233" s="74">
        <f t="shared" si="48"/>
        <v>0</v>
      </c>
      <c r="K233" s="60">
        <f t="shared" si="49"/>
        <v>0</v>
      </c>
      <c r="L233" s="75">
        <f t="shared" si="45"/>
        <v>0</v>
      </c>
      <c r="M233" s="123">
        <f t="shared" si="46"/>
        <v>0</v>
      </c>
      <c r="N233" s="76">
        <f t="shared" si="47"/>
        <v>0</v>
      </c>
      <c r="O233" s="49">
        <f t="shared" si="40"/>
        <v>2038</v>
      </c>
    </row>
    <row r="234" spans="2:15" x14ac:dyDescent="0.25">
      <c r="B234" s="48">
        <f t="shared" si="41"/>
        <v>50496</v>
      </c>
      <c r="C234" s="72">
        <f t="shared" si="42"/>
        <v>0</v>
      </c>
      <c r="D234" s="125">
        <v>0</v>
      </c>
      <c r="E234" s="125">
        <v>0</v>
      </c>
      <c r="F234" s="73">
        <f t="shared" si="43"/>
        <v>0</v>
      </c>
      <c r="G234" s="77">
        <f t="shared" si="44"/>
        <v>0</v>
      </c>
      <c r="H234" s="74">
        <f t="shared" si="38"/>
        <v>0</v>
      </c>
      <c r="I234" s="74">
        <f t="shared" si="39"/>
        <v>0</v>
      </c>
      <c r="J234" s="74">
        <f t="shared" si="48"/>
        <v>0</v>
      </c>
      <c r="K234" s="60">
        <f t="shared" si="49"/>
        <v>0</v>
      </c>
      <c r="L234" s="75">
        <f t="shared" si="45"/>
        <v>0</v>
      </c>
      <c r="M234" s="123">
        <f t="shared" si="46"/>
        <v>0</v>
      </c>
      <c r="N234" s="76">
        <f t="shared" si="47"/>
        <v>0</v>
      </c>
      <c r="O234" s="49">
        <f t="shared" si="40"/>
        <v>2038</v>
      </c>
    </row>
    <row r="235" spans="2:15" x14ac:dyDescent="0.25">
      <c r="B235" s="48">
        <f t="shared" si="41"/>
        <v>50526</v>
      </c>
      <c r="C235" s="72">
        <f t="shared" si="42"/>
        <v>0</v>
      </c>
      <c r="D235" s="125">
        <v>0</v>
      </c>
      <c r="E235" s="125">
        <v>0</v>
      </c>
      <c r="F235" s="73">
        <f t="shared" si="43"/>
        <v>0</v>
      </c>
      <c r="G235" s="77">
        <f t="shared" si="44"/>
        <v>0</v>
      </c>
      <c r="H235" s="74">
        <f t="shared" si="38"/>
        <v>0</v>
      </c>
      <c r="I235" s="74">
        <f t="shared" si="39"/>
        <v>0</v>
      </c>
      <c r="J235" s="74">
        <f t="shared" si="48"/>
        <v>0</v>
      </c>
      <c r="K235" s="60">
        <f t="shared" si="49"/>
        <v>0</v>
      </c>
      <c r="L235" s="75">
        <f t="shared" si="45"/>
        <v>0</v>
      </c>
      <c r="M235" s="123">
        <f t="shared" si="46"/>
        <v>0</v>
      </c>
      <c r="N235" s="76">
        <f t="shared" si="47"/>
        <v>0</v>
      </c>
      <c r="O235" s="49">
        <f t="shared" si="40"/>
        <v>2038</v>
      </c>
    </row>
    <row r="236" spans="2:15" x14ac:dyDescent="0.25">
      <c r="B236" s="48">
        <f t="shared" si="41"/>
        <v>50557</v>
      </c>
      <c r="C236" s="72">
        <f t="shared" si="42"/>
        <v>0</v>
      </c>
      <c r="D236" s="125">
        <v>0</v>
      </c>
      <c r="E236" s="125">
        <v>0</v>
      </c>
      <c r="F236" s="73">
        <f t="shared" si="43"/>
        <v>0</v>
      </c>
      <c r="G236" s="77">
        <f t="shared" si="44"/>
        <v>0</v>
      </c>
      <c r="H236" s="74">
        <f t="shared" si="38"/>
        <v>0</v>
      </c>
      <c r="I236" s="74">
        <f t="shared" si="39"/>
        <v>0</v>
      </c>
      <c r="J236" s="74">
        <f t="shared" si="48"/>
        <v>0</v>
      </c>
      <c r="K236" s="60">
        <f t="shared" si="49"/>
        <v>0</v>
      </c>
      <c r="L236" s="75">
        <f t="shared" si="45"/>
        <v>0</v>
      </c>
      <c r="M236" s="123">
        <f t="shared" si="46"/>
        <v>0</v>
      </c>
      <c r="N236" s="76">
        <f t="shared" si="47"/>
        <v>0</v>
      </c>
      <c r="O236" s="49">
        <f t="shared" si="40"/>
        <v>2038</v>
      </c>
    </row>
    <row r="237" spans="2:15" x14ac:dyDescent="0.25">
      <c r="B237" s="48">
        <f t="shared" si="41"/>
        <v>50587</v>
      </c>
      <c r="C237" s="72">
        <f t="shared" si="42"/>
        <v>0</v>
      </c>
      <c r="D237" s="125">
        <v>0</v>
      </c>
      <c r="E237" s="125">
        <v>0</v>
      </c>
      <c r="F237" s="73">
        <f t="shared" si="43"/>
        <v>0</v>
      </c>
      <c r="G237" s="77">
        <f t="shared" si="44"/>
        <v>0</v>
      </c>
      <c r="H237" s="74">
        <f t="shared" si="38"/>
        <v>0</v>
      </c>
      <c r="I237" s="74">
        <f t="shared" si="39"/>
        <v>0</v>
      </c>
      <c r="J237" s="74">
        <f t="shared" si="48"/>
        <v>0</v>
      </c>
      <c r="K237" s="60">
        <f t="shared" si="49"/>
        <v>0</v>
      </c>
      <c r="L237" s="75">
        <f t="shared" si="45"/>
        <v>0</v>
      </c>
      <c r="M237" s="123">
        <f t="shared" si="46"/>
        <v>0</v>
      </c>
      <c r="N237" s="76">
        <f t="shared" si="47"/>
        <v>0</v>
      </c>
      <c r="O237" s="49">
        <f t="shared" si="40"/>
        <v>2038</v>
      </c>
    </row>
    <row r="238" spans="2:15" x14ac:dyDescent="0.25">
      <c r="B238" s="48">
        <f t="shared" si="41"/>
        <v>50618</v>
      </c>
      <c r="C238" s="72">
        <f t="shared" si="42"/>
        <v>0</v>
      </c>
      <c r="D238" s="125">
        <v>0</v>
      </c>
      <c r="E238" s="125">
        <v>0</v>
      </c>
      <c r="F238" s="73">
        <f t="shared" si="43"/>
        <v>0</v>
      </c>
      <c r="G238" s="77">
        <f t="shared" si="44"/>
        <v>0</v>
      </c>
      <c r="H238" s="74">
        <f t="shared" si="38"/>
        <v>0</v>
      </c>
      <c r="I238" s="74">
        <f t="shared" si="39"/>
        <v>0</v>
      </c>
      <c r="J238" s="74">
        <f t="shared" si="48"/>
        <v>0</v>
      </c>
      <c r="K238" s="60">
        <f t="shared" si="49"/>
        <v>0</v>
      </c>
      <c r="L238" s="75">
        <f t="shared" si="45"/>
        <v>0</v>
      </c>
      <c r="M238" s="123">
        <f t="shared" si="46"/>
        <v>0</v>
      </c>
      <c r="N238" s="76">
        <f t="shared" si="47"/>
        <v>0</v>
      </c>
      <c r="O238" s="49">
        <f t="shared" si="40"/>
        <v>2038</v>
      </c>
    </row>
    <row r="239" spans="2:15" x14ac:dyDescent="0.25">
      <c r="B239" s="48">
        <f t="shared" si="41"/>
        <v>50649</v>
      </c>
      <c r="C239" s="72">
        <f t="shared" si="42"/>
        <v>0</v>
      </c>
      <c r="D239" s="125">
        <v>0</v>
      </c>
      <c r="E239" s="125">
        <v>0</v>
      </c>
      <c r="F239" s="73">
        <f t="shared" si="43"/>
        <v>0</v>
      </c>
      <c r="G239" s="77">
        <f t="shared" si="44"/>
        <v>0</v>
      </c>
      <c r="H239" s="74">
        <f t="shared" si="38"/>
        <v>0</v>
      </c>
      <c r="I239" s="74">
        <f t="shared" si="39"/>
        <v>0</v>
      </c>
      <c r="J239" s="74">
        <f t="shared" si="48"/>
        <v>0</v>
      </c>
      <c r="K239" s="60">
        <f t="shared" si="49"/>
        <v>0</v>
      </c>
      <c r="L239" s="75">
        <f t="shared" si="45"/>
        <v>0</v>
      </c>
      <c r="M239" s="123">
        <f t="shared" si="46"/>
        <v>0</v>
      </c>
      <c r="N239" s="76">
        <f t="shared" si="47"/>
        <v>0</v>
      </c>
      <c r="O239" s="49">
        <f t="shared" si="40"/>
        <v>2038</v>
      </c>
    </row>
    <row r="240" spans="2:15" x14ac:dyDescent="0.25">
      <c r="B240" s="48">
        <f t="shared" si="41"/>
        <v>50679</v>
      </c>
      <c r="C240" s="72">
        <f t="shared" si="42"/>
        <v>0</v>
      </c>
      <c r="D240" s="125">
        <v>0</v>
      </c>
      <c r="E240" s="125">
        <v>0</v>
      </c>
      <c r="F240" s="73">
        <f t="shared" si="43"/>
        <v>0</v>
      </c>
      <c r="G240" s="77">
        <f t="shared" si="44"/>
        <v>0</v>
      </c>
      <c r="H240" s="74">
        <f t="shared" si="38"/>
        <v>0</v>
      </c>
      <c r="I240" s="74">
        <f t="shared" si="39"/>
        <v>0</v>
      </c>
      <c r="J240" s="74">
        <f t="shared" si="48"/>
        <v>0</v>
      </c>
      <c r="K240" s="60">
        <f t="shared" si="49"/>
        <v>0</v>
      </c>
      <c r="L240" s="75">
        <f t="shared" si="45"/>
        <v>0</v>
      </c>
      <c r="M240" s="123">
        <f t="shared" si="46"/>
        <v>0</v>
      </c>
      <c r="N240" s="76">
        <f t="shared" si="47"/>
        <v>0</v>
      </c>
      <c r="O240" s="49">
        <f t="shared" si="40"/>
        <v>2038</v>
      </c>
    </row>
    <row r="241" spans="2:15" x14ac:dyDescent="0.25">
      <c r="B241" s="48">
        <f t="shared" si="41"/>
        <v>50710</v>
      </c>
      <c r="C241" s="72">
        <f t="shared" si="42"/>
        <v>0</v>
      </c>
      <c r="D241" s="125">
        <v>0</v>
      </c>
      <c r="E241" s="125">
        <v>0</v>
      </c>
      <c r="F241" s="73">
        <f t="shared" si="43"/>
        <v>0</v>
      </c>
      <c r="G241" s="77">
        <f t="shared" si="44"/>
        <v>0</v>
      </c>
      <c r="H241" s="74">
        <f t="shared" si="38"/>
        <v>0</v>
      </c>
      <c r="I241" s="74">
        <f t="shared" si="39"/>
        <v>0</v>
      </c>
      <c r="J241" s="74">
        <f t="shared" si="48"/>
        <v>0</v>
      </c>
      <c r="K241" s="60">
        <f t="shared" si="49"/>
        <v>0</v>
      </c>
      <c r="L241" s="75">
        <f t="shared" si="45"/>
        <v>0</v>
      </c>
      <c r="M241" s="123">
        <f t="shared" si="46"/>
        <v>0</v>
      </c>
      <c r="N241" s="76">
        <f t="shared" si="47"/>
        <v>0</v>
      </c>
      <c r="O241" s="49">
        <f t="shared" si="40"/>
        <v>2038</v>
      </c>
    </row>
    <row r="242" spans="2:15" x14ac:dyDescent="0.25">
      <c r="B242" s="48">
        <f t="shared" si="41"/>
        <v>50740</v>
      </c>
      <c r="C242" s="72">
        <f t="shared" si="42"/>
        <v>0</v>
      </c>
      <c r="D242" s="125">
        <v>0</v>
      </c>
      <c r="E242" s="125">
        <v>0</v>
      </c>
      <c r="F242" s="73">
        <f t="shared" si="43"/>
        <v>0</v>
      </c>
      <c r="G242" s="77">
        <f t="shared" si="44"/>
        <v>0</v>
      </c>
      <c r="H242" s="74">
        <f t="shared" si="38"/>
        <v>0</v>
      </c>
      <c r="I242" s="74">
        <f t="shared" si="39"/>
        <v>0</v>
      </c>
      <c r="J242" s="74">
        <f t="shared" si="48"/>
        <v>0</v>
      </c>
      <c r="K242" s="60">
        <f t="shared" si="49"/>
        <v>0</v>
      </c>
      <c r="L242" s="75">
        <f t="shared" si="45"/>
        <v>0</v>
      </c>
      <c r="M242" s="123">
        <f t="shared" si="46"/>
        <v>0</v>
      </c>
      <c r="N242" s="76">
        <f t="shared" si="47"/>
        <v>0</v>
      </c>
      <c r="O242" s="49">
        <f t="shared" si="40"/>
        <v>2038</v>
      </c>
    </row>
    <row r="243" spans="2:15" x14ac:dyDescent="0.25">
      <c r="B243" s="48">
        <f t="shared" si="41"/>
        <v>50771</v>
      </c>
      <c r="C243" s="72">
        <f t="shared" si="42"/>
        <v>0</v>
      </c>
      <c r="D243" s="125">
        <v>0</v>
      </c>
      <c r="E243" s="125">
        <v>0</v>
      </c>
      <c r="F243" s="73">
        <f t="shared" si="43"/>
        <v>0</v>
      </c>
      <c r="G243" s="77">
        <f t="shared" si="44"/>
        <v>0</v>
      </c>
      <c r="H243" s="74">
        <f t="shared" si="38"/>
        <v>0</v>
      </c>
      <c r="I243" s="74">
        <f t="shared" si="39"/>
        <v>0</v>
      </c>
      <c r="J243" s="74">
        <f t="shared" si="48"/>
        <v>0</v>
      </c>
      <c r="K243" s="60">
        <f t="shared" si="49"/>
        <v>0</v>
      </c>
      <c r="L243" s="75">
        <f t="shared" si="45"/>
        <v>0</v>
      </c>
      <c r="M243" s="123">
        <f t="shared" si="46"/>
        <v>0</v>
      </c>
      <c r="N243" s="76">
        <f t="shared" si="47"/>
        <v>0</v>
      </c>
      <c r="O243" s="49">
        <f t="shared" si="40"/>
        <v>2039</v>
      </c>
    </row>
    <row r="244" spans="2:15" x14ac:dyDescent="0.25">
      <c r="B244" s="48">
        <f t="shared" si="41"/>
        <v>50802</v>
      </c>
      <c r="C244" s="72">
        <f t="shared" si="42"/>
        <v>0</v>
      </c>
      <c r="D244" s="125">
        <v>0</v>
      </c>
      <c r="E244" s="125">
        <v>0</v>
      </c>
      <c r="F244" s="73">
        <f t="shared" si="43"/>
        <v>0</v>
      </c>
      <c r="G244" s="77">
        <f t="shared" si="44"/>
        <v>0</v>
      </c>
      <c r="H244" s="74">
        <f t="shared" si="38"/>
        <v>0</v>
      </c>
      <c r="I244" s="74">
        <f t="shared" si="39"/>
        <v>0</v>
      </c>
      <c r="J244" s="74">
        <f t="shared" si="48"/>
        <v>0</v>
      </c>
      <c r="K244" s="60">
        <f t="shared" si="49"/>
        <v>0</v>
      </c>
      <c r="L244" s="75">
        <f t="shared" si="45"/>
        <v>0</v>
      </c>
      <c r="M244" s="123">
        <f t="shared" si="46"/>
        <v>0</v>
      </c>
      <c r="N244" s="76">
        <f t="shared" si="47"/>
        <v>0</v>
      </c>
      <c r="O244" s="49">
        <f t="shared" si="40"/>
        <v>2039</v>
      </c>
    </row>
    <row r="245" spans="2:15" x14ac:dyDescent="0.25">
      <c r="B245" s="48">
        <f t="shared" si="41"/>
        <v>50830</v>
      </c>
      <c r="C245" s="72">
        <f t="shared" si="42"/>
        <v>0</v>
      </c>
      <c r="D245" s="125">
        <v>0</v>
      </c>
      <c r="E245" s="125">
        <v>0</v>
      </c>
      <c r="F245" s="73">
        <f t="shared" si="43"/>
        <v>0</v>
      </c>
      <c r="G245" s="77">
        <f t="shared" si="44"/>
        <v>0</v>
      </c>
      <c r="H245" s="74">
        <f t="shared" si="38"/>
        <v>0</v>
      </c>
      <c r="I245" s="74">
        <f t="shared" si="39"/>
        <v>0</v>
      </c>
      <c r="J245" s="74">
        <f t="shared" si="48"/>
        <v>0</v>
      </c>
      <c r="K245" s="60">
        <f t="shared" si="49"/>
        <v>0</v>
      </c>
      <c r="L245" s="75">
        <f t="shared" si="45"/>
        <v>0</v>
      </c>
      <c r="M245" s="123">
        <f t="shared" si="46"/>
        <v>0</v>
      </c>
      <c r="N245" s="76">
        <f t="shared" si="47"/>
        <v>0</v>
      </c>
      <c r="O245" s="49">
        <f t="shared" si="40"/>
        <v>2039</v>
      </c>
    </row>
    <row r="246" spans="2:15" x14ac:dyDescent="0.25">
      <c r="B246" s="48">
        <f t="shared" si="41"/>
        <v>50861</v>
      </c>
      <c r="C246" s="72">
        <f t="shared" si="42"/>
        <v>0</v>
      </c>
      <c r="D246" s="125">
        <v>0</v>
      </c>
      <c r="E246" s="125">
        <v>0</v>
      </c>
      <c r="F246" s="73">
        <f t="shared" si="43"/>
        <v>0</v>
      </c>
      <c r="G246" s="77">
        <f t="shared" si="44"/>
        <v>0</v>
      </c>
      <c r="H246" s="74">
        <f t="shared" si="38"/>
        <v>0</v>
      </c>
      <c r="I246" s="74">
        <f t="shared" si="39"/>
        <v>0</v>
      </c>
      <c r="J246" s="74">
        <f t="shared" si="48"/>
        <v>0</v>
      </c>
      <c r="K246" s="60">
        <f t="shared" si="49"/>
        <v>0</v>
      </c>
      <c r="L246" s="75">
        <f t="shared" si="45"/>
        <v>0</v>
      </c>
      <c r="M246" s="123">
        <f t="shared" si="46"/>
        <v>0</v>
      </c>
      <c r="N246" s="76">
        <f t="shared" si="47"/>
        <v>0</v>
      </c>
      <c r="O246" s="49">
        <f t="shared" si="40"/>
        <v>2039</v>
      </c>
    </row>
    <row r="247" spans="2:15" x14ac:dyDescent="0.25">
      <c r="B247" s="48">
        <f t="shared" si="41"/>
        <v>50891</v>
      </c>
      <c r="C247" s="72">
        <f t="shared" si="42"/>
        <v>0</v>
      </c>
      <c r="D247" s="125">
        <v>0</v>
      </c>
      <c r="E247" s="125">
        <v>0</v>
      </c>
      <c r="F247" s="73">
        <f t="shared" si="43"/>
        <v>0</v>
      </c>
      <c r="G247" s="77">
        <f t="shared" si="44"/>
        <v>0</v>
      </c>
      <c r="H247" s="74">
        <f t="shared" si="38"/>
        <v>0</v>
      </c>
      <c r="I247" s="74">
        <f t="shared" si="39"/>
        <v>0</v>
      </c>
      <c r="J247" s="74">
        <f t="shared" si="48"/>
        <v>0</v>
      </c>
      <c r="K247" s="60">
        <f t="shared" si="49"/>
        <v>0</v>
      </c>
      <c r="L247" s="75">
        <f t="shared" si="45"/>
        <v>0</v>
      </c>
      <c r="M247" s="123">
        <f t="shared" si="46"/>
        <v>0</v>
      </c>
      <c r="N247" s="76">
        <f t="shared" si="47"/>
        <v>0</v>
      </c>
      <c r="O247" s="49">
        <f t="shared" si="40"/>
        <v>2039</v>
      </c>
    </row>
    <row r="248" spans="2:15" x14ac:dyDescent="0.25">
      <c r="B248" s="48">
        <f t="shared" si="41"/>
        <v>50922</v>
      </c>
      <c r="C248" s="72">
        <f t="shared" si="42"/>
        <v>0</v>
      </c>
      <c r="D248" s="125">
        <v>0</v>
      </c>
      <c r="E248" s="125">
        <v>0</v>
      </c>
      <c r="F248" s="73">
        <f t="shared" si="43"/>
        <v>0</v>
      </c>
      <c r="G248" s="77">
        <f t="shared" si="44"/>
        <v>0</v>
      </c>
      <c r="H248" s="74">
        <f t="shared" si="38"/>
        <v>0</v>
      </c>
      <c r="I248" s="74">
        <f t="shared" si="39"/>
        <v>0</v>
      </c>
      <c r="J248" s="74">
        <f t="shared" si="48"/>
        <v>0</v>
      </c>
      <c r="K248" s="60">
        <f t="shared" si="49"/>
        <v>0</v>
      </c>
      <c r="L248" s="75">
        <f t="shared" si="45"/>
        <v>0</v>
      </c>
      <c r="M248" s="123">
        <f t="shared" si="46"/>
        <v>0</v>
      </c>
      <c r="N248" s="76">
        <f t="shared" si="47"/>
        <v>0</v>
      </c>
      <c r="O248" s="49">
        <f t="shared" si="40"/>
        <v>2039</v>
      </c>
    </row>
    <row r="249" spans="2:15" x14ac:dyDescent="0.25">
      <c r="B249" s="48">
        <f t="shared" si="41"/>
        <v>50952</v>
      </c>
      <c r="C249" s="72">
        <f t="shared" si="42"/>
        <v>0</v>
      </c>
      <c r="D249" s="125">
        <v>0</v>
      </c>
      <c r="E249" s="125">
        <v>0</v>
      </c>
      <c r="F249" s="73">
        <f t="shared" si="43"/>
        <v>0</v>
      </c>
      <c r="G249" s="77">
        <f t="shared" si="44"/>
        <v>0</v>
      </c>
      <c r="H249" s="74">
        <f t="shared" si="38"/>
        <v>0</v>
      </c>
      <c r="I249" s="74">
        <f t="shared" si="39"/>
        <v>0</v>
      </c>
      <c r="J249" s="74">
        <f t="shared" si="48"/>
        <v>0</v>
      </c>
      <c r="K249" s="60">
        <f t="shared" si="49"/>
        <v>0</v>
      </c>
      <c r="L249" s="75">
        <f t="shared" si="45"/>
        <v>0</v>
      </c>
      <c r="M249" s="123">
        <f t="shared" si="46"/>
        <v>0</v>
      </c>
      <c r="N249" s="76">
        <f t="shared" si="47"/>
        <v>0</v>
      </c>
      <c r="O249" s="49">
        <f t="shared" si="40"/>
        <v>2039</v>
      </c>
    </row>
    <row r="250" spans="2:15" x14ac:dyDescent="0.25">
      <c r="B250" s="48">
        <f t="shared" si="41"/>
        <v>50983</v>
      </c>
      <c r="C250" s="72">
        <f t="shared" si="42"/>
        <v>0</v>
      </c>
      <c r="D250" s="125">
        <v>0</v>
      </c>
      <c r="E250" s="125">
        <v>0</v>
      </c>
      <c r="F250" s="73">
        <f t="shared" si="43"/>
        <v>0</v>
      </c>
      <c r="G250" s="77">
        <f t="shared" si="44"/>
        <v>0</v>
      </c>
      <c r="H250" s="74">
        <f t="shared" si="38"/>
        <v>0</v>
      </c>
      <c r="I250" s="74">
        <f t="shared" si="39"/>
        <v>0</v>
      </c>
      <c r="J250" s="74">
        <f t="shared" si="48"/>
        <v>0</v>
      </c>
      <c r="K250" s="60">
        <f t="shared" si="49"/>
        <v>0</v>
      </c>
      <c r="L250" s="75">
        <f t="shared" si="45"/>
        <v>0</v>
      </c>
      <c r="M250" s="123">
        <f t="shared" si="46"/>
        <v>0</v>
      </c>
      <c r="N250" s="76">
        <f t="shared" si="47"/>
        <v>0</v>
      </c>
      <c r="O250" s="49">
        <f t="shared" si="40"/>
        <v>2039</v>
      </c>
    </row>
    <row r="251" spans="2:15" x14ac:dyDescent="0.25">
      <c r="B251" s="48">
        <f t="shared" si="41"/>
        <v>51014</v>
      </c>
      <c r="C251" s="72">
        <f t="shared" si="42"/>
        <v>0</v>
      </c>
      <c r="D251" s="125">
        <v>0</v>
      </c>
      <c r="E251" s="125">
        <v>0</v>
      </c>
      <c r="F251" s="73">
        <f t="shared" si="43"/>
        <v>0</v>
      </c>
      <c r="G251" s="77">
        <f t="shared" si="44"/>
        <v>0</v>
      </c>
      <c r="H251" s="74">
        <f t="shared" si="38"/>
        <v>0</v>
      </c>
      <c r="I251" s="74">
        <f t="shared" si="39"/>
        <v>0</v>
      </c>
      <c r="J251" s="74">
        <f t="shared" si="48"/>
        <v>0</v>
      </c>
      <c r="K251" s="60">
        <f t="shared" si="49"/>
        <v>0</v>
      </c>
      <c r="L251" s="75">
        <f t="shared" si="45"/>
        <v>0</v>
      </c>
      <c r="M251" s="123">
        <f t="shared" si="46"/>
        <v>0</v>
      </c>
      <c r="N251" s="76">
        <f t="shared" si="47"/>
        <v>0</v>
      </c>
      <c r="O251" s="49">
        <f t="shared" si="40"/>
        <v>2039</v>
      </c>
    </row>
    <row r="252" spans="2:15" x14ac:dyDescent="0.25">
      <c r="B252" s="48">
        <f t="shared" si="41"/>
        <v>51044</v>
      </c>
      <c r="C252" s="72">
        <f t="shared" si="42"/>
        <v>0</v>
      </c>
      <c r="D252" s="125">
        <v>0</v>
      </c>
      <c r="E252" s="125">
        <v>0</v>
      </c>
      <c r="F252" s="73">
        <f t="shared" si="43"/>
        <v>0</v>
      </c>
      <c r="G252" s="77">
        <f t="shared" si="44"/>
        <v>0</v>
      </c>
      <c r="H252" s="74">
        <f t="shared" si="38"/>
        <v>0</v>
      </c>
      <c r="I252" s="74">
        <f t="shared" si="39"/>
        <v>0</v>
      </c>
      <c r="J252" s="74">
        <f t="shared" si="48"/>
        <v>0</v>
      </c>
      <c r="K252" s="60">
        <f t="shared" si="49"/>
        <v>0</v>
      </c>
      <c r="L252" s="75">
        <f t="shared" si="45"/>
        <v>0</v>
      </c>
      <c r="M252" s="123">
        <f t="shared" si="46"/>
        <v>0</v>
      </c>
      <c r="N252" s="76">
        <f t="shared" si="47"/>
        <v>0</v>
      </c>
      <c r="O252" s="49">
        <f t="shared" si="40"/>
        <v>2039</v>
      </c>
    </row>
    <row r="253" spans="2:15" x14ac:dyDescent="0.25">
      <c r="B253" s="48">
        <f t="shared" si="41"/>
        <v>51075</v>
      </c>
      <c r="C253" s="72">
        <f t="shared" si="42"/>
        <v>0</v>
      </c>
      <c r="D253" s="125">
        <v>0</v>
      </c>
      <c r="E253" s="125">
        <v>0</v>
      </c>
      <c r="F253" s="73">
        <f t="shared" si="43"/>
        <v>0</v>
      </c>
      <c r="G253" s="77">
        <f t="shared" si="44"/>
        <v>0</v>
      </c>
      <c r="H253" s="74">
        <f t="shared" si="38"/>
        <v>0</v>
      </c>
      <c r="I253" s="74">
        <f t="shared" si="39"/>
        <v>0</v>
      </c>
      <c r="J253" s="74">
        <f t="shared" si="48"/>
        <v>0</v>
      </c>
      <c r="K253" s="60">
        <f t="shared" si="49"/>
        <v>0</v>
      </c>
      <c r="L253" s="75">
        <f t="shared" si="45"/>
        <v>0</v>
      </c>
      <c r="M253" s="123">
        <f t="shared" si="46"/>
        <v>0</v>
      </c>
      <c r="N253" s="76">
        <f t="shared" si="47"/>
        <v>0</v>
      </c>
      <c r="O253" s="49">
        <f t="shared" si="40"/>
        <v>2039</v>
      </c>
    </row>
    <row r="254" spans="2:15" x14ac:dyDescent="0.25">
      <c r="B254" s="48">
        <f t="shared" si="41"/>
        <v>51105</v>
      </c>
      <c r="C254" s="72">
        <f t="shared" si="42"/>
        <v>0</v>
      </c>
      <c r="D254" s="125">
        <v>0</v>
      </c>
      <c r="E254" s="125">
        <v>0</v>
      </c>
      <c r="F254" s="73">
        <f t="shared" si="43"/>
        <v>0</v>
      </c>
      <c r="G254" s="77">
        <f t="shared" si="44"/>
        <v>0</v>
      </c>
      <c r="H254" s="74">
        <f t="shared" si="38"/>
        <v>0</v>
      </c>
      <c r="I254" s="74">
        <f t="shared" si="39"/>
        <v>0</v>
      </c>
      <c r="J254" s="74">
        <f t="shared" si="48"/>
        <v>0</v>
      </c>
      <c r="K254" s="60">
        <f t="shared" si="49"/>
        <v>0</v>
      </c>
      <c r="L254" s="75">
        <f t="shared" si="45"/>
        <v>0</v>
      </c>
      <c r="M254" s="123">
        <f t="shared" si="46"/>
        <v>0</v>
      </c>
      <c r="N254" s="76">
        <f t="shared" si="47"/>
        <v>0</v>
      </c>
      <c r="O254" s="49">
        <f t="shared" si="40"/>
        <v>2039</v>
      </c>
    </row>
    <row r="255" spans="2:15" x14ac:dyDescent="0.25">
      <c r="B255" s="48">
        <f t="shared" si="41"/>
        <v>51136</v>
      </c>
      <c r="C255" s="72">
        <f t="shared" si="42"/>
        <v>0</v>
      </c>
      <c r="D255" s="125">
        <v>0</v>
      </c>
      <c r="E255" s="125">
        <v>0</v>
      </c>
      <c r="F255" s="73">
        <f t="shared" si="43"/>
        <v>0</v>
      </c>
      <c r="G255" s="77">
        <f t="shared" si="44"/>
        <v>0</v>
      </c>
      <c r="H255" s="74">
        <f t="shared" si="38"/>
        <v>0</v>
      </c>
      <c r="I255" s="74">
        <f t="shared" si="39"/>
        <v>0</v>
      </c>
      <c r="J255" s="74">
        <f t="shared" si="48"/>
        <v>0</v>
      </c>
      <c r="K255" s="60">
        <f t="shared" si="49"/>
        <v>0</v>
      </c>
      <c r="L255" s="75">
        <f t="shared" si="45"/>
        <v>0</v>
      </c>
      <c r="M255" s="123">
        <f t="shared" si="46"/>
        <v>0</v>
      </c>
      <c r="N255" s="76">
        <f t="shared" si="47"/>
        <v>0</v>
      </c>
      <c r="O255" s="49">
        <f t="shared" si="40"/>
        <v>2040</v>
      </c>
    </row>
    <row r="256" spans="2:15" x14ac:dyDescent="0.25">
      <c r="B256" s="48">
        <f t="shared" si="41"/>
        <v>51167</v>
      </c>
      <c r="C256" s="72">
        <f t="shared" si="42"/>
        <v>0</v>
      </c>
      <c r="D256" s="125">
        <v>0</v>
      </c>
      <c r="E256" s="125">
        <v>0</v>
      </c>
      <c r="F256" s="73">
        <f t="shared" si="43"/>
        <v>0</v>
      </c>
      <c r="G256" s="77">
        <f t="shared" si="44"/>
        <v>0</v>
      </c>
      <c r="H256" s="74">
        <f t="shared" si="38"/>
        <v>0</v>
      </c>
      <c r="I256" s="74">
        <f t="shared" si="39"/>
        <v>0</v>
      </c>
      <c r="J256" s="74">
        <f t="shared" si="48"/>
        <v>0</v>
      </c>
      <c r="K256" s="60">
        <f t="shared" si="49"/>
        <v>0</v>
      </c>
      <c r="L256" s="75">
        <f t="shared" si="45"/>
        <v>0</v>
      </c>
      <c r="M256" s="123">
        <f t="shared" si="46"/>
        <v>0</v>
      </c>
      <c r="N256" s="76">
        <f t="shared" si="47"/>
        <v>0</v>
      </c>
      <c r="O256" s="49">
        <f t="shared" si="40"/>
        <v>2040</v>
      </c>
    </row>
    <row r="257" spans="2:15" x14ac:dyDescent="0.25">
      <c r="B257" s="48">
        <f t="shared" si="41"/>
        <v>51196</v>
      </c>
      <c r="C257" s="72">
        <f t="shared" si="42"/>
        <v>0</v>
      </c>
      <c r="D257" s="125">
        <v>0</v>
      </c>
      <c r="E257" s="125">
        <v>0</v>
      </c>
      <c r="F257" s="73">
        <f t="shared" si="43"/>
        <v>0</v>
      </c>
      <c r="G257" s="77">
        <f t="shared" si="44"/>
        <v>0</v>
      </c>
      <c r="H257" s="74">
        <f t="shared" si="38"/>
        <v>0</v>
      </c>
      <c r="I257" s="74">
        <f t="shared" si="39"/>
        <v>0</v>
      </c>
      <c r="J257" s="74">
        <f t="shared" si="48"/>
        <v>0</v>
      </c>
      <c r="K257" s="60">
        <f t="shared" si="49"/>
        <v>0</v>
      </c>
      <c r="L257" s="75">
        <f t="shared" si="45"/>
        <v>0</v>
      </c>
      <c r="M257" s="123">
        <f t="shared" si="46"/>
        <v>0</v>
      </c>
      <c r="N257" s="76">
        <f t="shared" si="47"/>
        <v>0</v>
      </c>
      <c r="O257" s="49">
        <f t="shared" si="40"/>
        <v>2040</v>
      </c>
    </row>
    <row r="258" spans="2:15" x14ac:dyDescent="0.25">
      <c r="B258" s="48">
        <f t="shared" si="41"/>
        <v>51227</v>
      </c>
      <c r="C258" s="72">
        <f t="shared" si="42"/>
        <v>0</v>
      </c>
      <c r="D258" s="125">
        <v>0</v>
      </c>
      <c r="E258" s="125">
        <v>0</v>
      </c>
      <c r="F258" s="73">
        <f t="shared" si="43"/>
        <v>0</v>
      </c>
      <c r="G258" s="77">
        <f t="shared" si="44"/>
        <v>0</v>
      </c>
      <c r="H258" s="74">
        <f t="shared" si="38"/>
        <v>0</v>
      </c>
      <c r="I258" s="74">
        <f t="shared" si="39"/>
        <v>0</v>
      </c>
      <c r="J258" s="74">
        <f t="shared" si="48"/>
        <v>0</v>
      </c>
      <c r="K258" s="60">
        <f t="shared" si="49"/>
        <v>0</v>
      </c>
      <c r="L258" s="75">
        <f t="shared" si="45"/>
        <v>0</v>
      </c>
      <c r="M258" s="123">
        <f t="shared" si="46"/>
        <v>0</v>
      </c>
      <c r="N258" s="76">
        <f t="shared" si="47"/>
        <v>0</v>
      </c>
      <c r="O258" s="49">
        <f t="shared" si="40"/>
        <v>2040</v>
      </c>
    </row>
    <row r="259" spans="2:15" x14ac:dyDescent="0.25">
      <c r="B259" s="48">
        <f t="shared" si="41"/>
        <v>51257</v>
      </c>
      <c r="C259" s="72">
        <f t="shared" si="42"/>
        <v>0</v>
      </c>
      <c r="D259" s="125">
        <v>0</v>
      </c>
      <c r="E259" s="125">
        <v>0</v>
      </c>
      <c r="F259" s="73">
        <f t="shared" si="43"/>
        <v>0</v>
      </c>
      <c r="G259" s="77">
        <f t="shared" si="44"/>
        <v>0</v>
      </c>
      <c r="H259" s="74">
        <f t="shared" si="38"/>
        <v>0</v>
      </c>
      <c r="I259" s="74">
        <f t="shared" si="39"/>
        <v>0</v>
      </c>
      <c r="J259" s="74">
        <f t="shared" si="48"/>
        <v>0</v>
      </c>
      <c r="K259" s="60">
        <f t="shared" si="49"/>
        <v>0</v>
      </c>
      <c r="L259" s="75">
        <f t="shared" si="45"/>
        <v>0</v>
      </c>
      <c r="M259" s="123">
        <f t="shared" si="46"/>
        <v>0</v>
      </c>
      <c r="N259" s="76">
        <f t="shared" si="47"/>
        <v>0</v>
      </c>
      <c r="O259" s="49">
        <f t="shared" si="40"/>
        <v>2040</v>
      </c>
    </row>
    <row r="260" spans="2:15" x14ac:dyDescent="0.25">
      <c r="B260" s="48">
        <f t="shared" si="41"/>
        <v>51288</v>
      </c>
      <c r="C260" s="72">
        <f t="shared" si="42"/>
        <v>0</v>
      </c>
      <c r="D260" s="125">
        <v>0</v>
      </c>
      <c r="E260" s="125">
        <v>0</v>
      </c>
      <c r="F260" s="73">
        <f t="shared" si="43"/>
        <v>0</v>
      </c>
      <c r="G260" s="77">
        <f t="shared" si="44"/>
        <v>0</v>
      </c>
      <c r="H260" s="74">
        <f t="shared" ref="H260:H323" si="50">IF(K259&gt;0,-F260-G260+IF(E260&gt;0,E260,Allotment),0)</f>
        <v>0</v>
      </c>
      <c r="I260" s="74">
        <f t="shared" ref="I260:I323" si="51">IF(K259&gt;0,C260-H260,0)</f>
        <v>0</v>
      </c>
      <c r="J260" s="74">
        <f t="shared" si="48"/>
        <v>0</v>
      </c>
      <c r="K260" s="60">
        <f t="shared" si="49"/>
        <v>0</v>
      </c>
      <c r="L260" s="75">
        <f t="shared" si="45"/>
        <v>0</v>
      </c>
      <c r="M260" s="123">
        <f t="shared" si="46"/>
        <v>0</v>
      </c>
      <c r="N260" s="76">
        <f t="shared" si="47"/>
        <v>0</v>
      </c>
      <c r="O260" s="49">
        <f t="shared" ref="O260:O323" si="52">YEAR(B260)</f>
        <v>2040</v>
      </c>
    </row>
    <row r="261" spans="2:15" x14ac:dyDescent="0.25">
      <c r="B261" s="48">
        <f t="shared" ref="B261:B324" si="53">EDATE(B260,1)</f>
        <v>51318</v>
      </c>
      <c r="C261" s="72">
        <f t="shared" ref="C261:C324" si="54">IF(K260&gt;0,K260-F261,IF(AND(K261=0,K260&lt;0),-0.01,0))</f>
        <v>0</v>
      </c>
      <c r="D261" s="125">
        <v>0</v>
      </c>
      <c r="E261" s="125">
        <v>0</v>
      </c>
      <c r="F261" s="73">
        <f t="shared" ref="F261:F324" si="55">IF(K260&gt;0,IF(D261,D261,New_Payment)-G261,0)</f>
        <v>0</v>
      </c>
      <c r="G261" s="77">
        <f t="shared" ref="G261:G324" si="56">IF(K260&gt;0,ROUND(K260*Period_Interest,2),0)</f>
        <v>0</v>
      </c>
      <c r="H261" s="74">
        <f t="shared" si="50"/>
        <v>0</v>
      </c>
      <c r="I261" s="74">
        <f t="shared" si="51"/>
        <v>0</v>
      </c>
      <c r="J261" s="74">
        <f t="shared" si="48"/>
        <v>0</v>
      </c>
      <c r="K261" s="60">
        <f t="shared" si="49"/>
        <v>0</v>
      </c>
      <c r="L261" s="75">
        <f t="shared" ref="L261:L324" si="57">IF(N260&gt;0,(IF(AND(MONTH($B261)=MONTH(Renew_3208),MONTH($B261)=MONTH(Renew_2924)),Goal_From_3208*0.5+Goal_From_2924*0.5,IF(MONTH($B261)=MONTH(Renew_3208),Goal_From_3208*0.5+Goal_From_2924*0.9,IF(MONTH($B261)=MONTH(Renew_2924),Goal_From_3208*0.9+Goal_From_2924*0.5,Goal_From_3208*0.9+Goal_From_2924*0.9)))+IF(B261&gt;=Temp_Start,IF(Temp,Temp_Goal,0),0)+IF(Bought_3rd_Rental,IF(MONTH($B261)=MONTH(Renew_NEW),Goal_From_NEW*0.5,Goal_From_NEW))),0)</f>
        <v>0</v>
      </c>
      <c r="M261" s="123">
        <f t="shared" ref="M261:M324" si="58">IF(L261,L261,0)</f>
        <v>0</v>
      </c>
      <c r="N261" s="76">
        <f t="shared" ref="N261:N324" si="59">IF(OR(N260&lt;-0.01,N260=0),0,IF(N260&gt;0,N260-F261-H261-IF(M261&lt;&gt;"",M261,L261),N260-F261-H261))</f>
        <v>0</v>
      </c>
      <c r="O261" s="49">
        <f t="shared" si="52"/>
        <v>2040</v>
      </c>
    </row>
    <row r="262" spans="2:15" x14ac:dyDescent="0.25">
      <c r="B262" s="48">
        <f t="shared" si="53"/>
        <v>51349</v>
      </c>
      <c r="C262" s="72">
        <f t="shared" si="54"/>
        <v>0</v>
      </c>
      <c r="D262" s="125">
        <v>0</v>
      </c>
      <c r="E262" s="125">
        <v>0</v>
      </c>
      <c r="F262" s="73">
        <f t="shared" si="55"/>
        <v>0</v>
      </c>
      <c r="G262" s="77">
        <f t="shared" si="56"/>
        <v>0</v>
      </c>
      <c r="H262" s="74">
        <f t="shared" si="50"/>
        <v>0</v>
      </c>
      <c r="I262" s="74">
        <f t="shared" si="51"/>
        <v>0</v>
      </c>
      <c r="J262" s="74">
        <f t="shared" ref="J262:J325" si="60">IF($M262,$M262,0)</f>
        <v>0</v>
      </c>
      <c r="K262" s="60">
        <f t="shared" ref="K262:K325" si="61">I262-J262</f>
        <v>0</v>
      </c>
      <c r="L262" s="75">
        <f t="shared" si="57"/>
        <v>0</v>
      </c>
      <c r="M262" s="123">
        <f t="shared" si="58"/>
        <v>0</v>
      </c>
      <c r="N262" s="76">
        <f t="shared" si="59"/>
        <v>0</v>
      </c>
      <c r="O262" s="49">
        <f t="shared" si="52"/>
        <v>2040</v>
      </c>
    </row>
    <row r="263" spans="2:15" x14ac:dyDescent="0.25">
      <c r="B263" s="48">
        <f t="shared" si="53"/>
        <v>51380</v>
      </c>
      <c r="C263" s="72">
        <f t="shared" si="54"/>
        <v>0</v>
      </c>
      <c r="D263" s="125">
        <v>0</v>
      </c>
      <c r="E263" s="125">
        <v>0</v>
      </c>
      <c r="F263" s="73">
        <f t="shared" si="55"/>
        <v>0</v>
      </c>
      <c r="G263" s="77">
        <f t="shared" si="56"/>
        <v>0</v>
      </c>
      <c r="H263" s="74">
        <f t="shared" si="50"/>
        <v>0</v>
      </c>
      <c r="I263" s="74">
        <f t="shared" si="51"/>
        <v>0</v>
      </c>
      <c r="J263" s="74">
        <f t="shared" si="60"/>
        <v>0</v>
      </c>
      <c r="K263" s="60">
        <f t="shared" si="61"/>
        <v>0</v>
      </c>
      <c r="L263" s="75">
        <f t="shared" si="57"/>
        <v>0</v>
      </c>
      <c r="M263" s="123">
        <f t="shared" si="58"/>
        <v>0</v>
      </c>
      <c r="N263" s="76">
        <f t="shared" si="59"/>
        <v>0</v>
      </c>
      <c r="O263" s="49">
        <f t="shared" si="52"/>
        <v>2040</v>
      </c>
    </row>
    <row r="264" spans="2:15" x14ac:dyDescent="0.25">
      <c r="B264" s="48">
        <f t="shared" si="53"/>
        <v>51410</v>
      </c>
      <c r="C264" s="72">
        <f t="shared" si="54"/>
        <v>0</v>
      </c>
      <c r="D264" s="125">
        <v>0</v>
      </c>
      <c r="E264" s="125">
        <v>0</v>
      </c>
      <c r="F264" s="73">
        <f t="shared" si="55"/>
        <v>0</v>
      </c>
      <c r="G264" s="77">
        <f t="shared" si="56"/>
        <v>0</v>
      </c>
      <c r="H264" s="74">
        <f t="shared" si="50"/>
        <v>0</v>
      </c>
      <c r="I264" s="74">
        <f t="shared" si="51"/>
        <v>0</v>
      </c>
      <c r="J264" s="74">
        <f t="shared" si="60"/>
        <v>0</v>
      </c>
      <c r="K264" s="60">
        <f t="shared" si="61"/>
        <v>0</v>
      </c>
      <c r="L264" s="75">
        <f t="shared" si="57"/>
        <v>0</v>
      </c>
      <c r="M264" s="123">
        <f t="shared" si="58"/>
        <v>0</v>
      </c>
      <c r="N264" s="76">
        <f t="shared" si="59"/>
        <v>0</v>
      </c>
      <c r="O264" s="49">
        <f t="shared" si="52"/>
        <v>2040</v>
      </c>
    </row>
    <row r="265" spans="2:15" x14ac:dyDescent="0.25">
      <c r="B265" s="48">
        <f t="shared" si="53"/>
        <v>51441</v>
      </c>
      <c r="C265" s="72">
        <f t="shared" si="54"/>
        <v>0</v>
      </c>
      <c r="D265" s="125">
        <v>0</v>
      </c>
      <c r="E265" s="125">
        <v>0</v>
      </c>
      <c r="F265" s="73">
        <f t="shared" si="55"/>
        <v>0</v>
      </c>
      <c r="G265" s="77">
        <f t="shared" si="56"/>
        <v>0</v>
      </c>
      <c r="H265" s="74">
        <f t="shared" si="50"/>
        <v>0</v>
      </c>
      <c r="I265" s="74">
        <f t="shared" si="51"/>
        <v>0</v>
      </c>
      <c r="J265" s="74">
        <f t="shared" si="60"/>
        <v>0</v>
      </c>
      <c r="K265" s="60">
        <f t="shared" si="61"/>
        <v>0</v>
      </c>
      <c r="L265" s="75">
        <f t="shared" si="57"/>
        <v>0</v>
      </c>
      <c r="M265" s="123">
        <f t="shared" si="58"/>
        <v>0</v>
      </c>
      <c r="N265" s="76">
        <f t="shared" si="59"/>
        <v>0</v>
      </c>
      <c r="O265" s="49">
        <f t="shared" si="52"/>
        <v>2040</v>
      </c>
    </row>
    <row r="266" spans="2:15" x14ac:dyDescent="0.25">
      <c r="B266" s="48">
        <f t="shared" si="53"/>
        <v>51471</v>
      </c>
      <c r="C266" s="72">
        <f t="shared" si="54"/>
        <v>0</v>
      </c>
      <c r="D266" s="125">
        <v>0</v>
      </c>
      <c r="E266" s="125">
        <v>0</v>
      </c>
      <c r="F266" s="73">
        <f t="shared" si="55"/>
        <v>0</v>
      </c>
      <c r="G266" s="77">
        <f t="shared" si="56"/>
        <v>0</v>
      </c>
      <c r="H266" s="74">
        <f t="shared" si="50"/>
        <v>0</v>
      </c>
      <c r="I266" s="74">
        <f t="shared" si="51"/>
        <v>0</v>
      </c>
      <c r="J266" s="74">
        <f t="shared" si="60"/>
        <v>0</v>
      </c>
      <c r="K266" s="60">
        <f t="shared" si="61"/>
        <v>0</v>
      </c>
      <c r="L266" s="75">
        <f t="shared" si="57"/>
        <v>0</v>
      </c>
      <c r="M266" s="123">
        <f t="shared" si="58"/>
        <v>0</v>
      </c>
      <c r="N266" s="76">
        <f t="shared" si="59"/>
        <v>0</v>
      </c>
      <c r="O266" s="49">
        <f t="shared" si="52"/>
        <v>2040</v>
      </c>
    </row>
    <row r="267" spans="2:15" x14ac:dyDescent="0.25">
      <c r="B267" s="48">
        <f t="shared" si="53"/>
        <v>51502</v>
      </c>
      <c r="C267" s="72">
        <f t="shared" si="54"/>
        <v>0</v>
      </c>
      <c r="D267" s="125">
        <v>0</v>
      </c>
      <c r="E267" s="125">
        <v>0</v>
      </c>
      <c r="F267" s="73">
        <f t="shared" si="55"/>
        <v>0</v>
      </c>
      <c r="G267" s="77">
        <f t="shared" si="56"/>
        <v>0</v>
      </c>
      <c r="H267" s="74">
        <f t="shared" si="50"/>
        <v>0</v>
      </c>
      <c r="I267" s="74">
        <f t="shared" si="51"/>
        <v>0</v>
      </c>
      <c r="J267" s="74">
        <f t="shared" si="60"/>
        <v>0</v>
      </c>
      <c r="K267" s="60">
        <f t="shared" si="61"/>
        <v>0</v>
      </c>
      <c r="L267" s="75">
        <f t="shared" si="57"/>
        <v>0</v>
      </c>
      <c r="M267" s="123">
        <f t="shared" si="58"/>
        <v>0</v>
      </c>
      <c r="N267" s="76">
        <f t="shared" si="59"/>
        <v>0</v>
      </c>
      <c r="O267" s="49">
        <f t="shared" si="52"/>
        <v>2041</v>
      </c>
    </row>
    <row r="268" spans="2:15" x14ac:dyDescent="0.25">
      <c r="B268" s="48">
        <f t="shared" si="53"/>
        <v>51533</v>
      </c>
      <c r="C268" s="72">
        <f t="shared" si="54"/>
        <v>0</v>
      </c>
      <c r="D268" s="125">
        <v>0</v>
      </c>
      <c r="E268" s="125">
        <v>0</v>
      </c>
      <c r="F268" s="73">
        <f t="shared" si="55"/>
        <v>0</v>
      </c>
      <c r="G268" s="77">
        <f t="shared" si="56"/>
        <v>0</v>
      </c>
      <c r="H268" s="74">
        <f t="shared" si="50"/>
        <v>0</v>
      </c>
      <c r="I268" s="74">
        <f t="shared" si="51"/>
        <v>0</v>
      </c>
      <c r="J268" s="74">
        <f t="shared" si="60"/>
        <v>0</v>
      </c>
      <c r="K268" s="60">
        <f t="shared" si="61"/>
        <v>0</v>
      </c>
      <c r="L268" s="75">
        <f t="shared" si="57"/>
        <v>0</v>
      </c>
      <c r="M268" s="123">
        <f t="shared" si="58"/>
        <v>0</v>
      </c>
      <c r="N268" s="76">
        <f t="shared" si="59"/>
        <v>0</v>
      </c>
      <c r="O268" s="49">
        <f t="shared" si="52"/>
        <v>2041</v>
      </c>
    </row>
    <row r="269" spans="2:15" x14ac:dyDescent="0.25">
      <c r="B269" s="48">
        <f t="shared" si="53"/>
        <v>51561</v>
      </c>
      <c r="C269" s="72">
        <f t="shared" si="54"/>
        <v>0</v>
      </c>
      <c r="D269" s="125">
        <v>0</v>
      </c>
      <c r="E269" s="125">
        <v>0</v>
      </c>
      <c r="F269" s="73">
        <f t="shared" si="55"/>
        <v>0</v>
      </c>
      <c r="G269" s="77">
        <f t="shared" si="56"/>
        <v>0</v>
      </c>
      <c r="H269" s="74">
        <f t="shared" si="50"/>
        <v>0</v>
      </c>
      <c r="I269" s="74">
        <f t="shared" si="51"/>
        <v>0</v>
      </c>
      <c r="J269" s="74">
        <f t="shared" si="60"/>
        <v>0</v>
      </c>
      <c r="K269" s="60">
        <f t="shared" si="61"/>
        <v>0</v>
      </c>
      <c r="L269" s="75">
        <f t="shared" si="57"/>
        <v>0</v>
      </c>
      <c r="M269" s="123">
        <f t="shared" si="58"/>
        <v>0</v>
      </c>
      <c r="N269" s="76">
        <f t="shared" si="59"/>
        <v>0</v>
      </c>
      <c r="O269" s="49">
        <f t="shared" si="52"/>
        <v>2041</v>
      </c>
    </row>
    <row r="270" spans="2:15" x14ac:dyDescent="0.25">
      <c r="B270" s="48">
        <f t="shared" si="53"/>
        <v>51592</v>
      </c>
      <c r="C270" s="72">
        <f t="shared" si="54"/>
        <v>0</v>
      </c>
      <c r="D270" s="125">
        <v>0</v>
      </c>
      <c r="E270" s="125">
        <v>0</v>
      </c>
      <c r="F270" s="73">
        <f t="shared" si="55"/>
        <v>0</v>
      </c>
      <c r="G270" s="77">
        <f t="shared" si="56"/>
        <v>0</v>
      </c>
      <c r="H270" s="74">
        <f t="shared" si="50"/>
        <v>0</v>
      </c>
      <c r="I270" s="74">
        <f t="shared" si="51"/>
        <v>0</v>
      </c>
      <c r="J270" s="74">
        <f t="shared" si="60"/>
        <v>0</v>
      </c>
      <c r="K270" s="60">
        <f t="shared" si="61"/>
        <v>0</v>
      </c>
      <c r="L270" s="75">
        <f t="shared" si="57"/>
        <v>0</v>
      </c>
      <c r="M270" s="123">
        <f t="shared" si="58"/>
        <v>0</v>
      </c>
      <c r="N270" s="76">
        <f t="shared" si="59"/>
        <v>0</v>
      </c>
      <c r="O270" s="49">
        <f t="shared" si="52"/>
        <v>2041</v>
      </c>
    </row>
    <row r="271" spans="2:15" x14ac:dyDescent="0.25">
      <c r="B271" s="48">
        <f t="shared" si="53"/>
        <v>51622</v>
      </c>
      <c r="C271" s="72">
        <f t="shared" si="54"/>
        <v>0</v>
      </c>
      <c r="D271" s="125">
        <v>0</v>
      </c>
      <c r="E271" s="125">
        <v>0</v>
      </c>
      <c r="F271" s="73">
        <f t="shared" si="55"/>
        <v>0</v>
      </c>
      <c r="G271" s="77">
        <f t="shared" si="56"/>
        <v>0</v>
      </c>
      <c r="H271" s="74">
        <f t="shared" si="50"/>
        <v>0</v>
      </c>
      <c r="I271" s="74">
        <f t="shared" si="51"/>
        <v>0</v>
      </c>
      <c r="J271" s="74">
        <f t="shared" si="60"/>
        <v>0</v>
      </c>
      <c r="K271" s="60">
        <f t="shared" si="61"/>
        <v>0</v>
      </c>
      <c r="L271" s="75">
        <f t="shared" si="57"/>
        <v>0</v>
      </c>
      <c r="M271" s="123">
        <f t="shared" si="58"/>
        <v>0</v>
      </c>
      <c r="N271" s="76">
        <f t="shared" si="59"/>
        <v>0</v>
      </c>
      <c r="O271" s="49">
        <f t="shared" si="52"/>
        <v>2041</v>
      </c>
    </row>
    <row r="272" spans="2:15" x14ac:dyDescent="0.25">
      <c r="B272" s="48">
        <f t="shared" si="53"/>
        <v>51653</v>
      </c>
      <c r="C272" s="72">
        <f t="shared" si="54"/>
        <v>0</v>
      </c>
      <c r="D272" s="125">
        <v>0</v>
      </c>
      <c r="E272" s="125">
        <v>0</v>
      </c>
      <c r="F272" s="73">
        <f t="shared" si="55"/>
        <v>0</v>
      </c>
      <c r="G272" s="77">
        <f t="shared" si="56"/>
        <v>0</v>
      </c>
      <c r="H272" s="74">
        <f t="shared" si="50"/>
        <v>0</v>
      </c>
      <c r="I272" s="74">
        <f t="shared" si="51"/>
        <v>0</v>
      </c>
      <c r="J272" s="74">
        <f t="shared" si="60"/>
        <v>0</v>
      </c>
      <c r="K272" s="60">
        <f t="shared" si="61"/>
        <v>0</v>
      </c>
      <c r="L272" s="75">
        <f t="shared" si="57"/>
        <v>0</v>
      </c>
      <c r="M272" s="123">
        <f t="shared" si="58"/>
        <v>0</v>
      </c>
      <c r="N272" s="76">
        <f t="shared" si="59"/>
        <v>0</v>
      </c>
      <c r="O272" s="49">
        <f t="shared" si="52"/>
        <v>2041</v>
      </c>
    </row>
    <row r="273" spans="2:15" x14ac:dyDescent="0.25">
      <c r="B273" s="48">
        <f t="shared" si="53"/>
        <v>51683</v>
      </c>
      <c r="C273" s="72">
        <f t="shared" si="54"/>
        <v>0</v>
      </c>
      <c r="D273" s="125">
        <v>0</v>
      </c>
      <c r="E273" s="125">
        <v>0</v>
      </c>
      <c r="F273" s="73">
        <f t="shared" si="55"/>
        <v>0</v>
      </c>
      <c r="G273" s="77">
        <f t="shared" si="56"/>
        <v>0</v>
      </c>
      <c r="H273" s="74">
        <f t="shared" si="50"/>
        <v>0</v>
      </c>
      <c r="I273" s="74">
        <f t="shared" si="51"/>
        <v>0</v>
      </c>
      <c r="J273" s="74">
        <f t="shared" si="60"/>
        <v>0</v>
      </c>
      <c r="K273" s="60">
        <f t="shared" si="61"/>
        <v>0</v>
      </c>
      <c r="L273" s="75">
        <f t="shared" si="57"/>
        <v>0</v>
      </c>
      <c r="M273" s="123">
        <f t="shared" si="58"/>
        <v>0</v>
      </c>
      <c r="N273" s="76">
        <f t="shared" si="59"/>
        <v>0</v>
      </c>
      <c r="O273" s="49">
        <f t="shared" si="52"/>
        <v>2041</v>
      </c>
    </row>
    <row r="274" spans="2:15" x14ac:dyDescent="0.25">
      <c r="B274" s="48">
        <f t="shared" si="53"/>
        <v>51714</v>
      </c>
      <c r="C274" s="72">
        <f t="shared" si="54"/>
        <v>0</v>
      </c>
      <c r="D274" s="125">
        <v>0</v>
      </c>
      <c r="E274" s="125">
        <v>0</v>
      </c>
      <c r="F274" s="73">
        <f t="shared" si="55"/>
        <v>0</v>
      </c>
      <c r="G274" s="77">
        <f t="shared" si="56"/>
        <v>0</v>
      </c>
      <c r="H274" s="74">
        <f t="shared" si="50"/>
        <v>0</v>
      </c>
      <c r="I274" s="74">
        <f t="shared" si="51"/>
        <v>0</v>
      </c>
      <c r="J274" s="74">
        <f t="shared" si="60"/>
        <v>0</v>
      </c>
      <c r="K274" s="60">
        <f t="shared" si="61"/>
        <v>0</v>
      </c>
      <c r="L274" s="75">
        <f t="shared" si="57"/>
        <v>0</v>
      </c>
      <c r="M274" s="123">
        <f t="shared" si="58"/>
        <v>0</v>
      </c>
      <c r="N274" s="76">
        <f t="shared" si="59"/>
        <v>0</v>
      </c>
      <c r="O274" s="49">
        <f t="shared" si="52"/>
        <v>2041</v>
      </c>
    </row>
    <row r="275" spans="2:15" x14ac:dyDescent="0.25">
      <c r="B275" s="48">
        <f t="shared" si="53"/>
        <v>51745</v>
      </c>
      <c r="C275" s="72">
        <f t="shared" si="54"/>
        <v>0</v>
      </c>
      <c r="D275" s="125">
        <v>0</v>
      </c>
      <c r="E275" s="125">
        <v>0</v>
      </c>
      <c r="F275" s="73">
        <f t="shared" si="55"/>
        <v>0</v>
      </c>
      <c r="G275" s="77">
        <f t="shared" si="56"/>
        <v>0</v>
      </c>
      <c r="H275" s="74">
        <f t="shared" si="50"/>
        <v>0</v>
      </c>
      <c r="I275" s="74">
        <f t="shared" si="51"/>
        <v>0</v>
      </c>
      <c r="J275" s="74">
        <f t="shared" si="60"/>
        <v>0</v>
      </c>
      <c r="K275" s="60">
        <f t="shared" si="61"/>
        <v>0</v>
      </c>
      <c r="L275" s="75">
        <f t="shared" si="57"/>
        <v>0</v>
      </c>
      <c r="M275" s="123">
        <f t="shared" si="58"/>
        <v>0</v>
      </c>
      <c r="N275" s="76">
        <f t="shared" si="59"/>
        <v>0</v>
      </c>
      <c r="O275" s="49">
        <f t="shared" si="52"/>
        <v>2041</v>
      </c>
    </row>
    <row r="276" spans="2:15" x14ac:dyDescent="0.25">
      <c r="B276" s="48">
        <f t="shared" si="53"/>
        <v>51775</v>
      </c>
      <c r="C276" s="72">
        <f t="shared" si="54"/>
        <v>0</v>
      </c>
      <c r="D276" s="125">
        <v>0</v>
      </c>
      <c r="E276" s="125">
        <v>0</v>
      </c>
      <c r="F276" s="73">
        <f t="shared" si="55"/>
        <v>0</v>
      </c>
      <c r="G276" s="77">
        <f t="shared" si="56"/>
        <v>0</v>
      </c>
      <c r="H276" s="74">
        <f t="shared" si="50"/>
        <v>0</v>
      </c>
      <c r="I276" s="74">
        <f t="shared" si="51"/>
        <v>0</v>
      </c>
      <c r="J276" s="74">
        <f t="shared" si="60"/>
        <v>0</v>
      </c>
      <c r="K276" s="60">
        <f t="shared" si="61"/>
        <v>0</v>
      </c>
      <c r="L276" s="75">
        <f t="shared" si="57"/>
        <v>0</v>
      </c>
      <c r="M276" s="123">
        <f t="shared" si="58"/>
        <v>0</v>
      </c>
      <c r="N276" s="76">
        <f t="shared" si="59"/>
        <v>0</v>
      </c>
      <c r="O276" s="49">
        <f t="shared" si="52"/>
        <v>2041</v>
      </c>
    </row>
    <row r="277" spans="2:15" x14ac:dyDescent="0.25">
      <c r="B277" s="48">
        <f t="shared" si="53"/>
        <v>51806</v>
      </c>
      <c r="C277" s="72">
        <f t="shared" si="54"/>
        <v>0</v>
      </c>
      <c r="D277" s="125">
        <v>0</v>
      </c>
      <c r="E277" s="125">
        <v>0</v>
      </c>
      <c r="F277" s="73">
        <f t="shared" si="55"/>
        <v>0</v>
      </c>
      <c r="G277" s="77">
        <f t="shared" si="56"/>
        <v>0</v>
      </c>
      <c r="H277" s="74">
        <f t="shared" si="50"/>
        <v>0</v>
      </c>
      <c r="I277" s="74">
        <f t="shared" si="51"/>
        <v>0</v>
      </c>
      <c r="J277" s="74">
        <f t="shared" si="60"/>
        <v>0</v>
      </c>
      <c r="K277" s="60">
        <f t="shared" si="61"/>
        <v>0</v>
      </c>
      <c r="L277" s="75">
        <f t="shared" si="57"/>
        <v>0</v>
      </c>
      <c r="M277" s="123">
        <f t="shared" si="58"/>
        <v>0</v>
      </c>
      <c r="N277" s="76">
        <f t="shared" si="59"/>
        <v>0</v>
      </c>
      <c r="O277" s="49">
        <f t="shared" si="52"/>
        <v>2041</v>
      </c>
    </row>
    <row r="278" spans="2:15" x14ac:dyDescent="0.25">
      <c r="B278" s="48">
        <f t="shared" si="53"/>
        <v>51836</v>
      </c>
      <c r="C278" s="72">
        <f t="shared" si="54"/>
        <v>0</v>
      </c>
      <c r="D278" s="125">
        <v>0</v>
      </c>
      <c r="E278" s="125">
        <v>0</v>
      </c>
      <c r="F278" s="73">
        <f t="shared" si="55"/>
        <v>0</v>
      </c>
      <c r="G278" s="77">
        <f t="shared" si="56"/>
        <v>0</v>
      </c>
      <c r="H278" s="74">
        <f t="shared" si="50"/>
        <v>0</v>
      </c>
      <c r="I278" s="74">
        <f t="shared" si="51"/>
        <v>0</v>
      </c>
      <c r="J278" s="74">
        <f t="shared" si="60"/>
        <v>0</v>
      </c>
      <c r="K278" s="60">
        <f t="shared" si="61"/>
        <v>0</v>
      </c>
      <c r="L278" s="75">
        <f t="shared" si="57"/>
        <v>0</v>
      </c>
      <c r="M278" s="123">
        <f t="shared" si="58"/>
        <v>0</v>
      </c>
      <c r="N278" s="76">
        <f t="shared" si="59"/>
        <v>0</v>
      </c>
      <c r="O278" s="49">
        <f t="shared" si="52"/>
        <v>2041</v>
      </c>
    </row>
    <row r="279" spans="2:15" x14ac:dyDescent="0.25">
      <c r="B279" s="48">
        <f t="shared" si="53"/>
        <v>51867</v>
      </c>
      <c r="C279" s="72">
        <f t="shared" si="54"/>
        <v>0</v>
      </c>
      <c r="D279" s="125">
        <v>0</v>
      </c>
      <c r="E279" s="125">
        <v>0</v>
      </c>
      <c r="F279" s="73">
        <f t="shared" si="55"/>
        <v>0</v>
      </c>
      <c r="G279" s="77">
        <f t="shared" si="56"/>
        <v>0</v>
      </c>
      <c r="H279" s="74">
        <f t="shared" si="50"/>
        <v>0</v>
      </c>
      <c r="I279" s="74">
        <f t="shared" si="51"/>
        <v>0</v>
      </c>
      <c r="J279" s="74">
        <f t="shared" si="60"/>
        <v>0</v>
      </c>
      <c r="K279" s="60">
        <f t="shared" si="61"/>
        <v>0</v>
      </c>
      <c r="L279" s="75">
        <f t="shared" si="57"/>
        <v>0</v>
      </c>
      <c r="M279" s="123">
        <f t="shared" si="58"/>
        <v>0</v>
      </c>
      <c r="N279" s="76">
        <f t="shared" si="59"/>
        <v>0</v>
      </c>
      <c r="O279" s="49">
        <f t="shared" si="52"/>
        <v>2042</v>
      </c>
    </row>
    <row r="280" spans="2:15" x14ac:dyDescent="0.25">
      <c r="B280" s="48">
        <f t="shared" si="53"/>
        <v>51898</v>
      </c>
      <c r="C280" s="72">
        <f t="shared" si="54"/>
        <v>0</v>
      </c>
      <c r="D280" s="125">
        <v>0</v>
      </c>
      <c r="E280" s="125">
        <v>0</v>
      </c>
      <c r="F280" s="73">
        <f t="shared" si="55"/>
        <v>0</v>
      </c>
      <c r="G280" s="77">
        <f t="shared" si="56"/>
        <v>0</v>
      </c>
      <c r="H280" s="74">
        <f t="shared" si="50"/>
        <v>0</v>
      </c>
      <c r="I280" s="74">
        <f t="shared" si="51"/>
        <v>0</v>
      </c>
      <c r="J280" s="74">
        <f t="shared" si="60"/>
        <v>0</v>
      </c>
      <c r="K280" s="60">
        <f t="shared" si="61"/>
        <v>0</v>
      </c>
      <c r="L280" s="75">
        <f t="shared" si="57"/>
        <v>0</v>
      </c>
      <c r="M280" s="123">
        <f t="shared" si="58"/>
        <v>0</v>
      </c>
      <c r="N280" s="76">
        <f t="shared" si="59"/>
        <v>0</v>
      </c>
      <c r="O280" s="49">
        <f t="shared" si="52"/>
        <v>2042</v>
      </c>
    </row>
    <row r="281" spans="2:15" x14ac:dyDescent="0.25">
      <c r="B281" s="48">
        <f t="shared" si="53"/>
        <v>51926</v>
      </c>
      <c r="C281" s="72">
        <f t="shared" si="54"/>
        <v>0</v>
      </c>
      <c r="D281" s="125">
        <v>0</v>
      </c>
      <c r="E281" s="125">
        <v>0</v>
      </c>
      <c r="F281" s="73">
        <f t="shared" si="55"/>
        <v>0</v>
      </c>
      <c r="G281" s="77">
        <f t="shared" si="56"/>
        <v>0</v>
      </c>
      <c r="H281" s="74">
        <f t="shared" si="50"/>
        <v>0</v>
      </c>
      <c r="I281" s="74">
        <f t="shared" si="51"/>
        <v>0</v>
      </c>
      <c r="J281" s="74">
        <f t="shared" si="60"/>
        <v>0</v>
      </c>
      <c r="K281" s="60">
        <f t="shared" si="61"/>
        <v>0</v>
      </c>
      <c r="L281" s="75">
        <f t="shared" si="57"/>
        <v>0</v>
      </c>
      <c r="M281" s="123">
        <f t="shared" si="58"/>
        <v>0</v>
      </c>
      <c r="N281" s="76">
        <f t="shared" si="59"/>
        <v>0</v>
      </c>
      <c r="O281" s="49">
        <f t="shared" si="52"/>
        <v>2042</v>
      </c>
    </row>
    <row r="282" spans="2:15" x14ac:dyDescent="0.25">
      <c r="B282" s="48">
        <f t="shared" si="53"/>
        <v>51957</v>
      </c>
      <c r="C282" s="72">
        <f t="shared" si="54"/>
        <v>0</v>
      </c>
      <c r="D282" s="125">
        <v>0</v>
      </c>
      <c r="E282" s="125">
        <v>0</v>
      </c>
      <c r="F282" s="73">
        <f t="shared" si="55"/>
        <v>0</v>
      </c>
      <c r="G282" s="77">
        <f t="shared" si="56"/>
        <v>0</v>
      </c>
      <c r="H282" s="74">
        <f t="shared" si="50"/>
        <v>0</v>
      </c>
      <c r="I282" s="74">
        <f t="shared" si="51"/>
        <v>0</v>
      </c>
      <c r="J282" s="74">
        <f t="shared" si="60"/>
        <v>0</v>
      </c>
      <c r="K282" s="60">
        <f t="shared" si="61"/>
        <v>0</v>
      </c>
      <c r="L282" s="75">
        <f t="shared" si="57"/>
        <v>0</v>
      </c>
      <c r="M282" s="123">
        <f t="shared" si="58"/>
        <v>0</v>
      </c>
      <c r="N282" s="76">
        <f t="shared" si="59"/>
        <v>0</v>
      </c>
      <c r="O282" s="49">
        <f t="shared" si="52"/>
        <v>2042</v>
      </c>
    </row>
    <row r="283" spans="2:15" x14ac:dyDescent="0.25">
      <c r="B283" s="48">
        <f t="shared" si="53"/>
        <v>51987</v>
      </c>
      <c r="C283" s="72">
        <f t="shared" si="54"/>
        <v>0</v>
      </c>
      <c r="D283" s="125">
        <v>0</v>
      </c>
      <c r="E283" s="125">
        <v>0</v>
      </c>
      <c r="F283" s="73">
        <f t="shared" si="55"/>
        <v>0</v>
      </c>
      <c r="G283" s="77">
        <f t="shared" si="56"/>
        <v>0</v>
      </c>
      <c r="H283" s="74">
        <f t="shared" si="50"/>
        <v>0</v>
      </c>
      <c r="I283" s="74">
        <f t="shared" si="51"/>
        <v>0</v>
      </c>
      <c r="J283" s="74">
        <f t="shared" si="60"/>
        <v>0</v>
      </c>
      <c r="K283" s="60">
        <f t="shared" si="61"/>
        <v>0</v>
      </c>
      <c r="L283" s="75">
        <f t="shared" si="57"/>
        <v>0</v>
      </c>
      <c r="M283" s="123">
        <f t="shared" si="58"/>
        <v>0</v>
      </c>
      <c r="N283" s="76">
        <f t="shared" si="59"/>
        <v>0</v>
      </c>
      <c r="O283" s="49">
        <f t="shared" si="52"/>
        <v>2042</v>
      </c>
    </row>
    <row r="284" spans="2:15" x14ac:dyDescent="0.25">
      <c r="B284" s="48">
        <f t="shared" si="53"/>
        <v>52018</v>
      </c>
      <c r="C284" s="72">
        <f t="shared" si="54"/>
        <v>0</v>
      </c>
      <c r="D284" s="125">
        <v>0</v>
      </c>
      <c r="E284" s="125">
        <v>0</v>
      </c>
      <c r="F284" s="73">
        <f t="shared" si="55"/>
        <v>0</v>
      </c>
      <c r="G284" s="77">
        <f t="shared" si="56"/>
        <v>0</v>
      </c>
      <c r="H284" s="74">
        <f t="shared" si="50"/>
        <v>0</v>
      </c>
      <c r="I284" s="74">
        <f t="shared" si="51"/>
        <v>0</v>
      </c>
      <c r="J284" s="74">
        <f t="shared" si="60"/>
        <v>0</v>
      </c>
      <c r="K284" s="60">
        <f t="shared" si="61"/>
        <v>0</v>
      </c>
      <c r="L284" s="75">
        <f t="shared" si="57"/>
        <v>0</v>
      </c>
      <c r="M284" s="123">
        <f t="shared" si="58"/>
        <v>0</v>
      </c>
      <c r="N284" s="76">
        <f t="shared" si="59"/>
        <v>0</v>
      </c>
      <c r="O284" s="49">
        <f t="shared" si="52"/>
        <v>2042</v>
      </c>
    </row>
    <row r="285" spans="2:15" x14ac:dyDescent="0.25">
      <c r="B285" s="48">
        <f t="shared" si="53"/>
        <v>52048</v>
      </c>
      <c r="C285" s="72">
        <f t="shared" si="54"/>
        <v>0</v>
      </c>
      <c r="D285" s="125">
        <v>0</v>
      </c>
      <c r="E285" s="125">
        <v>0</v>
      </c>
      <c r="F285" s="73">
        <f t="shared" si="55"/>
        <v>0</v>
      </c>
      <c r="G285" s="77">
        <f t="shared" si="56"/>
        <v>0</v>
      </c>
      <c r="H285" s="74">
        <f t="shared" si="50"/>
        <v>0</v>
      </c>
      <c r="I285" s="74">
        <f t="shared" si="51"/>
        <v>0</v>
      </c>
      <c r="J285" s="74">
        <f t="shared" si="60"/>
        <v>0</v>
      </c>
      <c r="K285" s="60">
        <f t="shared" si="61"/>
        <v>0</v>
      </c>
      <c r="L285" s="75">
        <f t="shared" si="57"/>
        <v>0</v>
      </c>
      <c r="M285" s="123">
        <f t="shared" si="58"/>
        <v>0</v>
      </c>
      <c r="N285" s="76">
        <f t="shared" si="59"/>
        <v>0</v>
      </c>
      <c r="O285" s="49">
        <f t="shared" si="52"/>
        <v>2042</v>
      </c>
    </row>
    <row r="286" spans="2:15" x14ac:dyDescent="0.25">
      <c r="B286" s="48">
        <f t="shared" si="53"/>
        <v>52079</v>
      </c>
      <c r="C286" s="72">
        <f t="shared" si="54"/>
        <v>0</v>
      </c>
      <c r="D286" s="125">
        <v>0</v>
      </c>
      <c r="E286" s="125">
        <v>0</v>
      </c>
      <c r="F286" s="73">
        <f t="shared" si="55"/>
        <v>0</v>
      </c>
      <c r="G286" s="77">
        <f t="shared" si="56"/>
        <v>0</v>
      </c>
      <c r="H286" s="74">
        <f t="shared" si="50"/>
        <v>0</v>
      </c>
      <c r="I286" s="74">
        <f t="shared" si="51"/>
        <v>0</v>
      </c>
      <c r="J286" s="74">
        <f t="shared" si="60"/>
        <v>0</v>
      </c>
      <c r="K286" s="60">
        <f t="shared" si="61"/>
        <v>0</v>
      </c>
      <c r="L286" s="75">
        <f t="shared" si="57"/>
        <v>0</v>
      </c>
      <c r="M286" s="123">
        <f t="shared" si="58"/>
        <v>0</v>
      </c>
      <c r="N286" s="76">
        <f t="shared" si="59"/>
        <v>0</v>
      </c>
      <c r="O286" s="49">
        <f t="shared" si="52"/>
        <v>2042</v>
      </c>
    </row>
    <row r="287" spans="2:15" x14ac:dyDescent="0.25">
      <c r="B287" s="48">
        <f t="shared" si="53"/>
        <v>52110</v>
      </c>
      <c r="C287" s="72">
        <f t="shared" si="54"/>
        <v>0</v>
      </c>
      <c r="D287" s="125">
        <v>0</v>
      </c>
      <c r="E287" s="125">
        <v>0</v>
      </c>
      <c r="F287" s="73">
        <f t="shared" si="55"/>
        <v>0</v>
      </c>
      <c r="G287" s="77">
        <f t="shared" si="56"/>
        <v>0</v>
      </c>
      <c r="H287" s="74">
        <f t="shared" si="50"/>
        <v>0</v>
      </c>
      <c r="I287" s="74">
        <f t="shared" si="51"/>
        <v>0</v>
      </c>
      <c r="J287" s="74">
        <f t="shared" si="60"/>
        <v>0</v>
      </c>
      <c r="K287" s="60">
        <f t="shared" si="61"/>
        <v>0</v>
      </c>
      <c r="L287" s="75">
        <f t="shared" si="57"/>
        <v>0</v>
      </c>
      <c r="M287" s="123">
        <f t="shared" si="58"/>
        <v>0</v>
      </c>
      <c r="N287" s="76">
        <f t="shared" si="59"/>
        <v>0</v>
      </c>
      <c r="O287" s="49">
        <f t="shared" si="52"/>
        <v>2042</v>
      </c>
    </row>
    <row r="288" spans="2:15" x14ac:dyDescent="0.25">
      <c r="B288" s="48">
        <f t="shared" si="53"/>
        <v>52140</v>
      </c>
      <c r="C288" s="72">
        <f t="shared" si="54"/>
        <v>0</v>
      </c>
      <c r="D288" s="125">
        <v>0</v>
      </c>
      <c r="E288" s="125">
        <v>0</v>
      </c>
      <c r="F288" s="73">
        <f t="shared" si="55"/>
        <v>0</v>
      </c>
      <c r="G288" s="77">
        <f t="shared" si="56"/>
        <v>0</v>
      </c>
      <c r="H288" s="74">
        <f t="shared" si="50"/>
        <v>0</v>
      </c>
      <c r="I288" s="74">
        <f t="shared" si="51"/>
        <v>0</v>
      </c>
      <c r="J288" s="74">
        <f t="shared" si="60"/>
        <v>0</v>
      </c>
      <c r="K288" s="60">
        <f t="shared" si="61"/>
        <v>0</v>
      </c>
      <c r="L288" s="75">
        <f t="shared" si="57"/>
        <v>0</v>
      </c>
      <c r="M288" s="123">
        <f t="shared" si="58"/>
        <v>0</v>
      </c>
      <c r="N288" s="76">
        <f t="shared" si="59"/>
        <v>0</v>
      </c>
      <c r="O288" s="49">
        <f t="shared" si="52"/>
        <v>2042</v>
      </c>
    </row>
    <row r="289" spans="2:15" x14ac:dyDescent="0.25">
      <c r="B289" s="48">
        <f t="shared" si="53"/>
        <v>52171</v>
      </c>
      <c r="C289" s="72">
        <f t="shared" si="54"/>
        <v>0</v>
      </c>
      <c r="D289" s="125">
        <v>0</v>
      </c>
      <c r="E289" s="125">
        <v>0</v>
      </c>
      <c r="F289" s="73">
        <f t="shared" si="55"/>
        <v>0</v>
      </c>
      <c r="G289" s="77">
        <f t="shared" si="56"/>
        <v>0</v>
      </c>
      <c r="H289" s="74">
        <f t="shared" si="50"/>
        <v>0</v>
      </c>
      <c r="I289" s="74">
        <f t="shared" si="51"/>
        <v>0</v>
      </c>
      <c r="J289" s="74">
        <f t="shared" si="60"/>
        <v>0</v>
      </c>
      <c r="K289" s="60">
        <f t="shared" si="61"/>
        <v>0</v>
      </c>
      <c r="L289" s="75">
        <f t="shared" si="57"/>
        <v>0</v>
      </c>
      <c r="M289" s="123">
        <f t="shared" si="58"/>
        <v>0</v>
      </c>
      <c r="N289" s="76">
        <f t="shared" si="59"/>
        <v>0</v>
      </c>
      <c r="O289" s="49">
        <f t="shared" si="52"/>
        <v>2042</v>
      </c>
    </row>
    <row r="290" spans="2:15" x14ac:dyDescent="0.25">
      <c r="B290" s="48">
        <f t="shared" si="53"/>
        <v>52201</v>
      </c>
      <c r="C290" s="72">
        <f t="shared" si="54"/>
        <v>0</v>
      </c>
      <c r="D290" s="125">
        <v>0</v>
      </c>
      <c r="E290" s="125">
        <v>0</v>
      </c>
      <c r="F290" s="73">
        <f t="shared" si="55"/>
        <v>0</v>
      </c>
      <c r="G290" s="77">
        <f t="shared" si="56"/>
        <v>0</v>
      </c>
      <c r="H290" s="74">
        <f t="shared" si="50"/>
        <v>0</v>
      </c>
      <c r="I290" s="74">
        <f t="shared" si="51"/>
        <v>0</v>
      </c>
      <c r="J290" s="74">
        <f t="shared" si="60"/>
        <v>0</v>
      </c>
      <c r="K290" s="60">
        <f t="shared" si="61"/>
        <v>0</v>
      </c>
      <c r="L290" s="75">
        <f t="shared" si="57"/>
        <v>0</v>
      </c>
      <c r="M290" s="123">
        <f t="shared" si="58"/>
        <v>0</v>
      </c>
      <c r="N290" s="76">
        <f t="shared" si="59"/>
        <v>0</v>
      </c>
      <c r="O290" s="49">
        <f t="shared" si="52"/>
        <v>2042</v>
      </c>
    </row>
    <row r="291" spans="2:15" x14ac:dyDescent="0.25">
      <c r="B291" s="48">
        <f t="shared" si="53"/>
        <v>52232</v>
      </c>
      <c r="C291" s="72">
        <f t="shared" si="54"/>
        <v>0</v>
      </c>
      <c r="D291" s="125">
        <v>0</v>
      </c>
      <c r="E291" s="125">
        <v>0</v>
      </c>
      <c r="F291" s="73">
        <f t="shared" si="55"/>
        <v>0</v>
      </c>
      <c r="G291" s="77">
        <f t="shared" si="56"/>
        <v>0</v>
      </c>
      <c r="H291" s="74">
        <f t="shared" si="50"/>
        <v>0</v>
      </c>
      <c r="I291" s="74">
        <f t="shared" si="51"/>
        <v>0</v>
      </c>
      <c r="J291" s="74">
        <f t="shared" si="60"/>
        <v>0</v>
      </c>
      <c r="K291" s="60">
        <f t="shared" si="61"/>
        <v>0</v>
      </c>
      <c r="L291" s="75">
        <f t="shared" si="57"/>
        <v>0</v>
      </c>
      <c r="M291" s="123">
        <f t="shared" si="58"/>
        <v>0</v>
      </c>
      <c r="N291" s="76">
        <f t="shared" si="59"/>
        <v>0</v>
      </c>
      <c r="O291" s="49">
        <f t="shared" si="52"/>
        <v>2043</v>
      </c>
    </row>
    <row r="292" spans="2:15" x14ac:dyDescent="0.25">
      <c r="B292" s="48">
        <f t="shared" si="53"/>
        <v>52263</v>
      </c>
      <c r="C292" s="72">
        <f t="shared" si="54"/>
        <v>0</v>
      </c>
      <c r="D292" s="125">
        <v>0</v>
      </c>
      <c r="E292" s="125">
        <v>0</v>
      </c>
      <c r="F292" s="73">
        <f t="shared" si="55"/>
        <v>0</v>
      </c>
      <c r="G292" s="77">
        <f t="shared" si="56"/>
        <v>0</v>
      </c>
      <c r="H292" s="74">
        <f t="shared" si="50"/>
        <v>0</v>
      </c>
      <c r="I292" s="74">
        <f t="shared" si="51"/>
        <v>0</v>
      </c>
      <c r="J292" s="74">
        <f t="shared" si="60"/>
        <v>0</v>
      </c>
      <c r="K292" s="60">
        <f t="shared" si="61"/>
        <v>0</v>
      </c>
      <c r="L292" s="75">
        <f t="shared" si="57"/>
        <v>0</v>
      </c>
      <c r="M292" s="123">
        <f t="shared" si="58"/>
        <v>0</v>
      </c>
      <c r="N292" s="76">
        <f t="shared" si="59"/>
        <v>0</v>
      </c>
      <c r="O292" s="49">
        <f t="shared" si="52"/>
        <v>2043</v>
      </c>
    </row>
    <row r="293" spans="2:15" x14ac:dyDescent="0.25">
      <c r="B293" s="48">
        <f t="shared" si="53"/>
        <v>52291</v>
      </c>
      <c r="C293" s="72">
        <f t="shared" si="54"/>
        <v>0</v>
      </c>
      <c r="D293" s="125">
        <v>0</v>
      </c>
      <c r="E293" s="125">
        <v>0</v>
      </c>
      <c r="F293" s="73">
        <f t="shared" si="55"/>
        <v>0</v>
      </c>
      <c r="G293" s="77">
        <f t="shared" si="56"/>
        <v>0</v>
      </c>
      <c r="H293" s="74">
        <f t="shared" si="50"/>
        <v>0</v>
      </c>
      <c r="I293" s="74">
        <f t="shared" si="51"/>
        <v>0</v>
      </c>
      <c r="J293" s="74">
        <f t="shared" si="60"/>
        <v>0</v>
      </c>
      <c r="K293" s="60">
        <f t="shared" si="61"/>
        <v>0</v>
      </c>
      <c r="L293" s="75">
        <f t="shared" si="57"/>
        <v>0</v>
      </c>
      <c r="M293" s="123">
        <f t="shared" si="58"/>
        <v>0</v>
      </c>
      <c r="N293" s="76">
        <f t="shared" si="59"/>
        <v>0</v>
      </c>
      <c r="O293" s="49">
        <f t="shared" si="52"/>
        <v>2043</v>
      </c>
    </row>
    <row r="294" spans="2:15" x14ac:dyDescent="0.25">
      <c r="B294" s="48">
        <f t="shared" si="53"/>
        <v>52322</v>
      </c>
      <c r="C294" s="72">
        <f t="shared" si="54"/>
        <v>0</v>
      </c>
      <c r="D294" s="125">
        <v>0</v>
      </c>
      <c r="E294" s="125">
        <v>0</v>
      </c>
      <c r="F294" s="73">
        <f t="shared" si="55"/>
        <v>0</v>
      </c>
      <c r="G294" s="77">
        <f t="shared" si="56"/>
        <v>0</v>
      </c>
      <c r="H294" s="74">
        <f t="shared" si="50"/>
        <v>0</v>
      </c>
      <c r="I294" s="74">
        <f t="shared" si="51"/>
        <v>0</v>
      </c>
      <c r="J294" s="74">
        <f t="shared" si="60"/>
        <v>0</v>
      </c>
      <c r="K294" s="60">
        <f t="shared" si="61"/>
        <v>0</v>
      </c>
      <c r="L294" s="75">
        <f t="shared" si="57"/>
        <v>0</v>
      </c>
      <c r="M294" s="123">
        <f t="shared" si="58"/>
        <v>0</v>
      </c>
      <c r="N294" s="76">
        <f t="shared" si="59"/>
        <v>0</v>
      </c>
      <c r="O294" s="49">
        <f t="shared" si="52"/>
        <v>2043</v>
      </c>
    </row>
    <row r="295" spans="2:15" x14ac:dyDescent="0.25">
      <c r="B295" s="48">
        <f t="shared" si="53"/>
        <v>52352</v>
      </c>
      <c r="C295" s="72">
        <f t="shared" si="54"/>
        <v>0</v>
      </c>
      <c r="D295" s="125">
        <v>0</v>
      </c>
      <c r="E295" s="125">
        <v>0</v>
      </c>
      <c r="F295" s="73">
        <f t="shared" si="55"/>
        <v>0</v>
      </c>
      <c r="G295" s="77">
        <f t="shared" si="56"/>
        <v>0</v>
      </c>
      <c r="H295" s="74">
        <f t="shared" si="50"/>
        <v>0</v>
      </c>
      <c r="I295" s="74">
        <f t="shared" si="51"/>
        <v>0</v>
      </c>
      <c r="J295" s="74">
        <f t="shared" si="60"/>
        <v>0</v>
      </c>
      <c r="K295" s="60">
        <f t="shared" si="61"/>
        <v>0</v>
      </c>
      <c r="L295" s="75">
        <f t="shared" si="57"/>
        <v>0</v>
      </c>
      <c r="M295" s="123">
        <f t="shared" si="58"/>
        <v>0</v>
      </c>
      <c r="N295" s="76">
        <f t="shared" si="59"/>
        <v>0</v>
      </c>
      <c r="O295" s="49">
        <f t="shared" si="52"/>
        <v>2043</v>
      </c>
    </row>
    <row r="296" spans="2:15" x14ac:dyDescent="0.25">
      <c r="B296" s="48">
        <f t="shared" si="53"/>
        <v>52383</v>
      </c>
      <c r="C296" s="72">
        <f t="shared" si="54"/>
        <v>0</v>
      </c>
      <c r="D296" s="125">
        <v>0</v>
      </c>
      <c r="E296" s="125">
        <v>0</v>
      </c>
      <c r="F296" s="73">
        <f t="shared" si="55"/>
        <v>0</v>
      </c>
      <c r="G296" s="77">
        <f t="shared" si="56"/>
        <v>0</v>
      </c>
      <c r="H296" s="74">
        <f t="shared" si="50"/>
        <v>0</v>
      </c>
      <c r="I296" s="74">
        <f t="shared" si="51"/>
        <v>0</v>
      </c>
      <c r="J296" s="74">
        <f t="shared" si="60"/>
        <v>0</v>
      </c>
      <c r="K296" s="60">
        <f t="shared" si="61"/>
        <v>0</v>
      </c>
      <c r="L296" s="75">
        <f t="shared" si="57"/>
        <v>0</v>
      </c>
      <c r="M296" s="123">
        <f t="shared" si="58"/>
        <v>0</v>
      </c>
      <c r="N296" s="76">
        <f t="shared" si="59"/>
        <v>0</v>
      </c>
      <c r="O296" s="49">
        <f t="shared" si="52"/>
        <v>2043</v>
      </c>
    </row>
    <row r="297" spans="2:15" x14ac:dyDescent="0.25">
      <c r="B297" s="48">
        <f t="shared" si="53"/>
        <v>52413</v>
      </c>
      <c r="C297" s="72">
        <f t="shared" si="54"/>
        <v>0</v>
      </c>
      <c r="D297" s="125">
        <v>0</v>
      </c>
      <c r="E297" s="125">
        <v>0</v>
      </c>
      <c r="F297" s="73">
        <f t="shared" si="55"/>
        <v>0</v>
      </c>
      <c r="G297" s="77">
        <f t="shared" si="56"/>
        <v>0</v>
      </c>
      <c r="H297" s="74">
        <f t="shared" si="50"/>
        <v>0</v>
      </c>
      <c r="I297" s="74">
        <f t="shared" si="51"/>
        <v>0</v>
      </c>
      <c r="J297" s="74">
        <f t="shared" si="60"/>
        <v>0</v>
      </c>
      <c r="K297" s="60">
        <f t="shared" si="61"/>
        <v>0</v>
      </c>
      <c r="L297" s="75">
        <f t="shared" si="57"/>
        <v>0</v>
      </c>
      <c r="M297" s="123">
        <f t="shared" si="58"/>
        <v>0</v>
      </c>
      <c r="N297" s="76">
        <f t="shared" si="59"/>
        <v>0</v>
      </c>
      <c r="O297" s="49">
        <f t="shared" si="52"/>
        <v>2043</v>
      </c>
    </row>
    <row r="298" spans="2:15" x14ac:dyDescent="0.25">
      <c r="B298" s="48">
        <f t="shared" si="53"/>
        <v>52444</v>
      </c>
      <c r="C298" s="72">
        <f t="shared" si="54"/>
        <v>0</v>
      </c>
      <c r="D298" s="125">
        <v>0</v>
      </c>
      <c r="E298" s="125">
        <v>0</v>
      </c>
      <c r="F298" s="73">
        <f t="shared" si="55"/>
        <v>0</v>
      </c>
      <c r="G298" s="77">
        <f t="shared" si="56"/>
        <v>0</v>
      </c>
      <c r="H298" s="74">
        <f t="shared" si="50"/>
        <v>0</v>
      </c>
      <c r="I298" s="74">
        <f t="shared" si="51"/>
        <v>0</v>
      </c>
      <c r="J298" s="74">
        <f t="shared" si="60"/>
        <v>0</v>
      </c>
      <c r="K298" s="60">
        <f t="shared" si="61"/>
        <v>0</v>
      </c>
      <c r="L298" s="75">
        <f t="shared" si="57"/>
        <v>0</v>
      </c>
      <c r="M298" s="123">
        <f t="shared" si="58"/>
        <v>0</v>
      </c>
      <c r="N298" s="76">
        <f t="shared" si="59"/>
        <v>0</v>
      </c>
      <c r="O298" s="49">
        <f t="shared" si="52"/>
        <v>2043</v>
      </c>
    </row>
    <row r="299" spans="2:15" x14ac:dyDescent="0.25">
      <c r="B299" s="48">
        <f t="shared" si="53"/>
        <v>52475</v>
      </c>
      <c r="C299" s="72">
        <f t="shared" si="54"/>
        <v>0</v>
      </c>
      <c r="D299" s="125">
        <v>0</v>
      </c>
      <c r="E299" s="125">
        <v>0</v>
      </c>
      <c r="F299" s="73">
        <f t="shared" si="55"/>
        <v>0</v>
      </c>
      <c r="G299" s="77">
        <f t="shared" si="56"/>
        <v>0</v>
      </c>
      <c r="H299" s="74">
        <f t="shared" si="50"/>
        <v>0</v>
      </c>
      <c r="I299" s="74">
        <f t="shared" si="51"/>
        <v>0</v>
      </c>
      <c r="J299" s="74">
        <f t="shared" si="60"/>
        <v>0</v>
      </c>
      <c r="K299" s="60">
        <f t="shared" si="61"/>
        <v>0</v>
      </c>
      <c r="L299" s="75">
        <f t="shared" si="57"/>
        <v>0</v>
      </c>
      <c r="M299" s="123">
        <f t="shared" si="58"/>
        <v>0</v>
      </c>
      <c r="N299" s="76">
        <f t="shared" si="59"/>
        <v>0</v>
      </c>
      <c r="O299" s="49">
        <f t="shared" si="52"/>
        <v>2043</v>
      </c>
    </row>
    <row r="300" spans="2:15" x14ac:dyDescent="0.25">
      <c r="B300" s="48">
        <f t="shared" si="53"/>
        <v>52505</v>
      </c>
      <c r="C300" s="72">
        <f t="shared" si="54"/>
        <v>0</v>
      </c>
      <c r="D300" s="125">
        <v>0</v>
      </c>
      <c r="E300" s="125">
        <v>0</v>
      </c>
      <c r="F300" s="73">
        <f t="shared" si="55"/>
        <v>0</v>
      </c>
      <c r="G300" s="77">
        <f t="shared" si="56"/>
        <v>0</v>
      </c>
      <c r="H300" s="74">
        <f t="shared" si="50"/>
        <v>0</v>
      </c>
      <c r="I300" s="74">
        <f t="shared" si="51"/>
        <v>0</v>
      </c>
      <c r="J300" s="74">
        <f t="shared" si="60"/>
        <v>0</v>
      </c>
      <c r="K300" s="60">
        <f t="shared" si="61"/>
        <v>0</v>
      </c>
      <c r="L300" s="75">
        <f t="shared" si="57"/>
        <v>0</v>
      </c>
      <c r="M300" s="123">
        <f t="shared" si="58"/>
        <v>0</v>
      </c>
      <c r="N300" s="76">
        <f t="shared" si="59"/>
        <v>0</v>
      </c>
      <c r="O300" s="49">
        <f t="shared" si="52"/>
        <v>2043</v>
      </c>
    </row>
    <row r="301" spans="2:15" x14ac:dyDescent="0.25">
      <c r="B301" s="48">
        <f t="shared" si="53"/>
        <v>52536</v>
      </c>
      <c r="C301" s="72">
        <f t="shared" si="54"/>
        <v>0</v>
      </c>
      <c r="D301" s="125">
        <v>0</v>
      </c>
      <c r="E301" s="125">
        <v>0</v>
      </c>
      <c r="F301" s="73">
        <f t="shared" si="55"/>
        <v>0</v>
      </c>
      <c r="G301" s="77">
        <f t="shared" si="56"/>
        <v>0</v>
      </c>
      <c r="H301" s="74">
        <f t="shared" si="50"/>
        <v>0</v>
      </c>
      <c r="I301" s="74">
        <f t="shared" si="51"/>
        <v>0</v>
      </c>
      <c r="J301" s="74">
        <f t="shared" si="60"/>
        <v>0</v>
      </c>
      <c r="K301" s="60">
        <f t="shared" si="61"/>
        <v>0</v>
      </c>
      <c r="L301" s="75">
        <f t="shared" si="57"/>
        <v>0</v>
      </c>
      <c r="M301" s="123">
        <f t="shared" si="58"/>
        <v>0</v>
      </c>
      <c r="N301" s="76">
        <f t="shared" si="59"/>
        <v>0</v>
      </c>
      <c r="O301" s="49">
        <f t="shared" si="52"/>
        <v>2043</v>
      </c>
    </row>
    <row r="302" spans="2:15" x14ac:dyDescent="0.25">
      <c r="B302" s="48">
        <f t="shared" si="53"/>
        <v>52566</v>
      </c>
      <c r="C302" s="72">
        <f t="shared" si="54"/>
        <v>0</v>
      </c>
      <c r="D302" s="125">
        <v>0</v>
      </c>
      <c r="E302" s="125">
        <v>0</v>
      </c>
      <c r="F302" s="73">
        <f t="shared" si="55"/>
        <v>0</v>
      </c>
      <c r="G302" s="77">
        <f t="shared" si="56"/>
        <v>0</v>
      </c>
      <c r="H302" s="74">
        <f t="shared" si="50"/>
        <v>0</v>
      </c>
      <c r="I302" s="74">
        <f t="shared" si="51"/>
        <v>0</v>
      </c>
      <c r="J302" s="74">
        <f t="shared" si="60"/>
        <v>0</v>
      </c>
      <c r="K302" s="60">
        <f t="shared" si="61"/>
        <v>0</v>
      </c>
      <c r="L302" s="75">
        <f t="shared" si="57"/>
        <v>0</v>
      </c>
      <c r="M302" s="123">
        <f t="shared" si="58"/>
        <v>0</v>
      </c>
      <c r="N302" s="76">
        <f t="shared" si="59"/>
        <v>0</v>
      </c>
      <c r="O302" s="49">
        <f t="shared" si="52"/>
        <v>2043</v>
      </c>
    </row>
    <row r="303" spans="2:15" x14ac:dyDescent="0.25">
      <c r="B303" s="48">
        <f t="shared" si="53"/>
        <v>52597</v>
      </c>
      <c r="C303" s="72">
        <f t="shared" si="54"/>
        <v>0</v>
      </c>
      <c r="D303" s="125">
        <v>0</v>
      </c>
      <c r="E303" s="125">
        <v>0</v>
      </c>
      <c r="F303" s="73">
        <f t="shared" si="55"/>
        <v>0</v>
      </c>
      <c r="G303" s="77">
        <f t="shared" si="56"/>
        <v>0</v>
      </c>
      <c r="H303" s="74">
        <f t="shared" si="50"/>
        <v>0</v>
      </c>
      <c r="I303" s="74">
        <f t="shared" si="51"/>
        <v>0</v>
      </c>
      <c r="J303" s="74">
        <f t="shared" si="60"/>
        <v>0</v>
      </c>
      <c r="K303" s="60">
        <f t="shared" si="61"/>
        <v>0</v>
      </c>
      <c r="L303" s="75">
        <f t="shared" si="57"/>
        <v>0</v>
      </c>
      <c r="M303" s="123">
        <f t="shared" si="58"/>
        <v>0</v>
      </c>
      <c r="N303" s="76">
        <f t="shared" si="59"/>
        <v>0</v>
      </c>
      <c r="O303" s="49">
        <f t="shared" si="52"/>
        <v>2044</v>
      </c>
    </row>
    <row r="304" spans="2:15" x14ac:dyDescent="0.25">
      <c r="B304" s="48">
        <f t="shared" si="53"/>
        <v>52628</v>
      </c>
      <c r="C304" s="72">
        <f t="shared" si="54"/>
        <v>0</v>
      </c>
      <c r="D304" s="125">
        <v>0</v>
      </c>
      <c r="E304" s="125">
        <v>0</v>
      </c>
      <c r="F304" s="73">
        <f t="shared" si="55"/>
        <v>0</v>
      </c>
      <c r="G304" s="77">
        <f t="shared" si="56"/>
        <v>0</v>
      </c>
      <c r="H304" s="74">
        <f t="shared" si="50"/>
        <v>0</v>
      </c>
      <c r="I304" s="74">
        <f t="shared" si="51"/>
        <v>0</v>
      </c>
      <c r="J304" s="74">
        <f t="shared" si="60"/>
        <v>0</v>
      </c>
      <c r="K304" s="60">
        <f t="shared" si="61"/>
        <v>0</v>
      </c>
      <c r="L304" s="75">
        <f t="shared" si="57"/>
        <v>0</v>
      </c>
      <c r="M304" s="123">
        <f t="shared" si="58"/>
        <v>0</v>
      </c>
      <c r="N304" s="76">
        <f t="shared" si="59"/>
        <v>0</v>
      </c>
      <c r="O304" s="49">
        <f t="shared" si="52"/>
        <v>2044</v>
      </c>
    </row>
    <row r="305" spans="1:15" x14ac:dyDescent="0.25">
      <c r="B305" s="48">
        <f t="shared" si="53"/>
        <v>52657</v>
      </c>
      <c r="C305" s="72">
        <f t="shared" si="54"/>
        <v>0</v>
      </c>
      <c r="D305" s="125">
        <v>0</v>
      </c>
      <c r="E305" s="125">
        <v>0</v>
      </c>
      <c r="F305" s="73">
        <f t="shared" si="55"/>
        <v>0</v>
      </c>
      <c r="G305" s="77">
        <f t="shared" si="56"/>
        <v>0</v>
      </c>
      <c r="H305" s="74">
        <f t="shared" si="50"/>
        <v>0</v>
      </c>
      <c r="I305" s="74">
        <f t="shared" si="51"/>
        <v>0</v>
      </c>
      <c r="J305" s="74">
        <f t="shared" si="60"/>
        <v>0</v>
      </c>
      <c r="K305" s="60">
        <f t="shared" si="61"/>
        <v>0</v>
      </c>
      <c r="L305" s="75">
        <f t="shared" si="57"/>
        <v>0</v>
      </c>
      <c r="M305" s="123">
        <f t="shared" si="58"/>
        <v>0</v>
      </c>
      <c r="N305" s="76">
        <f t="shared" si="59"/>
        <v>0</v>
      </c>
      <c r="O305" s="49">
        <f t="shared" si="52"/>
        <v>2044</v>
      </c>
    </row>
    <row r="306" spans="1:15" x14ac:dyDescent="0.25">
      <c r="B306" s="48">
        <f t="shared" si="53"/>
        <v>52688</v>
      </c>
      <c r="C306" s="72">
        <f t="shared" si="54"/>
        <v>0</v>
      </c>
      <c r="D306" s="125">
        <v>0</v>
      </c>
      <c r="E306" s="125">
        <v>0</v>
      </c>
      <c r="F306" s="73">
        <f t="shared" si="55"/>
        <v>0</v>
      </c>
      <c r="G306" s="77">
        <f t="shared" si="56"/>
        <v>0</v>
      </c>
      <c r="H306" s="74">
        <f t="shared" si="50"/>
        <v>0</v>
      </c>
      <c r="I306" s="74">
        <f t="shared" si="51"/>
        <v>0</v>
      </c>
      <c r="J306" s="74">
        <f t="shared" si="60"/>
        <v>0</v>
      </c>
      <c r="K306" s="60">
        <f t="shared" si="61"/>
        <v>0</v>
      </c>
      <c r="L306" s="75">
        <f t="shared" si="57"/>
        <v>0</v>
      </c>
      <c r="M306" s="123">
        <f t="shared" si="58"/>
        <v>0</v>
      </c>
      <c r="N306" s="76">
        <f t="shared" si="59"/>
        <v>0</v>
      </c>
      <c r="O306" s="49">
        <f t="shared" si="52"/>
        <v>2044</v>
      </c>
    </row>
    <row r="307" spans="1:15" x14ac:dyDescent="0.25">
      <c r="B307" s="48">
        <f t="shared" si="53"/>
        <v>52718</v>
      </c>
      <c r="C307" s="72">
        <f t="shared" si="54"/>
        <v>0</v>
      </c>
      <c r="D307" s="125">
        <v>0</v>
      </c>
      <c r="E307" s="125">
        <v>0</v>
      </c>
      <c r="F307" s="73">
        <f t="shared" si="55"/>
        <v>0</v>
      </c>
      <c r="G307" s="77">
        <f t="shared" si="56"/>
        <v>0</v>
      </c>
      <c r="H307" s="74">
        <f t="shared" si="50"/>
        <v>0</v>
      </c>
      <c r="I307" s="74">
        <f t="shared" si="51"/>
        <v>0</v>
      </c>
      <c r="J307" s="74">
        <f t="shared" si="60"/>
        <v>0</v>
      </c>
      <c r="K307" s="60">
        <f t="shared" si="61"/>
        <v>0</v>
      </c>
      <c r="L307" s="75">
        <f t="shared" si="57"/>
        <v>0</v>
      </c>
      <c r="M307" s="123">
        <f t="shared" si="58"/>
        <v>0</v>
      </c>
      <c r="N307" s="76">
        <f t="shared" si="59"/>
        <v>0</v>
      </c>
      <c r="O307" s="49">
        <f t="shared" si="52"/>
        <v>2044</v>
      </c>
    </row>
    <row r="308" spans="1:15" x14ac:dyDescent="0.25">
      <c r="B308" s="48">
        <f t="shared" si="53"/>
        <v>52749</v>
      </c>
      <c r="C308" s="72">
        <f t="shared" si="54"/>
        <v>0</v>
      </c>
      <c r="D308" s="125">
        <v>0</v>
      </c>
      <c r="E308" s="125">
        <v>0</v>
      </c>
      <c r="F308" s="73">
        <f t="shared" si="55"/>
        <v>0</v>
      </c>
      <c r="G308" s="77">
        <f t="shared" si="56"/>
        <v>0</v>
      </c>
      <c r="H308" s="74">
        <f t="shared" si="50"/>
        <v>0</v>
      </c>
      <c r="I308" s="74">
        <f t="shared" si="51"/>
        <v>0</v>
      </c>
      <c r="J308" s="74">
        <f t="shared" si="60"/>
        <v>0</v>
      </c>
      <c r="K308" s="60">
        <f t="shared" si="61"/>
        <v>0</v>
      </c>
      <c r="L308" s="75">
        <f t="shared" si="57"/>
        <v>0</v>
      </c>
      <c r="M308" s="123">
        <f t="shared" si="58"/>
        <v>0</v>
      </c>
      <c r="N308" s="76">
        <f t="shared" si="59"/>
        <v>0</v>
      </c>
      <c r="O308" s="49">
        <f t="shared" si="52"/>
        <v>2044</v>
      </c>
    </row>
    <row r="309" spans="1:15" x14ac:dyDescent="0.25">
      <c r="B309" s="48">
        <f t="shared" si="53"/>
        <v>52779</v>
      </c>
      <c r="C309" s="72">
        <f t="shared" si="54"/>
        <v>0</v>
      </c>
      <c r="D309" s="125">
        <v>0</v>
      </c>
      <c r="E309" s="125">
        <v>0</v>
      </c>
      <c r="F309" s="73">
        <f t="shared" si="55"/>
        <v>0</v>
      </c>
      <c r="G309" s="77">
        <f t="shared" si="56"/>
        <v>0</v>
      </c>
      <c r="H309" s="74">
        <f t="shared" si="50"/>
        <v>0</v>
      </c>
      <c r="I309" s="74">
        <f t="shared" si="51"/>
        <v>0</v>
      </c>
      <c r="J309" s="74">
        <f t="shared" si="60"/>
        <v>0</v>
      </c>
      <c r="K309" s="60">
        <f t="shared" si="61"/>
        <v>0</v>
      </c>
      <c r="L309" s="75">
        <f t="shared" si="57"/>
        <v>0</v>
      </c>
      <c r="M309" s="123">
        <f t="shared" si="58"/>
        <v>0</v>
      </c>
      <c r="N309" s="76">
        <f t="shared" si="59"/>
        <v>0</v>
      </c>
      <c r="O309" s="49">
        <f t="shared" si="52"/>
        <v>2044</v>
      </c>
    </row>
    <row r="310" spans="1:15" x14ac:dyDescent="0.25">
      <c r="B310" s="48">
        <f t="shared" si="53"/>
        <v>52810</v>
      </c>
      <c r="C310" s="72">
        <f t="shared" si="54"/>
        <v>0</v>
      </c>
      <c r="D310" s="125">
        <v>0</v>
      </c>
      <c r="E310" s="125">
        <v>0</v>
      </c>
      <c r="F310" s="73">
        <f t="shared" si="55"/>
        <v>0</v>
      </c>
      <c r="G310" s="77">
        <f t="shared" si="56"/>
        <v>0</v>
      </c>
      <c r="H310" s="74">
        <f t="shared" si="50"/>
        <v>0</v>
      </c>
      <c r="I310" s="74">
        <f t="shared" si="51"/>
        <v>0</v>
      </c>
      <c r="J310" s="74">
        <f t="shared" si="60"/>
        <v>0</v>
      </c>
      <c r="K310" s="60">
        <f t="shared" si="61"/>
        <v>0</v>
      </c>
      <c r="L310" s="75">
        <f t="shared" si="57"/>
        <v>0</v>
      </c>
      <c r="M310" s="123">
        <f t="shared" si="58"/>
        <v>0</v>
      </c>
      <c r="N310" s="76">
        <f t="shared" si="59"/>
        <v>0</v>
      </c>
      <c r="O310" s="49">
        <f t="shared" si="52"/>
        <v>2044</v>
      </c>
    </row>
    <row r="311" spans="1:15" x14ac:dyDescent="0.25">
      <c r="B311" s="48">
        <f t="shared" si="53"/>
        <v>52841</v>
      </c>
      <c r="C311" s="72">
        <f t="shared" si="54"/>
        <v>0</v>
      </c>
      <c r="D311" s="125">
        <v>0</v>
      </c>
      <c r="E311" s="125">
        <v>0</v>
      </c>
      <c r="F311" s="73">
        <f t="shared" si="55"/>
        <v>0</v>
      </c>
      <c r="G311" s="77">
        <f t="shared" si="56"/>
        <v>0</v>
      </c>
      <c r="H311" s="74">
        <f t="shared" si="50"/>
        <v>0</v>
      </c>
      <c r="I311" s="74">
        <f t="shared" si="51"/>
        <v>0</v>
      </c>
      <c r="J311" s="74">
        <f t="shared" si="60"/>
        <v>0</v>
      </c>
      <c r="K311" s="60">
        <f t="shared" si="61"/>
        <v>0</v>
      </c>
      <c r="L311" s="75">
        <f t="shared" si="57"/>
        <v>0</v>
      </c>
      <c r="M311" s="123">
        <f t="shared" si="58"/>
        <v>0</v>
      </c>
      <c r="N311" s="76">
        <f t="shared" si="59"/>
        <v>0</v>
      </c>
      <c r="O311" s="49">
        <f t="shared" si="52"/>
        <v>2044</v>
      </c>
    </row>
    <row r="312" spans="1:15" x14ac:dyDescent="0.25">
      <c r="B312" s="48">
        <f t="shared" si="53"/>
        <v>52871</v>
      </c>
      <c r="C312" s="72">
        <f t="shared" si="54"/>
        <v>0</v>
      </c>
      <c r="D312" s="125">
        <v>0</v>
      </c>
      <c r="E312" s="125">
        <v>0</v>
      </c>
      <c r="F312" s="73">
        <f t="shared" si="55"/>
        <v>0</v>
      </c>
      <c r="G312" s="77">
        <f t="shared" si="56"/>
        <v>0</v>
      </c>
      <c r="H312" s="74">
        <f t="shared" si="50"/>
        <v>0</v>
      </c>
      <c r="I312" s="74">
        <f t="shared" si="51"/>
        <v>0</v>
      </c>
      <c r="J312" s="74">
        <f t="shared" si="60"/>
        <v>0</v>
      </c>
      <c r="K312" s="60">
        <f t="shared" si="61"/>
        <v>0</v>
      </c>
      <c r="L312" s="75">
        <f t="shared" si="57"/>
        <v>0</v>
      </c>
      <c r="M312" s="123">
        <f t="shared" si="58"/>
        <v>0</v>
      </c>
      <c r="N312" s="76">
        <f t="shared" si="59"/>
        <v>0</v>
      </c>
      <c r="O312" s="49">
        <f t="shared" si="52"/>
        <v>2044</v>
      </c>
    </row>
    <row r="313" spans="1:15" x14ac:dyDescent="0.25">
      <c r="B313" s="48">
        <f t="shared" si="53"/>
        <v>52902</v>
      </c>
      <c r="C313" s="72">
        <f t="shared" si="54"/>
        <v>0</v>
      </c>
      <c r="D313" s="125">
        <v>0</v>
      </c>
      <c r="E313" s="125">
        <v>0</v>
      </c>
      <c r="F313" s="73">
        <f t="shared" si="55"/>
        <v>0</v>
      </c>
      <c r="G313" s="77">
        <f t="shared" si="56"/>
        <v>0</v>
      </c>
      <c r="H313" s="74">
        <f t="shared" si="50"/>
        <v>0</v>
      </c>
      <c r="I313" s="74">
        <f t="shared" si="51"/>
        <v>0</v>
      </c>
      <c r="J313" s="74">
        <f t="shared" si="60"/>
        <v>0</v>
      </c>
      <c r="K313" s="60">
        <f t="shared" si="61"/>
        <v>0</v>
      </c>
      <c r="L313" s="75">
        <f t="shared" si="57"/>
        <v>0</v>
      </c>
      <c r="M313" s="123">
        <f t="shared" si="58"/>
        <v>0</v>
      </c>
      <c r="N313" s="76">
        <f t="shared" si="59"/>
        <v>0</v>
      </c>
      <c r="O313" s="49">
        <f t="shared" si="52"/>
        <v>2044</v>
      </c>
    </row>
    <row r="314" spans="1:15" x14ac:dyDescent="0.25">
      <c r="B314" s="48">
        <f t="shared" si="53"/>
        <v>52932</v>
      </c>
      <c r="C314" s="72">
        <f t="shared" si="54"/>
        <v>0</v>
      </c>
      <c r="D314" s="125">
        <v>0</v>
      </c>
      <c r="E314" s="125">
        <v>0</v>
      </c>
      <c r="F314" s="73">
        <f t="shared" si="55"/>
        <v>0</v>
      </c>
      <c r="G314" s="77">
        <f t="shared" si="56"/>
        <v>0</v>
      </c>
      <c r="H314" s="74">
        <f t="shared" si="50"/>
        <v>0</v>
      </c>
      <c r="I314" s="74">
        <f t="shared" si="51"/>
        <v>0</v>
      </c>
      <c r="J314" s="74">
        <f t="shared" si="60"/>
        <v>0</v>
      </c>
      <c r="K314" s="60">
        <f t="shared" si="61"/>
        <v>0</v>
      </c>
      <c r="L314" s="75">
        <f t="shared" si="57"/>
        <v>0</v>
      </c>
      <c r="M314" s="123">
        <f t="shared" si="58"/>
        <v>0</v>
      </c>
      <c r="N314" s="76">
        <f t="shared" si="59"/>
        <v>0</v>
      </c>
      <c r="O314" s="49">
        <f t="shared" si="52"/>
        <v>2044</v>
      </c>
    </row>
    <row r="315" spans="1:15" x14ac:dyDescent="0.25">
      <c r="B315" s="48">
        <f t="shared" si="53"/>
        <v>52963</v>
      </c>
      <c r="C315" s="72">
        <f t="shared" si="54"/>
        <v>0</v>
      </c>
      <c r="D315" s="125">
        <v>0</v>
      </c>
      <c r="E315" s="125">
        <v>0</v>
      </c>
      <c r="F315" s="73">
        <f t="shared" si="55"/>
        <v>0</v>
      </c>
      <c r="G315" s="77">
        <f t="shared" si="56"/>
        <v>0</v>
      </c>
      <c r="H315" s="74">
        <f t="shared" si="50"/>
        <v>0</v>
      </c>
      <c r="I315" s="74">
        <f t="shared" si="51"/>
        <v>0</v>
      </c>
      <c r="J315" s="74">
        <f t="shared" si="60"/>
        <v>0</v>
      </c>
      <c r="K315" s="60">
        <f t="shared" si="61"/>
        <v>0</v>
      </c>
      <c r="L315" s="75">
        <f t="shared" si="57"/>
        <v>0</v>
      </c>
      <c r="M315" s="123">
        <f t="shared" si="58"/>
        <v>0</v>
      </c>
      <c r="N315" s="76">
        <f t="shared" si="59"/>
        <v>0</v>
      </c>
      <c r="O315" s="49">
        <f t="shared" si="52"/>
        <v>2045</v>
      </c>
    </row>
    <row r="316" spans="1:15" x14ac:dyDescent="0.25">
      <c r="A316" s="99"/>
      <c r="B316" s="48">
        <f t="shared" si="53"/>
        <v>52994</v>
      </c>
      <c r="C316" s="72">
        <f t="shared" si="54"/>
        <v>0</v>
      </c>
      <c r="D316" s="125">
        <v>0</v>
      </c>
      <c r="E316" s="125">
        <v>0</v>
      </c>
      <c r="F316" s="73">
        <f t="shared" si="55"/>
        <v>0</v>
      </c>
      <c r="G316" s="77">
        <f t="shared" si="56"/>
        <v>0</v>
      </c>
      <c r="H316" s="74">
        <f t="shared" si="50"/>
        <v>0</v>
      </c>
      <c r="I316" s="74">
        <f t="shared" si="51"/>
        <v>0</v>
      </c>
      <c r="J316" s="74">
        <f t="shared" si="60"/>
        <v>0</v>
      </c>
      <c r="K316" s="60">
        <f t="shared" si="61"/>
        <v>0</v>
      </c>
      <c r="L316" s="75">
        <f t="shared" si="57"/>
        <v>0</v>
      </c>
      <c r="M316" s="123">
        <f t="shared" si="58"/>
        <v>0</v>
      </c>
      <c r="N316" s="76">
        <f t="shared" si="59"/>
        <v>0</v>
      </c>
      <c r="O316" s="49">
        <f t="shared" si="52"/>
        <v>2045</v>
      </c>
    </row>
    <row r="317" spans="1:15" x14ac:dyDescent="0.25">
      <c r="B317" s="48">
        <f t="shared" si="53"/>
        <v>53022</v>
      </c>
      <c r="C317" s="72">
        <f t="shared" si="54"/>
        <v>0</v>
      </c>
      <c r="D317" s="125">
        <v>0</v>
      </c>
      <c r="E317" s="125">
        <v>0</v>
      </c>
      <c r="F317" s="73">
        <f t="shared" si="55"/>
        <v>0</v>
      </c>
      <c r="G317" s="77">
        <f t="shared" si="56"/>
        <v>0</v>
      </c>
      <c r="H317" s="74">
        <f t="shared" si="50"/>
        <v>0</v>
      </c>
      <c r="I317" s="74">
        <f t="shared" si="51"/>
        <v>0</v>
      </c>
      <c r="J317" s="74">
        <f t="shared" si="60"/>
        <v>0</v>
      </c>
      <c r="K317" s="60">
        <f t="shared" si="61"/>
        <v>0</v>
      </c>
      <c r="L317" s="75">
        <f t="shared" si="57"/>
        <v>0</v>
      </c>
      <c r="M317" s="123">
        <f t="shared" si="58"/>
        <v>0</v>
      </c>
      <c r="N317" s="76">
        <f t="shared" si="59"/>
        <v>0</v>
      </c>
      <c r="O317" s="49">
        <f t="shared" si="52"/>
        <v>2045</v>
      </c>
    </row>
    <row r="318" spans="1:15" x14ac:dyDescent="0.25">
      <c r="A318" s="99"/>
      <c r="B318" s="48">
        <f t="shared" si="53"/>
        <v>53053</v>
      </c>
      <c r="C318" s="72">
        <f t="shared" si="54"/>
        <v>0</v>
      </c>
      <c r="D318" s="125">
        <v>0</v>
      </c>
      <c r="E318" s="125">
        <v>0</v>
      </c>
      <c r="F318" s="73">
        <f t="shared" si="55"/>
        <v>0</v>
      </c>
      <c r="G318" s="77">
        <f t="shared" si="56"/>
        <v>0</v>
      </c>
      <c r="H318" s="74">
        <f t="shared" si="50"/>
        <v>0</v>
      </c>
      <c r="I318" s="74">
        <f t="shared" si="51"/>
        <v>0</v>
      </c>
      <c r="J318" s="74">
        <f t="shared" si="60"/>
        <v>0</v>
      </c>
      <c r="K318" s="60">
        <f t="shared" si="61"/>
        <v>0</v>
      </c>
      <c r="L318" s="75">
        <f t="shared" si="57"/>
        <v>0</v>
      </c>
      <c r="M318" s="123">
        <f t="shared" si="58"/>
        <v>0</v>
      </c>
      <c r="N318" s="76">
        <f t="shared" si="59"/>
        <v>0</v>
      </c>
      <c r="O318" s="49">
        <f t="shared" si="52"/>
        <v>2045</v>
      </c>
    </row>
    <row r="319" spans="1:15" x14ac:dyDescent="0.25">
      <c r="B319" s="48">
        <f t="shared" si="53"/>
        <v>53083</v>
      </c>
      <c r="C319" s="72">
        <f t="shared" si="54"/>
        <v>0</v>
      </c>
      <c r="D319" s="125">
        <v>0</v>
      </c>
      <c r="E319" s="125">
        <v>0</v>
      </c>
      <c r="F319" s="73">
        <f t="shared" si="55"/>
        <v>0</v>
      </c>
      <c r="G319" s="77">
        <f t="shared" si="56"/>
        <v>0</v>
      </c>
      <c r="H319" s="74">
        <f t="shared" si="50"/>
        <v>0</v>
      </c>
      <c r="I319" s="74">
        <f t="shared" si="51"/>
        <v>0</v>
      </c>
      <c r="J319" s="74">
        <f t="shared" si="60"/>
        <v>0</v>
      </c>
      <c r="K319" s="60">
        <f t="shared" si="61"/>
        <v>0</v>
      </c>
      <c r="L319" s="75">
        <f t="shared" si="57"/>
        <v>0</v>
      </c>
      <c r="M319" s="123">
        <f t="shared" si="58"/>
        <v>0</v>
      </c>
      <c r="N319" s="76">
        <f t="shared" si="59"/>
        <v>0</v>
      </c>
      <c r="O319" s="49">
        <f t="shared" si="52"/>
        <v>2045</v>
      </c>
    </row>
    <row r="320" spans="1:15" x14ac:dyDescent="0.25">
      <c r="B320" s="48">
        <f t="shared" si="53"/>
        <v>53114</v>
      </c>
      <c r="C320" s="72">
        <f t="shared" si="54"/>
        <v>0</v>
      </c>
      <c r="D320" s="125">
        <v>0</v>
      </c>
      <c r="E320" s="125">
        <v>0</v>
      </c>
      <c r="F320" s="73">
        <f t="shared" si="55"/>
        <v>0</v>
      </c>
      <c r="G320" s="77">
        <f t="shared" si="56"/>
        <v>0</v>
      </c>
      <c r="H320" s="74">
        <f t="shared" si="50"/>
        <v>0</v>
      </c>
      <c r="I320" s="74">
        <f t="shared" si="51"/>
        <v>0</v>
      </c>
      <c r="J320" s="74">
        <f t="shared" si="60"/>
        <v>0</v>
      </c>
      <c r="K320" s="60">
        <f t="shared" si="61"/>
        <v>0</v>
      </c>
      <c r="L320" s="75">
        <f t="shared" si="57"/>
        <v>0</v>
      </c>
      <c r="M320" s="123">
        <f t="shared" si="58"/>
        <v>0</v>
      </c>
      <c r="N320" s="76">
        <f t="shared" si="59"/>
        <v>0</v>
      </c>
      <c r="O320" s="49">
        <f t="shared" si="52"/>
        <v>2045</v>
      </c>
    </row>
    <row r="321" spans="2:15" x14ac:dyDescent="0.25">
      <c r="B321" s="48">
        <f t="shared" si="53"/>
        <v>53144</v>
      </c>
      <c r="C321" s="72">
        <f t="shared" si="54"/>
        <v>0</v>
      </c>
      <c r="D321" s="125">
        <v>0</v>
      </c>
      <c r="E321" s="125">
        <v>0</v>
      </c>
      <c r="F321" s="73">
        <f t="shared" si="55"/>
        <v>0</v>
      </c>
      <c r="G321" s="77">
        <f t="shared" si="56"/>
        <v>0</v>
      </c>
      <c r="H321" s="74">
        <f t="shared" si="50"/>
        <v>0</v>
      </c>
      <c r="I321" s="74">
        <f t="shared" si="51"/>
        <v>0</v>
      </c>
      <c r="J321" s="74">
        <f t="shared" si="60"/>
        <v>0</v>
      </c>
      <c r="K321" s="60">
        <f t="shared" si="61"/>
        <v>0</v>
      </c>
      <c r="L321" s="75">
        <f t="shared" si="57"/>
        <v>0</v>
      </c>
      <c r="M321" s="123">
        <f t="shared" si="58"/>
        <v>0</v>
      </c>
      <c r="N321" s="76">
        <f t="shared" si="59"/>
        <v>0</v>
      </c>
      <c r="O321" s="49">
        <f t="shared" si="52"/>
        <v>2045</v>
      </c>
    </row>
    <row r="322" spans="2:15" x14ac:dyDescent="0.25">
      <c r="B322" s="48">
        <f t="shared" si="53"/>
        <v>53175</v>
      </c>
      <c r="C322" s="72">
        <f t="shared" si="54"/>
        <v>0</v>
      </c>
      <c r="D322" s="125">
        <v>0</v>
      </c>
      <c r="E322" s="125">
        <v>0</v>
      </c>
      <c r="F322" s="73">
        <f t="shared" si="55"/>
        <v>0</v>
      </c>
      <c r="G322" s="77">
        <f t="shared" si="56"/>
        <v>0</v>
      </c>
      <c r="H322" s="74">
        <f t="shared" si="50"/>
        <v>0</v>
      </c>
      <c r="I322" s="74">
        <f t="shared" si="51"/>
        <v>0</v>
      </c>
      <c r="J322" s="74">
        <f t="shared" si="60"/>
        <v>0</v>
      </c>
      <c r="K322" s="60">
        <f t="shared" si="61"/>
        <v>0</v>
      </c>
      <c r="L322" s="75">
        <f t="shared" si="57"/>
        <v>0</v>
      </c>
      <c r="M322" s="123">
        <f t="shared" si="58"/>
        <v>0</v>
      </c>
      <c r="N322" s="76">
        <f t="shared" si="59"/>
        <v>0</v>
      </c>
      <c r="O322" s="49">
        <f t="shared" si="52"/>
        <v>2045</v>
      </c>
    </row>
    <row r="323" spans="2:15" x14ac:dyDescent="0.25">
      <c r="B323" s="48">
        <f t="shared" si="53"/>
        <v>53206</v>
      </c>
      <c r="C323" s="72">
        <f t="shared" si="54"/>
        <v>0</v>
      </c>
      <c r="D323" s="125">
        <v>0</v>
      </c>
      <c r="E323" s="125">
        <v>0</v>
      </c>
      <c r="F323" s="73">
        <f t="shared" si="55"/>
        <v>0</v>
      </c>
      <c r="G323" s="77">
        <f t="shared" si="56"/>
        <v>0</v>
      </c>
      <c r="H323" s="74">
        <f t="shared" si="50"/>
        <v>0</v>
      </c>
      <c r="I323" s="74">
        <f t="shared" si="51"/>
        <v>0</v>
      </c>
      <c r="J323" s="74">
        <f t="shared" si="60"/>
        <v>0</v>
      </c>
      <c r="K323" s="60">
        <f t="shared" si="61"/>
        <v>0</v>
      </c>
      <c r="L323" s="75">
        <f t="shared" si="57"/>
        <v>0</v>
      </c>
      <c r="M323" s="123">
        <f t="shared" si="58"/>
        <v>0</v>
      </c>
      <c r="N323" s="76">
        <f t="shared" si="59"/>
        <v>0</v>
      </c>
      <c r="O323" s="49">
        <f t="shared" si="52"/>
        <v>2045</v>
      </c>
    </row>
    <row r="324" spans="2:15" x14ac:dyDescent="0.25">
      <c r="B324" s="48">
        <f t="shared" si="53"/>
        <v>53236</v>
      </c>
      <c r="C324" s="72">
        <f t="shared" si="54"/>
        <v>0</v>
      </c>
      <c r="D324" s="125">
        <v>0</v>
      </c>
      <c r="E324" s="125">
        <v>0</v>
      </c>
      <c r="F324" s="73">
        <f t="shared" si="55"/>
        <v>0</v>
      </c>
      <c r="G324" s="77">
        <f t="shared" si="56"/>
        <v>0</v>
      </c>
      <c r="H324" s="74">
        <f t="shared" ref="H324:H363" si="62">IF(K323&gt;0,-F324-G324+IF(E324&gt;0,E324,Allotment),0)</f>
        <v>0</v>
      </c>
      <c r="I324" s="74">
        <f t="shared" ref="I324:I363" si="63">IF(K323&gt;0,C324-H324,0)</f>
        <v>0</v>
      </c>
      <c r="J324" s="74">
        <f t="shared" si="60"/>
        <v>0</v>
      </c>
      <c r="K324" s="60">
        <f t="shared" si="61"/>
        <v>0</v>
      </c>
      <c r="L324" s="75">
        <f t="shared" si="57"/>
        <v>0</v>
      </c>
      <c r="M324" s="123">
        <f t="shared" si="58"/>
        <v>0</v>
      </c>
      <c r="N324" s="76">
        <f t="shared" si="59"/>
        <v>0</v>
      </c>
      <c r="O324" s="49">
        <f t="shared" ref="O324:O363" si="64">YEAR(B324)</f>
        <v>2045</v>
      </c>
    </row>
    <row r="325" spans="2:15" x14ac:dyDescent="0.25">
      <c r="B325" s="48">
        <f t="shared" ref="B325:B363" si="65">EDATE(B324,1)</f>
        <v>53267</v>
      </c>
      <c r="C325" s="72">
        <f t="shared" ref="C325:C363" si="66">IF(K324&gt;0,K324-F325,IF(AND(K325=0,K324&lt;0),-0.01,0))</f>
        <v>0</v>
      </c>
      <c r="D325" s="125">
        <v>0</v>
      </c>
      <c r="E325" s="125">
        <v>0</v>
      </c>
      <c r="F325" s="73">
        <f t="shared" ref="F325:F363" si="67">IF(K324&gt;0,IF(D325,D325,New_Payment)-G325,0)</f>
        <v>0</v>
      </c>
      <c r="G325" s="77">
        <f t="shared" ref="G325:G363" si="68">IF(K324&gt;0,ROUND(K324*Period_Interest,2),0)</f>
        <v>0</v>
      </c>
      <c r="H325" s="74">
        <f t="shared" si="62"/>
        <v>0</v>
      </c>
      <c r="I325" s="74">
        <f t="shared" si="63"/>
        <v>0</v>
      </c>
      <c r="J325" s="74">
        <f t="shared" si="60"/>
        <v>0</v>
      </c>
      <c r="K325" s="60">
        <f t="shared" si="61"/>
        <v>0</v>
      </c>
      <c r="L325" s="75">
        <f t="shared" ref="L325:L363" si="69">IF(N324&gt;0,(IF(AND(MONTH($B325)=MONTH(Renew_3208),MONTH($B325)=MONTH(Renew_2924)),Goal_From_3208*0.5+Goal_From_2924*0.5,IF(MONTH($B325)=MONTH(Renew_3208),Goal_From_3208*0.5+Goal_From_2924*0.9,IF(MONTH($B325)=MONTH(Renew_2924),Goal_From_3208*0.9+Goal_From_2924*0.5,Goal_From_3208*0.9+Goal_From_2924*0.9)))+IF(B325&gt;=Temp_Start,IF(Temp,Temp_Goal,0),0)+IF(Bought_3rd_Rental,IF(MONTH($B325)=MONTH(Renew_NEW),Goal_From_NEW*0.5,Goal_From_NEW))),0)</f>
        <v>0</v>
      </c>
      <c r="M325" s="123">
        <f t="shared" ref="M325:M363" si="70">IF(L325,L325,0)</f>
        <v>0</v>
      </c>
      <c r="N325" s="76">
        <f t="shared" ref="N325:N363" si="71">IF(OR(N324&lt;-0.01,N324=0),0,IF(N324&gt;0,N324-F325-H325-IF(M325&lt;&gt;"",M325,L325),N324-F325-H325))</f>
        <v>0</v>
      </c>
      <c r="O325" s="49">
        <f t="shared" si="64"/>
        <v>2045</v>
      </c>
    </row>
    <row r="326" spans="2:15" x14ac:dyDescent="0.25">
      <c r="B326" s="48">
        <f t="shared" si="65"/>
        <v>53297</v>
      </c>
      <c r="C326" s="72">
        <f t="shared" si="66"/>
        <v>0</v>
      </c>
      <c r="D326" s="125">
        <v>0</v>
      </c>
      <c r="E326" s="125">
        <v>0</v>
      </c>
      <c r="F326" s="73">
        <f t="shared" si="67"/>
        <v>0</v>
      </c>
      <c r="G326" s="77">
        <f t="shared" si="68"/>
        <v>0</v>
      </c>
      <c r="H326" s="74">
        <f t="shared" si="62"/>
        <v>0</v>
      </c>
      <c r="I326" s="74">
        <f t="shared" si="63"/>
        <v>0</v>
      </c>
      <c r="J326" s="74">
        <f t="shared" ref="J326:J363" si="72">IF($M326,$M326,0)</f>
        <v>0</v>
      </c>
      <c r="K326" s="60">
        <f t="shared" ref="K326:K363" si="73">I326-J326</f>
        <v>0</v>
      </c>
      <c r="L326" s="75">
        <f t="shared" si="69"/>
        <v>0</v>
      </c>
      <c r="M326" s="123">
        <f t="shared" si="70"/>
        <v>0</v>
      </c>
      <c r="N326" s="76">
        <f t="shared" si="71"/>
        <v>0</v>
      </c>
      <c r="O326" s="49">
        <f t="shared" si="64"/>
        <v>2045</v>
      </c>
    </row>
    <row r="327" spans="2:15" x14ac:dyDescent="0.25">
      <c r="B327" s="48">
        <f t="shared" si="65"/>
        <v>53328</v>
      </c>
      <c r="C327" s="72">
        <f t="shared" si="66"/>
        <v>0</v>
      </c>
      <c r="D327" s="125">
        <v>0</v>
      </c>
      <c r="E327" s="125">
        <v>0</v>
      </c>
      <c r="F327" s="73">
        <f t="shared" si="67"/>
        <v>0</v>
      </c>
      <c r="G327" s="77">
        <f t="shared" si="68"/>
        <v>0</v>
      </c>
      <c r="H327" s="74">
        <f t="shared" si="62"/>
        <v>0</v>
      </c>
      <c r="I327" s="74">
        <f t="shared" si="63"/>
        <v>0</v>
      </c>
      <c r="J327" s="74">
        <f t="shared" si="72"/>
        <v>0</v>
      </c>
      <c r="K327" s="60">
        <f t="shared" si="73"/>
        <v>0</v>
      </c>
      <c r="L327" s="75">
        <f t="shared" si="69"/>
        <v>0</v>
      </c>
      <c r="M327" s="123">
        <f t="shared" si="70"/>
        <v>0</v>
      </c>
      <c r="N327" s="76">
        <f t="shared" si="71"/>
        <v>0</v>
      </c>
      <c r="O327" s="49">
        <f t="shared" si="64"/>
        <v>2046</v>
      </c>
    </row>
    <row r="328" spans="2:15" x14ac:dyDescent="0.25">
      <c r="B328" s="48">
        <f t="shared" si="65"/>
        <v>53359</v>
      </c>
      <c r="C328" s="72">
        <f t="shared" si="66"/>
        <v>0</v>
      </c>
      <c r="D328" s="125">
        <v>0</v>
      </c>
      <c r="E328" s="125">
        <v>0</v>
      </c>
      <c r="F328" s="73">
        <f t="shared" si="67"/>
        <v>0</v>
      </c>
      <c r="G328" s="77">
        <f t="shared" si="68"/>
        <v>0</v>
      </c>
      <c r="H328" s="74">
        <f t="shared" si="62"/>
        <v>0</v>
      </c>
      <c r="I328" s="74">
        <f t="shared" si="63"/>
        <v>0</v>
      </c>
      <c r="J328" s="74">
        <f t="shared" si="72"/>
        <v>0</v>
      </c>
      <c r="K328" s="60">
        <f t="shared" si="73"/>
        <v>0</v>
      </c>
      <c r="L328" s="75">
        <f t="shared" si="69"/>
        <v>0</v>
      </c>
      <c r="M328" s="123">
        <f t="shared" si="70"/>
        <v>0</v>
      </c>
      <c r="N328" s="76">
        <f t="shared" si="71"/>
        <v>0</v>
      </c>
      <c r="O328" s="49">
        <f t="shared" si="64"/>
        <v>2046</v>
      </c>
    </row>
    <row r="329" spans="2:15" x14ac:dyDescent="0.25">
      <c r="B329" s="48">
        <f t="shared" si="65"/>
        <v>53387</v>
      </c>
      <c r="C329" s="72">
        <f t="shared" si="66"/>
        <v>0</v>
      </c>
      <c r="D329" s="125">
        <v>0</v>
      </c>
      <c r="E329" s="125">
        <v>0</v>
      </c>
      <c r="F329" s="73">
        <f t="shared" si="67"/>
        <v>0</v>
      </c>
      <c r="G329" s="77">
        <f t="shared" si="68"/>
        <v>0</v>
      </c>
      <c r="H329" s="74">
        <f t="shared" si="62"/>
        <v>0</v>
      </c>
      <c r="I329" s="74">
        <f t="shared" si="63"/>
        <v>0</v>
      </c>
      <c r="J329" s="74">
        <f t="shared" si="72"/>
        <v>0</v>
      </c>
      <c r="K329" s="60">
        <f t="shared" si="73"/>
        <v>0</v>
      </c>
      <c r="L329" s="75">
        <f t="shared" si="69"/>
        <v>0</v>
      </c>
      <c r="M329" s="123">
        <f t="shared" si="70"/>
        <v>0</v>
      </c>
      <c r="N329" s="76">
        <f t="shared" si="71"/>
        <v>0</v>
      </c>
      <c r="O329" s="49">
        <f t="shared" si="64"/>
        <v>2046</v>
      </c>
    </row>
    <row r="330" spans="2:15" x14ac:dyDescent="0.25">
      <c r="B330" s="48">
        <f t="shared" si="65"/>
        <v>53418</v>
      </c>
      <c r="C330" s="72">
        <f t="shared" si="66"/>
        <v>0</v>
      </c>
      <c r="D330" s="125">
        <v>0</v>
      </c>
      <c r="E330" s="125">
        <v>0</v>
      </c>
      <c r="F330" s="73">
        <f t="shared" si="67"/>
        <v>0</v>
      </c>
      <c r="G330" s="77">
        <f t="shared" si="68"/>
        <v>0</v>
      </c>
      <c r="H330" s="74">
        <f t="shared" si="62"/>
        <v>0</v>
      </c>
      <c r="I330" s="74">
        <f t="shared" si="63"/>
        <v>0</v>
      </c>
      <c r="J330" s="74">
        <f t="shared" si="72"/>
        <v>0</v>
      </c>
      <c r="K330" s="60">
        <f t="shared" si="73"/>
        <v>0</v>
      </c>
      <c r="L330" s="75">
        <f t="shared" si="69"/>
        <v>0</v>
      </c>
      <c r="M330" s="123">
        <f t="shared" si="70"/>
        <v>0</v>
      </c>
      <c r="N330" s="76">
        <f t="shared" si="71"/>
        <v>0</v>
      </c>
      <c r="O330" s="49">
        <f t="shared" si="64"/>
        <v>2046</v>
      </c>
    </row>
    <row r="331" spans="2:15" x14ac:dyDescent="0.25">
      <c r="B331" s="48">
        <f t="shared" si="65"/>
        <v>53448</v>
      </c>
      <c r="C331" s="72">
        <f t="shared" si="66"/>
        <v>0</v>
      </c>
      <c r="D331" s="125">
        <v>0</v>
      </c>
      <c r="E331" s="125">
        <v>0</v>
      </c>
      <c r="F331" s="73">
        <f t="shared" si="67"/>
        <v>0</v>
      </c>
      <c r="G331" s="77">
        <f t="shared" si="68"/>
        <v>0</v>
      </c>
      <c r="H331" s="74">
        <f t="shared" si="62"/>
        <v>0</v>
      </c>
      <c r="I331" s="74">
        <f t="shared" si="63"/>
        <v>0</v>
      </c>
      <c r="J331" s="74">
        <f t="shared" si="72"/>
        <v>0</v>
      </c>
      <c r="K331" s="60">
        <f t="shared" si="73"/>
        <v>0</v>
      </c>
      <c r="L331" s="75">
        <f t="shared" si="69"/>
        <v>0</v>
      </c>
      <c r="M331" s="123">
        <f t="shared" si="70"/>
        <v>0</v>
      </c>
      <c r="N331" s="76">
        <f t="shared" si="71"/>
        <v>0</v>
      </c>
      <c r="O331" s="49">
        <f t="shared" si="64"/>
        <v>2046</v>
      </c>
    </row>
    <row r="332" spans="2:15" x14ac:dyDescent="0.25">
      <c r="B332" s="48">
        <f t="shared" si="65"/>
        <v>53479</v>
      </c>
      <c r="C332" s="72">
        <f t="shared" si="66"/>
        <v>0</v>
      </c>
      <c r="D332" s="125">
        <v>0</v>
      </c>
      <c r="E332" s="125">
        <v>0</v>
      </c>
      <c r="F332" s="73">
        <f t="shared" si="67"/>
        <v>0</v>
      </c>
      <c r="G332" s="77">
        <f t="shared" si="68"/>
        <v>0</v>
      </c>
      <c r="H332" s="74">
        <f t="shared" si="62"/>
        <v>0</v>
      </c>
      <c r="I332" s="74">
        <f t="shared" si="63"/>
        <v>0</v>
      </c>
      <c r="J332" s="74">
        <f t="shared" si="72"/>
        <v>0</v>
      </c>
      <c r="K332" s="60">
        <f t="shared" si="73"/>
        <v>0</v>
      </c>
      <c r="L332" s="75">
        <f t="shared" si="69"/>
        <v>0</v>
      </c>
      <c r="M332" s="123">
        <f t="shared" si="70"/>
        <v>0</v>
      </c>
      <c r="N332" s="76">
        <f t="shared" si="71"/>
        <v>0</v>
      </c>
      <c r="O332" s="49">
        <f t="shared" si="64"/>
        <v>2046</v>
      </c>
    </row>
    <row r="333" spans="2:15" x14ac:dyDescent="0.25">
      <c r="B333" s="48">
        <f t="shared" si="65"/>
        <v>53509</v>
      </c>
      <c r="C333" s="72">
        <f t="shared" si="66"/>
        <v>0</v>
      </c>
      <c r="D333" s="125">
        <v>0</v>
      </c>
      <c r="E333" s="125">
        <v>0</v>
      </c>
      <c r="F333" s="73">
        <f t="shared" si="67"/>
        <v>0</v>
      </c>
      <c r="G333" s="77">
        <f t="shared" si="68"/>
        <v>0</v>
      </c>
      <c r="H333" s="74">
        <f t="shared" si="62"/>
        <v>0</v>
      </c>
      <c r="I333" s="74">
        <f t="shared" si="63"/>
        <v>0</v>
      </c>
      <c r="J333" s="74">
        <f t="shared" si="72"/>
        <v>0</v>
      </c>
      <c r="K333" s="60">
        <f t="shared" si="73"/>
        <v>0</v>
      </c>
      <c r="L333" s="75">
        <f t="shared" si="69"/>
        <v>0</v>
      </c>
      <c r="M333" s="123">
        <f t="shared" si="70"/>
        <v>0</v>
      </c>
      <c r="N333" s="76">
        <f t="shared" si="71"/>
        <v>0</v>
      </c>
      <c r="O333" s="49">
        <f t="shared" si="64"/>
        <v>2046</v>
      </c>
    </row>
    <row r="334" spans="2:15" x14ac:dyDescent="0.25">
      <c r="B334" s="48">
        <f t="shared" si="65"/>
        <v>53540</v>
      </c>
      <c r="C334" s="72">
        <f t="shared" si="66"/>
        <v>0</v>
      </c>
      <c r="D334" s="125">
        <v>0</v>
      </c>
      <c r="E334" s="125">
        <v>0</v>
      </c>
      <c r="F334" s="73">
        <f t="shared" si="67"/>
        <v>0</v>
      </c>
      <c r="G334" s="77">
        <f t="shared" si="68"/>
        <v>0</v>
      </c>
      <c r="H334" s="74">
        <f t="shared" si="62"/>
        <v>0</v>
      </c>
      <c r="I334" s="74">
        <f t="shared" si="63"/>
        <v>0</v>
      </c>
      <c r="J334" s="74">
        <f t="shared" si="72"/>
        <v>0</v>
      </c>
      <c r="K334" s="60">
        <f t="shared" si="73"/>
        <v>0</v>
      </c>
      <c r="L334" s="75">
        <f t="shared" si="69"/>
        <v>0</v>
      </c>
      <c r="M334" s="123">
        <f t="shared" si="70"/>
        <v>0</v>
      </c>
      <c r="N334" s="76">
        <f t="shared" si="71"/>
        <v>0</v>
      </c>
      <c r="O334" s="49">
        <f t="shared" si="64"/>
        <v>2046</v>
      </c>
    </row>
    <row r="335" spans="2:15" x14ac:dyDescent="0.25">
      <c r="B335" s="48">
        <f t="shared" si="65"/>
        <v>53571</v>
      </c>
      <c r="C335" s="72">
        <f t="shared" si="66"/>
        <v>0</v>
      </c>
      <c r="D335" s="125">
        <v>0</v>
      </c>
      <c r="E335" s="125">
        <v>0</v>
      </c>
      <c r="F335" s="73">
        <f t="shared" si="67"/>
        <v>0</v>
      </c>
      <c r="G335" s="77">
        <f t="shared" si="68"/>
        <v>0</v>
      </c>
      <c r="H335" s="74">
        <f t="shared" si="62"/>
        <v>0</v>
      </c>
      <c r="I335" s="74">
        <f t="shared" si="63"/>
        <v>0</v>
      </c>
      <c r="J335" s="74">
        <f t="shared" si="72"/>
        <v>0</v>
      </c>
      <c r="K335" s="60">
        <f t="shared" si="73"/>
        <v>0</v>
      </c>
      <c r="L335" s="75">
        <f t="shared" si="69"/>
        <v>0</v>
      </c>
      <c r="M335" s="123">
        <f t="shared" si="70"/>
        <v>0</v>
      </c>
      <c r="N335" s="76">
        <f t="shared" si="71"/>
        <v>0</v>
      </c>
      <c r="O335" s="49">
        <f t="shared" si="64"/>
        <v>2046</v>
      </c>
    </row>
    <row r="336" spans="2:15" x14ac:dyDescent="0.25">
      <c r="B336" s="48">
        <f t="shared" si="65"/>
        <v>53601</v>
      </c>
      <c r="C336" s="72">
        <f t="shared" si="66"/>
        <v>0</v>
      </c>
      <c r="D336" s="125">
        <v>0</v>
      </c>
      <c r="E336" s="125">
        <v>0</v>
      </c>
      <c r="F336" s="73">
        <f t="shared" si="67"/>
        <v>0</v>
      </c>
      <c r="G336" s="77">
        <f t="shared" si="68"/>
        <v>0</v>
      </c>
      <c r="H336" s="74">
        <f t="shared" si="62"/>
        <v>0</v>
      </c>
      <c r="I336" s="74">
        <f t="shared" si="63"/>
        <v>0</v>
      </c>
      <c r="J336" s="74">
        <f t="shared" si="72"/>
        <v>0</v>
      </c>
      <c r="K336" s="60">
        <f t="shared" si="73"/>
        <v>0</v>
      </c>
      <c r="L336" s="75">
        <f t="shared" si="69"/>
        <v>0</v>
      </c>
      <c r="M336" s="123">
        <f t="shared" si="70"/>
        <v>0</v>
      </c>
      <c r="N336" s="76">
        <f t="shared" si="71"/>
        <v>0</v>
      </c>
      <c r="O336" s="49">
        <f t="shared" si="64"/>
        <v>2046</v>
      </c>
    </row>
    <row r="337" spans="1:15" x14ac:dyDescent="0.25">
      <c r="B337" s="48">
        <f t="shared" si="65"/>
        <v>53632</v>
      </c>
      <c r="C337" s="72">
        <f t="shared" si="66"/>
        <v>0</v>
      </c>
      <c r="D337" s="125">
        <v>0</v>
      </c>
      <c r="E337" s="125">
        <v>0</v>
      </c>
      <c r="F337" s="73">
        <f t="shared" si="67"/>
        <v>0</v>
      </c>
      <c r="G337" s="77">
        <f t="shared" si="68"/>
        <v>0</v>
      </c>
      <c r="H337" s="74">
        <f t="shared" si="62"/>
        <v>0</v>
      </c>
      <c r="I337" s="74">
        <f t="shared" si="63"/>
        <v>0</v>
      </c>
      <c r="J337" s="74">
        <f t="shared" si="72"/>
        <v>0</v>
      </c>
      <c r="K337" s="60">
        <f t="shared" si="73"/>
        <v>0</v>
      </c>
      <c r="L337" s="75">
        <f t="shared" si="69"/>
        <v>0</v>
      </c>
      <c r="M337" s="123">
        <f t="shared" si="70"/>
        <v>0</v>
      </c>
      <c r="N337" s="76">
        <f t="shared" si="71"/>
        <v>0</v>
      </c>
      <c r="O337" s="49">
        <f t="shared" si="64"/>
        <v>2046</v>
      </c>
    </row>
    <row r="338" spans="1:15" x14ac:dyDescent="0.25">
      <c r="B338" s="48">
        <f t="shared" si="65"/>
        <v>53662</v>
      </c>
      <c r="C338" s="72">
        <f t="shared" si="66"/>
        <v>0</v>
      </c>
      <c r="D338" s="125">
        <v>0</v>
      </c>
      <c r="E338" s="125">
        <v>0</v>
      </c>
      <c r="F338" s="73">
        <f t="shared" si="67"/>
        <v>0</v>
      </c>
      <c r="G338" s="77">
        <f t="shared" si="68"/>
        <v>0</v>
      </c>
      <c r="H338" s="74">
        <f t="shared" si="62"/>
        <v>0</v>
      </c>
      <c r="I338" s="74">
        <f t="shared" si="63"/>
        <v>0</v>
      </c>
      <c r="J338" s="74">
        <f t="shared" si="72"/>
        <v>0</v>
      </c>
      <c r="K338" s="60">
        <f t="shared" si="73"/>
        <v>0</v>
      </c>
      <c r="L338" s="75">
        <f t="shared" si="69"/>
        <v>0</v>
      </c>
      <c r="M338" s="123">
        <f t="shared" si="70"/>
        <v>0</v>
      </c>
      <c r="N338" s="76">
        <f t="shared" si="71"/>
        <v>0</v>
      </c>
      <c r="O338" s="49">
        <f t="shared" si="64"/>
        <v>2046</v>
      </c>
    </row>
    <row r="339" spans="1:15" x14ac:dyDescent="0.25">
      <c r="B339" s="48">
        <f t="shared" si="65"/>
        <v>53693</v>
      </c>
      <c r="C339" s="72">
        <f t="shared" si="66"/>
        <v>0</v>
      </c>
      <c r="D339" s="125">
        <v>0</v>
      </c>
      <c r="E339" s="125">
        <v>0</v>
      </c>
      <c r="F339" s="73">
        <f t="shared" si="67"/>
        <v>0</v>
      </c>
      <c r="G339" s="77">
        <f t="shared" si="68"/>
        <v>0</v>
      </c>
      <c r="H339" s="74">
        <f t="shared" si="62"/>
        <v>0</v>
      </c>
      <c r="I339" s="74">
        <f t="shared" si="63"/>
        <v>0</v>
      </c>
      <c r="J339" s="74">
        <f t="shared" si="72"/>
        <v>0</v>
      </c>
      <c r="K339" s="60">
        <f t="shared" si="73"/>
        <v>0</v>
      </c>
      <c r="L339" s="75">
        <f t="shared" si="69"/>
        <v>0</v>
      </c>
      <c r="M339" s="123">
        <f t="shared" si="70"/>
        <v>0</v>
      </c>
      <c r="N339" s="76">
        <f t="shared" si="71"/>
        <v>0</v>
      </c>
      <c r="O339" s="49">
        <f t="shared" si="64"/>
        <v>2047</v>
      </c>
    </row>
    <row r="340" spans="1:15" x14ac:dyDescent="0.25">
      <c r="B340" s="48">
        <f t="shared" si="65"/>
        <v>53724</v>
      </c>
      <c r="C340" s="72">
        <f t="shared" si="66"/>
        <v>0</v>
      </c>
      <c r="D340" s="125">
        <v>0</v>
      </c>
      <c r="E340" s="125">
        <v>0</v>
      </c>
      <c r="F340" s="73">
        <f t="shared" si="67"/>
        <v>0</v>
      </c>
      <c r="G340" s="77">
        <f t="shared" si="68"/>
        <v>0</v>
      </c>
      <c r="H340" s="74">
        <f t="shared" si="62"/>
        <v>0</v>
      </c>
      <c r="I340" s="74">
        <f t="shared" si="63"/>
        <v>0</v>
      </c>
      <c r="J340" s="74">
        <f t="shared" si="72"/>
        <v>0</v>
      </c>
      <c r="K340" s="60">
        <f t="shared" si="73"/>
        <v>0</v>
      </c>
      <c r="L340" s="75">
        <f t="shared" si="69"/>
        <v>0</v>
      </c>
      <c r="M340" s="123">
        <f t="shared" si="70"/>
        <v>0</v>
      </c>
      <c r="N340" s="76">
        <f t="shared" si="71"/>
        <v>0</v>
      </c>
      <c r="O340" s="49">
        <f t="shared" si="64"/>
        <v>2047</v>
      </c>
    </row>
    <row r="341" spans="1:15" x14ac:dyDescent="0.25">
      <c r="B341" s="48">
        <f t="shared" si="65"/>
        <v>53752</v>
      </c>
      <c r="C341" s="72">
        <f t="shared" si="66"/>
        <v>0</v>
      </c>
      <c r="D341" s="125">
        <v>0</v>
      </c>
      <c r="E341" s="125">
        <v>0</v>
      </c>
      <c r="F341" s="73">
        <f t="shared" si="67"/>
        <v>0</v>
      </c>
      <c r="G341" s="77">
        <f t="shared" si="68"/>
        <v>0</v>
      </c>
      <c r="H341" s="74">
        <f t="shared" si="62"/>
        <v>0</v>
      </c>
      <c r="I341" s="74">
        <f t="shared" si="63"/>
        <v>0</v>
      </c>
      <c r="J341" s="74">
        <f t="shared" si="72"/>
        <v>0</v>
      </c>
      <c r="K341" s="60">
        <f t="shared" si="73"/>
        <v>0</v>
      </c>
      <c r="L341" s="75">
        <f t="shared" si="69"/>
        <v>0</v>
      </c>
      <c r="M341" s="123">
        <f t="shared" si="70"/>
        <v>0</v>
      </c>
      <c r="N341" s="76">
        <f t="shared" si="71"/>
        <v>0</v>
      </c>
      <c r="O341" s="49">
        <f t="shared" si="64"/>
        <v>2047</v>
      </c>
    </row>
    <row r="342" spans="1:15" x14ac:dyDescent="0.25">
      <c r="A342" s="99"/>
      <c r="B342" s="48">
        <f t="shared" si="65"/>
        <v>53783</v>
      </c>
      <c r="C342" s="72">
        <f t="shared" si="66"/>
        <v>0</v>
      </c>
      <c r="D342" s="125">
        <v>0</v>
      </c>
      <c r="E342" s="125">
        <v>0</v>
      </c>
      <c r="F342" s="73">
        <f t="shared" si="67"/>
        <v>0</v>
      </c>
      <c r="G342" s="77">
        <f t="shared" si="68"/>
        <v>0</v>
      </c>
      <c r="H342" s="74">
        <f t="shared" si="62"/>
        <v>0</v>
      </c>
      <c r="I342" s="74">
        <f t="shared" si="63"/>
        <v>0</v>
      </c>
      <c r="J342" s="74">
        <f t="shared" si="72"/>
        <v>0</v>
      </c>
      <c r="K342" s="60">
        <f t="shared" si="73"/>
        <v>0</v>
      </c>
      <c r="L342" s="75">
        <f t="shared" si="69"/>
        <v>0</v>
      </c>
      <c r="M342" s="123">
        <f t="shared" si="70"/>
        <v>0</v>
      </c>
      <c r="N342" s="76">
        <f t="shared" si="71"/>
        <v>0</v>
      </c>
      <c r="O342" s="49">
        <f t="shared" si="64"/>
        <v>2047</v>
      </c>
    </row>
    <row r="343" spans="1:15" x14ac:dyDescent="0.25">
      <c r="B343" s="48">
        <f t="shared" si="65"/>
        <v>53813</v>
      </c>
      <c r="C343" s="72">
        <f t="shared" si="66"/>
        <v>0</v>
      </c>
      <c r="D343" s="125">
        <v>0</v>
      </c>
      <c r="E343" s="125">
        <v>0</v>
      </c>
      <c r="F343" s="73">
        <f t="shared" si="67"/>
        <v>0</v>
      </c>
      <c r="G343" s="77">
        <f t="shared" si="68"/>
        <v>0</v>
      </c>
      <c r="H343" s="74">
        <f t="shared" si="62"/>
        <v>0</v>
      </c>
      <c r="I343" s="74">
        <f t="shared" si="63"/>
        <v>0</v>
      </c>
      <c r="J343" s="74">
        <f t="shared" si="72"/>
        <v>0</v>
      </c>
      <c r="K343" s="60">
        <f t="shared" si="73"/>
        <v>0</v>
      </c>
      <c r="L343" s="75">
        <f t="shared" si="69"/>
        <v>0</v>
      </c>
      <c r="M343" s="123">
        <f t="shared" si="70"/>
        <v>0</v>
      </c>
      <c r="N343" s="76">
        <f t="shared" si="71"/>
        <v>0</v>
      </c>
      <c r="O343" s="49">
        <f t="shared" si="64"/>
        <v>2047</v>
      </c>
    </row>
    <row r="344" spans="1:15" x14ac:dyDescent="0.25">
      <c r="B344" s="48">
        <f t="shared" si="65"/>
        <v>53844</v>
      </c>
      <c r="C344" s="72">
        <f t="shared" si="66"/>
        <v>0</v>
      </c>
      <c r="D344" s="125">
        <v>0</v>
      </c>
      <c r="E344" s="125">
        <v>0</v>
      </c>
      <c r="F344" s="73">
        <f t="shared" si="67"/>
        <v>0</v>
      </c>
      <c r="G344" s="77">
        <f t="shared" si="68"/>
        <v>0</v>
      </c>
      <c r="H344" s="74">
        <f t="shared" si="62"/>
        <v>0</v>
      </c>
      <c r="I344" s="74">
        <f t="shared" si="63"/>
        <v>0</v>
      </c>
      <c r="J344" s="74">
        <f t="shared" si="72"/>
        <v>0</v>
      </c>
      <c r="K344" s="60">
        <f t="shared" si="73"/>
        <v>0</v>
      </c>
      <c r="L344" s="75">
        <f t="shared" si="69"/>
        <v>0</v>
      </c>
      <c r="M344" s="123">
        <f t="shared" si="70"/>
        <v>0</v>
      </c>
      <c r="N344" s="76">
        <f t="shared" si="71"/>
        <v>0</v>
      </c>
      <c r="O344" s="49">
        <f t="shared" si="64"/>
        <v>2047</v>
      </c>
    </row>
    <row r="345" spans="1:15" x14ac:dyDescent="0.25">
      <c r="A345" s="147"/>
      <c r="B345" s="48">
        <f t="shared" si="65"/>
        <v>53874</v>
      </c>
      <c r="C345" s="72">
        <f t="shared" si="66"/>
        <v>0</v>
      </c>
      <c r="D345" s="125">
        <v>0</v>
      </c>
      <c r="E345" s="125">
        <v>0</v>
      </c>
      <c r="F345" s="73">
        <f t="shared" si="67"/>
        <v>0</v>
      </c>
      <c r="G345" s="77">
        <f t="shared" si="68"/>
        <v>0</v>
      </c>
      <c r="H345" s="74">
        <f t="shared" si="62"/>
        <v>0</v>
      </c>
      <c r="I345" s="74">
        <f t="shared" si="63"/>
        <v>0</v>
      </c>
      <c r="J345" s="74">
        <f t="shared" si="72"/>
        <v>0</v>
      </c>
      <c r="K345" s="60">
        <f t="shared" si="73"/>
        <v>0</v>
      </c>
      <c r="L345" s="75">
        <f t="shared" si="69"/>
        <v>0</v>
      </c>
      <c r="M345" s="123">
        <f t="shared" si="70"/>
        <v>0</v>
      </c>
      <c r="N345" s="76">
        <f t="shared" si="71"/>
        <v>0</v>
      </c>
      <c r="O345" s="49">
        <f t="shared" si="64"/>
        <v>2047</v>
      </c>
    </row>
    <row r="346" spans="1:15" x14ac:dyDescent="0.25">
      <c r="B346" s="48">
        <f t="shared" si="65"/>
        <v>53905</v>
      </c>
      <c r="C346" s="72">
        <f t="shared" si="66"/>
        <v>0</v>
      </c>
      <c r="D346" s="125">
        <v>0</v>
      </c>
      <c r="E346" s="125">
        <v>0</v>
      </c>
      <c r="F346" s="73">
        <f t="shared" si="67"/>
        <v>0</v>
      </c>
      <c r="G346" s="77">
        <f t="shared" si="68"/>
        <v>0</v>
      </c>
      <c r="H346" s="74">
        <f t="shared" si="62"/>
        <v>0</v>
      </c>
      <c r="I346" s="74">
        <f t="shared" si="63"/>
        <v>0</v>
      </c>
      <c r="J346" s="74">
        <f t="shared" si="72"/>
        <v>0</v>
      </c>
      <c r="K346" s="60">
        <f t="shared" si="73"/>
        <v>0</v>
      </c>
      <c r="L346" s="75">
        <f t="shared" si="69"/>
        <v>0</v>
      </c>
      <c r="M346" s="123">
        <f t="shared" si="70"/>
        <v>0</v>
      </c>
      <c r="N346" s="76">
        <f t="shared" si="71"/>
        <v>0</v>
      </c>
      <c r="O346" s="49">
        <f t="shared" si="64"/>
        <v>2047</v>
      </c>
    </row>
    <row r="347" spans="1:15" x14ac:dyDescent="0.25">
      <c r="B347" s="48">
        <f t="shared" si="65"/>
        <v>53936</v>
      </c>
      <c r="C347" s="72">
        <f t="shared" si="66"/>
        <v>0</v>
      </c>
      <c r="D347" s="125">
        <v>0</v>
      </c>
      <c r="E347" s="125">
        <v>0</v>
      </c>
      <c r="F347" s="73">
        <f t="shared" si="67"/>
        <v>0</v>
      </c>
      <c r="G347" s="77">
        <f t="shared" si="68"/>
        <v>0</v>
      </c>
      <c r="H347" s="74">
        <f t="shared" si="62"/>
        <v>0</v>
      </c>
      <c r="I347" s="74">
        <f t="shared" si="63"/>
        <v>0</v>
      </c>
      <c r="J347" s="74">
        <f t="shared" si="72"/>
        <v>0</v>
      </c>
      <c r="K347" s="60">
        <f t="shared" si="73"/>
        <v>0</v>
      </c>
      <c r="L347" s="75">
        <f t="shared" si="69"/>
        <v>0</v>
      </c>
      <c r="M347" s="123">
        <f t="shared" si="70"/>
        <v>0</v>
      </c>
      <c r="N347" s="76">
        <f t="shared" si="71"/>
        <v>0</v>
      </c>
      <c r="O347" s="49">
        <f t="shared" si="64"/>
        <v>2047</v>
      </c>
    </row>
    <row r="348" spans="1:15" x14ac:dyDescent="0.25">
      <c r="B348" s="48">
        <f t="shared" si="65"/>
        <v>53966</v>
      </c>
      <c r="C348" s="72">
        <f t="shared" si="66"/>
        <v>0</v>
      </c>
      <c r="D348" s="125">
        <v>0</v>
      </c>
      <c r="E348" s="125">
        <v>0</v>
      </c>
      <c r="F348" s="73">
        <f t="shared" si="67"/>
        <v>0</v>
      </c>
      <c r="G348" s="77">
        <f t="shared" si="68"/>
        <v>0</v>
      </c>
      <c r="H348" s="74">
        <f t="shared" si="62"/>
        <v>0</v>
      </c>
      <c r="I348" s="74">
        <f t="shared" si="63"/>
        <v>0</v>
      </c>
      <c r="J348" s="74">
        <f t="shared" si="72"/>
        <v>0</v>
      </c>
      <c r="K348" s="60">
        <f t="shared" si="73"/>
        <v>0</v>
      </c>
      <c r="L348" s="75">
        <f t="shared" si="69"/>
        <v>0</v>
      </c>
      <c r="M348" s="123">
        <f t="shared" si="70"/>
        <v>0</v>
      </c>
      <c r="N348" s="76">
        <f t="shared" si="71"/>
        <v>0</v>
      </c>
      <c r="O348" s="49">
        <f t="shared" si="64"/>
        <v>2047</v>
      </c>
    </row>
    <row r="349" spans="1:15" x14ac:dyDescent="0.25">
      <c r="B349" s="48">
        <f t="shared" si="65"/>
        <v>53997</v>
      </c>
      <c r="C349" s="72">
        <f t="shared" si="66"/>
        <v>0</v>
      </c>
      <c r="D349" s="125">
        <v>0</v>
      </c>
      <c r="E349" s="125">
        <v>0</v>
      </c>
      <c r="F349" s="73">
        <f t="shared" si="67"/>
        <v>0</v>
      </c>
      <c r="G349" s="77">
        <f t="shared" si="68"/>
        <v>0</v>
      </c>
      <c r="H349" s="74">
        <f t="shared" si="62"/>
        <v>0</v>
      </c>
      <c r="I349" s="74">
        <f t="shared" si="63"/>
        <v>0</v>
      </c>
      <c r="J349" s="74">
        <f t="shared" si="72"/>
        <v>0</v>
      </c>
      <c r="K349" s="60">
        <f t="shared" si="73"/>
        <v>0</v>
      </c>
      <c r="L349" s="75">
        <f t="shared" si="69"/>
        <v>0</v>
      </c>
      <c r="M349" s="123">
        <f t="shared" si="70"/>
        <v>0</v>
      </c>
      <c r="N349" s="76">
        <f t="shared" si="71"/>
        <v>0</v>
      </c>
      <c r="O349" s="49">
        <f t="shared" si="64"/>
        <v>2047</v>
      </c>
    </row>
    <row r="350" spans="1:15" x14ac:dyDescent="0.25">
      <c r="B350" s="48">
        <f t="shared" si="65"/>
        <v>54027</v>
      </c>
      <c r="C350" s="72">
        <f t="shared" si="66"/>
        <v>0</v>
      </c>
      <c r="D350" s="125">
        <v>0</v>
      </c>
      <c r="E350" s="125">
        <v>0</v>
      </c>
      <c r="F350" s="73">
        <f t="shared" si="67"/>
        <v>0</v>
      </c>
      <c r="G350" s="77">
        <f t="shared" si="68"/>
        <v>0</v>
      </c>
      <c r="H350" s="74">
        <f t="shared" si="62"/>
        <v>0</v>
      </c>
      <c r="I350" s="74">
        <f t="shared" si="63"/>
        <v>0</v>
      </c>
      <c r="J350" s="74">
        <f t="shared" si="72"/>
        <v>0</v>
      </c>
      <c r="K350" s="60">
        <f t="shared" si="73"/>
        <v>0</v>
      </c>
      <c r="L350" s="75">
        <f t="shared" si="69"/>
        <v>0</v>
      </c>
      <c r="M350" s="123">
        <f t="shared" si="70"/>
        <v>0</v>
      </c>
      <c r="N350" s="76">
        <f t="shared" si="71"/>
        <v>0</v>
      </c>
      <c r="O350" s="49">
        <f t="shared" si="64"/>
        <v>2047</v>
      </c>
    </row>
    <row r="351" spans="1:15" x14ac:dyDescent="0.25">
      <c r="B351" s="48">
        <f t="shared" si="65"/>
        <v>54058</v>
      </c>
      <c r="C351" s="72">
        <f t="shared" si="66"/>
        <v>0</v>
      </c>
      <c r="D351" s="125">
        <v>0</v>
      </c>
      <c r="E351" s="125">
        <v>0</v>
      </c>
      <c r="F351" s="73">
        <f t="shared" si="67"/>
        <v>0</v>
      </c>
      <c r="G351" s="77">
        <f t="shared" si="68"/>
        <v>0</v>
      </c>
      <c r="H351" s="74">
        <f t="shared" si="62"/>
        <v>0</v>
      </c>
      <c r="I351" s="74">
        <f t="shared" si="63"/>
        <v>0</v>
      </c>
      <c r="J351" s="74">
        <f t="shared" si="72"/>
        <v>0</v>
      </c>
      <c r="K351" s="60">
        <f t="shared" si="73"/>
        <v>0</v>
      </c>
      <c r="L351" s="75">
        <f t="shared" si="69"/>
        <v>0</v>
      </c>
      <c r="M351" s="123">
        <f t="shared" si="70"/>
        <v>0</v>
      </c>
      <c r="N351" s="76">
        <f t="shared" si="71"/>
        <v>0</v>
      </c>
      <c r="O351" s="49">
        <f t="shared" si="64"/>
        <v>2048</v>
      </c>
    </row>
    <row r="352" spans="1:15" x14ac:dyDescent="0.25">
      <c r="B352" s="48">
        <f t="shared" si="65"/>
        <v>54089</v>
      </c>
      <c r="C352" s="72">
        <f t="shared" si="66"/>
        <v>0</v>
      </c>
      <c r="D352" s="125">
        <v>0</v>
      </c>
      <c r="E352" s="125">
        <v>0</v>
      </c>
      <c r="F352" s="73">
        <f t="shared" si="67"/>
        <v>0</v>
      </c>
      <c r="G352" s="77">
        <f t="shared" si="68"/>
        <v>0</v>
      </c>
      <c r="H352" s="74">
        <f t="shared" si="62"/>
        <v>0</v>
      </c>
      <c r="I352" s="74">
        <f t="shared" si="63"/>
        <v>0</v>
      </c>
      <c r="J352" s="74">
        <f t="shared" si="72"/>
        <v>0</v>
      </c>
      <c r="K352" s="60">
        <f t="shared" si="73"/>
        <v>0</v>
      </c>
      <c r="L352" s="75">
        <f t="shared" si="69"/>
        <v>0</v>
      </c>
      <c r="M352" s="123">
        <f t="shared" si="70"/>
        <v>0</v>
      </c>
      <c r="N352" s="76">
        <f t="shared" si="71"/>
        <v>0</v>
      </c>
      <c r="O352" s="49">
        <f t="shared" si="64"/>
        <v>2048</v>
      </c>
    </row>
    <row r="353" spans="1:24" x14ac:dyDescent="0.25">
      <c r="B353" s="48">
        <f t="shared" si="65"/>
        <v>54118</v>
      </c>
      <c r="C353" s="72">
        <f t="shared" si="66"/>
        <v>0</v>
      </c>
      <c r="D353" s="125">
        <v>0</v>
      </c>
      <c r="E353" s="125">
        <v>0</v>
      </c>
      <c r="F353" s="73">
        <f t="shared" si="67"/>
        <v>0</v>
      </c>
      <c r="G353" s="77">
        <f t="shared" si="68"/>
        <v>0</v>
      </c>
      <c r="H353" s="74">
        <f t="shared" si="62"/>
        <v>0</v>
      </c>
      <c r="I353" s="74">
        <f t="shared" si="63"/>
        <v>0</v>
      </c>
      <c r="J353" s="74">
        <f t="shared" si="72"/>
        <v>0</v>
      </c>
      <c r="K353" s="60">
        <f t="shared" si="73"/>
        <v>0</v>
      </c>
      <c r="L353" s="75">
        <f t="shared" si="69"/>
        <v>0</v>
      </c>
      <c r="M353" s="123">
        <f t="shared" si="70"/>
        <v>0</v>
      </c>
      <c r="N353" s="76">
        <f t="shared" si="71"/>
        <v>0</v>
      </c>
      <c r="O353" s="49">
        <f t="shared" si="64"/>
        <v>2048</v>
      </c>
    </row>
    <row r="354" spans="1:24" x14ac:dyDescent="0.25">
      <c r="B354" s="48">
        <f t="shared" si="65"/>
        <v>54149</v>
      </c>
      <c r="C354" s="72">
        <f t="shared" si="66"/>
        <v>0</v>
      </c>
      <c r="D354" s="125">
        <v>0</v>
      </c>
      <c r="E354" s="125">
        <v>0</v>
      </c>
      <c r="F354" s="73">
        <f t="shared" si="67"/>
        <v>0</v>
      </c>
      <c r="G354" s="77">
        <f t="shared" si="68"/>
        <v>0</v>
      </c>
      <c r="H354" s="74">
        <f t="shared" si="62"/>
        <v>0</v>
      </c>
      <c r="I354" s="74">
        <f t="shared" si="63"/>
        <v>0</v>
      </c>
      <c r="J354" s="74">
        <f t="shared" si="72"/>
        <v>0</v>
      </c>
      <c r="K354" s="60">
        <f t="shared" si="73"/>
        <v>0</v>
      </c>
      <c r="L354" s="75">
        <f t="shared" si="69"/>
        <v>0</v>
      </c>
      <c r="M354" s="123">
        <f t="shared" si="70"/>
        <v>0</v>
      </c>
      <c r="N354" s="76">
        <f t="shared" si="71"/>
        <v>0</v>
      </c>
      <c r="O354" s="49">
        <f t="shared" si="64"/>
        <v>2048</v>
      </c>
    </row>
    <row r="355" spans="1:24" x14ac:dyDescent="0.25">
      <c r="B355" s="48">
        <f t="shared" si="65"/>
        <v>54179</v>
      </c>
      <c r="C355" s="72">
        <f t="shared" si="66"/>
        <v>0</v>
      </c>
      <c r="D355" s="125">
        <v>0</v>
      </c>
      <c r="E355" s="125">
        <v>0</v>
      </c>
      <c r="F355" s="73">
        <f t="shared" si="67"/>
        <v>0</v>
      </c>
      <c r="G355" s="77">
        <f t="shared" si="68"/>
        <v>0</v>
      </c>
      <c r="H355" s="74">
        <f t="shared" si="62"/>
        <v>0</v>
      </c>
      <c r="I355" s="74">
        <f t="shared" si="63"/>
        <v>0</v>
      </c>
      <c r="J355" s="74">
        <f t="shared" si="72"/>
        <v>0</v>
      </c>
      <c r="K355" s="60">
        <f t="shared" si="73"/>
        <v>0</v>
      </c>
      <c r="L355" s="75">
        <f t="shared" si="69"/>
        <v>0</v>
      </c>
      <c r="M355" s="123">
        <f t="shared" si="70"/>
        <v>0</v>
      </c>
      <c r="N355" s="76">
        <f t="shared" si="71"/>
        <v>0</v>
      </c>
      <c r="O355" s="49">
        <f t="shared" si="64"/>
        <v>2048</v>
      </c>
    </row>
    <row r="356" spans="1:24" x14ac:dyDescent="0.25">
      <c r="B356" s="48">
        <f t="shared" si="65"/>
        <v>54210</v>
      </c>
      <c r="C356" s="72">
        <f t="shared" si="66"/>
        <v>0</v>
      </c>
      <c r="D356" s="125">
        <v>0</v>
      </c>
      <c r="E356" s="125">
        <v>0</v>
      </c>
      <c r="F356" s="73">
        <f t="shared" si="67"/>
        <v>0</v>
      </c>
      <c r="G356" s="77">
        <f t="shared" si="68"/>
        <v>0</v>
      </c>
      <c r="H356" s="74">
        <f t="shared" si="62"/>
        <v>0</v>
      </c>
      <c r="I356" s="74">
        <f t="shared" si="63"/>
        <v>0</v>
      </c>
      <c r="J356" s="74">
        <f t="shared" si="72"/>
        <v>0</v>
      </c>
      <c r="K356" s="60">
        <f t="shared" si="73"/>
        <v>0</v>
      </c>
      <c r="L356" s="75">
        <f t="shared" si="69"/>
        <v>0</v>
      </c>
      <c r="M356" s="123">
        <f t="shared" si="70"/>
        <v>0</v>
      </c>
      <c r="N356" s="76">
        <f t="shared" si="71"/>
        <v>0</v>
      </c>
      <c r="O356" s="49">
        <f t="shared" si="64"/>
        <v>2048</v>
      </c>
    </row>
    <row r="357" spans="1:24" x14ac:dyDescent="0.25">
      <c r="B357" s="48">
        <f t="shared" si="65"/>
        <v>54240</v>
      </c>
      <c r="C357" s="72">
        <f t="shared" si="66"/>
        <v>0</v>
      </c>
      <c r="D357" s="125">
        <v>0</v>
      </c>
      <c r="E357" s="125">
        <v>0</v>
      </c>
      <c r="F357" s="73">
        <f t="shared" si="67"/>
        <v>0</v>
      </c>
      <c r="G357" s="77">
        <f t="shared" si="68"/>
        <v>0</v>
      </c>
      <c r="H357" s="74">
        <f t="shared" si="62"/>
        <v>0</v>
      </c>
      <c r="I357" s="74">
        <f t="shared" si="63"/>
        <v>0</v>
      </c>
      <c r="J357" s="74">
        <f t="shared" si="72"/>
        <v>0</v>
      </c>
      <c r="K357" s="60">
        <f t="shared" si="73"/>
        <v>0</v>
      </c>
      <c r="L357" s="75">
        <f t="shared" si="69"/>
        <v>0</v>
      </c>
      <c r="M357" s="123">
        <f t="shared" si="70"/>
        <v>0</v>
      </c>
      <c r="N357" s="76">
        <f t="shared" si="71"/>
        <v>0</v>
      </c>
      <c r="O357" s="49">
        <f t="shared" si="64"/>
        <v>2048</v>
      </c>
    </row>
    <row r="358" spans="1:24" x14ac:dyDescent="0.25">
      <c r="B358" s="48">
        <f t="shared" si="65"/>
        <v>54271</v>
      </c>
      <c r="C358" s="72">
        <f t="shared" si="66"/>
        <v>0</v>
      </c>
      <c r="D358" s="125">
        <v>0</v>
      </c>
      <c r="E358" s="125">
        <v>0</v>
      </c>
      <c r="F358" s="73">
        <f t="shared" si="67"/>
        <v>0</v>
      </c>
      <c r="G358" s="77">
        <f t="shared" si="68"/>
        <v>0</v>
      </c>
      <c r="H358" s="74">
        <f t="shared" si="62"/>
        <v>0</v>
      </c>
      <c r="I358" s="74">
        <f t="shared" si="63"/>
        <v>0</v>
      </c>
      <c r="J358" s="74">
        <f t="shared" si="72"/>
        <v>0</v>
      </c>
      <c r="K358" s="60">
        <f t="shared" si="73"/>
        <v>0</v>
      </c>
      <c r="L358" s="75">
        <f t="shared" si="69"/>
        <v>0</v>
      </c>
      <c r="M358" s="123">
        <f t="shared" si="70"/>
        <v>0</v>
      </c>
      <c r="N358" s="76">
        <f t="shared" si="71"/>
        <v>0</v>
      </c>
      <c r="O358" s="49">
        <f t="shared" si="64"/>
        <v>2048</v>
      </c>
    </row>
    <row r="359" spans="1:24" x14ac:dyDescent="0.25">
      <c r="B359" s="48">
        <f t="shared" si="65"/>
        <v>54302</v>
      </c>
      <c r="C359" s="72">
        <f t="shared" si="66"/>
        <v>0</v>
      </c>
      <c r="D359" s="125">
        <v>0</v>
      </c>
      <c r="E359" s="125">
        <v>0</v>
      </c>
      <c r="F359" s="73">
        <f t="shared" si="67"/>
        <v>0</v>
      </c>
      <c r="G359" s="77">
        <f t="shared" si="68"/>
        <v>0</v>
      </c>
      <c r="H359" s="74">
        <f t="shared" si="62"/>
        <v>0</v>
      </c>
      <c r="I359" s="74">
        <f t="shared" si="63"/>
        <v>0</v>
      </c>
      <c r="J359" s="74">
        <f t="shared" si="72"/>
        <v>0</v>
      </c>
      <c r="K359" s="60">
        <f t="shared" si="73"/>
        <v>0</v>
      </c>
      <c r="L359" s="75">
        <f t="shared" si="69"/>
        <v>0</v>
      </c>
      <c r="M359" s="123">
        <f t="shared" si="70"/>
        <v>0</v>
      </c>
      <c r="N359" s="76">
        <f t="shared" si="71"/>
        <v>0</v>
      </c>
      <c r="O359" s="49">
        <f t="shared" si="64"/>
        <v>2048</v>
      </c>
    </row>
    <row r="360" spans="1:24" x14ac:dyDescent="0.25">
      <c r="B360" s="48">
        <f t="shared" si="65"/>
        <v>54332</v>
      </c>
      <c r="C360" s="72">
        <f t="shared" si="66"/>
        <v>0</v>
      </c>
      <c r="D360" s="125">
        <v>0</v>
      </c>
      <c r="E360" s="125">
        <v>0</v>
      </c>
      <c r="F360" s="73">
        <f t="shared" si="67"/>
        <v>0</v>
      </c>
      <c r="G360" s="77">
        <f t="shared" si="68"/>
        <v>0</v>
      </c>
      <c r="H360" s="74">
        <f t="shared" si="62"/>
        <v>0</v>
      </c>
      <c r="I360" s="74">
        <f t="shared" si="63"/>
        <v>0</v>
      </c>
      <c r="J360" s="74">
        <f t="shared" si="72"/>
        <v>0</v>
      </c>
      <c r="K360" s="60">
        <f t="shared" si="73"/>
        <v>0</v>
      </c>
      <c r="L360" s="75">
        <f t="shared" si="69"/>
        <v>0</v>
      </c>
      <c r="M360" s="123">
        <f t="shared" si="70"/>
        <v>0</v>
      </c>
      <c r="N360" s="76">
        <f t="shared" si="71"/>
        <v>0</v>
      </c>
      <c r="O360" s="49">
        <f t="shared" si="64"/>
        <v>2048</v>
      </c>
    </row>
    <row r="361" spans="1:24" x14ac:dyDescent="0.25">
      <c r="B361" s="48">
        <f t="shared" si="65"/>
        <v>54363</v>
      </c>
      <c r="C361" s="72">
        <f t="shared" si="66"/>
        <v>0</v>
      </c>
      <c r="D361" s="125">
        <v>0</v>
      </c>
      <c r="E361" s="125">
        <v>0</v>
      </c>
      <c r="F361" s="73">
        <f t="shared" si="67"/>
        <v>0</v>
      </c>
      <c r="G361" s="77">
        <f t="shared" si="68"/>
        <v>0</v>
      </c>
      <c r="H361" s="74">
        <f t="shared" si="62"/>
        <v>0</v>
      </c>
      <c r="I361" s="74">
        <f t="shared" si="63"/>
        <v>0</v>
      </c>
      <c r="J361" s="74">
        <f t="shared" si="72"/>
        <v>0</v>
      </c>
      <c r="K361" s="60">
        <f t="shared" si="73"/>
        <v>0</v>
      </c>
      <c r="L361" s="75">
        <f t="shared" si="69"/>
        <v>0</v>
      </c>
      <c r="M361" s="123">
        <f t="shared" si="70"/>
        <v>0</v>
      </c>
      <c r="N361" s="76">
        <f t="shared" si="71"/>
        <v>0</v>
      </c>
      <c r="O361" s="49">
        <f t="shared" si="64"/>
        <v>2048</v>
      </c>
    </row>
    <row r="362" spans="1:24" x14ac:dyDescent="0.25">
      <c r="B362" s="48">
        <f t="shared" si="65"/>
        <v>54393</v>
      </c>
      <c r="C362" s="72">
        <f t="shared" si="66"/>
        <v>0</v>
      </c>
      <c r="D362" s="125">
        <v>0</v>
      </c>
      <c r="E362" s="125">
        <v>0</v>
      </c>
      <c r="F362" s="73">
        <f t="shared" si="67"/>
        <v>0</v>
      </c>
      <c r="G362" s="77">
        <f t="shared" si="68"/>
        <v>0</v>
      </c>
      <c r="H362" s="74">
        <f t="shared" si="62"/>
        <v>0</v>
      </c>
      <c r="I362" s="74">
        <f t="shared" si="63"/>
        <v>0</v>
      </c>
      <c r="J362" s="74">
        <f t="shared" si="72"/>
        <v>0</v>
      </c>
      <c r="K362" s="60">
        <f t="shared" si="73"/>
        <v>0</v>
      </c>
      <c r="L362" s="75">
        <f t="shared" si="69"/>
        <v>0</v>
      </c>
      <c r="M362" s="123">
        <f t="shared" si="70"/>
        <v>0</v>
      </c>
      <c r="N362" s="76">
        <f t="shared" si="71"/>
        <v>0</v>
      </c>
      <c r="O362" s="49">
        <f t="shared" si="64"/>
        <v>2048</v>
      </c>
    </row>
    <row r="363" spans="1:24" s="115" customFormat="1" x14ac:dyDescent="0.25">
      <c r="A363" s="50"/>
      <c r="B363" s="148">
        <f t="shared" si="65"/>
        <v>54424</v>
      </c>
      <c r="C363" s="72">
        <f t="shared" si="66"/>
        <v>0</v>
      </c>
      <c r="D363" s="125">
        <v>0</v>
      </c>
      <c r="E363" s="125">
        <v>0</v>
      </c>
      <c r="F363" s="73">
        <f t="shared" si="67"/>
        <v>0</v>
      </c>
      <c r="G363" s="77">
        <f t="shared" si="68"/>
        <v>0</v>
      </c>
      <c r="H363" s="74">
        <f t="shared" si="62"/>
        <v>0</v>
      </c>
      <c r="I363" s="74">
        <f t="shared" si="63"/>
        <v>0</v>
      </c>
      <c r="J363" s="74">
        <f t="shared" si="72"/>
        <v>0</v>
      </c>
      <c r="K363" s="60">
        <f t="shared" si="73"/>
        <v>0</v>
      </c>
      <c r="L363" s="113">
        <f t="shared" si="69"/>
        <v>0</v>
      </c>
      <c r="M363" s="123">
        <f t="shared" si="70"/>
        <v>0</v>
      </c>
      <c r="N363" s="76">
        <f t="shared" si="71"/>
        <v>0</v>
      </c>
      <c r="O363" s="114">
        <f t="shared" si="64"/>
        <v>2049</v>
      </c>
      <c r="S363" s="116"/>
      <c r="U363" s="116"/>
      <c r="X363" s="117"/>
    </row>
  </sheetData>
  <mergeCells count="6">
    <mergeCell ref="Q2:Q3"/>
    <mergeCell ref="A2:A3"/>
    <mergeCell ref="D2:D3"/>
    <mergeCell ref="E2:E3"/>
    <mergeCell ref="F2:H2"/>
    <mergeCell ref="L2:N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16</xdr:col>
                    <xdr:colOff>209550</xdr:colOff>
                    <xdr:row>37</xdr:row>
                    <xdr:rowOff>171450</xdr:rowOff>
                  </from>
                  <to>
                    <xdr:col>17</xdr:col>
                    <xdr:colOff>180975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1</xdr:col>
                    <xdr:colOff>514350</xdr:colOff>
                    <xdr:row>0</xdr:row>
                    <xdr:rowOff>0</xdr:rowOff>
                  </from>
                  <to>
                    <xdr:col>2</xdr:col>
                    <xdr:colOff>123825</xdr:colOff>
                    <xdr:row>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193</vt:i4>
      </vt:variant>
    </vt:vector>
  </HeadingPairs>
  <TitlesOfParts>
    <vt:vector size="200" baseType="lpstr">
      <vt:lpstr>3208</vt:lpstr>
      <vt:lpstr>2924</vt:lpstr>
      <vt:lpstr>3rd</vt:lpstr>
      <vt:lpstr>4th</vt:lpstr>
      <vt:lpstr>RET</vt:lpstr>
      <vt:lpstr>HELOC</vt:lpstr>
      <vt:lpstr>Home Equity Loan</vt:lpstr>
      <vt:lpstr>'2924'!_80_of_Appraisal</vt:lpstr>
      <vt:lpstr>'3rd'!_80_of_Appraisal</vt:lpstr>
      <vt:lpstr>'4th'!_80_of_Appraisal</vt:lpstr>
      <vt:lpstr>RET!_80_of_Appraisal</vt:lpstr>
      <vt:lpstr>'2924'!Allotment</vt:lpstr>
      <vt:lpstr>'3208'!Allotment</vt:lpstr>
      <vt:lpstr>'3rd'!Allotment</vt:lpstr>
      <vt:lpstr>'4th'!Allotment</vt:lpstr>
      <vt:lpstr>HELOC!Allotment</vt:lpstr>
      <vt:lpstr>'Home Equity Loan'!Allotment</vt:lpstr>
      <vt:lpstr>RET!Allotment</vt:lpstr>
      <vt:lpstr>'2924'!Appraisal</vt:lpstr>
      <vt:lpstr>'3rd'!Appraisal</vt:lpstr>
      <vt:lpstr>'4th'!Appraisal</vt:lpstr>
      <vt:lpstr>RET!Appraisal</vt:lpstr>
      <vt:lpstr>'2924'!Bought_3rd_Rental</vt:lpstr>
      <vt:lpstr>'3rd'!Bought_3rd_Rental</vt:lpstr>
      <vt:lpstr>'4th'!Bought_3rd_Rental</vt:lpstr>
      <vt:lpstr>HELOC!Bought_3rd_Rental</vt:lpstr>
      <vt:lpstr>'Home Equity Loan'!Bought_3rd_Rental</vt:lpstr>
      <vt:lpstr>RET!Bought_3rd_Rental</vt:lpstr>
      <vt:lpstr>'2924'!Calculated_Payment</vt:lpstr>
      <vt:lpstr>'3rd'!Calculated_Payment</vt:lpstr>
      <vt:lpstr>'4th'!Calculated_Payment</vt:lpstr>
      <vt:lpstr>HELOC!Calculated_Payment</vt:lpstr>
      <vt:lpstr>'Home Equity Loan'!Calculated_Payment</vt:lpstr>
      <vt:lpstr>RET!Calculated_Payment</vt:lpstr>
      <vt:lpstr>'2924'!Down_Payment</vt:lpstr>
      <vt:lpstr>'3208'!Down_Payment</vt:lpstr>
      <vt:lpstr>'3rd'!Down_Payment</vt:lpstr>
      <vt:lpstr>'4th'!Down_Payment</vt:lpstr>
      <vt:lpstr>RET!Down_Payment</vt:lpstr>
      <vt:lpstr>'3rd'!First_Months_Interest</vt:lpstr>
      <vt:lpstr>'4th'!First_Months_Interest</vt:lpstr>
      <vt:lpstr>HELOC!First_Months_Interest</vt:lpstr>
      <vt:lpstr>'Home Equity Loan'!First_Months_Interest</vt:lpstr>
      <vt:lpstr>RET!First_Months_Interest</vt:lpstr>
      <vt:lpstr>First_Months_Interest</vt:lpstr>
      <vt:lpstr>'2924'!First_Months_Principle</vt:lpstr>
      <vt:lpstr>'3rd'!First_Months_Principle</vt:lpstr>
      <vt:lpstr>'4th'!First_Months_Principle</vt:lpstr>
      <vt:lpstr>HELOC!First_Months_Principle</vt:lpstr>
      <vt:lpstr>'Home Equity Loan'!First_Months_Principle</vt:lpstr>
      <vt:lpstr>RET!First_Months_Principle</vt:lpstr>
      <vt:lpstr>'2924'!Goal_From_2924</vt:lpstr>
      <vt:lpstr>'3rd'!Goal_From_2924</vt:lpstr>
      <vt:lpstr>'4th'!Goal_From_2924</vt:lpstr>
      <vt:lpstr>HELOC!Goal_From_2924</vt:lpstr>
      <vt:lpstr>'Home Equity Loan'!Goal_From_2924</vt:lpstr>
      <vt:lpstr>RET!Goal_From_2924</vt:lpstr>
      <vt:lpstr>'2924'!Goal_From_3208</vt:lpstr>
      <vt:lpstr>'3208'!Goal_From_3208</vt:lpstr>
      <vt:lpstr>'3rd'!Goal_From_3208</vt:lpstr>
      <vt:lpstr>'4th'!Goal_From_3208</vt:lpstr>
      <vt:lpstr>HELOC!Goal_From_3208</vt:lpstr>
      <vt:lpstr>'Home Equity Loan'!Goal_From_3208</vt:lpstr>
      <vt:lpstr>RET!Goal_From_3208</vt:lpstr>
      <vt:lpstr>'2924'!Goal_From_NEW</vt:lpstr>
      <vt:lpstr>'3rd'!Goal_From_NEW</vt:lpstr>
      <vt:lpstr>'4th'!Goal_From_NEW</vt:lpstr>
      <vt:lpstr>HELOC!Goal_From_NEW</vt:lpstr>
      <vt:lpstr>'Home Equity Loan'!Goal_From_NEW</vt:lpstr>
      <vt:lpstr>RET!Goal_From_NEW</vt:lpstr>
      <vt:lpstr>'2924'!Inflation</vt:lpstr>
      <vt:lpstr>'3208'!Inflation</vt:lpstr>
      <vt:lpstr>'3rd'!Inflation</vt:lpstr>
      <vt:lpstr>'4th'!Inflation</vt:lpstr>
      <vt:lpstr>RET!Inflation</vt:lpstr>
      <vt:lpstr>'2924'!Interest_Rate</vt:lpstr>
      <vt:lpstr>'3208'!Interest_Rate</vt:lpstr>
      <vt:lpstr>'3rd'!Interest_Rate</vt:lpstr>
      <vt:lpstr>'4th'!Interest_Rate</vt:lpstr>
      <vt:lpstr>HELOC!Interest_Rate</vt:lpstr>
      <vt:lpstr>'Home Equity Loan'!Interest_Rate</vt:lpstr>
      <vt:lpstr>RET!Interest_Rate</vt:lpstr>
      <vt:lpstr>HELOC!Loan_Term</vt:lpstr>
      <vt:lpstr>'Home Equity Loan'!Loan_Term</vt:lpstr>
      <vt:lpstr>'2924'!Loan_Value</vt:lpstr>
      <vt:lpstr>'3rd'!Loan_Value</vt:lpstr>
      <vt:lpstr>'4th'!Loan_Value</vt:lpstr>
      <vt:lpstr>HELOC!Loan_Value</vt:lpstr>
      <vt:lpstr>'Home Equity Loan'!Loan_Value</vt:lpstr>
      <vt:lpstr>RET!Loan_Value</vt:lpstr>
      <vt:lpstr>'2924'!Monthly_Insurance</vt:lpstr>
      <vt:lpstr>'3rd'!Monthly_Insurance</vt:lpstr>
      <vt:lpstr>'4th'!Monthly_Insurance</vt:lpstr>
      <vt:lpstr>RET!Monthly_Insurance</vt:lpstr>
      <vt:lpstr>'2924'!New_Payment</vt:lpstr>
      <vt:lpstr>'3rd'!New_Payment</vt:lpstr>
      <vt:lpstr>'4th'!New_Payment</vt:lpstr>
      <vt:lpstr>HELOC!New_Payment</vt:lpstr>
      <vt:lpstr>'Home Equity Loan'!New_Payment</vt:lpstr>
      <vt:lpstr>RET!New_Payment</vt:lpstr>
      <vt:lpstr>'2924'!Number_of_Payments</vt:lpstr>
      <vt:lpstr>'3rd'!Number_of_Payments</vt:lpstr>
      <vt:lpstr>'4th'!Number_of_Payments</vt:lpstr>
      <vt:lpstr>HELOC!Number_of_Payments</vt:lpstr>
      <vt:lpstr>'Home Equity Loan'!Number_of_Payments</vt:lpstr>
      <vt:lpstr>RET!Number_of_Payments</vt:lpstr>
      <vt:lpstr>'2924'!Original_Amount</vt:lpstr>
      <vt:lpstr>'3208'!Original_Amount</vt:lpstr>
      <vt:lpstr>'3rd'!Original_Amount</vt:lpstr>
      <vt:lpstr>'4th'!Original_Amount</vt:lpstr>
      <vt:lpstr>HELOC!Original_Amount</vt:lpstr>
      <vt:lpstr>'Home Equity Loan'!Original_Amount</vt:lpstr>
      <vt:lpstr>RET!Original_Amount</vt:lpstr>
      <vt:lpstr>'2924'!Payment</vt:lpstr>
      <vt:lpstr>'3rd'!Payment</vt:lpstr>
      <vt:lpstr>'4th'!Payment</vt:lpstr>
      <vt:lpstr>HELOC!Payment</vt:lpstr>
      <vt:lpstr>'Home Equity Loan'!Payment</vt:lpstr>
      <vt:lpstr>RET!Payment</vt:lpstr>
      <vt:lpstr>'2924'!Period_Interest</vt:lpstr>
      <vt:lpstr>'3rd'!Period_Interest</vt:lpstr>
      <vt:lpstr>'4th'!Period_Interest</vt:lpstr>
      <vt:lpstr>HELOC!Period_Interest</vt:lpstr>
      <vt:lpstr>'Home Equity Loan'!Period_Interest</vt:lpstr>
      <vt:lpstr>RET!Period_Interest</vt:lpstr>
      <vt:lpstr>'2924'!PMI</vt:lpstr>
      <vt:lpstr>'3rd'!PMI</vt:lpstr>
      <vt:lpstr>'4th'!PMI</vt:lpstr>
      <vt:lpstr>RET!PMI</vt:lpstr>
      <vt:lpstr>'2924'!Renew_2924</vt:lpstr>
      <vt:lpstr>'3rd'!Renew_2924</vt:lpstr>
      <vt:lpstr>'4th'!Renew_2924</vt:lpstr>
      <vt:lpstr>HELOC!Renew_2924</vt:lpstr>
      <vt:lpstr>'Home Equity Loan'!Renew_2924</vt:lpstr>
      <vt:lpstr>RET!Renew_2924</vt:lpstr>
      <vt:lpstr>'2924'!Renew_3208</vt:lpstr>
      <vt:lpstr>'3rd'!Renew_3208</vt:lpstr>
      <vt:lpstr>'4th'!Renew_3208</vt:lpstr>
      <vt:lpstr>HELOC!Renew_3208</vt:lpstr>
      <vt:lpstr>'Home Equity Loan'!Renew_3208</vt:lpstr>
      <vt:lpstr>RET!Renew_3208</vt:lpstr>
      <vt:lpstr>'2924'!Renew_NEW</vt:lpstr>
      <vt:lpstr>'3rd'!Renew_NEW</vt:lpstr>
      <vt:lpstr>'4th'!Renew_NEW</vt:lpstr>
      <vt:lpstr>HELOC!Renew_NEW</vt:lpstr>
      <vt:lpstr>'Home Equity Loan'!Renew_NEW</vt:lpstr>
      <vt:lpstr>RET!Renew_NEW</vt:lpstr>
      <vt:lpstr>'2924'!Start_Balance</vt:lpstr>
      <vt:lpstr>'3208'!Start_Balance</vt:lpstr>
      <vt:lpstr>'3rd'!Start_Balance</vt:lpstr>
      <vt:lpstr>'4th'!Start_Balance</vt:lpstr>
      <vt:lpstr>HELOC!Start_Balance</vt:lpstr>
      <vt:lpstr>'Home Equity Loan'!Start_Balance</vt:lpstr>
      <vt:lpstr>RET!Start_Balance</vt:lpstr>
      <vt:lpstr>'2924'!Start_Date</vt:lpstr>
      <vt:lpstr>'3208'!Start_Date</vt:lpstr>
      <vt:lpstr>'3rd'!Start_Date</vt:lpstr>
      <vt:lpstr>'4th'!Start_Date</vt:lpstr>
      <vt:lpstr>HELOC!Start_Date</vt:lpstr>
      <vt:lpstr>'Home Equity Loan'!Start_Date</vt:lpstr>
      <vt:lpstr>RET!Start_Date</vt:lpstr>
      <vt:lpstr>'2924'!Temp</vt:lpstr>
      <vt:lpstr>'3rd'!Temp</vt:lpstr>
      <vt:lpstr>'4th'!Temp</vt:lpstr>
      <vt:lpstr>HELOC!Temp</vt:lpstr>
      <vt:lpstr>'Home Equity Loan'!Temp</vt:lpstr>
      <vt:lpstr>RET!Temp</vt:lpstr>
      <vt:lpstr>'2924'!Temp_Goal</vt:lpstr>
      <vt:lpstr>'3rd'!Temp_Goal</vt:lpstr>
      <vt:lpstr>'4th'!Temp_Goal</vt:lpstr>
      <vt:lpstr>HELOC!Temp_Goal</vt:lpstr>
      <vt:lpstr>'Home Equity Loan'!Temp_Goal</vt:lpstr>
      <vt:lpstr>RET!Temp_Goal</vt:lpstr>
      <vt:lpstr>'2924'!Temp_Start</vt:lpstr>
      <vt:lpstr>'3rd'!Temp_Start</vt:lpstr>
      <vt:lpstr>'4th'!Temp_Start</vt:lpstr>
      <vt:lpstr>HELOC!Temp_Start</vt:lpstr>
      <vt:lpstr>'Home Equity Loan'!Temp_Start</vt:lpstr>
      <vt:lpstr>RET!Temp_Start</vt:lpstr>
      <vt:lpstr>'2924'!Total_Interest</vt:lpstr>
      <vt:lpstr>'3208'!Total_Interest</vt:lpstr>
      <vt:lpstr>'3rd'!Total_Interest</vt:lpstr>
      <vt:lpstr>'4th'!Total_Interest</vt:lpstr>
      <vt:lpstr>HELOC!Total_Interest</vt:lpstr>
      <vt:lpstr>'Home Equity Loan'!Total_Interest</vt:lpstr>
      <vt:lpstr>RET!Total_Interest</vt:lpstr>
      <vt:lpstr>'2924'!Total_Investment</vt:lpstr>
      <vt:lpstr>'3rd'!Total_Investment</vt:lpstr>
      <vt:lpstr>'4th'!Total_Investment</vt:lpstr>
      <vt:lpstr>HELOC!Total_Investment</vt:lpstr>
      <vt:lpstr>'Home Equity Loan'!Total_Investment</vt:lpstr>
      <vt:lpstr>RET!Total_Investment</vt:lpstr>
      <vt:lpstr>HELOC!Total_Months</vt:lpstr>
      <vt:lpstr>'Home Equity Loan'!Total_Months</vt:lpstr>
      <vt:lpstr>'2924'!Years_Until_Profit</vt:lpstr>
      <vt:lpstr>'3rd'!Years_Until_Profit</vt:lpstr>
      <vt:lpstr>'4th'!Years_Until_Profit</vt:lpstr>
      <vt:lpstr>HELOC!Years_Until_Profit</vt:lpstr>
      <vt:lpstr>'Home Equity Loan'!Years_Until_Profit</vt:lpstr>
      <vt:lpstr>RET!Years_Until_Profit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jesse.young2</dc:creator>
  <cp:lastModifiedBy>Jeezy</cp:lastModifiedBy>
  <dcterms:created xsi:type="dcterms:W3CDTF">2012-07-20T18:12:44Z</dcterms:created>
  <dcterms:modified xsi:type="dcterms:W3CDTF">2019-01-24T23:25:27Z</dcterms:modified>
</cp:coreProperties>
</file>