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smaslan\data\Z\LiB\RLC-bridge-corrections\spreadsheets\"/>
    </mc:Choice>
  </mc:AlternateContent>
  <xr:revisionPtr revIDLastSave="0" documentId="13_ncr:1_{FC054503-3FFB-4383-B85C-B11E62EA33D2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Measurement" sheetId="3" r:id="rId1"/>
    <sheet name="Cal Data" sheetId="1" r:id="rId2"/>
    <sheet name="Ref Z" sheetId="2" r:id="rId3"/>
    <sheet name="Ref Z list" sheetId="5" r:id="rId4"/>
    <sheet name="Ranges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2" l="1"/>
  <c r="T6" i="3"/>
  <c r="CX5" i="3"/>
  <c r="AA7" i="3" l="1"/>
  <c r="AG7" i="3" s="1"/>
  <c r="AL7" i="3" s="1"/>
  <c r="AA8" i="3"/>
  <c r="AG8" i="3" s="1"/>
  <c r="AL8" i="3" s="1"/>
  <c r="AA9" i="3"/>
  <c r="AG9" i="3" s="1"/>
  <c r="AL9" i="3" s="1"/>
  <c r="AA10" i="3"/>
  <c r="AG10" i="3" s="1"/>
  <c r="AL10" i="3" s="1"/>
  <c r="AA11" i="3"/>
  <c r="AG11" i="3" s="1"/>
  <c r="AL11" i="3" s="1"/>
  <c r="AA12" i="3"/>
  <c r="AG12" i="3" s="1"/>
  <c r="AL12" i="3" s="1"/>
  <c r="AA13" i="3"/>
  <c r="AG13" i="3" s="1"/>
  <c r="AL13" i="3" s="1"/>
  <c r="AA14" i="3"/>
  <c r="AG14" i="3" s="1"/>
  <c r="AL14" i="3" s="1"/>
  <c r="AA15" i="3"/>
  <c r="AG15" i="3" s="1"/>
  <c r="AL15" i="3" s="1"/>
  <c r="AA16" i="3"/>
  <c r="AG16" i="3" s="1"/>
  <c r="AL16" i="3" s="1"/>
  <c r="AA17" i="3"/>
  <c r="AG17" i="3" s="1"/>
  <c r="AL17" i="3" s="1"/>
  <c r="AA18" i="3"/>
  <c r="AG18" i="3" s="1"/>
  <c r="AL18" i="3" s="1"/>
  <c r="AA19" i="3"/>
  <c r="AG19" i="3" s="1"/>
  <c r="AL19" i="3" s="1"/>
  <c r="AA20" i="3"/>
  <c r="AG20" i="3" s="1"/>
  <c r="AL20" i="3" s="1"/>
  <c r="AA21" i="3"/>
  <c r="AG21" i="3" s="1"/>
  <c r="AL21" i="3" s="1"/>
  <c r="AA22" i="3"/>
  <c r="AG22" i="3" s="1"/>
  <c r="AL22" i="3" s="1"/>
  <c r="AA23" i="3"/>
  <c r="AG23" i="3" s="1"/>
  <c r="AL23" i="3" s="1"/>
  <c r="AA24" i="3"/>
  <c r="AG24" i="3" s="1"/>
  <c r="AL24" i="3" s="1"/>
  <c r="AA25" i="3"/>
  <c r="AG25" i="3" s="1"/>
  <c r="AL25" i="3" s="1"/>
  <c r="AA26" i="3"/>
  <c r="AG26" i="3" s="1"/>
  <c r="AL26" i="3" s="1"/>
  <c r="AA27" i="3"/>
  <c r="AG27" i="3" s="1"/>
  <c r="AL27" i="3" s="1"/>
  <c r="AA28" i="3"/>
  <c r="AG28" i="3" s="1"/>
  <c r="AL28" i="3" s="1"/>
  <c r="AA29" i="3"/>
  <c r="AG29" i="3" s="1"/>
  <c r="AL29" i="3" s="1"/>
  <c r="AA30" i="3"/>
  <c r="AG30" i="3" s="1"/>
  <c r="AL30" i="3" s="1"/>
  <c r="AA31" i="3"/>
  <c r="AG31" i="3" s="1"/>
  <c r="AL31" i="3" s="1"/>
  <c r="AA32" i="3"/>
  <c r="AG32" i="3" s="1"/>
  <c r="AL32" i="3" s="1"/>
  <c r="AA33" i="3"/>
  <c r="AG33" i="3" s="1"/>
  <c r="AL33" i="3" s="1"/>
  <c r="AA34" i="3"/>
  <c r="AG34" i="3" s="1"/>
  <c r="AL34" i="3" s="1"/>
  <c r="AA35" i="3"/>
  <c r="AG35" i="3" s="1"/>
  <c r="AL35" i="3" s="1"/>
  <c r="AA36" i="3"/>
  <c r="AG36" i="3" s="1"/>
  <c r="AL36" i="3" s="1"/>
  <c r="AA37" i="3"/>
  <c r="AG37" i="3" s="1"/>
  <c r="AL37" i="3" s="1"/>
  <c r="AA38" i="3"/>
  <c r="AG38" i="3" s="1"/>
  <c r="AL38" i="3" s="1"/>
  <c r="AA39" i="3"/>
  <c r="AG39" i="3" s="1"/>
  <c r="AL39" i="3" s="1"/>
  <c r="AA40" i="3"/>
  <c r="AG40" i="3" s="1"/>
  <c r="AL40" i="3" s="1"/>
  <c r="AA41" i="3"/>
  <c r="AG41" i="3" s="1"/>
  <c r="AL41" i="3" s="1"/>
  <c r="AA42" i="3"/>
  <c r="AG42" i="3" s="1"/>
  <c r="AL42" i="3" s="1"/>
  <c r="AA43" i="3"/>
  <c r="AG43" i="3" s="1"/>
  <c r="AL43" i="3" s="1"/>
  <c r="AA44" i="3"/>
  <c r="AG44" i="3" s="1"/>
  <c r="AL44" i="3" s="1"/>
  <c r="AA45" i="3"/>
  <c r="AG45" i="3" s="1"/>
  <c r="AL45" i="3" s="1"/>
  <c r="AA46" i="3"/>
  <c r="AG46" i="3" s="1"/>
  <c r="AL46" i="3" s="1"/>
  <c r="AA47" i="3"/>
  <c r="AG47" i="3" s="1"/>
  <c r="AL47" i="3" s="1"/>
  <c r="AA48" i="3"/>
  <c r="AG48" i="3" s="1"/>
  <c r="AL48" i="3" s="1"/>
  <c r="AA49" i="3"/>
  <c r="AG49" i="3" s="1"/>
  <c r="AL49" i="3" s="1"/>
  <c r="AA50" i="3"/>
  <c r="AG50" i="3" s="1"/>
  <c r="AL50" i="3" s="1"/>
  <c r="AA51" i="3"/>
  <c r="AG51" i="3" s="1"/>
  <c r="AL51" i="3" s="1"/>
  <c r="AA52" i="3"/>
  <c r="AG52" i="3" s="1"/>
  <c r="AL52" i="3" s="1"/>
  <c r="AA53" i="3"/>
  <c r="AG53" i="3" s="1"/>
  <c r="AL53" i="3" s="1"/>
  <c r="AA54" i="3"/>
  <c r="AG54" i="3" s="1"/>
  <c r="AL54" i="3" s="1"/>
  <c r="AA55" i="3"/>
  <c r="AG55" i="3" s="1"/>
  <c r="AL55" i="3" s="1"/>
  <c r="AA56" i="3"/>
  <c r="AG56" i="3" s="1"/>
  <c r="AL56" i="3" s="1"/>
  <c r="AA57" i="3"/>
  <c r="AG57" i="3" s="1"/>
  <c r="AL57" i="3" s="1"/>
  <c r="AA58" i="3"/>
  <c r="AG58" i="3" s="1"/>
  <c r="AL58" i="3" s="1"/>
  <c r="AA59" i="3"/>
  <c r="AG59" i="3" s="1"/>
  <c r="AL59" i="3" s="1"/>
  <c r="AA60" i="3"/>
  <c r="AG60" i="3" s="1"/>
  <c r="AL60" i="3" s="1"/>
  <c r="AA61" i="3"/>
  <c r="AG61" i="3" s="1"/>
  <c r="AL61" i="3" s="1"/>
  <c r="AA62" i="3"/>
  <c r="AG62" i="3" s="1"/>
  <c r="AL62" i="3" s="1"/>
  <c r="AA63" i="3"/>
  <c r="AG63" i="3" s="1"/>
  <c r="AL63" i="3" s="1"/>
  <c r="AA64" i="3"/>
  <c r="AG64" i="3" s="1"/>
  <c r="AL64" i="3" s="1"/>
  <c r="AA65" i="3"/>
  <c r="AG65" i="3" s="1"/>
  <c r="AL65" i="3" s="1"/>
  <c r="AA66" i="3"/>
  <c r="AG66" i="3" s="1"/>
  <c r="AL66" i="3" s="1"/>
  <c r="AA67" i="3"/>
  <c r="AG67" i="3" s="1"/>
  <c r="AL67" i="3" s="1"/>
  <c r="AA68" i="3"/>
  <c r="AG68" i="3" s="1"/>
  <c r="AL68" i="3" s="1"/>
  <c r="AA69" i="3"/>
  <c r="AG69" i="3" s="1"/>
  <c r="AL69" i="3" s="1"/>
  <c r="AA70" i="3"/>
  <c r="AG70" i="3" s="1"/>
  <c r="AL70" i="3" s="1"/>
  <c r="AA71" i="3"/>
  <c r="AG71" i="3" s="1"/>
  <c r="AL71" i="3" s="1"/>
  <c r="AA72" i="3"/>
  <c r="AG72" i="3" s="1"/>
  <c r="AL72" i="3" s="1"/>
  <c r="AA73" i="3"/>
  <c r="AG73" i="3" s="1"/>
  <c r="AL73" i="3" s="1"/>
  <c r="AA74" i="3"/>
  <c r="AG74" i="3" s="1"/>
  <c r="AL74" i="3" s="1"/>
  <c r="AA75" i="3"/>
  <c r="AG75" i="3" s="1"/>
  <c r="AL75" i="3" s="1"/>
  <c r="AA76" i="3"/>
  <c r="AG76" i="3" s="1"/>
  <c r="AL76" i="3" s="1"/>
  <c r="AA77" i="3"/>
  <c r="AG77" i="3" s="1"/>
  <c r="AL77" i="3" s="1"/>
  <c r="AA78" i="3"/>
  <c r="AG78" i="3" s="1"/>
  <c r="AL78" i="3" s="1"/>
  <c r="AA79" i="3"/>
  <c r="AG79" i="3" s="1"/>
  <c r="AL79" i="3" s="1"/>
  <c r="AA80" i="3"/>
  <c r="AG80" i="3" s="1"/>
  <c r="AL80" i="3" s="1"/>
  <c r="AA81" i="3"/>
  <c r="AG81" i="3" s="1"/>
  <c r="AL81" i="3" s="1"/>
  <c r="AA82" i="3"/>
  <c r="AG82" i="3" s="1"/>
  <c r="AL82" i="3" s="1"/>
  <c r="AA83" i="3"/>
  <c r="AG83" i="3" s="1"/>
  <c r="AL83" i="3" s="1"/>
  <c r="AA84" i="3"/>
  <c r="AG84" i="3" s="1"/>
  <c r="AL84" i="3" s="1"/>
  <c r="AA85" i="3"/>
  <c r="AG85" i="3" s="1"/>
  <c r="AL85" i="3" s="1"/>
  <c r="AA86" i="3"/>
  <c r="AG86" i="3" s="1"/>
  <c r="AL86" i="3" s="1"/>
  <c r="AA87" i="3"/>
  <c r="AG87" i="3" s="1"/>
  <c r="AL87" i="3" s="1"/>
  <c r="AA88" i="3"/>
  <c r="AG88" i="3" s="1"/>
  <c r="AL88" i="3" s="1"/>
  <c r="AA89" i="3"/>
  <c r="AG89" i="3" s="1"/>
  <c r="AL89" i="3" s="1"/>
  <c r="AA90" i="3"/>
  <c r="AG90" i="3" s="1"/>
  <c r="AL90" i="3" s="1"/>
  <c r="AA91" i="3"/>
  <c r="AG91" i="3" s="1"/>
  <c r="AL91" i="3" s="1"/>
  <c r="AA92" i="3"/>
  <c r="AG92" i="3" s="1"/>
  <c r="AL92" i="3" s="1"/>
  <c r="AA93" i="3"/>
  <c r="AG93" i="3" s="1"/>
  <c r="AL93" i="3" s="1"/>
  <c r="AA94" i="3"/>
  <c r="AG94" i="3" s="1"/>
  <c r="AL94" i="3" s="1"/>
  <c r="AA95" i="3"/>
  <c r="AG95" i="3" s="1"/>
  <c r="AL95" i="3" s="1"/>
  <c r="AA96" i="3"/>
  <c r="AG96" i="3" s="1"/>
  <c r="AL96" i="3" s="1"/>
  <c r="AA97" i="3"/>
  <c r="AG97" i="3" s="1"/>
  <c r="AL97" i="3" s="1"/>
  <c r="AA98" i="3"/>
  <c r="AG98" i="3" s="1"/>
  <c r="AL98" i="3" s="1"/>
  <c r="AA99" i="3"/>
  <c r="AG99" i="3" s="1"/>
  <c r="AL99" i="3" s="1"/>
  <c r="AA100" i="3"/>
  <c r="AG100" i="3" s="1"/>
  <c r="AL100" i="3" s="1"/>
  <c r="AA6" i="3"/>
  <c r="AG6" i="3" s="1"/>
  <c r="AL6" i="3" s="1"/>
  <c r="AO7" i="3"/>
  <c r="AN7" i="3" s="1"/>
  <c r="AP7" i="3"/>
  <c r="T7" i="3"/>
  <c r="AO8" i="3"/>
  <c r="AN8" i="3" s="1"/>
  <c r="AP8" i="3"/>
  <c r="T8" i="3"/>
  <c r="AO9" i="3"/>
  <c r="AN9" i="3" s="1"/>
  <c r="AP9" i="3"/>
  <c r="T9" i="3"/>
  <c r="AO10" i="3"/>
  <c r="AN10" i="3" s="1"/>
  <c r="AP10" i="3"/>
  <c r="T10" i="3"/>
  <c r="AO11" i="3"/>
  <c r="AN11" i="3" s="1"/>
  <c r="AP11" i="3"/>
  <c r="T11" i="3"/>
  <c r="AO12" i="3"/>
  <c r="AN12" i="3" s="1"/>
  <c r="AP12" i="3"/>
  <c r="T12" i="3"/>
  <c r="AO13" i="3"/>
  <c r="AN13" i="3" s="1"/>
  <c r="AP13" i="3"/>
  <c r="T13" i="3"/>
  <c r="AO14" i="3"/>
  <c r="AN14" i="3" s="1"/>
  <c r="AP14" i="3"/>
  <c r="T14" i="3"/>
  <c r="AO15" i="3"/>
  <c r="AN15" i="3" s="1"/>
  <c r="AP15" i="3"/>
  <c r="T15" i="3"/>
  <c r="AO16" i="3"/>
  <c r="AN16" i="3" s="1"/>
  <c r="AP16" i="3"/>
  <c r="T16" i="3"/>
  <c r="AO17" i="3"/>
  <c r="AN17" i="3" s="1"/>
  <c r="AP17" i="3"/>
  <c r="T17" i="3"/>
  <c r="AO18" i="3"/>
  <c r="AN18" i="3" s="1"/>
  <c r="AP18" i="3"/>
  <c r="T18" i="3"/>
  <c r="AO19" i="3"/>
  <c r="AN19" i="3" s="1"/>
  <c r="AP19" i="3"/>
  <c r="T19" i="3"/>
  <c r="AO20" i="3"/>
  <c r="AN20" i="3" s="1"/>
  <c r="AP20" i="3"/>
  <c r="T20" i="3"/>
  <c r="AO21" i="3"/>
  <c r="AN21" i="3" s="1"/>
  <c r="AP21" i="3"/>
  <c r="T21" i="3"/>
  <c r="AO22" i="3"/>
  <c r="AN22" i="3" s="1"/>
  <c r="AP22" i="3"/>
  <c r="T22" i="3"/>
  <c r="AO23" i="3"/>
  <c r="AN23" i="3" s="1"/>
  <c r="AP23" i="3"/>
  <c r="T23" i="3"/>
  <c r="AO24" i="3"/>
  <c r="AN24" i="3" s="1"/>
  <c r="AP24" i="3"/>
  <c r="T24" i="3"/>
  <c r="AO25" i="3"/>
  <c r="AN25" i="3" s="1"/>
  <c r="AP25" i="3"/>
  <c r="T25" i="3"/>
  <c r="AO26" i="3"/>
  <c r="AN26" i="3" s="1"/>
  <c r="AP26" i="3"/>
  <c r="T26" i="3"/>
  <c r="AO27" i="3"/>
  <c r="AN27" i="3" s="1"/>
  <c r="AP27" i="3"/>
  <c r="T27" i="3"/>
  <c r="AO28" i="3"/>
  <c r="AN28" i="3" s="1"/>
  <c r="AP28" i="3"/>
  <c r="T28" i="3"/>
  <c r="AO29" i="3"/>
  <c r="AN29" i="3" s="1"/>
  <c r="AP29" i="3"/>
  <c r="T29" i="3"/>
  <c r="AO30" i="3"/>
  <c r="AN30" i="3" s="1"/>
  <c r="AP30" i="3"/>
  <c r="T30" i="3"/>
  <c r="AO31" i="3"/>
  <c r="AN31" i="3" s="1"/>
  <c r="AP31" i="3"/>
  <c r="T31" i="3"/>
  <c r="AO32" i="3"/>
  <c r="AN32" i="3" s="1"/>
  <c r="AP32" i="3"/>
  <c r="T32" i="3"/>
  <c r="AO33" i="3"/>
  <c r="AN33" i="3" s="1"/>
  <c r="AP33" i="3"/>
  <c r="T33" i="3"/>
  <c r="AO34" i="3"/>
  <c r="AN34" i="3" s="1"/>
  <c r="AP34" i="3"/>
  <c r="T34" i="3"/>
  <c r="AO35" i="3"/>
  <c r="AN35" i="3" s="1"/>
  <c r="AP35" i="3"/>
  <c r="T35" i="3"/>
  <c r="AO36" i="3"/>
  <c r="AN36" i="3" s="1"/>
  <c r="AP36" i="3"/>
  <c r="T36" i="3"/>
  <c r="AO37" i="3"/>
  <c r="AN37" i="3" s="1"/>
  <c r="AP37" i="3"/>
  <c r="T37" i="3"/>
  <c r="AO38" i="3"/>
  <c r="AN38" i="3" s="1"/>
  <c r="AP38" i="3"/>
  <c r="T38" i="3"/>
  <c r="AO39" i="3"/>
  <c r="AN39" i="3" s="1"/>
  <c r="AP39" i="3"/>
  <c r="T39" i="3"/>
  <c r="AO40" i="3"/>
  <c r="AN40" i="3" s="1"/>
  <c r="AP40" i="3"/>
  <c r="T40" i="3"/>
  <c r="AO41" i="3"/>
  <c r="AN41" i="3" s="1"/>
  <c r="AP41" i="3"/>
  <c r="T41" i="3"/>
  <c r="AO42" i="3"/>
  <c r="AN42" i="3" s="1"/>
  <c r="AP42" i="3"/>
  <c r="T42" i="3"/>
  <c r="AO43" i="3"/>
  <c r="AN43" i="3" s="1"/>
  <c r="AP43" i="3"/>
  <c r="T43" i="3"/>
  <c r="AO44" i="3"/>
  <c r="AN44" i="3" s="1"/>
  <c r="AP44" i="3"/>
  <c r="T44" i="3"/>
  <c r="AO45" i="3"/>
  <c r="AN45" i="3" s="1"/>
  <c r="AP45" i="3"/>
  <c r="T45" i="3"/>
  <c r="AO46" i="3"/>
  <c r="AN46" i="3" s="1"/>
  <c r="AP46" i="3"/>
  <c r="T46" i="3"/>
  <c r="AO47" i="3"/>
  <c r="AN47" i="3" s="1"/>
  <c r="AP47" i="3"/>
  <c r="T47" i="3"/>
  <c r="AO48" i="3"/>
  <c r="AN48" i="3" s="1"/>
  <c r="AP48" i="3"/>
  <c r="T48" i="3"/>
  <c r="AO49" i="3"/>
  <c r="AN49" i="3" s="1"/>
  <c r="AP49" i="3"/>
  <c r="T49" i="3"/>
  <c r="AO50" i="3"/>
  <c r="AN50" i="3" s="1"/>
  <c r="AP50" i="3"/>
  <c r="T50" i="3"/>
  <c r="AO51" i="3"/>
  <c r="AN51" i="3" s="1"/>
  <c r="AP51" i="3"/>
  <c r="T51" i="3"/>
  <c r="AO52" i="3"/>
  <c r="AN52" i="3" s="1"/>
  <c r="AP52" i="3"/>
  <c r="T52" i="3"/>
  <c r="AO53" i="3"/>
  <c r="AN53" i="3" s="1"/>
  <c r="AP53" i="3"/>
  <c r="T53" i="3"/>
  <c r="AO54" i="3"/>
  <c r="AN54" i="3" s="1"/>
  <c r="AP54" i="3"/>
  <c r="T54" i="3"/>
  <c r="AO55" i="3"/>
  <c r="AN55" i="3" s="1"/>
  <c r="AP55" i="3"/>
  <c r="T55" i="3"/>
  <c r="AO56" i="3"/>
  <c r="AN56" i="3" s="1"/>
  <c r="AP56" i="3"/>
  <c r="T56" i="3"/>
  <c r="AO57" i="3"/>
  <c r="AN57" i="3" s="1"/>
  <c r="AP57" i="3"/>
  <c r="T57" i="3"/>
  <c r="AO58" i="3"/>
  <c r="AN58" i="3" s="1"/>
  <c r="AP58" i="3"/>
  <c r="T58" i="3"/>
  <c r="AO59" i="3"/>
  <c r="AN59" i="3" s="1"/>
  <c r="AP59" i="3"/>
  <c r="T59" i="3"/>
  <c r="AO60" i="3"/>
  <c r="AN60" i="3" s="1"/>
  <c r="AP60" i="3"/>
  <c r="T60" i="3"/>
  <c r="AO61" i="3"/>
  <c r="AN61" i="3" s="1"/>
  <c r="AP61" i="3"/>
  <c r="T61" i="3"/>
  <c r="AO62" i="3"/>
  <c r="AN62" i="3" s="1"/>
  <c r="AP62" i="3"/>
  <c r="T62" i="3"/>
  <c r="AO63" i="3"/>
  <c r="AN63" i="3" s="1"/>
  <c r="AP63" i="3"/>
  <c r="T63" i="3"/>
  <c r="AO64" i="3"/>
  <c r="AN64" i="3" s="1"/>
  <c r="AP64" i="3"/>
  <c r="T64" i="3"/>
  <c r="AO65" i="3"/>
  <c r="AN65" i="3" s="1"/>
  <c r="AP65" i="3"/>
  <c r="T65" i="3"/>
  <c r="AO66" i="3"/>
  <c r="AN66" i="3" s="1"/>
  <c r="AP66" i="3"/>
  <c r="T66" i="3"/>
  <c r="AO67" i="3"/>
  <c r="AN67" i="3" s="1"/>
  <c r="AP67" i="3"/>
  <c r="T67" i="3"/>
  <c r="AO68" i="3"/>
  <c r="AN68" i="3" s="1"/>
  <c r="AP68" i="3"/>
  <c r="T68" i="3"/>
  <c r="AO69" i="3"/>
  <c r="AN69" i="3" s="1"/>
  <c r="AP69" i="3"/>
  <c r="T69" i="3"/>
  <c r="AO70" i="3"/>
  <c r="AN70" i="3" s="1"/>
  <c r="AP70" i="3"/>
  <c r="T70" i="3"/>
  <c r="AO71" i="3"/>
  <c r="AN71" i="3" s="1"/>
  <c r="AP71" i="3"/>
  <c r="T71" i="3"/>
  <c r="AO72" i="3"/>
  <c r="AN72" i="3" s="1"/>
  <c r="AP72" i="3"/>
  <c r="T72" i="3"/>
  <c r="AO73" i="3"/>
  <c r="AN73" i="3" s="1"/>
  <c r="AP73" i="3"/>
  <c r="T73" i="3"/>
  <c r="AO74" i="3"/>
  <c r="AN74" i="3" s="1"/>
  <c r="AP74" i="3"/>
  <c r="T74" i="3"/>
  <c r="AO75" i="3"/>
  <c r="AN75" i="3" s="1"/>
  <c r="AP75" i="3"/>
  <c r="T75" i="3"/>
  <c r="AO76" i="3"/>
  <c r="AN76" i="3" s="1"/>
  <c r="AP76" i="3"/>
  <c r="T76" i="3"/>
  <c r="AO77" i="3"/>
  <c r="AN77" i="3" s="1"/>
  <c r="AP77" i="3"/>
  <c r="T77" i="3"/>
  <c r="AO78" i="3"/>
  <c r="AN78" i="3" s="1"/>
  <c r="AP78" i="3"/>
  <c r="T78" i="3"/>
  <c r="AO79" i="3"/>
  <c r="AN79" i="3" s="1"/>
  <c r="AP79" i="3"/>
  <c r="T79" i="3"/>
  <c r="AO80" i="3"/>
  <c r="AN80" i="3" s="1"/>
  <c r="AP80" i="3"/>
  <c r="T80" i="3"/>
  <c r="AO81" i="3"/>
  <c r="AN81" i="3" s="1"/>
  <c r="AP81" i="3"/>
  <c r="T81" i="3"/>
  <c r="AO82" i="3"/>
  <c r="AN82" i="3" s="1"/>
  <c r="AP82" i="3"/>
  <c r="T82" i="3"/>
  <c r="AO83" i="3"/>
  <c r="AN83" i="3" s="1"/>
  <c r="AP83" i="3"/>
  <c r="T83" i="3"/>
  <c r="AO84" i="3"/>
  <c r="AN84" i="3" s="1"/>
  <c r="AP84" i="3"/>
  <c r="T84" i="3"/>
  <c r="AO85" i="3"/>
  <c r="AN85" i="3" s="1"/>
  <c r="AP85" i="3"/>
  <c r="T85" i="3"/>
  <c r="AO86" i="3"/>
  <c r="AN86" i="3" s="1"/>
  <c r="AP86" i="3"/>
  <c r="T86" i="3"/>
  <c r="AO87" i="3"/>
  <c r="AN87" i="3" s="1"/>
  <c r="AP87" i="3"/>
  <c r="T87" i="3"/>
  <c r="AO88" i="3"/>
  <c r="AN88" i="3" s="1"/>
  <c r="AP88" i="3"/>
  <c r="T88" i="3"/>
  <c r="AO89" i="3"/>
  <c r="AN89" i="3" s="1"/>
  <c r="AP89" i="3"/>
  <c r="T89" i="3"/>
  <c r="AO90" i="3"/>
  <c r="AN90" i="3" s="1"/>
  <c r="AP90" i="3"/>
  <c r="T90" i="3"/>
  <c r="AO91" i="3"/>
  <c r="AN91" i="3" s="1"/>
  <c r="AP91" i="3"/>
  <c r="T91" i="3"/>
  <c r="AO92" i="3"/>
  <c r="AN92" i="3" s="1"/>
  <c r="AP92" i="3"/>
  <c r="T92" i="3"/>
  <c r="AO93" i="3"/>
  <c r="AN93" i="3" s="1"/>
  <c r="AP93" i="3"/>
  <c r="T93" i="3"/>
  <c r="AO94" i="3"/>
  <c r="AN94" i="3" s="1"/>
  <c r="AP94" i="3"/>
  <c r="T94" i="3"/>
  <c r="AO95" i="3"/>
  <c r="AN95" i="3" s="1"/>
  <c r="AP95" i="3"/>
  <c r="T95" i="3"/>
  <c r="AO96" i="3"/>
  <c r="AN96" i="3" s="1"/>
  <c r="AP96" i="3"/>
  <c r="T96" i="3"/>
  <c r="AO97" i="3"/>
  <c r="AN97" i="3" s="1"/>
  <c r="AP97" i="3"/>
  <c r="T97" i="3"/>
  <c r="AO98" i="3"/>
  <c r="AN98" i="3" s="1"/>
  <c r="AP98" i="3"/>
  <c r="T98" i="3"/>
  <c r="AO99" i="3"/>
  <c r="AN99" i="3" s="1"/>
  <c r="AP99" i="3"/>
  <c r="T99" i="3"/>
  <c r="AO100" i="3"/>
  <c r="AN100" i="3" s="1"/>
  <c r="AP100" i="3"/>
  <c r="T100" i="3"/>
  <c r="S42" i="1"/>
  <c r="V42" i="1"/>
  <c r="W42" i="1"/>
  <c r="A43" i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B43" i="1"/>
  <c r="D43" i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E43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E133" i="1"/>
  <c r="E134" i="1" s="1"/>
  <c r="E135" i="1" s="1"/>
  <c r="E136" i="1" s="1"/>
  <c r="D133" i="1"/>
  <c r="D134" i="1" s="1"/>
  <c r="B133" i="1"/>
  <c r="B134" i="1" s="1"/>
  <c r="B135" i="1" s="1"/>
  <c r="B136" i="1" s="1"/>
  <c r="B137" i="1" s="1"/>
  <c r="B138" i="1" s="1"/>
  <c r="A133" i="1"/>
  <c r="W132" i="1"/>
  <c r="V132" i="1"/>
  <c r="S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E115" i="1"/>
  <c r="E116" i="1" s="1"/>
  <c r="E117" i="1" s="1"/>
  <c r="E118" i="1" s="1"/>
  <c r="E119" i="1" s="1"/>
  <c r="E120" i="1" s="1"/>
  <c r="D115" i="1"/>
  <c r="B115" i="1"/>
  <c r="A115" i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W114" i="1"/>
  <c r="V114" i="1"/>
  <c r="S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E97" i="1"/>
  <c r="D97" i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B97" i="1"/>
  <c r="B98" i="1" s="1"/>
  <c r="B99" i="1" s="1"/>
  <c r="A97" i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W96" i="1"/>
  <c r="V96" i="1"/>
  <c r="S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E79" i="1"/>
  <c r="E80" i="1" s="1"/>
  <c r="E81" i="1" s="1"/>
  <c r="E82" i="1" s="1"/>
  <c r="D79" i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B79" i="1"/>
  <c r="B80" i="1" s="1"/>
  <c r="A79" i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W78" i="1"/>
  <c r="V78" i="1"/>
  <c r="S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E61" i="1"/>
  <c r="E62" i="1" s="1"/>
  <c r="E63" i="1" s="1"/>
  <c r="D61" i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B61" i="1"/>
  <c r="B62" i="1" s="1"/>
  <c r="A61" i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W60" i="1"/>
  <c r="V60" i="1"/>
  <c r="S60" i="1"/>
  <c r="N95" i="2"/>
  <c r="O95" i="2" s="1"/>
  <c r="N94" i="2"/>
  <c r="O94" i="2" s="1"/>
  <c r="N93" i="2"/>
  <c r="O93" i="2" s="1"/>
  <c r="N92" i="2"/>
  <c r="O92" i="2" s="1"/>
  <c r="N91" i="2"/>
  <c r="O91" i="2" s="1"/>
  <c r="N90" i="2"/>
  <c r="O90" i="2" s="1"/>
  <c r="N89" i="2"/>
  <c r="O89" i="2" s="1"/>
  <c r="N88" i="2"/>
  <c r="O88" i="2" s="1"/>
  <c r="N87" i="2"/>
  <c r="O87" i="2" s="1"/>
  <c r="N86" i="2"/>
  <c r="O86" i="2" s="1"/>
  <c r="N85" i="2"/>
  <c r="O85" i="2" s="1"/>
  <c r="N84" i="2"/>
  <c r="O84" i="2" s="1"/>
  <c r="N83" i="2"/>
  <c r="O83" i="2" s="1"/>
  <c r="N82" i="2"/>
  <c r="O82" i="2" s="1"/>
  <c r="N81" i="2"/>
  <c r="O81" i="2" s="1"/>
  <c r="N80" i="2"/>
  <c r="O80" i="2" s="1"/>
  <c r="N79" i="2"/>
  <c r="O79" i="2" s="1"/>
  <c r="C79" i="2"/>
  <c r="B79" i="2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N78" i="2"/>
  <c r="O78" i="2" s="1"/>
  <c r="M78" i="2"/>
  <c r="N77" i="2"/>
  <c r="O77" i="2" s="1"/>
  <c r="N76" i="2"/>
  <c r="O76" i="2" s="1"/>
  <c r="N75" i="2"/>
  <c r="O75" i="2" s="1"/>
  <c r="N74" i="2"/>
  <c r="O74" i="2" s="1"/>
  <c r="N73" i="2"/>
  <c r="O73" i="2" s="1"/>
  <c r="N72" i="2"/>
  <c r="O72" i="2" s="1"/>
  <c r="N71" i="2"/>
  <c r="O71" i="2" s="1"/>
  <c r="N70" i="2"/>
  <c r="O70" i="2" s="1"/>
  <c r="N69" i="2"/>
  <c r="O69" i="2" s="1"/>
  <c r="N68" i="2"/>
  <c r="O68" i="2" s="1"/>
  <c r="N67" i="2"/>
  <c r="O67" i="2" s="1"/>
  <c r="N66" i="2"/>
  <c r="O66" i="2" s="1"/>
  <c r="N65" i="2"/>
  <c r="O65" i="2" s="1"/>
  <c r="N64" i="2"/>
  <c r="O64" i="2" s="1"/>
  <c r="N63" i="2"/>
  <c r="O63" i="2" s="1"/>
  <c r="N62" i="2"/>
  <c r="O62" i="2" s="1"/>
  <c r="N61" i="2"/>
  <c r="O61" i="2" s="1"/>
  <c r="C61" i="2"/>
  <c r="B61" i="2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N60" i="2"/>
  <c r="O60" i="2" s="1"/>
  <c r="M60" i="2"/>
  <c r="N59" i="2"/>
  <c r="O59" i="2" s="1"/>
  <c r="N58" i="2"/>
  <c r="O58" i="2" s="1"/>
  <c r="N57" i="2"/>
  <c r="N56" i="2"/>
  <c r="O56" i="2" s="1"/>
  <c r="N55" i="2"/>
  <c r="R55" i="2" s="1"/>
  <c r="N54" i="2"/>
  <c r="O54" i="2" s="1"/>
  <c r="N53" i="2"/>
  <c r="N52" i="2"/>
  <c r="O52" i="2" s="1"/>
  <c r="N51" i="2"/>
  <c r="N50" i="2"/>
  <c r="R50" i="2" s="1"/>
  <c r="N49" i="2"/>
  <c r="R49" i="2" s="1"/>
  <c r="N48" i="2"/>
  <c r="O48" i="2" s="1"/>
  <c r="N47" i="2"/>
  <c r="N46" i="2"/>
  <c r="R46" i="2" s="1"/>
  <c r="N45" i="2"/>
  <c r="N44" i="2"/>
  <c r="R44" i="2" s="1"/>
  <c r="N43" i="2"/>
  <c r="C43" i="2"/>
  <c r="B43" i="2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N42" i="2"/>
  <c r="M42" i="2"/>
  <c r="CJ5" i="3"/>
  <c r="CI5" i="3"/>
  <c r="CH5" i="3"/>
  <c r="CG5" i="3"/>
  <c r="CE5" i="3"/>
  <c r="CD5" i="3"/>
  <c r="CC5" i="3"/>
  <c r="CB5" i="3"/>
  <c r="D6" i="5"/>
  <c r="D7" i="5"/>
  <c r="D8" i="5"/>
  <c r="D9" i="5"/>
  <c r="D5" i="5"/>
  <c r="C9" i="5"/>
  <c r="C8" i="5"/>
  <c r="C7" i="5"/>
  <c r="C6" i="5"/>
  <c r="C5" i="5"/>
  <c r="I8" i="4"/>
  <c r="I7" i="4"/>
  <c r="I6" i="4"/>
  <c r="I5" i="4"/>
  <c r="F8" i="4"/>
  <c r="F7" i="4"/>
  <c r="F6" i="4"/>
  <c r="F5" i="4"/>
  <c r="C5" i="4"/>
  <c r="C6" i="4"/>
  <c r="C7" i="4"/>
  <c r="C8" i="4"/>
  <c r="AP6" i="3"/>
  <c r="AT5" i="3"/>
  <c r="AS5" i="3"/>
  <c r="AR5" i="3"/>
  <c r="AQ5" i="3"/>
  <c r="AO6" i="3"/>
  <c r="AN6" i="3" s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E25" i="1"/>
  <c r="E26" i="1" s="1"/>
  <c r="D25" i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V24" i="1"/>
  <c r="C25" i="1"/>
  <c r="C26" i="1"/>
  <c r="U26" i="1" s="1"/>
  <c r="T26" i="1" s="1"/>
  <c r="C27" i="1"/>
  <c r="C28" i="1"/>
  <c r="U28" i="1" s="1"/>
  <c r="T28" i="1" s="1"/>
  <c r="C29" i="1"/>
  <c r="C47" i="1" s="1"/>
  <c r="C30" i="1"/>
  <c r="U30" i="1" s="1"/>
  <c r="T30" i="1" s="1"/>
  <c r="C31" i="1"/>
  <c r="C49" i="1" s="1"/>
  <c r="C32" i="1"/>
  <c r="C50" i="1" s="1"/>
  <c r="C33" i="1"/>
  <c r="C51" i="1" s="1"/>
  <c r="C34" i="1"/>
  <c r="C52" i="1" s="1"/>
  <c r="C35" i="1"/>
  <c r="C53" i="1" s="1"/>
  <c r="C36" i="1"/>
  <c r="C54" i="1" s="1"/>
  <c r="C37" i="1"/>
  <c r="C55" i="1" s="1"/>
  <c r="C38" i="1"/>
  <c r="C56" i="1" s="1"/>
  <c r="C39" i="1"/>
  <c r="C57" i="1" s="1"/>
  <c r="C40" i="1"/>
  <c r="C58" i="1" s="1"/>
  <c r="C41" i="1"/>
  <c r="C59" i="1" s="1"/>
  <c r="C24" i="1"/>
  <c r="S24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V5" i="1"/>
  <c r="AU5" i="1"/>
  <c r="AS5" i="1"/>
  <c r="AT5" i="1"/>
  <c r="N41" i="2"/>
  <c r="N40" i="2"/>
  <c r="N39" i="2"/>
  <c r="R39" i="2" s="1"/>
  <c r="N38" i="2"/>
  <c r="N37" i="2"/>
  <c r="N36" i="2"/>
  <c r="N35" i="2"/>
  <c r="R35" i="2" s="1"/>
  <c r="N34" i="2"/>
  <c r="N33" i="2"/>
  <c r="N32" i="2"/>
  <c r="N31" i="2"/>
  <c r="R31" i="2" s="1"/>
  <c r="N30" i="2"/>
  <c r="N29" i="2"/>
  <c r="N28" i="2"/>
  <c r="R28" i="2" s="1"/>
  <c r="N27" i="2"/>
  <c r="R27" i="2" s="1"/>
  <c r="N26" i="2"/>
  <c r="N25" i="2"/>
  <c r="N24" i="2"/>
  <c r="M24" i="2"/>
  <c r="C25" i="2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B25" i="2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A25" i="2"/>
  <c r="L25" i="2" s="1"/>
  <c r="K25" i="2" s="1"/>
  <c r="A26" i="2"/>
  <c r="L26" i="2" s="1"/>
  <c r="K26" i="2" s="1"/>
  <c r="A27" i="2"/>
  <c r="L27" i="2" s="1"/>
  <c r="K27" i="2" s="1"/>
  <c r="A28" i="2"/>
  <c r="L28" i="2" s="1"/>
  <c r="K28" i="2" s="1"/>
  <c r="A29" i="2"/>
  <c r="L29" i="2" s="1"/>
  <c r="K29" i="2" s="1"/>
  <c r="A30" i="2"/>
  <c r="L30" i="2" s="1"/>
  <c r="K30" i="2" s="1"/>
  <c r="L31" i="2"/>
  <c r="K31" i="2" s="1"/>
  <c r="A32" i="2"/>
  <c r="L32" i="2" s="1"/>
  <c r="K32" i="2" s="1"/>
  <c r="A33" i="2"/>
  <c r="L33" i="2" s="1"/>
  <c r="K33" i="2" s="1"/>
  <c r="A34" i="2"/>
  <c r="L34" i="2" s="1"/>
  <c r="K34" i="2" s="1"/>
  <c r="A35" i="2"/>
  <c r="L35" i="2" s="1"/>
  <c r="K35" i="2" s="1"/>
  <c r="A36" i="2"/>
  <c r="L36" i="2" s="1"/>
  <c r="K36" i="2" s="1"/>
  <c r="A37" i="2"/>
  <c r="L37" i="2" s="1"/>
  <c r="K37" i="2" s="1"/>
  <c r="A38" i="2"/>
  <c r="L38" i="2" s="1"/>
  <c r="K38" i="2" s="1"/>
  <c r="A39" i="2"/>
  <c r="L39" i="2" s="1"/>
  <c r="K39" i="2" s="1"/>
  <c r="A40" i="2"/>
  <c r="L40" i="2" s="1"/>
  <c r="K40" i="2" s="1"/>
  <c r="A41" i="2"/>
  <c r="A24" i="2"/>
  <c r="L24" i="2" s="1"/>
  <c r="K24" i="2" s="1"/>
  <c r="T24" i="2" s="1"/>
  <c r="L23" i="2"/>
  <c r="K23" i="2" s="1"/>
  <c r="L22" i="2"/>
  <c r="K22" i="2" s="1"/>
  <c r="L21" i="2"/>
  <c r="K21" i="2" s="1"/>
  <c r="L20" i="2"/>
  <c r="K20" i="2" s="1"/>
  <c r="L19" i="2"/>
  <c r="K19" i="2" s="1"/>
  <c r="L18" i="2"/>
  <c r="K18" i="2" s="1"/>
  <c r="L17" i="2"/>
  <c r="K17" i="2" s="1"/>
  <c r="L16" i="2"/>
  <c r="K16" i="2" s="1"/>
  <c r="L15" i="2"/>
  <c r="K15" i="2" s="1"/>
  <c r="L14" i="2"/>
  <c r="K14" i="2" s="1"/>
  <c r="L13" i="2"/>
  <c r="K13" i="2" s="1"/>
  <c r="L12" i="2"/>
  <c r="K12" i="2" s="1"/>
  <c r="L11" i="2"/>
  <c r="K11" i="2" s="1"/>
  <c r="L10" i="2"/>
  <c r="K10" i="2" s="1"/>
  <c r="L9" i="2"/>
  <c r="K9" i="2" s="1"/>
  <c r="L8" i="2"/>
  <c r="K8" i="2" s="1"/>
  <c r="L7" i="2"/>
  <c r="K7" i="2" s="1"/>
  <c r="L6" i="2"/>
  <c r="K6" i="2" s="1"/>
  <c r="T6" i="2" s="1"/>
  <c r="R5" i="2"/>
  <c r="Q5" i="2"/>
  <c r="P5" i="2"/>
  <c r="O5" i="2"/>
  <c r="R4" i="2"/>
  <c r="Q4" i="2"/>
  <c r="P4" i="2"/>
  <c r="O4" i="2"/>
  <c r="N23" i="2"/>
  <c r="R23" i="2" s="1"/>
  <c r="N22" i="2"/>
  <c r="N21" i="2"/>
  <c r="N20" i="2"/>
  <c r="N19" i="2"/>
  <c r="R19" i="2" s="1"/>
  <c r="N18" i="2"/>
  <c r="N17" i="2"/>
  <c r="N16" i="2"/>
  <c r="N15" i="2"/>
  <c r="R15" i="2" s="1"/>
  <c r="N14" i="2"/>
  <c r="N13" i="2"/>
  <c r="N12" i="2"/>
  <c r="N11" i="2"/>
  <c r="R11" i="2" s="1"/>
  <c r="N10" i="2"/>
  <c r="N9" i="2"/>
  <c r="N8" i="2"/>
  <c r="N7" i="2"/>
  <c r="R7" i="2" s="1"/>
  <c r="N6" i="2"/>
  <c r="P6" i="2" s="1"/>
  <c r="M6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U7" i="1"/>
  <c r="T7" i="1" s="1"/>
  <c r="U8" i="1"/>
  <c r="T8" i="1" s="1"/>
  <c r="U9" i="1"/>
  <c r="T9" i="1" s="1"/>
  <c r="U10" i="1"/>
  <c r="T10" i="1" s="1"/>
  <c r="U11" i="1"/>
  <c r="T11" i="1" s="1"/>
  <c r="U12" i="1"/>
  <c r="T12" i="1" s="1"/>
  <c r="U13" i="1"/>
  <c r="T13" i="1" s="1"/>
  <c r="U14" i="1"/>
  <c r="T14" i="1" s="1"/>
  <c r="U15" i="1"/>
  <c r="T15" i="1" s="1"/>
  <c r="U16" i="1"/>
  <c r="T16" i="1" s="1"/>
  <c r="U17" i="1"/>
  <c r="T17" i="1" s="1"/>
  <c r="U18" i="1"/>
  <c r="T18" i="1" s="1"/>
  <c r="U19" i="1"/>
  <c r="T19" i="1" s="1"/>
  <c r="U20" i="1"/>
  <c r="T20" i="1" s="1"/>
  <c r="U21" i="1"/>
  <c r="T21" i="1" s="1"/>
  <c r="U22" i="1"/>
  <c r="T22" i="1" s="1"/>
  <c r="U23" i="1"/>
  <c r="T23" i="1" s="1"/>
  <c r="U6" i="1"/>
  <c r="T6" i="1" s="1"/>
  <c r="Y5" i="1"/>
  <c r="Z5" i="1"/>
  <c r="AA5" i="1"/>
  <c r="X5" i="1"/>
  <c r="Y4" i="1"/>
  <c r="Z4" i="1"/>
  <c r="AA4" i="1"/>
  <c r="X4" i="1"/>
  <c r="S6" i="1"/>
  <c r="V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E7" i="1"/>
  <c r="E8" i="1" s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42" i="2" l="1"/>
  <c r="L42" i="2" s="1"/>
  <c r="K42" i="2" s="1"/>
  <c r="T42" i="2" s="1"/>
  <c r="O6" i="2"/>
  <c r="R85" i="2"/>
  <c r="R64" i="2"/>
  <c r="R91" i="2"/>
  <c r="R59" i="2"/>
  <c r="R48" i="2"/>
  <c r="R70" i="2"/>
  <c r="R95" i="2"/>
  <c r="R89" i="2"/>
  <c r="R84" i="2"/>
  <c r="R79" i="2"/>
  <c r="R74" i="2"/>
  <c r="R68" i="2"/>
  <c r="R63" i="2"/>
  <c r="R58" i="2"/>
  <c r="R80" i="2"/>
  <c r="R93" i="2"/>
  <c r="R88" i="2"/>
  <c r="R83" i="2"/>
  <c r="R78" i="2"/>
  <c r="R72" i="2"/>
  <c r="R67" i="2"/>
  <c r="R62" i="2"/>
  <c r="R54" i="2"/>
  <c r="R75" i="2"/>
  <c r="R92" i="2"/>
  <c r="R87" i="2"/>
  <c r="R81" i="2"/>
  <c r="R76" i="2"/>
  <c r="R71" i="2"/>
  <c r="R66" i="2"/>
  <c r="R60" i="2"/>
  <c r="AX21" i="1"/>
  <c r="AX9" i="1"/>
  <c r="AX20" i="1"/>
  <c r="AX16" i="1"/>
  <c r="AX12" i="1"/>
  <c r="AX8" i="1"/>
  <c r="AX30" i="1"/>
  <c r="AX26" i="1"/>
  <c r="AX17" i="1"/>
  <c r="AX19" i="1"/>
  <c r="AX15" i="1"/>
  <c r="AX11" i="1"/>
  <c r="AX7" i="1"/>
  <c r="AX13" i="1"/>
  <c r="AY6" i="1"/>
  <c r="AX18" i="1"/>
  <c r="AX14" i="1"/>
  <c r="AX10" i="1"/>
  <c r="AX28" i="1"/>
  <c r="AG6" i="1"/>
  <c r="AX6" i="1"/>
  <c r="AS96" i="3"/>
  <c r="AJ96" i="3" s="1"/>
  <c r="AT96" i="3"/>
  <c r="AQ96" i="3"/>
  <c r="AH96" i="3" s="1"/>
  <c r="AR96" i="3"/>
  <c r="AS92" i="3"/>
  <c r="AJ92" i="3" s="1"/>
  <c r="AT92" i="3"/>
  <c r="AQ92" i="3"/>
  <c r="AH92" i="3" s="1"/>
  <c r="AR92" i="3"/>
  <c r="AQ80" i="3"/>
  <c r="AH80" i="3" s="1"/>
  <c r="AR80" i="3"/>
  <c r="AT80" i="3"/>
  <c r="AS80" i="3"/>
  <c r="AJ80" i="3" s="1"/>
  <c r="AQ76" i="3"/>
  <c r="AH76" i="3" s="1"/>
  <c r="AR76" i="3"/>
  <c r="AT76" i="3"/>
  <c r="AS76" i="3"/>
  <c r="AJ76" i="3" s="1"/>
  <c r="AQ68" i="3"/>
  <c r="AH68" i="3" s="1"/>
  <c r="AR68" i="3"/>
  <c r="AS68" i="3"/>
  <c r="AJ68" i="3" s="1"/>
  <c r="AT68" i="3"/>
  <c r="AQ64" i="3"/>
  <c r="AH64" i="3" s="1"/>
  <c r="AR64" i="3"/>
  <c r="AS64" i="3"/>
  <c r="AJ64" i="3" s="1"/>
  <c r="AT64" i="3"/>
  <c r="AQ48" i="3"/>
  <c r="AH48" i="3" s="1"/>
  <c r="AR48" i="3"/>
  <c r="AS48" i="3"/>
  <c r="AJ48" i="3" s="1"/>
  <c r="AT48" i="3"/>
  <c r="AQ44" i="3"/>
  <c r="AH44" i="3" s="1"/>
  <c r="AR44" i="3"/>
  <c r="AS44" i="3"/>
  <c r="AJ44" i="3" s="1"/>
  <c r="AT44" i="3"/>
  <c r="AQ36" i="3"/>
  <c r="AH36" i="3" s="1"/>
  <c r="AR36" i="3"/>
  <c r="AS36" i="3"/>
  <c r="AJ36" i="3" s="1"/>
  <c r="AT36" i="3"/>
  <c r="AQ32" i="3"/>
  <c r="AH32" i="3" s="1"/>
  <c r="AR32" i="3"/>
  <c r="AT32" i="3"/>
  <c r="AS32" i="3"/>
  <c r="AJ32" i="3" s="1"/>
  <c r="AQ20" i="3"/>
  <c r="AH20" i="3" s="1"/>
  <c r="AR20" i="3"/>
  <c r="AT20" i="3"/>
  <c r="AS20" i="3"/>
  <c r="AJ20" i="3" s="1"/>
  <c r="AQ16" i="3"/>
  <c r="AH16" i="3" s="1"/>
  <c r="AR16" i="3"/>
  <c r="AT16" i="3"/>
  <c r="AS16" i="3"/>
  <c r="AJ16" i="3" s="1"/>
  <c r="AQ8" i="3"/>
  <c r="AH8" i="3" s="1"/>
  <c r="AR8" i="3"/>
  <c r="AT8" i="3"/>
  <c r="AS8" i="3"/>
  <c r="AJ8" i="3" s="1"/>
  <c r="AS98" i="3"/>
  <c r="AJ98" i="3" s="1"/>
  <c r="AT98" i="3"/>
  <c r="AQ98" i="3"/>
  <c r="AH98" i="3" s="1"/>
  <c r="AR98" i="3"/>
  <c r="AS94" i="3"/>
  <c r="AJ94" i="3" s="1"/>
  <c r="AT94" i="3"/>
  <c r="AQ94" i="3"/>
  <c r="AH94" i="3" s="1"/>
  <c r="AR94" i="3"/>
  <c r="AQ82" i="3"/>
  <c r="AH82" i="3" s="1"/>
  <c r="AR82" i="3"/>
  <c r="AS82" i="3"/>
  <c r="AJ82" i="3" s="1"/>
  <c r="AT82" i="3"/>
  <c r="AS100" i="3"/>
  <c r="AJ100" i="3" s="1"/>
  <c r="AT100" i="3"/>
  <c r="AQ100" i="3"/>
  <c r="AH100" i="3" s="1"/>
  <c r="AR100" i="3"/>
  <c r="AR88" i="3"/>
  <c r="AT88" i="3"/>
  <c r="AS88" i="3"/>
  <c r="AJ88" i="3" s="1"/>
  <c r="AQ88" i="3"/>
  <c r="AH88" i="3" s="1"/>
  <c r="AQ84" i="3"/>
  <c r="AH84" i="3" s="1"/>
  <c r="AR84" i="3"/>
  <c r="AT84" i="3"/>
  <c r="AS84" i="3"/>
  <c r="AJ84" i="3" s="1"/>
  <c r="AQ72" i="3"/>
  <c r="AH72" i="3" s="1"/>
  <c r="AR72" i="3"/>
  <c r="AT72" i="3"/>
  <c r="AS72" i="3"/>
  <c r="AJ72" i="3" s="1"/>
  <c r="AQ60" i="3"/>
  <c r="AH60" i="3" s="1"/>
  <c r="AR60" i="3"/>
  <c r="AS60" i="3"/>
  <c r="AJ60" i="3" s="1"/>
  <c r="AT60" i="3"/>
  <c r="AQ56" i="3"/>
  <c r="AH56" i="3" s="1"/>
  <c r="AR56" i="3"/>
  <c r="AS56" i="3"/>
  <c r="AJ56" i="3" s="1"/>
  <c r="AT56" i="3"/>
  <c r="AQ52" i="3"/>
  <c r="AH52" i="3" s="1"/>
  <c r="AR52" i="3"/>
  <c r="AS52" i="3"/>
  <c r="AJ52" i="3" s="1"/>
  <c r="AT52" i="3"/>
  <c r="AQ40" i="3"/>
  <c r="AH40" i="3" s="1"/>
  <c r="AR40" i="3"/>
  <c r="AS40" i="3"/>
  <c r="AJ40" i="3" s="1"/>
  <c r="AT40" i="3"/>
  <c r="AQ28" i="3"/>
  <c r="AH28" i="3" s="1"/>
  <c r="AR28" i="3"/>
  <c r="AT28" i="3"/>
  <c r="AS28" i="3"/>
  <c r="AJ28" i="3" s="1"/>
  <c r="AQ24" i="3"/>
  <c r="AH24" i="3" s="1"/>
  <c r="AR24" i="3"/>
  <c r="AT24" i="3"/>
  <c r="AS24" i="3"/>
  <c r="AJ24" i="3" s="1"/>
  <c r="AQ12" i="3"/>
  <c r="AR12" i="3"/>
  <c r="AT12" i="3"/>
  <c r="AS12" i="3"/>
  <c r="AJ12" i="3" s="1"/>
  <c r="AS6" i="3"/>
  <c r="AJ6" i="3" s="1"/>
  <c r="AQ6" i="3"/>
  <c r="AR6" i="3"/>
  <c r="AT6" i="3"/>
  <c r="AS97" i="3"/>
  <c r="AJ97" i="3" s="1"/>
  <c r="AT97" i="3"/>
  <c r="AR97" i="3"/>
  <c r="AQ97" i="3"/>
  <c r="AH97" i="3" s="1"/>
  <c r="AS93" i="3"/>
  <c r="AJ93" i="3" s="1"/>
  <c r="AT93" i="3"/>
  <c r="AR93" i="3"/>
  <c r="AQ93" i="3"/>
  <c r="AH93" i="3" s="1"/>
  <c r="AR89" i="3"/>
  <c r="AQ89" i="3"/>
  <c r="AH89" i="3" s="1"/>
  <c r="AS89" i="3"/>
  <c r="AJ89" i="3" s="1"/>
  <c r="AT89" i="3"/>
  <c r="AQ85" i="3"/>
  <c r="AH85" i="3" s="1"/>
  <c r="AR85" i="3"/>
  <c r="AS85" i="3"/>
  <c r="AJ85" i="3" s="1"/>
  <c r="AT85" i="3"/>
  <c r="AQ81" i="3"/>
  <c r="AH81" i="3" s="1"/>
  <c r="AR81" i="3"/>
  <c r="AS81" i="3"/>
  <c r="AJ81" i="3" s="1"/>
  <c r="AT81" i="3"/>
  <c r="AQ77" i="3"/>
  <c r="AH77" i="3" s="1"/>
  <c r="AR77" i="3"/>
  <c r="AS77" i="3"/>
  <c r="AJ77" i="3" s="1"/>
  <c r="AT77" i="3"/>
  <c r="AQ73" i="3"/>
  <c r="AH73" i="3" s="1"/>
  <c r="AR73" i="3"/>
  <c r="AS73" i="3"/>
  <c r="AJ73" i="3" s="1"/>
  <c r="AT73" i="3"/>
  <c r="AQ69" i="3"/>
  <c r="AH69" i="3" s="1"/>
  <c r="AR69" i="3"/>
  <c r="AS69" i="3"/>
  <c r="AJ69" i="3" s="1"/>
  <c r="AT69" i="3"/>
  <c r="AQ65" i="3"/>
  <c r="AH65" i="3" s="1"/>
  <c r="AR65" i="3"/>
  <c r="AS65" i="3"/>
  <c r="AJ65" i="3" s="1"/>
  <c r="AT65" i="3"/>
  <c r="AQ61" i="3"/>
  <c r="AH61" i="3" s="1"/>
  <c r="AR61" i="3"/>
  <c r="AS61" i="3"/>
  <c r="AJ61" i="3" s="1"/>
  <c r="AT61" i="3"/>
  <c r="AQ57" i="3"/>
  <c r="AH57" i="3" s="1"/>
  <c r="AR57" i="3"/>
  <c r="AS57" i="3"/>
  <c r="AJ57" i="3" s="1"/>
  <c r="AT57" i="3"/>
  <c r="AQ53" i="3"/>
  <c r="AH53" i="3" s="1"/>
  <c r="AR53" i="3"/>
  <c r="AS53" i="3"/>
  <c r="AJ53" i="3" s="1"/>
  <c r="AT53" i="3"/>
  <c r="AQ49" i="3"/>
  <c r="AH49" i="3" s="1"/>
  <c r="AR49" i="3"/>
  <c r="AS49" i="3"/>
  <c r="AJ49" i="3" s="1"/>
  <c r="AT49" i="3"/>
  <c r="AQ45" i="3"/>
  <c r="AH45" i="3" s="1"/>
  <c r="AR45" i="3"/>
  <c r="AS45" i="3"/>
  <c r="AJ45" i="3" s="1"/>
  <c r="AT45" i="3"/>
  <c r="AQ41" i="3"/>
  <c r="AH41" i="3" s="1"/>
  <c r="AR41" i="3"/>
  <c r="AS41" i="3"/>
  <c r="AJ41" i="3" s="1"/>
  <c r="AT41" i="3"/>
  <c r="AQ37" i="3"/>
  <c r="AH37" i="3" s="1"/>
  <c r="AR37" i="3"/>
  <c r="AS37" i="3"/>
  <c r="AJ37" i="3" s="1"/>
  <c r="AT37" i="3"/>
  <c r="AQ33" i="3"/>
  <c r="AH33" i="3" s="1"/>
  <c r="AR33" i="3"/>
  <c r="AS33" i="3"/>
  <c r="AJ33" i="3" s="1"/>
  <c r="AT33" i="3"/>
  <c r="AQ29" i="3"/>
  <c r="AH29" i="3" s="1"/>
  <c r="AR29" i="3"/>
  <c r="AS29" i="3"/>
  <c r="AJ29" i="3" s="1"/>
  <c r="AT29" i="3"/>
  <c r="AQ25" i="3"/>
  <c r="AH25" i="3" s="1"/>
  <c r="AR25" i="3"/>
  <c r="AS25" i="3"/>
  <c r="AJ25" i="3" s="1"/>
  <c r="AT25" i="3"/>
  <c r="AQ21" i="3"/>
  <c r="AH21" i="3" s="1"/>
  <c r="AR21" i="3"/>
  <c r="AS21" i="3"/>
  <c r="AJ21" i="3" s="1"/>
  <c r="AT21" i="3"/>
  <c r="AQ17" i="3"/>
  <c r="AH17" i="3" s="1"/>
  <c r="AR17" i="3"/>
  <c r="AS17" i="3"/>
  <c r="AJ17" i="3" s="1"/>
  <c r="AT17" i="3"/>
  <c r="AQ13" i="3"/>
  <c r="AH13" i="3" s="1"/>
  <c r="AR13" i="3"/>
  <c r="AS13" i="3"/>
  <c r="AJ13" i="3" s="1"/>
  <c r="AT13" i="3"/>
  <c r="AQ9" i="3"/>
  <c r="AH9" i="3" s="1"/>
  <c r="AR9" i="3"/>
  <c r="AS9" i="3"/>
  <c r="AJ9" i="3" s="1"/>
  <c r="AT9" i="3"/>
  <c r="AR90" i="3"/>
  <c r="AQ90" i="3"/>
  <c r="AH90" i="3" s="1"/>
  <c r="AS90" i="3"/>
  <c r="AJ90" i="3" s="1"/>
  <c r="AT90" i="3"/>
  <c r="AQ86" i="3"/>
  <c r="AH86" i="3" s="1"/>
  <c r="AR86" i="3"/>
  <c r="AS86" i="3"/>
  <c r="AJ86" i="3" s="1"/>
  <c r="AT86" i="3"/>
  <c r="AQ74" i="3"/>
  <c r="AH74" i="3" s="1"/>
  <c r="AR74" i="3"/>
  <c r="AS74" i="3"/>
  <c r="AJ74" i="3" s="1"/>
  <c r="AT74" i="3"/>
  <c r="AQ62" i="3"/>
  <c r="AH62" i="3" s="1"/>
  <c r="AR62" i="3"/>
  <c r="AT62" i="3"/>
  <c r="AS62" i="3"/>
  <c r="AJ62" i="3" s="1"/>
  <c r="AQ58" i="3"/>
  <c r="AH58" i="3" s="1"/>
  <c r="AR58" i="3"/>
  <c r="AT58" i="3"/>
  <c r="AS58" i="3"/>
  <c r="AJ58" i="3" s="1"/>
  <c r="AQ54" i="3"/>
  <c r="AH54" i="3" s="1"/>
  <c r="AR54" i="3"/>
  <c r="AT54" i="3"/>
  <c r="AS54" i="3"/>
  <c r="AJ54" i="3" s="1"/>
  <c r="AQ18" i="3"/>
  <c r="AH18" i="3" s="1"/>
  <c r="AR18" i="3"/>
  <c r="AS18" i="3"/>
  <c r="AJ18" i="3" s="1"/>
  <c r="AT18" i="3"/>
  <c r="AQ78" i="3"/>
  <c r="AH78" i="3" s="1"/>
  <c r="AR78" i="3"/>
  <c r="AS78" i="3"/>
  <c r="AJ78" i="3" s="1"/>
  <c r="AT78" i="3"/>
  <c r="AQ70" i="3"/>
  <c r="AH70" i="3" s="1"/>
  <c r="AR70" i="3"/>
  <c r="AS70" i="3"/>
  <c r="AJ70" i="3" s="1"/>
  <c r="AT70" i="3"/>
  <c r="AQ66" i="3"/>
  <c r="AH66" i="3" s="1"/>
  <c r="AR66" i="3"/>
  <c r="AT66" i="3"/>
  <c r="AS66" i="3"/>
  <c r="AJ66" i="3" s="1"/>
  <c r="AQ50" i="3"/>
  <c r="AH50" i="3" s="1"/>
  <c r="AR50" i="3"/>
  <c r="AT50" i="3"/>
  <c r="AS50" i="3"/>
  <c r="AJ50" i="3" s="1"/>
  <c r="AQ46" i="3"/>
  <c r="AH46" i="3" s="1"/>
  <c r="AR46" i="3"/>
  <c r="AT46" i="3"/>
  <c r="AS46" i="3"/>
  <c r="AJ46" i="3" s="1"/>
  <c r="AQ42" i="3"/>
  <c r="AH42" i="3" s="1"/>
  <c r="AR42" i="3"/>
  <c r="AT42" i="3"/>
  <c r="AS42" i="3"/>
  <c r="AJ42" i="3" s="1"/>
  <c r="AQ38" i="3"/>
  <c r="AH38" i="3" s="1"/>
  <c r="AR38" i="3"/>
  <c r="AT38" i="3"/>
  <c r="AS38" i="3"/>
  <c r="AJ38" i="3" s="1"/>
  <c r="AQ34" i="3"/>
  <c r="AH34" i="3" s="1"/>
  <c r="AR34" i="3"/>
  <c r="AT34" i="3"/>
  <c r="AS34" i="3"/>
  <c r="AJ34" i="3" s="1"/>
  <c r="AQ30" i="3"/>
  <c r="AH30" i="3" s="1"/>
  <c r="AR30" i="3"/>
  <c r="AS30" i="3"/>
  <c r="AJ30" i="3" s="1"/>
  <c r="AT30" i="3"/>
  <c r="AQ26" i="3"/>
  <c r="AH26" i="3" s="1"/>
  <c r="AR26" i="3"/>
  <c r="AT26" i="3"/>
  <c r="AS26" i="3"/>
  <c r="AJ26" i="3" s="1"/>
  <c r="AQ22" i="3"/>
  <c r="AH22" i="3" s="1"/>
  <c r="AR22" i="3"/>
  <c r="AT22" i="3"/>
  <c r="AS22" i="3"/>
  <c r="AJ22" i="3" s="1"/>
  <c r="AQ14" i="3"/>
  <c r="AH14" i="3" s="1"/>
  <c r="AR14" i="3"/>
  <c r="AT14" i="3"/>
  <c r="AS14" i="3"/>
  <c r="AJ14" i="3" s="1"/>
  <c r="AQ10" i="3"/>
  <c r="AH10" i="3" s="1"/>
  <c r="AR10" i="3"/>
  <c r="AT10" i="3"/>
  <c r="AS10" i="3"/>
  <c r="AJ10" i="3" s="1"/>
  <c r="AS99" i="3"/>
  <c r="AJ99" i="3" s="1"/>
  <c r="AT99" i="3"/>
  <c r="AR99" i="3"/>
  <c r="AQ99" i="3"/>
  <c r="AH99" i="3" s="1"/>
  <c r="AS95" i="3"/>
  <c r="AJ95" i="3" s="1"/>
  <c r="AT95" i="3"/>
  <c r="AR95" i="3"/>
  <c r="AQ95" i="3"/>
  <c r="AH95" i="3" s="1"/>
  <c r="AR91" i="3"/>
  <c r="AS91" i="3"/>
  <c r="AJ91" i="3" s="1"/>
  <c r="AT91" i="3"/>
  <c r="AQ91" i="3"/>
  <c r="AH91" i="3" s="1"/>
  <c r="AQ87" i="3"/>
  <c r="AH87" i="3" s="1"/>
  <c r="AR87" i="3"/>
  <c r="AS87" i="3"/>
  <c r="AJ87" i="3" s="1"/>
  <c r="AT87" i="3"/>
  <c r="AQ83" i="3"/>
  <c r="AH83" i="3" s="1"/>
  <c r="AR83" i="3"/>
  <c r="AS83" i="3"/>
  <c r="AJ83" i="3" s="1"/>
  <c r="AT83" i="3"/>
  <c r="AQ79" i="3"/>
  <c r="AH79" i="3" s="1"/>
  <c r="AR79" i="3"/>
  <c r="AS79" i="3"/>
  <c r="AJ79" i="3" s="1"/>
  <c r="AT79" i="3"/>
  <c r="AQ75" i="3"/>
  <c r="AH75" i="3" s="1"/>
  <c r="AR75" i="3"/>
  <c r="AS75" i="3"/>
  <c r="AJ75" i="3" s="1"/>
  <c r="AT75" i="3"/>
  <c r="AQ71" i="3"/>
  <c r="AH71" i="3" s="1"/>
  <c r="AR71" i="3"/>
  <c r="AS71" i="3"/>
  <c r="AJ71" i="3" s="1"/>
  <c r="AT71" i="3"/>
  <c r="AQ67" i="3"/>
  <c r="AH67" i="3" s="1"/>
  <c r="AR67" i="3"/>
  <c r="AS67" i="3"/>
  <c r="AJ67" i="3" s="1"/>
  <c r="AT67" i="3"/>
  <c r="AQ63" i="3"/>
  <c r="AH63" i="3" s="1"/>
  <c r="AR63" i="3"/>
  <c r="AS63" i="3"/>
  <c r="AJ63" i="3" s="1"/>
  <c r="AT63" i="3"/>
  <c r="AQ59" i="3"/>
  <c r="AH59" i="3" s="1"/>
  <c r="AR59" i="3"/>
  <c r="AS59" i="3"/>
  <c r="AJ59" i="3" s="1"/>
  <c r="AT59" i="3"/>
  <c r="AQ55" i="3"/>
  <c r="AH55" i="3" s="1"/>
  <c r="AR55" i="3"/>
  <c r="AS55" i="3"/>
  <c r="AJ55" i="3" s="1"/>
  <c r="AT55" i="3"/>
  <c r="AQ51" i="3"/>
  <c r="AH51" i="3" s="1"/>
  <c r="AR51" i="3"/>
  <c r="AS51" i="3"/>
  <c r="AJ51" i="3" s="1"/>
  <c r="AT51" i="3"/>
  <c r="AQ47" i="3"/>
  <c r="AH47" i="3" s="1"/>
  <c r="AR47" i="3"/>
  <c r="AS47" i="3"/>
  <c r="AJ47" i="3" s="1"/>
  <c r="AT47" i="3"/>
  <c r="AQ43" i="3"/>
  <c r="AH43" i="3" s="1"/>
  <c r="AR43" i="3"/>
  <c r="AS43" i="3"/>
  <c r="AJ43" i="3" s="1"/>
  <c r="AT43" i="3"/>
  <c r="AQ39" i="3"/>
  <c r="AH39" i="3" s="1"/>
  <c r="AR39" i="3"/>
  <c r="AS39" i="3"/>
  <c r="AJ39" i="3" s="1"/>
  <c r="AT39" i="3"/>
  <c r="AQ35" i="3"/>
  <c r="AH35" i="3" s="1"/>
  <c r="AR35" i="3"/>
  <c r="AS35" i="3"/>
  <c r="AJ35" i="3" s="1"/>
  <c r="AT35" i="3"/>
  <c r="AQ31" i="3"/>
  <c r="AH31" i="3" s="1"/>
  <c r="AR31" i="3"/>
  <c r="AS31" i="3"/>
  <c r="AJ31" i="3" s="1"/>
  <c r="AT31" i="3"/>
  <c r="AQ27" i="3"/>
  <c r="AH27" i="3" s="1"/>
  <c r="AR27" i="3"/>
  <c r="AS27" i="3"/>
  <c r="AJ27" i="3" s="1"/>
  <c r="AT27" i="3"/>
  <c r="AQ23" i="3"/>
  <c r="AH23" i="3" s="1"/>
  <c r="AR23" i="3"/>
  <c r="AS23" i="3"/>
  <c r="AJ23" i="3" s="1"/>
  <c r="AT23" i="3"/>
  <c r="AQ19" i="3"/>
  <c r="AH19" i="3" s="1"/>
  <c r="AR19" i="3"/>
  <c r="AS19" i="3"/>
  <c r="AJ19" i="3" s="1"/>
  <c r="AT19" i="3"/>
  <c r="AQ15" i="3"/>
  <c r="AH15" i="3" s="1"/>
  <c r="AR15" i="3"/>
  <c r="AS15" i="3"/>
  <c r="AJ15" i="3" s="1"/>
  <c r="AT15" i="3"/>
  <c r="AQ11" i="3"/>
  <c r="AH11" i="3" s="1"/>
  <c r="AR11" i="3"/>
  <c r="AS11" i="3"/>
  <c r="AJ11" i="3" s="1"/>
  <c r="AT11" i="3"/>
  <c r="AQ7" i="3"/>
  <c r="AH7" i="3" s="1"/>
  <c r="AR7" i="3"/>
  <c r="AS7" i="3"/>
  <c r="AJ7" i="3" s="1"/>
  <c r="AT7" i="3"/>
  <c r="X6" i="1"/>
  <c r="AA6" i="1"/>
  <c r="Y6" i="1"/>
  <c r="Z6" i="1"/>
  <c r="Y20" i="1"/>
  <c r="Z20" i="1"/>
  <c r="AA20" i="1"/>
  <c r="X20" i="1"/>
  <c r="Y16" i="1"/>
  <c r="Z16" i="1"/>
  <c r="AA16" i="1"/>
  <c r="X16" i="1"/>
  <c r="Y12" i="1"/>
  <c r="Z12" i="1"/>
  <c r="AA12" i="1"/>
  <c r="X12" i="1"/>
  <c r="Y8" i="1"/>
  <c r="Z8" i="1"/>
  <c r="AA8" i="1"/>
  <c r="X8" i="1"/>
  <c r="Y27" i="1"/>
  <c r="Z27" i="1"/>
  <c r="AA27" i="1"/>
  <c r="X27" i="1"/>
  <c r="Y31" i="1"/>
  <c r="Z31" i="1"/>
  <c r="AA31" i="1"/>
  <c r="X31" i="1"/>
  <c r="Y35" i="1"/>
  <c r="Z35" i="1"/>
  <c r="AA35" i="1"/>
  <c r="X35" i="1"/>
  <c r="Y39" i="1"/>
  <c r="Z39" i="1"/>
  <c r="AA39" i="1"/>
  <c r="X39" i="1"/>
  <c r="Y63" i="1"/>
  <c r="Z63" i="1"/>
  <c r="AA63" i="1"/>
  <c r="X63" i="1"/>
  <c r="Y67" i="1"/>
  <c r="Z67" i="1"/>
  <c r="AA67" i="1"/>
  <c r="X67" i="1"/>
  <c r="Y71" i="1"/>
  <c r="Z71" i="1"/>
  <c r="AA71" i="1"/>
  <c r="X71" i="1"/>
  <c r="Y75" i="1"/>
  <c r="Z75" i="1"/>
  <c r="AA75" i="1"/>
  <c r="X75" i="1"/>
  <c r="Y81" i="1"/>
  <c r="Z81" i="1"/>
  <c r="AA81" i="1"/>
  <c r="X81" i="1"/>
  <c r="Y85" i="1"/>
  <c r="Z85" i="1"/>
  <c r="AA85" i="1"/>
  <c r="X85" i="1"/>
  <c r="Y89" i="1"/>
  <c r="Z89" i="1"/>
  <c r="AA89" i="1"/>
  <c r="X89" i="1"/>
  <c r="AA93" i="1"/>
  <c r="X93" i="1"/>
  <c r="Y93" i="1"/>
  <c r="Z93" i="1"/>
  <c r="AA99" i="1"/>
  <c r="X99" i="1"/>
  <c r="Y99" i="1"/>
  <c r="Z99" i="1"/>
  <c r="AA103" i="1"/>
  <c r="X103" i="1"/>
  <c r="Y103" i="1"/>
  <c r="Z103" i="1"/>
  <c r="AA107" i="1"/>
  <c r="X107" i="1"/>
  <c r="Y107" i="1"/>
  <c r="Z107" i="1"/>
  <c r="AA111" i="1"/>
  <c r="X111" i="1"/>
  <c r="Y111" i="1"/>
  <c r="Z111" i="1"/>
  <c r="AA117" i="1"/>
  <c r="X117" i="1"/>
  <c r="Y117" i="1"/>
  <c r="Z117" i="1"/>
  <c r="AA121" i="1"/>
  <c r="X121" i="1"/>
  <c r="Y121" i="1"/>
  <c r="Z121" i="1"/>
  <c r="AA125" i="1"/>
  <c r="X125" i="1"/>
  <c r="Y125" i="1"/>
  <c r="Z125" i="1"/>
  <c r="AA129" i="1"/>
  <c r="X129" i="1"/>
  <c r="Y129" i="1"/>
  <c r="Z129" i="1"/>
  <c r="AA135" i="1"/>
  <c r="X135" i="1"/>
  <c r="Y135" i="1"/>
  <c r="Z135" i="1"/>
  <c r="AA139" i="1"/>
  <c r="X139" i="1"/>
  <c r="Y139" i="1"/>
  <c r="Z139" i="1"/>
  <c r="AA143" i="1"/>
  <c r="X143" i="1"/>
  <c r="Y143" i="1"/>
  <c r="Z143" i="1"/>
  <c r="AA147" i="1"/>
  <c r="X147" i="1"/>
  <c r="Y147" i="1"/>
  <c r="Z147" i="1"/>
  <c r="Y58" i="1"/>
  <c r="Z58" i="1"/>
  <c r="AA58" i="1"/>
  <c r="X58" i="1"/>
  <c r="Y54" i="1"/>
  <c r="Z54" i="1"/>
  <c r="AA54" i="1"/>
  <c r="X54" i="1"/>
  <c r="Y50" i="1"/>
  <c r="Z50" i="1"/>
  <c r="AA50" i="1"/>
  <c r="X50" i="1"/>
  <c r="Y46" i="1"/>
  <c r="Z46" i="1"/>
  <c r="AA46" i="1"/>
  <c r="X46" i="1"/>
  <c r="Y42" i="1"/>
  <c r="Z42" i="1"/>
  <c r="AA42" i="1"/>
  <c r="X42" i="1"/>
  <c r="Y18" i="1"/>
  <c r="Z18" i="1"/>
  <c r="AA18" i="1"/>
  <c r="X18" i="1"/>
  <c r="Y10" i="1"/>
  <c r="Z10" i="1"/>
  <c r="AA10" i="1"/>
  <c r="X10" i="1"/>
  <c r="Y23" i="1"/>
  <c r="Z23" i="1"/>
  <c r="AA23" i="1"/>
  <c r="X23" i="1"/>
  <c r="Y19" i="1"/>
  <c r="Z19" i="1"/>
  <c r="AA19" i="1"/>
  <c r="X19" i="1"/>
  <c r="Y15" i="1"/>
  <c r="Z15" i="1"/>
  <c r="AA15" i="1"/>
  <c r="X15" i="1"/>
  <c r="Y11" i="1"/>
  <c r="Z11" i="1"/>
  <c r="AA11" i="1"/>
  <c r="X11" i="1"/>
  <c r="Y7" i="1"/>
  <c r="Z7" i="1"/>
  <c r="AA7" i="1"/>
  <c r="X7" i="1"/>
  <c r="Y24" i="1"/>
  <c r="Z24" i="1"/>
  <c r="AA24" i="1"/>
  <c r="X24" i="1"/>
  <c r="Y28" i="1"/>
  <c r="Z28" i="1"/>
  <c r="AA28" i="1"/>
  <c r="X28" i="1"/>
  <c r="Y32" i="1"/>
  <c r="Z32" i="1"/>
  <c r="AA32" i="1"/>
  <c r="X32" i="1"/>
  <c r="Y36" i="1"/>
  <c r="Z36" i="1"/>
  <c r="AA36" i="1"/>
  <c r="X36" i="1"/>
  <c r="Y40" i="1"/>
  <c r="Z40" i="1"/>
  <c r="AA40" i="1"/>
  <c r="X40" i="1"/>
  <c r="Y60" i="1"/>
  <c r="Z60" i="1"/>
  <c r="AA60" i="1"/>
  <c r="X60" i="1"/>
  <c r="Y64" i="1"/>
  <c r="Z64" i="1"/>
  <c r="AA64" i="1"/>
  <c r="X64" i="1"/>
  <c r="Y68" i="1"/>
  <c r="Z68" i="1"/>
  <c r="AA68" i="1"/>
  <c r="X68" i="1"/>
  <c r="Y72" i="1"/>
  <c r="Z72" i="1"/>
  <c r="AA72" i="1"/>
  <c r="X72" i="1"/>
  <c r="Y76" i="1"/>
  <c r="Z76" i="1"/>
  <c r="AA76" i="1"/>
  <c r="X76" i="1"/>
  <c r="Y78" i="1"/>
  <c r="Z78" i="1"/>
  <c r="AA78" i="1"/>
  <c r="X78" i="1"/>
  <c r="Y82" i="1"/>
  <c r="Z82" i="1"/>
  <c r="AA82" i="1"/>
  <c r="X82" i="1"/>
  <c r="Y86" i="1"/>
  <c r="Z86" i="1"/>
  <c r="AA86" i="1"/>
  <c r="X86" i="1"/>
  <c r="Y90" i="1"/>
  <c r="Z90" i="1"/>
  <c r="AA90" i="1"/>
  <c r="X90" i="1"/>
  <c r="AA94" i="1"/>
  <c r="X94" i="1"/>
  <c r="Y94" i="1"/>
  <c r="Z94" i="1"/>
  <c r="AA96" i="1"/>
  <c r="X96" i="1"/>
  <c r="Y96" i="1"/>
  <c r="Z96" i="1"/>
  <c r="AA100" i="1"/>
  <c r="X100" i="1"/>
  <c r="Y100" i="1"/>
  <c r="Z100" i="1"/>
  <c r="AA104" i="1"/>
  <c r="X104" i="1"/>
  <c r="Y104" i="1"/>
  <c r="Z104" i="1"/>
  <c r="AA108" i="1"/>
  <c r="X108" i="1"/>
  <c r="Y108" i="1"/>
  <c r="Z108" i="1"/>
  <c r="AA112" i="1"/>
  <c r="X112" i="1"/>
  <c r="Y112" i="1"/>
  <c r="Z112" i="1"/>
  <c r="AA114" i="1"/>
  <c r="X114" i="1"/>
  <c r="Y114" i="1"/>
  <c r="Z114" i="1"/>
  <c r="AA118" i="1"/>
  <c r="X118" i="1"/>
  <c r="Y118" i="1"/>
  <c r="Z118" i="1"/>
  <c r="AA122" i="1"/>
  <c r="X122" i="1"/>
  <c r="Y122" i="1"/>
  <c r="Z122" i="1"/>
  <c r="AA126" i="1"/>
  <c r="X126" i="1"/>
  <c r="Y126" i="1"/>
  <c r="Z126" i="1"/>
  <c r="AA130" i="1"/>
  <c r="X130" i="1"/>
  <c r="Y130" i="1"/>
  <c r="Z130" i="1"/>
  <c r="AA132" i="1"/>
  <c r="X132" i="1"/>
  <c r="Y132" i="1"/>
  <c r="Z132" i="1"/>
  <c r="AA136" i="1"/>
  <c r="X136" i="1"/>
  <c r="Y136" i="1"/>
  <c r="Z136" i="1"/>
  <c r="AA140" i="1"/>
  <c r="X140" i="1"/>
  <c r="Y140" i="1"/>
  <c r="Z140" i="1"/>
  <c r="AA144" i="1"/>
  <c r="X144" i="1"/>
  <c r="Y144" i="1"/>
  <c r="Z144" i="1"/>
  <c r="AA148" i="1"/>
  <c r="X148" i="1"/>
  <c r="Y148" i="1"/>
  <c r="Z148" i="1"/>
  <c r="Y57" i="1"/>
  <c r="Z57" i="1"/>
  <c r="AA57" i="1"/>
  <c r="X57" i="1"/>
  <c r="Y53" i="1"/>
  <c r="Z53" i="1"/>
  <c r="AA53" i="1"/>
  <c r="X53" i="1"/>
  <c r="Y49" i="1"/>
  <c r="Z49" i="1"/>
  <c r="AA49" i="1"/>
  <c r="X49" i="1"/>
  <c r="Y45" i="1"/>
  <c r="Z45" i="1"/>
  <c r="AA45" i="1"/>
  <c r="X45" i="1"/>
  <c r="Y14" i="1"/>
  <c r="Z14" i="1"/>
  <c r="AA14" i="1"/>
  <c r="X14" i="1"/>
  <c r="Y25" i="1"/>
  <c r="Z25" i="1"/>
  <c r="AA25" i="1"/>
  <c r="X25" i="1"/>
  <c r="Y29" i="1"/>
  <c r="Z29" i="1"/>
  <c r="AA29" i="1"/>
  <c r="X29" i="1"/>
  <c r="Y33" i="1"/>
  <c r="Z33" i="1"/>
  <c r="AA33" i="1"/>
  <c r="X33" i="1"/>
  <c r="Y37" i="1"/>
  <c r="Z37" i="1"/>
  <c r="AA37" i="1"/>
  <c r="X37" i="1"/>
  <c r="Y41" i="1"/>
  <c r="Z41" i="1"/>
  <c r="AA41" i="1"/>
  <c r="X41" i="1"/>
  <c r="Y61" i="1"/>
  <c r="Z61" i="1"/>
  <c r="AA61" i="1"/>
  <c r="X61" i="1"/>
  <c r="Y65" i="1"/>
  <c r="Z65" i="1"/>
  <c r="AA65" i="1"/>
  <c r="X65" i="1"/>
  <c r="Y69" i="1"/>
  <c r="Z69" i="1"/>
  <c r="AA69" i="1"/>
  <c r="X69" i="1"/>
  <c r="Y73" i="1"/>
  <c r="Z73" i="1"/>
  <c r="AA73" i="1"/>
  <c r="X73" i="1"/>
  <c r="Y77" i="1"/>
  <c r="Z77" i="1"/>
  <c r="AA77" i="1"/>
  <c r="X77" i="1"/>
  <c r="Y79" i="1"/>
  <c r="Z79" i="1"/>
  <c r="AA79" i="1"/>
  <c r="X79" i="1"/>
  <c r="Y83" i="1"/>
  <c r="Z83" i="1"/>
  <c r="AA83" i="1"/>
  <c r="X83" i="1"/>
  <c r="Y87" i="1"/>
  <c r="Z87" i="1"/>
  <c r="AA87" i="1"/>
  <c r="X87" i="1"/>
  <c r="Y91" i="1"/>
  <c r="Z91" i="1"/>
  <c r="AA91" i="1"/>
  <c r="X91" i="1"/>
  <c r="AA95" i="1"/>
  <c r="X95" i="1"/>
  <c r="Y95" i="1"/>
  <c r="Z95" i="1"/>
  <c r="AA97" i="1"/>
  <c r="X97" i="1"/>
  <c r="Y97" i="1"/>
  <c r="Z97" i="1"/>
  <c r="AA101" i="1"/>
  <c r="X101" i="1"/>
  <c r="Y101" i="1"/>
  <c r="Z101" i="1"/>
  <c r="AA105" i="1"/>
  <c r="X105" i="1"/>
  <c r="Y105" i="1"/>
  <c r="Z105" i="1"/>
  <c r="AA109" i="1"/>
  <c r="X109" i="1"/>
  <c r="Y109" i="1"/>
  <c r="Z109" i="1"/>
  <c r="AA113" i="1"/>
  <c r="X113" i="1"/>
  <c r="Y113" i="1"/>
  <c r="Z113" i="1"/>
  <c r="AA115" i="1"/>
  <c r="X115" i="1"/>
  <c r="Y115" i="1"/>
  <c r="Z115" i="1"/>
  <c r="AA119" i="1"/>
  <c r="X119" i="1"/>
  <c r="Y119" i="1"/>
  <c r="Z119" i="1"/>
  <c r="AA123" i="1"/>
  <c r="X123" i="1"/>
  <c r="Y123" i="1"/>
  <c r="Z123" i="1"/>
  <c r="AA127" i="1"/>
  <c r="X127" i="1"/>
  <c r="Y127" i="1"/>
  <c r="Z127" i="1"/>
  <c r="AA131" i="1"/>
  <c r="X131" i="1"/>
  <c r="Y131" i="1"/>
  <c r="Z131" i="1"/>
  <c r="AA133" i="1"/>
  <c r="X133" i="1"/>
  <c r="Y133" i="1"/>
  <c r="Z133" i="1"/>
  <c r="AA137" i="1"/>
  <c r="X137" i="1"/>
  <c r="Y137" i="1"/>
  <c r="Z137" i="1"/>
  <c r="AA141" i="1"/>
  <c r="X141" i="1"/>
  <c r="Y141" i="1"/>
  <c r="Z141" i="1"/>
  <c r="AA145" i="1"/>
  <c r="X145" i="1"/>
  <c r="Y145" i="1"/>
  <c r="Z145" i="1"/>
  <c r="AA149" i="1"/>
  <c r="X149" i="1"/>
  <c r="Y149" i="1"/>
  <c r="Z149" i="1"/>
  <c r="Y56" i="1"/>
  <c r="Z56" i="1"/>
  <c r="AA56" i="1"/>
  <c r="X56" i="1"/>
  <c r="Y52" i="1"/>
  <c r="Z52" i="1"/>
  <c r="AA52" i="1"/>
  <c r="X52" i="1"/>
  <c r="Y48" i="1"/>
  <c r="Z48" i="1"/>
  <c r="AA48" i="1"/>
  <c r="X48" i="1"/>
  <c r="Y44" i="1"/>
  <c r="Z44" i="1"/>
  <c r="AA44" i="1"/>
  <c r="X44" i="1"/>
  <c r="Y22" i="1"/>
  <c r="Z22" i="1"/>
  <c r="AA22" i="1"/>
  <c r="X22" i="1"/>
  <c r="Y21" i="1"/>
  <c r="Z21" i="1"/>
  <c r="AA21" i="1"/>
  <c r="X21" i="1"/>
  <c r="Y17" i="1"/>
  <c r="Z17" i="1"/>
  <c r="AA17" i="1"/>
  <c r="X17" i="1"/>
  <c r="Y13" i="1"/>
  <c r="Z13" i="1"/>
  <c r="AA13" i="1"/>
  <c r="X13" i="1"/>
  <c r="Y9" i="1"/>
  <c r="Z9" i="1"/>
  <c r="AA9" i="1"/>
  <c r="X9" i="1"/>
  <c r="Y26" i="1"/>
  <c r="Z26" i="1"/>
  <c r="AA26" i="1"/>
  <c r="X26" i="1"/>
  <c r="Y30" i="1"/>
  <c r="Z30" i="1"/>
  <c r="AA30" i="1"/>
  <c r="X30" i="1"/>
  <c r="Y34" i="1"/>
  <c r="Z34" i="1"/>
  <c r="AA34" i="1"/>
  <c r="X34" i="1"/>
  <c r="Y38" i="1"/>
  <c r="Z38" i="1"/>
  <c r="AA38" i="1"/>
  <c r="X38" i="1"/>
  <c r="Y62" i="1"/>
  <c r="Z62" i="1"/>
  <c r="AA62" i="1"/>
  <c r="X62" i="1"/>
  <c r="Y66" i="1"/>
  <c r="Z66" i="1"/>
  <c r="AA66" i="1"/>
  <c r="X66" i="1"/>
  <c r="Y70" i="1"/>
  <c r="Z70" i="1"/>
  <c r="AA70" i="1"/>
  <c r="X70" i="1"/>
  <c r="Y74" i="1"/>
  <c r="Z74" i="1"/>
  <c r="AA74" i="1"/>
  <c r="X74" i="1"/>
  <c r="Y80" i="1"/>
  <c r="Z80" i="1"/>
  <c r="AA80" i="1"/>
  <c r="X80" i="1"/>
  <c r="Y84" i="1"/>
  <c r="Z84" i="1"/>
  <c r="AA84" i="1"/>
  <c r="X84" i="1"/>
  <c r="Y88" i="1"/>
  <c r="Z88" i="1"/>
  <c r="AA88" i="1"/>
  <c r="X88" i="1"/>
  <c r="AA92" i="1"/>
  <c r="X92" i="1"/>
  <c r="Y92" i="1"/>
  <c r="Z92" i="1"/>
  <c r="AA98" i="1"/>
  <c r="X98" i="1"/>
  <c r="Y98" i="1"/>
  <c r="Z98" i="1"/>
  <c r="AA102" i="1"/>
  <c r="X102" i="1"/>
  <c r="Y102" i="1"/>
  <c r="Z102" i="1"/>
  <c r="AA106" i="1"/>
  <c r="X106" i="1"/>
  <c r="Y106" i="1"/>
  <c r="Z106" i="1"/>
  <c r="AA110" i="1"/>
  <c r="X110" i="1"/>
  <c r="Y110" i="1"/>
  <c r="Z110" i="1"/>
  <c r="AA116" i="1"/>
  <c r="X116" i="1"/>
  <c r="Y116" i="1"/>
  <c r="Z116" i="1"/>
  <c r="AA120" i="1"/>
  <c r="X120" i="1"/>
  <c r="Y120" i="1"/>
  <c r="Z120" i="1"/>
  <c r="AA124" i="1"/>
  <c r="X124" i="1"/>
  <c r="Y124" i="1"/>
  <c r="Z124" i="1"/>
  <c r="AA128" i="1"/>
  <c r="X128" i="1"/>
  <c r="Y128" i="1"/>
  <c r="Z128" i="1"/>
  <c r="AA134" i="1"/>
  <c r="X134" i="1"/>
  <c r="Y134" i="1"/>
  <c r="Z134" i="1"/>
  <c r="AA138" i="1"/>
  <c r="X138" i="1"/>
  <c r="Y138" i="1"/>
  <c r="Z138" i="1"/>
  <c r="AA142" i="1"/>
  <c r="X142" i="1"/>
  <c r="Y142" i="1"/>
  <c r="Z142" i="1"/>
  <c r="AA146" i="1"/>
  <c r="X146" i="1"/>
  <c r="Y146" i="1"/>
  <c r="Z146" i="1"/>
  <c r="Y59" i="1"/>
  <c r="Z59" i="1"/>
  <c r="AA59" i="1"/>
  <c r="X59" i="1"/>
  <c r="Y55" i="1"/>
  <c r="Z55" i="1"/>
  <c r="AA55" i="1"/>
  <c r="X55" i="1"/>
  <c r="Y51" i="1"/>
  <c r="Z51" i="1"/>
  <c r="AA51" i="1"/>
  <c r="X51" i="1"/>
  <c r="Y47" i="1"/>
  <c r="Z47" i="1"/>
  <c r="AA47" i="1"/>
  <c r="X47" i="1"/>
  <c r="Y43" i="1"/>
  <c r="Z43" i="1"/>
  <c r="AA43" i="1"/>
  <c r="X43" i="1"/>
  <c r="U49" i="1"/>
  <c r="T49" i="1" s="1"/>
  <c r="U54" i="1"/>
  <c r="T54" i="1" s="1"/>
  <c r="U50" i="1"/>
  <c r="T50" i="1" s="1"/>
  <c r="U57" i="1"/>
  <c r="T57" i="1" s="1"/>
  <c r="U53" i="1"/>
  <c r="T53" i="1" s="1"/>
  <c r="U56" i="1"/>
  <c r="T56" i="1" s="1"/>
  <c r="U52" i="1"/>
  <c r="T52" i="1" s="1"/>
  <c r="U58" i="1"/>
  <c r="T58" i="1" s="1"/>
  <c r="U59" i="1"/>
  <c r="T59" i="1" s="1"/>
  <c r="U55" i="1"/>
  <c r="T55" i="1" s="1"/>
  <c r="U51" i="1"/>
  <c r="T51" i="1" s="1"/>
  <c r="U47" i="1"/>
  <c r="T47" i="1" s="1"/>
  <c r="V43" i="1"/>
  <c r="T39" i="2"/>
  <c r="T35" i="2"/>
  <c r="T31" i="2"/>
  <c r="T27" i="2"/>
  <c r="P25" i="2"/>
  <c r="Q25" i="2"/>
  <c r="O25" i="2"/>
  <c r="P29" i="2"/>
  <c r="Q29" i="2"/>
  <c r="O29" i="2"/>
  <c r="P33" i="2"/>
  <c r="Q33" i="2"/>
  <c r="O33" i="2"/>
  <c r="P37" i="2"/>
  <c r="Q37" i="2"/>
  <c r="O37" i="2"/>
  <c r="P41" i="2"/>
  <c r="Q41" i="2"/>
  <c r="O41" i="2"/>
  <c r="P43" i="2"/>
  <c r="Q43" i="2"/>
  <c r="O43" i="2"/>
  <c r="P46" i="2"/>
  <c r="Q46" i="2"/>
  <c r="P50" i="2"/>
  <c r="Q50" i="2"/>
  <c r="P53" i="2"/>
  <c r="Q53" i="2"/>
  <c r="P57" i="2"/>
  <c r="Q57" i="2"/>
  <c r="E44" i="1"/>
  <c r="V44" i="1" s="1"/>
  <c r="R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O50" i="2"/>
  <c r="O46" i="2"/>
  <c r="R43" i="2"/>
  <c r="P8" i="2"/>
  <c r="Q8" i="2"/>
  <c r="O8" i="2"/>
  <c r="P16" i="2"/>
  <c r="Q16" i="2"/>
  <c r="O16" i="2"/>
  <c r="P20" i="2"/>
  <c r="Q20" i="2"/>
  <c r="O20" i="2"/>
  <c r="P24" i="2"/>
  <c r="Q24" i="2"/>
  <c r="O24" i="2"/>
  <c r="P32" i="2"/>
  <c r="Q32" i="2"/>
  <c r="O32" i="2"/>
  <c r="P40" i="2"/>
  <c r="Q40" i="2"/>
  <c r="O40" i="2"/>
  <c r="P45" i="2"/>
  <c r="Q45" i="2"/>
  <c r="P52" i="2"/>
  <c r="Q52" i="2"/>
  <c r="R94" i="2"/>
  <c r="R86" i="2"/>
  <c r="R82" i="2"/>
  <c r="R73" i="2"/>
  <c r="R69" i="2"/>
  <c r="R40" i="2"/>
  <c r="R20" i="2"/>
  <c r="R8" i="2"/>
  <c r="P13" i="2"/>
  <c r="Q13" i="2"/>
  <c r="O13" i="2"/>
  <c r="P17" i="2"/>
  <c r="Q17" i="2"/>
  <c r="O17" i="2"/>
  <c r="P10" i="2"/>
  <c r="Q10" i="2"/>
  <c r="O10" i="2"/>
  <c r="P14" i="2"/>
  <c r="Q14" i="2"/>
  <c r="O14" i="2"/>
  <c r="P18" i="2"/>
  <c r="Q18" i="2"/>
  <c r="O18" i="2"/>
  <c r="P22" i="2"/>
  <c r="Q22" i="2"/>
  <c r="O22" i="2"/>
  <c r="M32" i="2"/>
  <c r="P26" i="2"/>
  <c r="Q26" i="2"/>
  <c r="O26" i="2"/>
  <c r="P30" i="2"/>
  <c r="Q30" i="2"/>
  <c r="O30" i="2"/>
  <c r="P34" i="2"/>
  <c r="Q34" i="2"/>
  <c r="O34" i="2"/>
  <c r="P38" i="2"/>
  <c r="Q38" i="2"/>
  <c r="O38" i="2"/>
  <c r="P42" i="2"/>
  <c r="Q42" i="2"/>
  <c r="O42" i="2"/>
  <c r="A44" i="2"/>
  <c r="L44" i="2" s="1"/>
  <c r="K44" i="2" s="1"/>
  <c r="P47" i="2"/>
  <c r="Q47" i="2"/>
  <c r="P51" i="2"/>
  <c r="Q51" i="2"/>
  <c r="P54" i="2"/>
  <c r="Q54" i="2"/>
  <c r="P58" i="2"/>
  <c r="Q58" i="2"/>
  <c r="Q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R57" i="2"/>
  <c r="R53" i="2"/>
  <c r="R51" i="2"/>
  <c r="R47" i="2"/>
  <c r="R45" i="2"/>
  <c r="R42" i="2"/>
  <c r="R38" i="2"/>
  <c r="R34" i="2"/>
  <c r="R30" i="2"/>
  <c r="R26" i="2"/>
  <c r="R22" i="2"/>
  <c r="R18" i="2"/>
  <c r="R14" i="2"/>
  <c r="R10" i="2"/>
  <c r="P12" i="2"/>
  <c r="Q12" i="2"/>
  <c r="O12" i="2"/>
  <c r="P28" i="2"/>
  <c r="Q28" i="2"/>
  <c r="O28" i="2"/>
  <c r="P36" i="2"/>
  <c r="Q36" i="2"/>
  <c r="O36" i="2"/>
  <c r="P49" i="2"/>
  <c r="Q49" i="2"/>
  <c r="P56" i="2"/>
  <c r="Q56" i="2"/>
  <c r="R90" i="2"/>
  <c r="R77" i="2"/>
  <c r="R65" i="2"/>
  <c r="R61" i="2"/>
  <c r="R56" i="2"/>
  <c r="R52" i="2"/>
  <c r="R36" i="2"/>
  <c r="R32" i="2"/>
  <c r="R24" i="2"/>
  <c r="R16" i="2"/>
  <c r="R12" i="2"/>
  <c r="P9" i="2"/>
  <c r="Q9" i="2"/>
  <c r="O9" i="2"/>
  <c r="P21" i="2"/>
  <c r="Q21" i="2"/>
  <c r="O21" i="2"/>
  <c r="P7" i="2"/>
  <c r="Q7" i="2"/>
  <c r="O7" i="2"/>
  <c r="P11" i="2"/>
  <c r="Q11" i="2"/>
  <c r="O11" i="2"/>
  <c r="P15" i="2"/>
  <c r="Q15" i="2"/>
  <c r="O15" i="2"/>
  <c r="P19" i="2"/>
  <c r="Q19" i="2"/>
  <c r="O19" i="2"/>
  <c r="P23" i="2"/>
  <c r="Q23" i="2"/>
  <c r="O23" i="2"/>
  <c r="T37" i="2"/>
  <c r="T33" i="2"/>
  <c r="T29" i="2"/>
  <c r="T25" i="2"/>
  <c r="P27" i="2"/>
  <c r="Q27" i="2"/>
  <c r="O27" i="2"/>
  <c r="P31" i="2"/>
  <c r="Q31" i="2"/>
  <c r="O31" i="2"/>
  <c r="P35" i="2"/>
  <c r="Q35" i="2"/>
  <c r="O35" i="2"/>
  <c r="P39" i="2"/>
  <c r="Q39" i="2"/>
  <c r="O39" i="2"/>
  <c r="P44" i="2"/>
  <c r="Q44" i="2"/>
  <c r="O44" i="2"/>
  <c r="P48" i="2"/>
  <c r="Q48" i="2"/>
  <c r="A52" i="2"/>
  <c r="L52" i="2" s="1"/>
  <c r="K52" i="2" s="1"/>
  <c r="P55" i="2"/>
  <c r="Q55" i="2"/>
  <c r="O57" i="2"/>
  <c r="O55" i="2"/>
  <c r="O53" i="2"/>
  <c r="O51" i="2"/>
  <c r="O49" i="2"/>
  <c r="O47" i="2"/>
  <c r="O45" i="2"/>
  <c r="R41" i="2"/>
  <c r="R37" i="2"/>
  <c r="R33" i="2"/>
  <c r="R29" i="2"/>
  <c r="R25" i="2"/>
  <c r="R21" i="2"/>
  <c r="R17" i="2"/>
  <c r="R13" i="2"/>
  <c r="R9" i="2"/>
  <c r="C48" i="1"/>
  <c r="S43" i="1"/>
  <c r="B44" i="1"/>
  <c r="U25" i="1"/>
  <c r="T25" i="1" s="1"/>
  <c r="AX25" i="1" s="1"/>
  <c r="C43" i="1"/>
  <c r="V97" i="1"/>
  <c r="C44" i="1"/>
  <c r="U24" i="1"/>
  <c r="T24" i="1" s="1"/>
  <c r="AX24" i="1" s="1"/>
  <c r="C42" i="1"/>
  <c r="U27" i="1"/>
  <c r="T27" i="1" s="1"/>
  <c r="AX27" i="1" s="1"/>
  <c r="C45" i="1"/>
  <c r="C46" i="1"/>
  <c r="E98" i="1"/>
  <c r="E99" i="1" s="1"/>
  <c r="E100" i="1" s="1"/>
  <c r="V133" i="1"/>
  <c r="S41" i="1"/>
  <c r="V115" i="1"/>
  <c r="B100" i="1"/>
  <c r="S99" i="1"/>
  <c r="E121" i="1"/>
  <c r="S98" i="1"/>
  <c r="D116" i="1"/>
  <c r="E137" i="1"/>
  <c r="S97" i="1"/>
  <c r="S133" i="1"/>
  <c r="A134" i="1"/>
  <c r="S79" i="1"/>
  <c r="B116" i="1"/>
  <c r="S115" i="1"/>
  <c r="D135" i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V134" i="1"/>
  <c r="B139" i="1"/>
  <c r="S61" i="1"/>
  <c r="E83" i="1"/>
  <c r="V82" i="1"/>
  <c r="S80" i="1"/>
  <c r="V79" i="1"/>
  <c r="B81" i="1"/>
  <c r="V81" i="1"/>
  <c r="V80" i="1"/>
  <c r="V63" i="1"/>
  <c r="C74" i="1"/>
  <c r="C70" i="1"/>
  <c r="V62" i="1"/>
  <c r="AG25" i="1"/>
  <c r="S62" i="1"/>
  <c r="V61" i="1"/>
  <c r="B63" i="1"/>
  <c r="E64" i="1"/>
  <c r="C67" i="1"/>
  <c r="U34" i="1"/>
  <c r="T34" i="1" s="1"/>
  <c r="AX34" i="1" s="1"/>
  <c r="U39" i="1"/>
  <c r="T39" i="1" s="1"/>
  <c r="AX39" i="1" s="1"/>
  <c r="U35" i="1"/>
  <c r="T35" i="1" s="1"/>
  <c r="AX35" i="1" s="1"/>
  <c r="U31" i="1"/>
  <c r="T31" i="1" s="1"/>
  <c r="AX31" i="1" s="1"/>
  <c r="AR7" i="1"/>
  <c r="U41" i="1"/>
  <c r="T41" i="1" s="1"/>
  <c r="AX41" i="1" s="1"/>
  <c r="U37" i="1"/>
  <c r="T37" i="1" s="1"/>
  <c r="AX37" i="1" s="1"/>
  <c r="U33" i="1"/>
  <c r="T33" i="1" s="1"/>
  <c r="AX33" i="1" s="1"/>
  <c r="U29" i="1"/>
  <c r="T29" i="1" s="1"/>
  <c r="AX29" i="1" s="1"/>
  <c r="U38" i="1"/>
  <c r="T38" i="1" s="1"/>
  <c r="AX38" i="1" s="1"/>
  <c r="S25" i="1"/>
  <c r="U40" i="1"/>
  <c r="T40" i="1" s="1"/>
  <c r="AX40" i="1" s="1"/>
  <c r="U36" i="1"/>
  <c r="T36" i="1" s="1"/>
  <c r="AX36" i="1" s="1"/>
  <c r="U32" i="1"/>
  <c r="T32" i="1" s="1"/>
  <c r="AX32" i="1" s="1"/>
  <c r="M79" i="2"/>
  <c r="A59" i="2"/>
  <c r="L59" i="2" s="1"/>
  <c r="K59" i="2" s="1"/>
  <c r="L41" i="2"/>
  <c r="K41" i="2" s="1"/>
  <c r="T41" i="2" s="1"/>
  <c r="C80" i="2"/>
  <c r="M41" i="2"/>
  <c r="A50" i="2"/>
  <c r="L50" i="2" s="1"/>
  <c r="K50" i="2" s="1"/>
  <c r="M61" i="2"/>
  <c r="M43" i="2"/>
  <c r="C62" i="2"/>
  <c r="A77" i="2"/>
  <c r="A46" i="2"/>
  <c r="A48" i="2"/>
  <c r="A55" i="2"/>
  <c r="A43" i="2"/>
  <c r="A51" i="2"/>
  <c r="A58" i="2"/>
  <c r="A60" i="2"/>
  <c r="M40" i="2"/>
  <c r="A47" i="2"/>
  <c r="A54" i="2"/>
  <c r="A56" i="2"/>
  <c r="C44" i="2"/>
  <c r="AH6" i="1"/>
  <c r="T38" i="2"/>
  <c r="T34" i="2"/>
  <c r="T30" i="2"/>
  <c r="T26" i="2"/>
  <c r="M37" i="2"/>
  <c r="M29" i="2"/>
  <c r="A45" i="2"/>
  <c r="A49" i="2"/>
  <c r="A53" i="2"/>
  <c r="A57" i="2"/>
  <c r="M36" i="2"/>
  <c r="M28" i="2"/>
  <c r="T40" i="2"/>
  <c r="T36" i="2"/>
  <c r="T32" i="2"/>
  <c r="T28" i="2"/>
  <c r="M33" i="2"/>
  <c r="M25" i="2"/>
  <c r="B22" i="1"/>
  <c r="B23" i="1" s="1"/>
  <c r="S23" i="1" s="1"/>
  <c r="AR8" i="1"/>
  <c r="T23" i="2"/>
  <c r="M39" i="2"/>
  <c r="M35" i="2"/>
  <c r="M31" i="2"/>
  <c r="M27" i="2"/>
  <c r="M38" i="2"/>
  <c r="M34" i="2"/>
  <c r="M30" i="2"/>
  <c r="M26" i="2"/>
  <c r="AG26" i="1"/>
  <c r="AR6" i="1"/>
  <c r="AR26" i="1"/>
  <c r="S34" i="1"/>
  <c r="S37" i="1"/>
  <c r="S33" i="1"/>
  <c r="S29" i="1"/>
  <c r="S40" i="1"/>
  <c r="S36" i="1"/>
  <c r="S32" i="1"/>
  <c r="S28" i="1"/>
  <c r="S38" i="1"/>
  <c r="S30" i="1"/>
  <c r="S26" i="1"/>
  <c r="S39" i="1"/>
  <c r="S35" i="1"/>
  <c r="S31" i="1"/>
  <c r="S27" i="1"/>
  <c r="E27" i="1"/>
  <c r="V26" i="1"/>
  <c r="V25" i="1"/>
  <c r="V7" i="1"/>
  <c r="AG7" i="1"/>
  <c r="AG8" i="1"/>
  <c r="M23" i="2"/>
  <c r="M15" i="2"/>
  <c r="M11" i="2"/>
  <c r="T21" i="2"/>
  <c r="T13" i="2"/>
  <c r="M18" i="2"/>
  <c r="M14" i="2"/>
  <c r="M10" i="2"/>
  <c r="T20" i="2"/>
  <c r="T8" i="2"/>
  <c r="M20" i="2"/>
  <c r="M16" i="2"/>
  <c r="M12" i="2"/>
  <c r="M8" i="2"/>
  <c r="T22" i="2"/>
  <c r="T18" i="2"/>
  <c r="T14" i="2"/>
  <c r="T10" i="2"/>
  <c r="M22" i="2"/>
  <c r="T16" i="2"/>
  <c r="M19" i="2"/>
  <c r="M7" i="2"/>
  <c r="T17" i="2"/>
  <c r="T9" i="2"/>
  <c r="T12" i="2"/>
  <c r="M21" i="2"/>
  <c r="M17" i="2"/>
  <c r="M13" i="2"/>
  <c r="M9" i="2"/>
  <c r="T19" i="2"/>
  <c r="T15" i="2"/>
  <c r="T11" i="2"/>
  <c r="T7" i="2"/>
  <c r="E9" i="1"/>
  <c r="AG9" i="1" s="1"/>
  <c r="V8" i="1"/>
  <c r="AY8" i="1" s="1"/>
  <c r="S17" i="1"/>
  <c r="S13" i="1"/>
  <c r="S20" i="1"/>
  <c r="S16" i="1"/>
  <c r="S12" i="1"/>
  <c r="S8" i="1"/>
  <c r="S19" i="1"/>
  <c r="S15" i="1"/>
  <c r="S11" i="1"/>
  <c r="S7" i="1"/>
  <c r="S18" i="1"/>
  <c r="S14" i="1"/>
  <c r="S10" i="1"/>
  <c r="S21" i="1"/>
  <c r="S9" i="1"/>
  <c r="A70" i="2" l="1"/>
  <c r="A62" i="2"/>
  <c r="AX23" i="1"/>
  <c r="AX22" i="1"/>
  <c r="AY7" i="1"/>
  <c r="AY24" i="1"/>
  <c r="AY26" i="1"/>
  <c r="AY25" i="1"/>
  <c r="AG24" i="1"/>
  <c r="AR25" i="1"/>
  <c r="AJ6" i="1"/>
  <c r="AT6" i="1" s="1"/>
  <c r="Q6" i="1"/>
  <c r="AH6" i="3"/>
  <c r="AU6" i="3"/>
  <c r="AH12" i="3"/>
  <c r="AU12" i="3"/>
  <c r="AZ12" i="3" s="1"/>
  <c r="AU9" i="3"/>
  <c r="AZ9" i="3" s="1"/>
  <c r="AB105" i="1"/>
  <c r="AE105" i="1" s="1"/>
  <c r="AD97" i="1"/>
  <c r="AB116" i="1"/>
  <c r="AE116" i="1" s="1"/>
  <c r="AB115" i="1"/>
  <c r="AC115" i="1" s="1"/>
  <c r="AD136" i="1"/>
  <c r="AB114" i="1"/>
  <c r="AE114" i="1" s="1"/>
  <c r="AD104" i="1"/>
  <c r="AB96" i="1"/>
  <c r="AC96" i="1" s="1"/>
  <c r="AB94" i="1"/>
  <c r="AC94" i="1" s="1"/>
  <c r="AB143" i="1"/>
  <c r="AC143" i="1" s="1"/>
  <c r="AD117" i="1"/>
  <c r="AB99" i="1"/>
  <c r="AE99" i="1" s="1"/>
  <c r="AB6" i="1"/>
  <c r="AE6" i="1" s="1"/>
  <c r="AU91" i="3"/>
  <c r="AZ91" i="3" s="1"/>
  <c r="AW13" i="3"/>
  <c r="AW43" i="3"/>
  <c r="AU90" i="3"/>
  <c r="AZ90" i="3" s="1"/>
  <c r="AU55" i="3"/>
  <c r="AZ55" i="3" s="1"/>
  <c r="AW51" i="3"/>
  <c r="AW75" i="3"/>
  <c r="AU95" i="3"/>
  <c r="AZ95" i="3" s="1"/>
  <c r="AW7" i="3"/>
  <c r="AW10" i="3"/>
  <c r="AW31" i="3"/>
  <c r="AU45" i="3"/>
  <c r="AZ45" i="3" s="1"/>
  <c r="AW9" i="3"/>
  <c r="AW95" i="3"/>
  <c r="AW50" i="3"/>
  <c r="AW15" i="3"/>
  <c r="AW37" i="3"/>
  <c r="AW39" i="3"/>
  <c r="AW99" i="3"/>
  <c r="AW72" i="3"/>
  <c r="AU42" i="3"/>
  <c r="AZ42" i="3" s="1"/>
  <c r="AU10" i="3"/>
  <c r="AZ10" i="3" s="1"/>
  <c r="AW64" i="3"/>
  <c r="AU76" i="3"/>
  <c r="AZ76" i="3" s="1"/>
  <c r="AW77" i="3"/>
  <c r="AW92" i="3"/>
  <c r="AW24" i="3"/>
  <c r="AW79" i="3"/>
  <c r="AW17" i="3"/>
  <c r="AW73" i="3"/>
  <c r="AW55" i="3"/>
  <c r="AW8" i="3"/>
  <c r="AW11" i="3"/>
  <c r="AW23" i="3"/>
  <c r="AW33" i="3"/>
  <c r="AW40" i="3"/>
  <c r="AW44" i="3"/>
  <c r="AW68" i="3"/>
  <c r="AW66" i="3"/>
  <c r="AW84" i="3"/>
  <c r="AU98" i="3"/>
  <c r="AZ98" i="3" s="1"/>
  <c r="AW25" i="3"/>
  <c r="AW36" i="3"/>
  <c r="AU94" i="3"/>
  <c r="AZ94" i="3" s="1"/>
  <c r="AU96" i="3"/>
  <c r="AZ96" i="3" s="1"/>
  <c r="AW46" i="3"/>
  <c r="AW57" i="3"/>
  <c r="AW14" i="3"/>
  <c r="AW32" i="3"/>
  <c r="AU81" i="3"/>
  <c r="AZ81" i="3" s="1"/>
  <c r="AW88" i="3"/>
  <c r="AW71" i="3"/>
  <c r="AW81" i="3"/>
  <c r="AU28" i="3"/>
  <c r="AZ28" i="3" s="1"/>
  <c r="AW69" i="3"/>
  <c r="AW52" i="3"/>
  <c r="AW100" i="3"/>
  <c r="AW94" i="3"/>
  <c r="AW91" i="3"/>
  <c r="AW62" i="3"/>
  <c r="AW19" i="3"/>
  <c r="AU58" i="3"/>
  <c r="AZ58" i="3" s="1"/>
  <c r="AW38" i="3"/>
  <c r="AU41" i="3"/>
  <c r="AZ41" i="3" s="1"/>
  <c r="AW41" i="3"/>
  <c r="AW86" i="3"/>
  <c r="AW22" i="3"/>
  <c r="AW54" i="3"/>
  <c r="AW70" i="3"/>
  <c r="AW27" i="3"/>
  <c r="AW60" i="3"/>
  <c r="AW65" i="3"/>
  <c r="AU85" i="3"/>
  <c r="AZ85" i="3" s="1"/>
  <c r="AU74" i="3"/>
  <c r="AZ74" i="3" s="1"/>
  <c r="AW53" i="3"/>
  <c r="AW87" i="3"/>
  <c r="AW67" i="3"/>
  <c r="AW12" i="3"/>
  <c r="AW28" i="3"/>
  <c r="AW6" i="3"/>
  <c r="AW16" i="3"/>
  <c r="AW18" i="3"/>
  <c r="AW21" i="3"/>
  <c r="AW35" i="3"/>
  <c r="AU48" i="3"/>
  <c r="AZ48" i="3" s="1"/>
  <c r="AW49" i="3"/>
  <c r="AW78" i="3"/>
  <c r="AW82" i="3"/>
  <c r="AW29" i="3"/>
  <c r="AW56" i="3"/>
  <c r="AW97" i="3"/>
  <c r="AW42" i="3"/>
  <c r="AW61" i="3"/>
  <c r="AW98" i="3"/>
  <c r="AW93" i="3"/>
  <c r="AW34" i="3"/>
  <c r="AW85" i="3"/>
  <c r="AW89" i="3"/>
  <c r="AU59" i="3"/>
  <c r="AZ59" i="3" s="1"/>
  <c r="AW59" i="3"/>
  <c r="AW83" i="3"/>
  <c r="AW30" i="3"/>
  <c r="AW76" i="3"/>
  <c r="AV76" i="3"/>
  <c r="AW20" i="3"/>
  <c r="AW48" i="3"/>
  <c r="AW47" i="3"/>
  <c r="AW63" i="3"/>
  <c r="AW80" i="3"/>
  <c r="AW96" i="3"/>
  <c r="AW45" i="3"/>
  <c r="AW90" i="3"/>
  <c r="AW26" i="3"/>
  <c r="AW58" i="3"/>
  <c r="AW74" i="3"/>
  <c r="AU70" i="3"/>
  <c r="AZ70" i="3" s="1"/>
  <c r="AU56" i="3"/>
  <c r="AZ56" i="3" s="1"/>
  <c r="AU97" i="3"/>
  <c r="AZ97" i="3" s="1"/>
  <c r="AU63" i="3"/>
  <c r="AZ63" i="3" s="1"/>
  <c r="AU61" i="3"/>
  <c r="AZ61" i="3" s="1"/>
  <c r="AU100" i="3"/>
  <c r="AZ100" i="3" s="1"/>
  <c r="AU83" i="3"/>
  <c r="AZ83" i="3" s="1"/>
  <c r="AU54" i="3"/>
  <c r="AZ54" i="3" s="1"/>
  <c r="AU86" i="3"/>
  <c r="AZ86" i="3" s="1"/>
  <c r="AB55" i="1"/>
  <c r="AE55" i="1" s="1"/>
  <c r="AB59" i="1"/>
  <c r="AE59" i="1" s="1"/>
  <c r="AB84" i="1"/>
  <c r="AE84" i="1" s="1"/>
  <c r="AB80" i="1"/>
  <c r="AE80" i="1" s="1"/>
  <c r="AD9" i="1"/>
  <c r="AD52" i="1"/>
  <c r="AB77" i="1"/>
  <c r="AE77" i="1" s="1"/>
  <c r="AB73" i="1"/>
  <c r="AE73" i="1" s="1"/>
  <c r="AD65" i="1"/>
  <c r="AB57" i="1"/>
  <c r="AE57" i="1" s="1"/>
  <c r="AB78" i="1"/>
  <c r="AE78" i="1" s="1"/>
  <c r="AB64" i="1"/>
  <c r="AE64" i="1" s="1"/>
  <c r="AD11" i="1"/>
  <c r="AB42" i="1"/>
  <c r="AE42" i="1" s="1"/>
  <c r="AB54" i="1"/>
  <c r="AE54" i="1" s="1"/>
  <c r="AB63" i="1"/>
  <c r="AE63" i="1" s="1"/>
  <c r="AD12" i="1"/>
  <c r="AD20" i="1"/>
  <c r="AG27" i="1"/>
  <c r="AB52" i="1"/>
  <c r="AE52" i="1" s="1"/>
  <c r="AD149" i="1"/>
  <c r="E45" i="1"/>
  <c r="AD141" i="1"/>
  <c r="U46" i="1"/>
  <c r="T46" i="1" s="1"/>
  <c r="U48" i="1"/>
  <c r="T48" i="1" s="1"/>
  <c r="U42" i="1"/>
  <c r="T42" i="1" s="1"/>
  <c r="AX42" i="1" s="1"/>
  <c r="U45" i="1"/>
  <c r="T45" i="1" s="1"/>
  <c r="U44" i="1"/>
  <c r="T44" i="1" s="1"/>
  <c r="AX44" i="1" s="1"/>
  <c r="U43" i="1"/>
  <c r="T43" i="1" s="1"/>
  <c r="AX43" i="1" s="1"/>
  <c r="AD110" i="1"/>
  <c r="AD61" i="1"/>
  <c r="AB119" i="1"/>
  <c r="AE119" i="1" s="1"/>
  <c r="A68" i="2"/>
  <c r="AD87" i="1"/>
  <c r="AD133" i="1"/>
  <c r="AD137" i="1"/>
  <c r="AU50" i="3"/>
  <c r="AZ50" i="3" s="1"/>
  <c r="AD16" i="1"/>
  <c r="AD134" i="1"/>
  <c r="AD88" i="1"/>
  <c r="AD8" i="1"/>
  <c r="AD68" i="1"/>
  <c r="AD144" i="1"/>
  <c r="AD127" i="1"/>
  <c r="AD75" i="1"/>
  <c r="AD101" i="1"/>
  <c r="AD21" i="1"/>
  <c r="AD139" i="1"/>
  <c r="AD23" i="1"/>
  <c r="AD19" i="1"/>
  <c r="AD72" i="1"/>
  <c r="AD79" i="1"/>
  <c r="AD7" i="1"/>
  <c r="AD17" i="1"/>
  <c r="AD18" i="1"/>
  <c r="AD47" i="1"/>
  <c r="AD45" i="1"/>
  <c r="AD100" i="1"/>
  <c r="AD85" i="1"/>
  <c r="AD83" i="1"/>
  <c r="AD123" i="1"/>
  <c r="AU93" i="3"/>
  <c r="AZ93" i="3" s="1"/>
  <c r="AD131" i="1"/>
  <c r="AD113" i="1"/>
  <c r="AD13" i="1"/>
  <c r="AD107" i="1"/>
  <c r="AD15" i="1"/>
  <c r="AD10" i="1"/>
  <c r="AD95" i="1"/>
  <c r="AD108" i="1"/>
  <c r="AD145" i="1"/>
  <c r="AD90" i="1"/>
  <c r="AD132" i="1"/>
  <c r="AU72" i="3"/>
  <c r="AZ72" i="3" s="1"/>
  <c r="AU64" i="3"/>
  <c r="AZ64" i="3" s="1"/>
  <c r="AU75" i="3"/>
  <c r="AZ75" i="3" s="1"/>
  <c r="AU92" i="3"/>
  <c r="AZ92" i="3" s="1"/>
  <c r="AU53" i="3"/>
  <c r="AZ53" i="3" s="1"/>
  <c r="AU24" i="3"/>
  <c r="AZ24" i="3" s="1"/>
  <c r="AU79" i="3"/>
  <c r="AZ79" i="3" s="1"/>
  <c r="AU87" i="3"/>
  <c r="AZ87" i="3" s="1"/>
  <c r="AU17" i="3"/>
  <c r="AZ17" i="3" s="1"/>
  <c r="AU25" i="3"/>
  <c r="AZ25" i="3" s="1"/>
  <c r="AU36" i="3"/>
  <c r="AZ36" i="3" s="1"/>
  <c r="AU46" i="3"/>
  <c r="AZ46" i="3" s="1"/>
  <c r="AU14" i="3"/>
  <c r="AZ14" i="3" s="1"/>
  <c r="AU88" i="3"/>
  <c r="AZ88" i="3" s="1"/>
  <c r="AU29" i="3"/>
  <c r="AZ29" i="3" s="1"/>
  <c r="AD22" i="1"/>
  <c r="AD67" i="1"/>
  <c r="AD142" i="1"/>
  <c r="AD118" i="1"/>
  <c r="AD109" i="1"/>
  <c r="AD82" i="1"/>
  <c r="AD135" i="1"/>
  <c r="AD86" i="1"/>
  <c r="AD112" i="1"/>
  <c r="AD49" i="1"/>
  <c r="AD50" i="1"/>
  <c r="AD124" i="1"/>
  <c r="AD116" i="1"/>
  <c r="AD115" i="1"/>
  <c r="AD114" i="1"/>
  <c r="AD6" i="1"/>
  <c r="AD96" i="1"/>
  <c r="AD74" i="1"/>
  <c r="AD146" i="1"/>
  <c r="AD81" i="1"/>
  <c r="AD147" i="1"/>
  <c r="AD98" i="1"/>
  <c r="AD93" i="1"/>
  <c r="AD89" i="1"/>
  <c r="AD125" i="1"/>
  <c r="AD120" i="1"/>
  <c r="AD122" i="1"/>
  <c r="AD99" i="1"/>
  <c r="AD84" i="1"/>
  <c r="AD105" i="1"/>
  <c r="AD57" i="1"/>
  <c r="AD94" i="1"/>
  <c r="AD111" i="1"/>
  <c r="AD102" i="1"/>
  <c r="AD126" i="1"/>
  <c r="AD130" i="1"/>
  <c r="AD55" i="1"/>
  <c r="AD42" i="1"/>
  <c r="AD80" i="1"/>
  <c r="AD77" i="1"/>
  <c r="AD143" i="1"/>
  <c r="AD78" i="1"/>
  <c r="AD14" i="1"/>
  <c r="AD76" i="1"/>
  <c r="AD70" i="1"/>
  <c r="AD69" i="1"/>
  <c r="AD71" i="1"/>
  <c r="AD60" i="1"/>
  <c r="AD138" i="1"/>
  <c r="AD148" i="1"/>
  <c r="AD140" i="1"/>
  <c r="AD62" i="1"/>
  <c r="AD51" i="1"/>
  <c r="AD129" i="1"/>
  <c r="AD121" i="1"/>
  <c r="AD43" i="1"/>
  <c r="AD103" i="1"/>
  <c r="AD128" i="1"/>
  <c r="AD59" i="1"/>
  <c r="AD54" i="1"/>
  <c r="AD64" i="1"/>
  <c r="AD73" i="1"/>
  <c r="AD119" i="1"/>
  <c r="AD63" i="1"/>
  <c r="AB29" i="1"/>
  <c r="AE29" i="1" s="1"/>
  <c r="AD29" i="1"/>
  <c r="AB36" i="1"/>
  <c r="AE36" i="1" s="1"/>
  <c r="AD36" i="1"/>
  <c r="AB33" i="1"/>
  <c r="AE33" i="1" s="1"/>
  <c r="AD33" i="1"/>
  <c r="AB34" i="1"/>
  <c r="AE34" i="1" s="1"/>
  <c r="AD34" i="1"/>
  <c r="AB106" i="1"/>
  <c r="AE106" i="1" s="1"/>
  <c r="AD106" i="1"/>
  <c r="AB44" i="1"/>
  <c r="AE44" i="1" s="1"/>
  <c r="AD44" i="1"/>
  <c r="AB58" i="1"/>
  <c r="AE58" i="1" s="1"/>
  <c r="AD58" i="1"/>
  <c r="AB32" i="1"/>
  <c r="AE32" i="1" s="1"/>
  <c r="AD32" i="1"/>
  <c r="AB41" i="1"/>
  <c r="AE41" i="1" s="1"/>
  <c r="AD41" i="1"/>
  <c r="AB24" i="1"/>
  <c r="AE24" i="1" s="1"/>
  <c r="AD24" i="1"/>
  <c r="AB39" i="1"/>
  <c r="AE39" i="1" s="1"/>
  <c r="AD39" i="1"/>
  <c r="AB91" i="1"/>
  <c r="AE91" i="1" s="1"/>
  <c r="AD91" i="1"/>
  <c r="AB46" i="1"/>
  <c r="AE46" i="1" s="1"/>
  <c r="AD46" i="1"/>
  <c r="AB31" i="1"/>
  <c r="AE31" i="1" s="1"/>
  <c r="AD31" i="1"/>
  <c r="AB40" i="1"/>
  <c r="AE40" i="1" s="1"/>
  <c r="AD40" i="1"/>
  <c r="AB28" i="1"/>
  <c r="AE28" i="1" s="1"/>
  <c r="AD28" i="1"/>
  <c r="AB25" i="1"/>
  <c r="AE25" i="1" s="1"/>
  <c r="AD25" i="1"/>
  <c r="AB38" i="1"/>
  <c r="AE38" i="1" s="1"/>
  <c r="AD38" i="1"/>
  <c r="AB26" i="1"/>
  <c r="AE26" i="1" s="1"/>
  <c r="AD26" i="1"/>
  <c r="AB35" i="1"/>
  <c r="AE35" i="1" s="1"/>
  <c r="AD35" i="1"/>
  <c r="AB92" i="1"/>
  <c r="AE92" i="1" s="1"/>
  <c r="AD92" i="1"/>
  <c r="AB48" i="1"/>
  <c r="AE48" i="1" s="1"/>
  <c r="AD48" i="1"/>
  <c r="AB56" i="1"/>
  <c r="AE56" i="1" s="1"/>
  <c r="AD56" i="1"/>
  <c r="AB53" i="1"/>
  <c r="AE53" i="1" s="1"/>
  <c r="AD53" i="1"/>
  <c r="AB30" i="1"/>
  <c r="AE30" i="1" s="1"/>
  <c r="AD30" i="1"/>
  <c r="AB37" i="1"/>
  <c r="AE37" i="1" s="1"/>
  <c r="AD37" i="1"/>
  <c r="AB27" i="1"/>
  <c r="AE27" i="1" s="1"/>
  <c r="AD27" i="1"/>
  <c r="AB66" i="1"/>
  <c r="AE66" i="1" s="1"/>
  <c r="AD66" i="1"/>
  <c r="AB122" i="1"/>
  <c r="AE122" i="1" s="1"/>
  <c r="AB147" i="1"/>
  <c r="AE147" i="1" s="1"/>
  <c r="AB88" i="1"/>
  <c r="AE88" i="1" s="1"/>
  <c r="AB62" i="1"/>
  <c r="AE62" i="1" s="1"/>
  <c r="AB102" i="1"/>
  <c r="AE102" i="1" s="1"/>
  <c r="AU34" i="3"/>
  <c r="AZ34" i="3" s="1"/>
  <c r="AU57" i="3"/>
  <c r="AZ57" i="3" s="1"/>
  <c r="AU51" i="3"/>
  <c r="AZ51" i="3" s="1"/>
  <c r="AU89" i="3"/>
  <c r="AZ89" i="3" s="1"/>
  <c r="AB131" i="1"/>
  <c r="AE131" i="1" s="1"/>
  <c r="AB113" i="1"/>
  <c r="AE113" i="1" s="1"/>
  <c r="AU69" i="3"/>
  <c r="AZ69" i="3" s="1"/>
  <c r="AU73" i="3"/>
  <c r="AZ73" i="3" s="1"/>
  <c r="AU38" i="3"/>
  <c r="AZ38" i="3" s="1"/>
  <c r="AB124" i="1"/>
  <c r="AE124" i="1" s="1"/>
  <c r="AU67" i="3"/>
  <c r="AZ67" i="3" s="1"/>
  <c r="AU32" i="3"/>
  <c r="AZ32" i="3" s="1"/>
  <c r="AU71" i="3"/>
  <c r="AZ71" i="3" s="1"/>
  <c r="AB149" i="1"/>
  <c r="AE149" i="1" s="1"/>
  <c r="AB112" i="1"/>
  <c r="AE112" i="1" s="1"/>
  <c r="AB120" i="1"/>
  <c r="AE120" i="1" s="1"/>
  <c r="AB86" i="1"/>
  <c r="AE86" i="1" s="1"/>
  <c r="AB82" i="1"/>
  <c r="AE82" i="1" s="1"/>
  <c r="AB9" i="1"/>
  <c r="AE9" i="1" s="1"/>
  <c r="AB100" i="1"/>
  <c r="AE100" i="1" s="1"/>
  <c r="AB141" i="1"/>
  <c r="AE141" i="1" s="1"/>
  <c r="AB137" i="1"/>
  <c r="AE137" i="1" s="1"/>
  <c r="AB135" i="1"/>
  <c r="AE135" i="1" s="1"/>
  <c r="AB128" i="1"/>
  <c r="AE128" i="1" s="1"/>
  <c r="AB89" i="1"/>
  <c r="AE89" i="1" s="1"/>
  <c r="AU13" i="3"/>
  <c r="AZ13" i="3" s="1"/>
  <c r="AU39" i="3"/>
  <c r="AZ39" i="3" s="1"/>
  <c r="AU66" i="3"/>
  <c r="AZ66" i="3" s="1"/>
  <c r="AU15" i="3"/>
  <c r="AZ15" i="3" s="1"/>
  <c r="AU20" i="3"/>
  <c r="AZ20" i="3" s="1"/>
  <c r="AU35" i="3"/>
  <c r="AZ35" i="3" s="1"/>
  <c r="AU43" i="3"/>
  <c r="AZ43" i="3" s="1"/>
  <c r="AU44" i="3"/>
  <c r="AZ44" i="3" s="1"/>
  <c r="AU65" i="3"/>
  <c r="AZ65" i="3" s="1"/>
  <c r="AU8" i="3"/>
  <c r="AZ8" i="3" s="1"/>
  <c r="AU11" i="3"/>
  <c r="AZ11" i="3" s="1"/>
  <c r="AU23" i="3"/>
  <c r="AZ23" i="3" s="1"/>
  <c r="AU22" i="3"/>
  <c r="AZ22" i="3" s="1"/>
  <c r="AU27" i="3"/>
  <c r="AZ27" i="3" s="1"/>
  <c r="AU26" i="3"/>
  <c r="AZ26" i="3" s="1"/>
  <c r="AU33" i="3"/>
  <c r="AZ33" i="3" s="1"/>
  <c r="AU37" i="3"/>
  <c r="AZ37" i="3" s="1"/>
  <c r="AU40" i="3"/>
  <c r="AZ40" i="3" s="1"/>
  <c r="AU60" i="3"/>
  <c r="AZ60" i="3" s="1"/>
  <c r="AU68" i="3"/>
  <c r="AZ68" i="3" s="1"/>
  <c r="AU84" i="3"/>
  <c r="AZ84" i="3" s="1"/>
  <c r="AU49" i="3"/>
  <c r="AZ49" i="3" s="1"/>
  <c r="AU7" i="3"/>
  <c r="AZ7" i="3" s="1"/>
  <c r="AU62" i="3"/>
  <c r="AZ62" i="3" s="1"/>
  <c r="AU47" i="3"/>
  <c r="AZ47" i="3" s="1"/>
  <c r="AU78" i="3"/>
  <c r="AZ78" i="3" s="1"/>
  <c r="AU80" i="3"/>
  <c r="AZ80" i="3" s="1"/>
  <c r="AU82" i="3"/>
  <c r="AZ82" i="3" s="1"/>
  <c r="AU52" i="3"/>
  <c r="AZ52" i="3" s="1"/>
  <c r="AU99" i="3"/>
  <c r="AZ99" i="3" s="1"/>
  <c r="AU77" i="3"/>
  <c r="AZ77" i="3" s="1"/>
  <c r="AU16" i="3"/>
  <c r="AZ16" i="3" s="1"/>
  <c r="AU18" i="3"/>
  <c r="AZ18" i="3" s="1"/>
  <c r="AU30" i="3"/>
  <c r="AZ30" i="3" s="1"/>
  <c r="AU21" i="3"/>
  <c r="AZ21" i="3" s="1"/>
  <c r="AU19" i="3"/>
  <c r="AZ19" i="3" s="1"/>
  <c r="AU31" i="3"/>
  <c r="AZ31" i="3" s="1"/>
  <c r="AB123" i="1"/>
  <c r="AE123" i="1" s="1"/>
  <c r="AB127" i="1"/>
  <c r="AE127" i="1" s="1"/>
  <c r="AB144" i="1"/>
  <c r="AE144" i="1" s="1"/>
  <c r="AB129" i="1"/>
  <c r="AE129" i="1" s="1"/>
  <c r="AB121" i="1"/>
  <c r="AE121" i="1" s="1"/>
  <c r="AB103" i="1"/>
  <c r="AE103" i="1" s="1"/>
  <c r="AB139" i="1"/>
  <c r="AE139" i="1" s="1"/>
  <c r="AB145" i="1"/>
  <c r="AE145" i="1" s="1"/>
  <c r="AR24" i="1"/>
  <c r="AB87" i="1"/>
  <c r="AE87" i="1" s="1"/>
  <c r="AB110" i="1"/>
  <c r="AE110" i="1" s="1"/>
  <c r="AB130" i="1"/>
  <c r="AE130" i="1" s="1"/>
  <c r="AB126" i="1"/>
  <c r="AE126" i="1" s="1"/>
  <c r="AB51" i="1"/>
  <c r="AE51" i="1" s="1"/>
  <c r="AB108" i="1"/>
  <c r="AE108" i="1" s="1"/>
  <c r="AB125" i="1"/>
  <c r="AE125" i="1" s="1"/>
  <c r="AB97" i="1"/>
  <c r="AE97" i="1" s="1"/>
  <c r="AB133" i="1"/>
  <c r="AE133" i="1" s="1"/>
  <c r="AB45" i="1"/>
  <c r="AE45" i="1" s="1"/>
  <c r="V99" i="1"/>
  <c r="AB49" i="1"/>
  <c r="AE49" i="1" s="1"/>
  <c r="AB81" i="1"/>
  <c r="AE81" i="1" s="1"/>
  <c r="AB104" i="1"/>
  <c r="AE104" i="1" s="1"/>
  <c r="S44" i="1"/>
  <c r="B45" i="1"/>
  <c r="AB43" i="1"/>
  <c r="AE43" i="1" s="1"/>
  <c r="AB75" i="1"/>
  <c r="AE75" i="1" s="1"/>
  <c r="AB136" i="1"/>
  <c r="AE136" i="1" s="1"/>
  <c r="V98" i="1"/>
  <c r="AB111" i="1"/>
  <c r="AE111" i="1" s="1"/>
  <c r="V45" i="1"/>
  <c r="E46" i="1"/>
  <c r="AB47" i="1"/>
  <c r="AE47" i="1" s="1"/>
  <c r="AB50" i="1"/>
  <c r="AE50" i="1" s="1"/>
  <c r="AB98" i="1"/>
  <c r="AE98" i="1" s="1"/>
  <c r="AB109" i="1"/>
  <c r="AE109" i="1" s="1"/>
  <c r="AB69" i="1"/>
  <c r="AE69" i="1" s="1"/>
  <c r="AB74" i="1"/>
  <c r="AE74" i="1" s="1"/>
  <c r="AB142" i="1"/>
  <c r="AE142" i="1" s="1"/>
  <c r="AB132" i="1"/>
  <c r="AE132" i="1" s="1"/>
  <c r="AB118" i="1"/>
  <c r="AE118" i="1" s="1"/>
  <c r="AB85" i="1"/>
  <c r="AE85" i="1" s="1"/>
  <c r="AB65" i="1"/>
  <c r="AE65" i="1" s="1"/>
  <c r="AB95" i="1"/>
  <c r="AE95" i="1" s="1"/>
  <c r="AB93" i="1"/>
  <c r="AE93" i="1" s="1"/>
  <c r="AB90" i="1"/>
  <c r="AE90" i="1" s="1"/>
  <c r="AB83" i="1"/>
  <c r="AE83" i="1" s="1"/>
  <c r="AB138" i="1"/>
  <c r="AE138" i="1" s="1"/>
  <c r="AB148" i="1"/>
  <c r="AE148" i="1" s="1"/>
  <c r="AB140" i="1"/>
  <c r="AE140" i="1" s="1"/>
  <c r="AB7" i="1"/>
  <c r="AE7" i="1" s="1"/>
  <c r="AB12" i="1"/>
  <c r="AE12" i="1" s="1"/>
  <c r="AB101" i="1"/>
  <c r="AE101" i="1" s="1"/>
  <c r="E138" i="1"/>
  <c r="V137" i="1"/>
  <c r="AB10" i="1"/>
  <c r="AE10" i="1" s="1"/>
  <c r="B117" i="1"/>
  <c r="S116" i="1"/>
  <c r="AB117" i="1"/>
  <c r="AE117" i="1" s="1"/>
  <c r="V136" i="1"/>
  <c r="E122" i="1"/>
  <c r="AB68" i="1"/>
  <c r="AE68" i="1" s="1"/>
  <c r="AB146" i="1"/>
  <c r="AE146" i="1" s="1"/>
  <c r="B140" i="1"/>
  <c r="V135" i="1"/>
  <c r="AB107" i="1"/>
  <c r="AE107" i="1" s="1"/>
  <c r="D117" i="1"/>
  <c r="V116" i="1"/>
  <c r="AB134" i="1"/>
  <c r="AE134" i="1" s="1"/>
  <c r="A135" i="1"/>
  <c r="S134" i="1"/>
  <c r="E101" i="1"/>
  <c r="V100" i="1"/>
  <c r="B101" i="1"/>
  <c r="S100" i="1"/>
  <c r="U67" i="1"/>
  <c r="T67" i="1" s="1"/>
  <c r="C85" i="1"/>
  <c r="B82" i="1"/>
  <c r="S81" i="1"/>
  <c r="E84" i="1"/>
  <c r="V83" i="1"/>
  <c r="AB71" i="1"/>
  <c r="AE71" i="1" s="1"/>
  <c r="U74" i="1"/>
  <c r="T74" i="1" s="1"/>
  <c r="C92" i="1"/>
  <c r="AB79" i="1"/>
  <c r="AE79" i="1" s="1"/>
  <c r="U70" i="1"/>
  <c r="T70" i="1" s="1"/>
  <c r="C88" i="1"/>
  <c r="AB8" i="1"/>
  <c r="AE8" i="1" s="1"/>
  <c r="AB67" i="1"/>
  <c r="AE67" i="1" s="1"/>
  <c r="AB61" i="1"/>
  <c r="AE61" i="1" s="1"/>
  <c r="AB60" i="1"/>
  <c r="AE60" i="1" s="1"/>
  <c r="C60" i="1"/>
  <c r="C66" i="1"/>
  <c r="C62" i="1"/>
  <c r="C71" i="1"/>
  <c r="C63" i="1"/>
  <c r="E65" i="1"/>
  <c r="V64" i="1"/>
  <c r="C68" i="1"/>
  <c r="C76" i="1"/>
  <c r="C69" i="1"/>
  <c r="C77" i="1"/>
  <c r="B64" i="1"/>
  <c r="S63" i="1"/>
  <c r="AB16" i="1"/>
  <c r="AE16" i="1" s="1"/>
  <c r="C72" i="1"/>
  <c r="C65" i="1"/>
  <c r="C73" i="1"/>
  <c r="AB76" i="1"/>
  <c r="AE76" i="1" s="1"/>
  <c r="AB70" i="1"/>
  <c r="AE70" i="1" s="1"/>
  <c r="AB72" i="1"/>
  <c r="AE72" i="1" s="1"/>
  <c r="C75" i="1"/>
  <c r="C64" i="1"/>
  <c r="C61" i="1"/>
  <c r="AB15" i="1"/>
  <c r="AE15" i="1" s="1"/>
  <c r="AB14" i="1"/>
  <c r="AE14" i="1" s="1"/>
  <c r="L60" i="2"/>
  <c r="K60" i="2" s="1"/>
  <c r="T60" i="2" s="1"/>
  <c r="A78" i="2"/>
  <c r="L78" i="2" s="1"/>
  <c r="K78" i="2" s="1"/>
  <c r="T78" i="2" s="1"/>
  <c r="L70" i="2"/>
  <c r="K70" i="2" s="1"/>
  <c r="A88" i="2"/>
  <c r="L88" i="2" s="1"/>
  <c r="K88" i="2" s="1"/>
  <c r="L68" i="2"/>
  <c r="K68" i="2" s="1"/>
  <c r="A86" i="2"/>
  <c r="L86" i="2" s="1"/>
  <c r="K86" i="2" s="1"/>
  <c r="M80" i="2"/>
  <c r="C81" i="2"/>
  <c r="AH7" i="1"/>
  <c r="L77" i="2"/>
  <c r="K77" i="2" s="1"/>
  <c r="A95" i="2"/>
  <c r="L95" i="2" s="1"/>
  <c r="K95" i="2" s="1"/>
  <c r="L62" i="2"/>
  <c r="K62" i="2" s="1"/>
  <c r="A80" i="2"/>
  <c r="L80" i="2" s="1"/>
  <c r="K80" i="2" s="1"/>
  <c r="T80" i="2" s="1"/>
  <c r="AH8" i="1"/>
  <c r="L57" i="2"/>
  <c r="K57" i="2" s="1"/>
  <c r="A75" i="2"/>
  <c r="L56" i="2"/>
  <c r="K56" i="2" s="1"/>
  <c r="A74" i="2"/>
  <c r="L55" i="2"/>
  <c r="K55" i="2" s="1"/>
  <c r="A73" i="2"/>
  <c r="L53" i="2"/>
  <c r="K53" i="2" s="1"/>
  <c r="A71" i="2"/>
  <c r="L54" i="2"/>
  <c r="K54" i="2" s="1"/>
  <c r="A72" i="2"/>
  <c r="L58" i="2"/>
  <c r="K58" i="2" s="1"/>
  <c r="A76" i="2"/>
  <c r="L48" i="2"/>
  <c r="K48" i="2" s="1"/>
  <c r="A66" i="2"/>
  <c r="L49" i="2"/>
  <c r="K49" i="2" s="1"/>
  <c r="A67" i="2"/>
  <c r="L47" i="2"/>
  <c r="K47" i="2" s="1"/>
  <c r="A65" i="2"/>
  <c r="L51" i="2"/>
  <c r="K51" i="2" s="1"/>
  <c r="A69" i="2"/>
  <c r="L46" i="2"/>
  <c r="K46" i="2" s="1"/>
  <c r="A64" i="2"/>
  <c r="M62" i="2"/>
  <c r="C63" i="2"/>
  <c r="AI6" i="1"/>
  <c r="L45" i="2"/>
  <c r="K45" i="2" s="1"/>
  <c r="A63" i="2"/>
  <c r="L43" i="2"/>
  <c r="K43" i="2" s="1"/>
  <c r="T43" i="2" s="1"/>
  <c r="A61" i="2"/>
  <c r="T62" i="2"/>
  <c r="AH9" i="1"/>
  <c r="AH24" i="1"/>
  <c r="AK6" i="1"/>
  <c r="AL6" i="1"/>
  <c r="AV6" i="1" s="1"/>
  <c r="C45" i="2"/>
  <c r="M44" i="2"/>
  <c r="T44" i="2"/>
  <c r="AH27" i="1"/>
  <c r="AH26" i="1"/>
  <c r="Q26" i="1" s="1"/>
  <c r="AR27" i="1"/>
  <c r="S22" i="1"/>
  <c r="AB11" i="1"/>
  <c r="AE11" i="1" s="1"/>
  <c r="AB21" i="1"/>
  <c r="AE21" i="1" s="1"/>
  <c r="AH25" i="1"/>
  <c r="Q25" i="1" s="1"/>
  <c r="AR9" i="1"/>
  <c r="AB17" i="1"/>
  <c r="AE17" i="1" s="1"/>
  <c r="AB23" i="1"/>
  <c r="AE23" i="1" s="1"/>
  <c r="AB18" i="1"/>
  <c r="AE18" i="1" s="1"/>
  <c r="AB22" i="1"/>
  <c r="AE22" i="1" s="1"/>
  <c r="AB13" i="1"/>
  <c r="AE13" i="1" s="1"/>
  <c r="AB19" i="1"/>
  <c r="AE19" i="1" s="1"/>
  <c r="AB20" i="1"/>
  <c r="AE20" i="1" s="1"/>
  <c r="V27" i="1"/>
  <c r="E28" i="1"/>
  <c r="AI9" i="1"/>
  <c r="E10" i="1"/>
  <c r="V9" i="1"/>
  <c r="AY9" i="1" s="1"/>
  <c r="AX45" i="1" l="1"/>
  <c r="AY44" i="1"/>
  <c r="AY45" i="1"/>
  <c r="AY42" i="1"/>
  <c r="AY43" i="1"/>
  <c r="AY27" i="1"/>
  <c r="AG44" i="1"/>
  <c r="AH44" i="1" s="1"/>
  <c r="Q44" i="1" s="1"/>
  <c r="AR42" i="1"/>
  <c r="AR43" i="1"/>
  <c r="AR44" i="1"/>
  <c r="AG42" i="1"/>
  <c r="AH42" i="1" s="1"/>
  <c r="Q42" i="1" s="1"/>
  <c r="AK9" i="1"/>
  <c r="AU9" i="1" s="1"/>
  <c r="Q9" i="1"/>
  <c r="AI27" i="1"/>
  <c r="Q27" i="1"/>
  <c r="AL7" i="1"/>
  <c r="AV7" i="1" s="1"/>
  <c r="Q7" i="1"/>
  <c r="AI24" i="1"/>
  <c r="AS24" i="1" s="1"/>
  <c r="Q24" i="1"/>
  <c r="AK8" i="1"/>
  <c r="AU8" i="1" s="1"/>
  <c r="Q8" i="1"/>
  <c r="AX9" i="3"/>
  <c r="AV9" i="3"/>
  <c r="BA30" i="3"/>
  <c r="BB30" i="3"/>
  <c r="BA99" i="3"/>
  <c r="BB99" i="3"/>
  <c r="BA78" i="3"/>
  <c r="BB78" i="3"/>
  <c r="BB49" i="3"/>
  <c r="BA49" i="3"/>
  <c r="BA40" i="3"/>
  <c r="BB40" i="3"/>
  <c r="BA27" i="3"/>
  <c r="BB27" i="3"/>
  <c r="BA8" i="3"/>
  <c r="BB8" i="3"/>
  <c r="BB35" i="3"/>
  <c r="BA35" i="3"/>
  <c r="BB39" i="3"/>
  <c r="BA39" i="3"/>
  <c r="BB67" i="3"/>
  <c r="BA67" i="3"/>
  <c r="BB69" i="3"/>
  <c r="BA69" i="3"/>
  <c r="BB51" i="3"/>
  <c r="BA51" i="3"/>
  <c r="BA29" i="3"/>
  <c r="BB29" i="3"/>
  <c r="BA36" i="3"/>
  <c r="BB36" i="3"/>
  <c r="BA79" i="3"/>
  <c r="BB79" i="3"/>
  <c r="BB75" i="3"/>
  <c r="BA75" i="3"/>
  <c r="BC75" i="3" s="1"/>
  <c r="BD75" i="3" s="1"/>
  <c r="BE75" i="3" s="1"/>
  <c r="BA86" i="3"/>
  <c r="BB86" i="3"/>
  <c r="BB61" i="3"/>
  <c r="BA61" i="3"/>
  <c r="BB70" i="3"/>
  <c r="BA70" i="3"/>
  <c r="BA41" i="3"/>
  <c r="BB41" i="3"/>
  <c r="BA94" i="3"/>
  <c r="BB94" i="3"/>
  <c r="BB76" i="3"/>
  <c r="BA76" i="3"/>
  <c r="BB42" i="3"/>
  <c r="BA42" i="3"/>
  <c r="BC42" i="3" s="1"/>
  <c r="BD42" i="3" s="1"/>
  <c r="BE42" i="3" s="1"/>
  <c r="BB12" i="3"/>
  <c r="BA12" i="3"/>
  <c r="BA31" i="3"/>
  <c r="BB31" i="3"/>
  <c r="BA18" i="3"/>
  <c r="BB18" i="3"/>
  <c r="BB52" i="3"/>
  <c r="BA52" i="3"/>
  <c r="BB47" i="3"/>
  <c r="BA47" i="3"/>
  <c r="BA84" i="3"/>
  <c r="BB84" i="3"/>
  <c r="BB37" i="3"/>
  <c r="BA37" i="3"/>
  <c r="BA22" i="3"/>
  <c r="BB22" i="3"/>
  <c r="BB65" i="3"/>
  <c r="BA65" i="3"/>
  <c r="BB20" i="3"/>
  <c r="BA20" i="3"/>
  <c r="BA13" i="3"/>
  <c r="BB13" i="3"/>
  <c r="BB57" i="3"/>
  <c r="BA57" i="3"/>
  <c r="BA88" i="3"/>
  <c r="BB88" i="3"/>
  <c r="BA25" i="3"/>
  <c r="BB25" i="3"/>
  <c r="BB24" i="3"/>
  <c r="BA24" i="3"/>
  <c r="BB64" i="3"/>
  <c r="BA64" i="3"/>
  <c r="BB54" i="3"/>
  <c r="BA54" i="3"/>
  <c r="BB63" i="3"/>
  <c r="BA63" i="3"/>
  <c r="BB59" i="3"/>
  <c r="BA59" i="3"/>
  <c r="BB55" i="3"/>
  <c r="BA55" i="3"/>
  <c r="BA91" i="3"/>
  <c r="BB91" i="3"/>
  <c r="BB19" i="3"/>
  <c r="BA19" i="3"/>
  <c r="BA16" i="3"/>
  <c r="BB16" i="3"/>
  <c r="BA82" i="3"/>
  <c r="BB82" i="3"/>
  <c r="BB62" i="3"/>
  <c r="BA62" i="3"/>
  <c r="BB68" i="3"/>
  <c r="BA68" i="3"/>
  <c r="BA33" i="3"/>
  <c r="BB33" i="3"/>
  <c r="BB23" i="3"/>
  <c r="BA23" i="3"/>
  <c r="BA44" i="3"/>
  <c r="BB44" i="3"/>
  <c r="BA15" i="3"/>
  <c r="BB15" i="3"/>
  <c r="BB71" i="3"/>
  <c r="BA71" i="3"/>
  <c r="BA38" i="3"/>
  <c r="BB38" i="3"/>
  <c r="BA34" i="3"/>
  <c r="BB34" i="3"/>
  <c r="BB14" i="3"/>
  <c r="BA14" i="3"/>
  <c r="BA17" i="3"/>
  <c r="BB17" i="3"/>
  <c r="BB53" i="3"/>
  <c r="BA53" i="3"/>
  <c r="BB72" i="3"/>
  <c r="BA72" i="3"/>
  <c r="BA93" i="3"/>
  <c r="BB93" i="3"/>
  <c r="BA83" i="3"/>
  <c r="BB83" i="3"/>
  <c r="BA97" i="3"/>
  <c r="BB97" i="3"/>
  <c r="BB74" i="3"/>
  <c r="BA74" i="3"/>
  <c r="BB58" i="3"/>
  <c r="BA58" i="3"/>
  <c r="BB28" i="3"/>
  <c r="BA28" i="3"/>
  <c r="BA81" i="3"/>
  <c r="BB81" i="3"/>
  <c r="BA45" i="3"/>
  <c r="BB45" i="3"/>
  <c r="BA95" i="3"/>
  <c r="BB95" i="3"/>
  <c r="BA90" i="3"/>
  <c r="BB90" i="3"/>
  <c r="BA21" i="3"/>
  <c r="BB21" i="3"/>
  <c r="BB77" i="3"/>
  <c r="BA77" i="3"/>
  <c r="BA80" i="3"/>
  <c r="BB80" i="3"/>
  <c r="BA7" i="3"/>
  <c r="BB7" i="3"/>
  <c r="BB60" i="3"/>
  <c r="BA60" i="3"/>
  <c r="BA26" i="3"/>
  <c r="BB26" i="3"/>
  <c r="BA11" i="3"/>
  <c r="BB11" i="3"/>
  <c r="BB43" i="3"/>
  <c r="BA43" i="3"/>
  <c r="BB66" i="3"/>
  <c r="BA66" i="3"/>
  <c r="BA32" i="3"/>
  <c r="BB32" i="3"/>
  <c r="BB73" i="3"/>
  <c r="BA73" i="3"/>
  <c r="BA89" i="3"/>
  <c r="BB89" i="3"/>
  <c r="BB46" i="3"/>
  <c r="BA46" i="3"/>
  <c r="BA87" i="3"/>
  <c r="BB87" i="3"/>
  <c r="BA92" i="3"/>
  <c r="BB92" i="3"/>
  <c r="BB50" i="3"/>
  <c r="BA50" i="3"/>
  <c r="BA100" i="3"/>
  <c r="BB100" i="3"/>
  <c r="BB56" i="3"/>
  <c r="BA56" i="3"/>
  <c r="BB48" i="3"/>
  <c r="BA48" i="3"/>
  <c r="BA85" i="3"/>
  <c r="BB85" i="3"/>
  <c r="BA96" i="3"/>
  <c r="BB96" i="3"/>
  <c r="BA98" i="3"/>
  <c r="BB98" i="3"/>
  <c r="BA10" i="3"/>
  <c r="BB10" i="3"/>
  <c r="BA9" i="3"/>
  <c r="BB9" i="3"/>
  <c r="AE143" i="1"/>
  <c r="AC105" i="1"/>
  <c r="AC116" i="1"/>
  <c r="AE96" i="1"/>
  <c r="AE94" i="1"/>
  <c r="AC99" i="1"/>
  <c r="AE115" i="1"/>
  <c r="AC114" i="1"/>
  <c r="AV94" i="3"/>
  <c r="AX91" i="3"/>
  <c r="AC6" i="1"/>
  <c r="AC42" i="1"/>
  <c r="AC54" i="1"/>
  <c r="AC34" i="1"/>
  <c r="AC57" i="1"/>
  <c r="AC38" i="1"/>
  <c r="AC84" i="1"/>
  <c r="AC130" i="1"/>
  <c r="AC131" i="1"/>
  <c r="AC102" i="1"/>
  <c r="AC134" i="1"/>
  <c r="AC77" i="1"/>
  <c r="AC51" i="1"/>
  <c r="AC103" i="1"/>
  <c r="AC121" i="1"/>
  <c r="AC139" i="1"/>
  <c r="AC112" i="1"/>
  <c r="AC126" i="1"/>
  <c r="AC144" i="1"/>
  <c r="AC127" i="1"/>
  <c r="AC98" i="1"/>
  <c r="AC138" i="1"/>
  <c r="AC56" i="1"/>
  <c r="AC26" i="1"/>
  <c r="AC10" i="1"/>
  <c r="AC36" i="1"/>
  <c r="AC82" i="1"/>
  <c r="AC33" i="1"/>
  <c r="AC44" i="1"/>
  <c r="AC80" i="1"/>
  <c r="AC20" i="1"/>
  <c r="AC27" i="1"/>
  <c r="AC63" i="1"/>
  <c r="AC81" i="1"/>
  <c r="AC50" i="1"/>
  <c r="AC23" i="1"/>
  <c r="AC32" i="1"/>
  <c r="AC78" i="1"/>
  <c r="AC14" i="1"/>
  <c r="AC79" i="1"/>
  <c r="AC30" i="1"/>
  <c r="AC101" i="1"/>
  <c r="AC137" i="1"/>
  <c r="AC110" i="1"/>
  <c r="AC142" i="1"/>
  <c r="AC91" i="1"/>
  <c r="AC43" i="1"/>
  <c r="AC107" i="1"/>
  <c r="AC125" i="1"/>
  <c r="AC100" i="1"/>
  <c r="AC132" i="1"/>
  <c r="AC148" i="1"/>
  <c r="AC109" i="1"/>
  <c r="AC133" i="1"/>
  <c r="AC106" i="1"/>
  <c r="AC146" i="1"/>
  <c r="AC48" i="1"/>
  <c r="AC62" i="1"/>
  <c r="AC15" i="1"/>
  <c r="AC60" i="1"/>
  <c r="AC90" i="1"/>
  <c r="AC61" i="1"/>
  <c r="AC13" i="1"/>
  <c r="AC59" i="1"/>
  <c r="AC16" i="1"/>
  <c r="AC31" i="1"/>
  <c r="AC67" i="1"/>
  <c r="AC85" i="1"/>
  <c r="AC46" i="1"/>
  <c r="AC19" i="1"/>
  <c r="AC40" i="1"/>
  <c r="AC86" i="1"/>
  <c r="AC29" i="1"/>
  <c r="AC52" i="1"/>
  <c r="AC66" i="1"/>
  <c r="AC145" i="1"/>
  <c r="AC37" i="1"/>
  <c r="AC93" i="1"/>
  <c r="AC111" i="1"/>
  <c r="AC129" i="1"/>
  <c r="AC147" i="1"/>
  <c r="AC104" i="1"/>
  <c r="AC118" i="1"/>
  <c r="AC136" i="1"/>
  <c r="AC95" i="1"/>
  <c r="AC113" i="1"/>
  <c r="AC141" i="1"/>
  <c r="AC120" i="1"/>
  <c r="AC53" i="1"/>
  <c r="AC22" i="1"/>
  <c r="AC74" i="1"/>
  <c r="AC7" i="1"/>
  <c r="AC68" i="1"/>
  <c r="AC45" i="1"/>
  <c r="AC73" i="1"/>
  <c r="AC47" i="1"/>
  <c r="AC12" i="1"/>
  <c r="AC35" i="1"/>
  <c r="AC71" i="1"/>
  <c r="AC89" i="1"/>
  <c r="AC11" i="1"/>
  <c r="AC64" i="1"/>
  <c r="AC41" i="1"/>
  <c r="AC21" i="1"/>
  <c r="AC123" i="1"/>
  <c r="AC92" i="1"/>
  <c r="AC124" i="1"/>
  <c r="AC69" i="1"/>
  <c r="AC88" i="1"/>
  <c r="AC117" i="1"/>
  <c r="AC135" i="1"/>
  <c r="AC108" i="1"/>
  <c r="AC122" i="1"/>
  <c r="AC140" i="1"/>
  <c r="AC97" i="1"/>
  <c r="AC119" i="1"/>
  <c r="AC149" i="1"/>
  <c r="AC128" i="1"/>
  <c r="AC87" i="1"/>
  <c r="AC17" i="1"/>
  <c r="AC58" i="1"/>
  <c r="AC28" i="1"/>
  <c r="AC76" i="1"/>
  <c r="AC25" i="1"/>
  <c r="AC83" i="1"/>
  <c r="AC70" i="1"/>
  <c r="AC8" i="1"/>
  <c r="AC39" i="1"/>
  <c r="AC75" i="1"/>
  <c r="AC18" i="1"/>
  <c r="AC24" i="1"/>
  <c r="AC72" i="1"/>
  <c r="AC49" i="1"/>
  <c r="AC65" i="1"/>
  <c r="AC9" i="1"/>
  <c r="AC55" i="1"/>
  <c r="AV45" i="3"/>
  <c r="AV48" i="3"/>
  <c r="AV95" i="3"/>
  <c r="AX41" i="3"/>
  <c r="AV59" i="3"/>
  <c r="AV85" i="3"/>
  <c r="AV91" i="3"/>
  <c r="AV81" i="3"/>
  <c r="AV55" i="3"/>
  <c r="AX94" i="3"/>
  <c r="AV83" i="3"/>
  <c r="AX10" i="3"/>
  <c r="AV90" i="3"/>
  <c r="AX90" i="3"/>
  <c r="AX49" i="3"/>
  <c r="AX60" i="3"/>
  <c r="AX64" i="3"/>
  <c r="AV98" i="3"/>
  <c r="AX87" i="3"/>
  <c r="AX48" i="3"/>
  <c r="AV21" i="3"/>
  <c r="AX13" i="3"/>
  <c r="AX63" i="3"/>
  <c r="AX18" i="3"/>
  <c r="AV24" i="3"/>
  <c r="AX37" i="3"/>
  <c r="AX89" i="3"/>
  <c r="AV10" i="3"/>
  <c r="AX71" i="3"/>
  <c r="AX16" i="3"/>
  <c r="AV19" i="3"/>
  <c r="AX76" i="3"/>
  <c r="AX55" i="3"/>
  <c r="AX14" i="3"/>
  <c r="AV63" i="3"/>
  <c r="AX53" i="3"/>
  <c r="AX68" i="3"/>
  <c r="AV18" i="3"/>
  <c r="AX85" i="3"/>
  <c r="AX52" i="3"/>
  <c r="AX22" i="3"/>
  <c r="AV15" i="3"/>
  <c r="AV61" i="3"/>
  <c r="AV29" i="3"/>
  <c r="AX57" i="3"/>
  <c r="AX99" i="3"/>
  <c r="AV66" i="3"/>
  <c r="AV8" i="3"/>
  <c r="AV58" i="3"/>
  <c r="AX17" i="3"/>
  <c r="AV47" i="3"/>
  <c r="AV20" i="3"/>
  <c r="AV89" i="3"/>
  <c r="AV34" i="3"/>
  <c r="AX38" i="3"/>
  <c r="AV56" i="3"/>
  <c r="AX77" i="3"/>
  <c r="AV78" i="3"/>
  <c r="AX62" i="3"/>
  <c r="AV35" i="3"/>
  <c r="AX30" i="3"/>
  <c r="AV16" i="3"/>
  <c r="AX7" i="3"/>
  <c r="AV28" i="3"/>
  <c r="AX34" i="3"/>
  <c r="AV53" i="3"/>
  <c r="AX32" i="3"/>
  <c r="AV65" i="3"/>
  <c r="AV27" i="3"/>
  <c r="AV70" i="3"/>
  <c r="AV22" i="3"/>
  <c r="AV41" i="3"/>
  <c r="AX31" i="3"/>
  <c r="AX58" i="3"/>
  <c r="AV100" i="3"/>
  <c r="AX24" i="3"/>
  <c r="AX28" i="3"/>
  <c r="AX81" i="3"/>
  <c r="AX83" i="3"/>
  <c r="AV25" i="3"/>
  <c r="AV84" i="3"/>
  <c r="AV68" i="3"/>
  <c r="AV44" i="3"/>
  <c r="AX21" i="3"/>
  <c r="AX15" i="3"/>
  <c r="AX56" i="3"/>
  <c r="AV17" i="3"/>
  <c r="AX59" i="3"/>
  <c r="AV72" i="3"/>
  <c r="AX78" i="3"/>
  <c r="AV37" i="3"/>
  <c r="AX66" i="3"/>
  <c r="AX88" i="3"/>
  <c r="AX54" i="3"/>
  <c r="AX29" i="3"/>
  <c r="AV7" i="3"/>
  <c r="AV75" i="3"/>
  <c r="AV51" i="3"/>
  <c r="AV43" i="3"/>
  <c r="AV80" i="3"/>
  <c r="AV57" i="3"/>
  <c r="AV99" i="3"/>
  <c r="AV96" i="3"/>
  <c r="AX8" i="3"/>
  <c r="AV30" i="3"/>
  <c r="AV42" i="3"/>
  <c r="AX65" i="3"/>
  <c r="AX39" i="3"/>
  <c r="AX27" i="3"/>
  <c r="AX20" i="3"/>
  <c r="AV87" i="3"/>
  <c r="AV60" i="3"/>
  <c r="AX19" i="3"/>
  <c r="AV62" i="3"/>
  <c r="AX50" i="3"/>
  <c r="AV71" i="3"/>
  <c r="AV14" i="3"/>
  <c r="AV46" i="3"/>
  <c r="AX67" i="3"/>
  <c r="AV36" i="3"/>
  <c r="AV33" i="3"/>
  <c r="AX25" i="3"/>
  <c r="AX51" i="3"/>
  <c r="AV77" i="3"/>
  <c r="AX23" i="3"/>
  <c r="AX26" i="3"/>
  <c r="AX98" i="3"/>
  <c r="AX97" i="3"/>
  <c r="AX84" i="3"/>
  <c r="AV31" i="3"/>
  <c r="AX75" i="3"/>
  <c r="AX95" i="3"/>
  <c r="AX73" i="3"/>
  <c r="AX82" i="3"/>
  <c r="AX70" i="3"/>
  <c r="AX79" i="3"/>
  <c r="AV69" i="3"/>
  <c r="AV74" i="3"/>
  <c r="AV26" i="3"/>
  <c r="AX100" i="3"/>
  <c r="AX69" i="3"/>
  <c r="AV93" i="3"/>
  <c r="AV97" i="3"/>
  <c r="AV82" i="3"/>
  <c r="AX80" i="3"/>
  <c r="AV49" i="3"/>
  <c r="AX33" i="3"/>
  <c r="AX11" i="3"/>
  <c r="AV12" i="3"/>
  <c r="AV67" i="3"/>
  <c r="AX40" i="3"/>
  <c r="AX74" i="3"/>
  <c r="AX12" i="3"/>
  <c r="AV54" i="3"/>
  <c r="AV86" i="3"/>
  <c r="AX92" i="3"/>
  <c r="AV38" i="3"/>
  <c r="AX46" i="3"/>
  <c r="AV52" i="3"/>
  <c r="AV88" i="3"/>
  <c r="AV32" i="3"/>
  <c r="AX96" i="3"/>
  <c r="AX36" i="3"/>
  <c r="AX86" i="3"/>
  <c r="AX61" i="3"/>
  <c r="AV40" i="3"/>
  <c r="AX35" i="3"/>
  <c r="AV23" i="3"/>
  <c r="AV11" i="3"/>
  <c r="AV73" i="3"/>
  <c r="AV79" i="3"/>
  <c r="AV92" i="3"/>
  <c r="AX47" i="3"/>
  <c r="AV64" i="3"/>
  <c r="AX42" i="3"/>
  <c r="AV39" i="3"/>
  <c r="AV50" i="3"/>
  <c r="AX72" i="3"/>
  <c r="AX45" i="3"/>
  <c r="AX43" i="3"/>
  <c r="AX93" i="3"/>
  <c r="AX44" i="3"/>
  <c r="AV13" i="3"/>
  <c r="AG43" i="1"/>
  <c r="AH43" i="1" s="1"/>
  <c r="AU6" i="1"/>
  <c r="AG45" i="1"/>
  <c r="AH45" i="1" s="1"/>
  <c r="AR45" i="1"/>
  <c r="AO6" i="1"/>
  <c r="AS9" i="1"/>
  <c r="AS6" i="1"/>
  <c r="AM6" i="1"/>
  <c r="AS27" i="1"/>
  <c r="AL44" i="1"/>
  <c r="AV44" i="1" s="1"/>
  <c r="S45" i="1"/>
  <c r="B46" i="1"/>
  <c r="AX46" i="1" s="1"/>
  <c r="V46" i="1"/>
  <c r="E47" i="1"/>
  <c r="AG46" i="1"/>
  <c r="AH46" i="1" s="1"/>
  <c r="Q46" i="1" s="1"/>
  <c r="U88" i="1"/>
  <c r="T88" i="1" s="1"/>
  <c r="C106" i="1"/>
  <c r="V101" i="1"/>
  <c r="E102" i="1"/>
  <c r="B141" i="1"/>
  <c r="AI7" i="1"/>
  <c r="B102" i="1"/>
  <c r="S101" i="1"/>
  <c r="A136" i="1"/>
  <c r="S135" i="1"/>
  <c r="D118" i="1"/>
  <c r="V117" i="1"/>
  <c r="E123" i="1"/>
  <c r="S117" i="1"/>
  <c r="B118" i="1"/>
  <c r="AK7" i="1"/>
  <c r="AJ9" i="1"/>
  <c r="AT9" i="1" s="1"/>
  <c r="U92" i="1"/>
  <c r="T92" i="1" s="1"/>
  <c r="C110" i="1"/>
  <c r="U85" i="1"/>
  <c r="T85" i="1" s="1"/>
  <c r="C103" i="1"/>
  <c r="E139" i="1"/>
  <c r="V138" i="1"/>
  <c r="U61" i="1"/>
  <c r="T61" i="1" s="1"/>
  <c r="C79" i="1"/>
  <c r="U75" i="1"/>
  <c r="T75" i="1" s="1"/>
  <c r="C93" i="1"/>
  <c r="U65" i="1"/>
  <c r="T65" i="1" s="1"/>
  <c r="C83" i="1"/>
  <c r="U71" i="1"/>
  <c r="T71" i="1" s="1"/>
  <c r="C89" i="1"/>
  <c r="U64" i="1"/>
  <c r="T64" i="1" s="1"/>
  <c r="C82" i="1"/>
  <c r="U73" i="1"/>
  <c r="T73" i="1" s="1"/>
  <c r="C91" i="1"/>
  <c r="U72" i="1"/>
  <c r="T72" i="1" s="1"/>
  <c r="C90" i="1"/>
  <c r="U63" i="1"/>
  <c r="T63" i="1" s="1"/>
  <c r="C81" i="1"/>
  <c r="U62" i="1"/>
  <c r="T62" i="1" s="1"/>
  <c r="C80" i="1"/>
  <c r="U77" i="1"/>
  <c r="T77" i="1" s="1"/>
  <c r="C95" i="1"/>
  <c r="U76" i="1"/>
  <c r="T76" i="1" s="1"/>
  <c r="C94" i="1"/>
  <c r="U60" i="1"/>
  <c r="T60" i="1" s="1"/>
  <c r="C78" i="1"/>
  <c r="B83" i="1"/>
  <c r="S82" i="1"/>
  <c r="AJ7" i="1"/>
  <c r="AT7" i="1" s="1"/>
  <c r="U69" i="1"/>
  <c r="T69" i="1" s="1"/>
  <c r="C87" i="1"/>
  <c r="U68" i="1"/>
  <c r="T68" i="1" s="1"/>
  <c r="C86" i="1"/>
  <c r="U66" i="1"/>
  <c r="T66" i="1" s="1"/>
  <c r="C84" i="1"/>
  <c r="E85" i="1"/>
  <c r="V84" i="1"/>
  <c r="S64" i="1"/>
  <c r="B65" i="1"/>
  <c r="V65" i="1"/>
  <c r="E66" i="1"/>
  <c r="AI8" i="1"/>
  <c r="AL9" i="1"/>
  <c r="AV9" i="1" s="1"/>
  <c r="L65" i="2"/>
  <c r="K65" i="2" s="1"/>
  <c r="A83" i="2"/>
  <c r="L83" i="2" s="1"/>
  <c r="K83" i="2" s="1"/>
  <c r="L66" i="2"/>
  <c r="K66" i="2" s="1"/>
  <c r="A84" i="2"/>
  <c r="L84" i="2" s="1"/>
  <c r="K84" i="2" s="1"/>
  <c r="L72" i="2"/>
  <c r="K72" i="2" s="1"/>
  <c r="A90" i="2"/>
  <c r="L90" i="2" s="1"/>
  <c r="K90" i="2" s="1"/>
  <c r="L73" i="2"/>
  <c r="K73" i="2" s="1"/>
  <c r="A91" i="2"/>
  <c r="L91" i="2" s="1"/>
  <c r="K91" i="2" s="1"/>
  <c r="L75" i="2"/>
  <c r="K75" i="2" s="1"/>
  <c r="A93" i="2"/>
  <c r="L93" i="2" s="1"/>
  <c r="K93" i="2" s="1"/>
  <c r="L61" i="2"/>
  <c r="K61" i="2" s="1"/>
  <c r="T61" i="2" s="1"/>
  <c r="A79" i="2"/>
  <c r="L79" i="2" s="1"/>
  <c r="K79" i="2" s="1"/>
  <c r="T79" i="2" s="1"/>
  <c r="L64" i="2"/>
  <c r="K64" i="2" s="1"/>
  <c r="A82" i="2"/>
  <c r="L82" i="2" s="1"/>
  <c r="K82" i="2" s="1"/>
  <c r="M81" i="2"/>
  <c r="C82" i="2"/>
  <c r="L69" i="2"/>
  <c r="K69" i="2" s="1"/>
  <c r="A87" i="2"/>
  <c r="L87" i="2" s="1"/>
  <c r="K87" i="2" s="1"/>
  <c r="L67" i="2"/>
  <c r="K67" i="2" s="1"/>
  <c r="A85" i="2"/>
  <c r="L85" i="2" s="1"/>
  <c r="K85" i="2" s="1"/>
  <c r="L76" i="2"/>
  <c r="K76" i="2" s="1"/>
  <c r="A94" i="2"/>
  <c r="L94" i="2" s="1"/>
  <c r="K94" i="2" s="1"/>
  <c r="L71" i="2"/>
  <c r="K71" i="2" s="1"/>
  <c r="A89" i="2"/>
  <c r="L89" i="2" s="1"/>
  <c r="K89" i="2" s="1"/>
  <c r="L74" i="2"/>
  <c r="K74" i="2" s="1"/>
  <c r="A92" i="2"/>
  <c r="L92" i="2" s="1"/>
  <c r="K92" i="2" s="1"/>
  <c r="AL8" i="1"/>
  <c r="AV8" i="1" s="1"/>
  <c r="T45" i="2"/>
  <c r="L63" i="2"/>
  <c r="K63" i="2" s="1"/>
  <c r="T63" i="2" s="1"/>
  <c r="A81" i="2"/>
  <c r="L81" i="2" s="1"/>
  <c r="K81" i="2" s="1"/>
  <c r="T81" i="2" s="1"/>
  <c r="AJ8" i="1"/>
  <c r="AT8" i="1" s="1"/>
  <c r="AJ24" i="1"/>
  <c r="AT24" i="1" s="1"/>
  <c r="M63" i="2"/>
  <c r="C64" i="2"/>
  <c r="AK24" i="1"/>
  <c r="AL24" i="1"/>
  <c r="AV24" i="1" s="1"/>
  <c r="AL27" i="1"/>
  <c r="AV27" i="1" s="1"/>
  <c r="AK27" i="1"/>
  <c r="AJ27" i="1"/>
  <c r="AT27" i="1" s="1"/>
  <c r="C46" i="2"/>
  <c r="M45" i="2"/>
  <c r="AG28" i="1"/>
  <c r="AH28" i="1" s="1"/>
  <c r="AR28" i="1"/>
  <c r="AG10" i="1"/>
  <c r="AH10" i="1" s="1"/>
  <c r="AR10" i="1"/>
  <c r="AJ26" i="1"/>
  <c r="AT26" i="1" s="1"/>
  <c r="AL26" i="1"/>
  <c r="AV26" i="1" s="1"/>
  <c r="AI26" i="1"/>
  <c r="AK26" i="1"/>
  <c r="AJ25" i="1"/>
  <c r="AT25" i="1" s="1"/>
  <c r="AI25" i="1"/>
  <c r="AL25" i="1"/>
  <c r="AV25" i="1" s="1"/>
  <c r="AK25" i="1"/>
  <c r="E29" i="1"/>
  <c r="V28" i="1"/>
  <c r="E11" i="1"/>
  <c r="V10" i="1"/>
  <c r="AK42" i="1" l="1"/>
  <c r="AY46" i="1"/>
  <c r="AY10" i="1"/>
  <c r="AG62" i="1"/>
  <c r="AH62" i="1" s="1"/>
  <c r="Q62" i="1" s="1"/>
  <c r="AX62" i="1"/>
  <c r="AR64" i="1"/>
  <c r="AX64" i="1"/>
  <c r="AG65" i="1"/>
  <c r="AX65" i="1"/>
  <c r="AG61" i="1"/>
  <c r="AH61" i="1" s="1"/>
  <c r="Q61" i="1" s="1"/>
  <c r="AX61" i="1"/>
  <c r="AJ42" i="1"/>
  <c r="AT42" i="1" s="1"/>
  <c r="AK44" i="1"/>
  <c r="AY28" i="1"/>
  <c r="AL42" i="1"/>
  <c r="AV42" i="1" s="1"/>
  <c r="AJ44" i="1"/>
  <c r="AT44" i="1" s="1"/>
  <c r="AY65" i="1"/>
  <c r="AG60" i="1"/>
  <c r="AH60" i="1" s="1"/>
  <c r="Q60" i="1" s="1"/>
  <c r="AX60" i="1"/>
  <c r="AG63" i="1"/>
  <c r="AX63" i="1"/>
  <c r="AI44" i="1"/>
  <c r="AS44" i="1" s="1"/>
  <c r="AP6" i="1"/>
  <c r="BB6" i="1"/>
  <c r="AO9" i="1"/>
  <c r="AM9" i="1"/>
  <c r="AI42" i="1"/>
  <c r="AS42" i="1" s="1"/>
  <c r="AK43" i="1"/>
  <c r="AU43" i="1" s="1"/>
  <c r="Q43" i="1"/>
  <c r="AJ28" i="1"/>
  <c r="AT28" i="1" s="1"/>
  <c r="Q28" i="1"/>
  <c r="AJ45" i="1"/>
  <c r="AT45" i="1" s="1"/>
  <c r="Q45" i="1"/>
  <c r="AL43" i="1"/>
  <c r="AV43" i="1" s="1"/>
  <c r="AL10" i="1"/>
  <c r="AV10" i="1" s="1"/>
  <c r="Q10" i="1"/>
  <c r="AN6" i="1"/>
  <c r="BC6" i="1" s="1"/>
  <c r="AJ43" i="1"/>
  <c r="AT43" i="1" s="1"/>
  <c r="AI43" i="1"/>
  <c r="AO8" i="1"/>
  <c r="AU27" i="1"/>
  <c r="AU24" i="1"/>
  <c r="AU25" i="1"/>
  <c r="AU26" i="1"/>
  <c r="AU42" i="1"/>
  <c r="AU7" i="1"/>
  <c r="AI45" i="1"/>
  <c r="AL45" i="1"/>
  <c r="AV45" i="1" s="1"/>
  <c r="AK45" i="1"/>
  <c r="T82" i="2"/>
  <c r="AG64" i="1"/>
  <c r="AH63" i="1"/>
  <c r="AO25" i="1"/>
  <c r="BD25" i="1" s="1"/>
  <c r="AO26" i="1"/>
  <c r="BD26" i="1" s="1"/>
  <c r="AO27" i="1"/>
  <c r="BD27" i="1" s="1"/>
  <c r="AO7" i="1"/>
  <c r="AO24" i="1"/>
  <c r="BD24" i="1" s="1"/>
  <c r="AS7" i="1"/>
  <c r="AM7" i="1"/>
  <c r="AS26" i="1"/>
  <c r="AM26" i="1"/>
  <c r="BB26" i="1" s="1"/>
  <c r="AM27" i="1"/>
  <c r="BB27" i="1" s="1"/>
  <c r="AS25" i="1"/>
  <c r="AM25" i="1"/>
  <c r="BB25" i="1" s="1"/>
  <c r="AS8" i="1"/>
  <c r="AM8" i="1"/>
  <c r="AM24" i="1"/>
  <c r="AR60" i="1"/>
  <c r="V47" i="1"/>
  <c r="E48" i="1"/>
  <c r="AG47" i="1"/>
  <c r="AH47" i="1" s="1"/>
  <c r="Q47" i="1" s="1"/>
  <c r="S46" i="1"/>
  <c r="B47" i="1"/>
  <c r="AX47" i="1" s="1"/>
  <c r="AR46" i="1"/>
  <c r="AL46" i="1"/>
  <c r="AV46" i="1" s="1"/>
  <c r="AI46" i="1"/>
  <c r="AJ46" i="1"/>
  <c r="AT46" i="1" s="1"/>
  <c r="AK46" i="1"/>
  <c r="AR63" i="1"/>
  <c r="AR62" i="1"/>
  <c r="U87" i="1"/>
  <c r="T87" i="1" s="1"/>
  <c r="C105" i="1"/>
  <c r="AR61" i="1"/>
  <c r="U78" i="1"/>
  <c r="T78" i="1" s="1"/>
  <c r="C96" i="1"/>
  <c r="U95" i="1"/>
  <c r="T95" i="1" s="1"/>
  <c r="C113" i="1"/>
  <c r="U81" i="1"/>
  <c r="T81" i="1" s="1"/>
  <c r="C99" i="1"/>
  <c r="U91" i="1"/>
  <c r="T91" i="1" s="1"/>
  <c r="C109" i="1"/>
  <c r="U89" i="1"/>
  <c r="T89" i="1" s="1"/>
  <c r="C107" i="1"/>
  <c r="U93" i="1"/>
  <c r="T93" i="1" s="1"/>
  <c r="C111" i="1"/>
  <c r="C128" i="1"/>
  <c r="U110" i="1"/>
  <c r="T110" i="1" s="1"/>
  <c r="E124" i="1"/>
  <c r="A137" i="1"/>
  <c r="S136" i="1"/>
  <c r="E103" i="1"/>
  <c r="V102" i="1"/>
  <c r="U86" i="1"/>
  <c r="T86" i="1" s="1"/>
  <c r="C104" i="1"/>
  <c r="E140" i="1"/>
  <c r="V139" i="1"/>
  <c r="B119" i="1"/>
  <c r="S118" i="1"/>
  <c r="B142" i="1"/>
  <c r="C124" i="1"/>
  <c r="U106" i="1"/>
  <c r="T106" i="1" s="1"/>
  <c r="U84" i="1"/>
  <c r="T84" i="1" s="1"/>
  <c r="C102" i="1"/>
  <c r="U94" i="1"/>
  <c r="T94" i="1" s="1"/>
  <c r="C112" i="1"/>
  <c r="U80" i="1"/>
  <c r="T80" i="1" s="1"/>
  <c r="C98" i="1"/>
  <c r="U90" i="1"/>
  <c r="T90" i="1" s="1"/>
  <c r="C108" i="1"/>
  <c r="U82" i="1"/>
  <c r="T82" i="1" s="1"/>
  <c r="C100" i="1"/>
  <c r="U83" i="1"/>
  <c r="T83" i="1" s="1"/>
  <c r="C101" i="1"/>
  <c r="U79" i="1"/>
  <c r="T79" i="1" s="1"/>
  <c r="C97" i="1"/>
  <c r="C121" i="1"/>
  <c r="U103" i="1"/>
  <c r="T103" i="1" s="1"/>
  <c r="D119" i="1"/>
  <c r="V118" i="1"/>
  <c r="B103" i="1"/>
  <c r="S102" i="1"/>
  <c r="E86" i="1"/>
  <c r="V85" i="1"/>
  <c r="AG85" i="1"/>
  <c r="B84" i="1"/>
  <c r="S83" i="1"/>
  <c r="V66" i="1"/>
  <c r="E67" i="1"/>
  <c r="B66" i="1"/>
  <c r="AX66" i="1" s="1"/>
  <c r="S65" i="1"/>
  <c r="AR65" i="1"/>
  <c r="AG66" i="1"/>
  <c r="AK61" i="1"/>
  <c r="M82" i="2"/>
  <c r="C83" i="2"/>
  <c r="T83" i="2" s="1"/>
  <c r="AK28" i="1"/>
  <c r="M64" i="2"/>
  <c r="C65" i="2"/>
  <c r="AL28" i="1"/>
  <c r="AV28" i="1" s="1"/>
  <c r="T64" i="2"/>
  <c r="C47" i="2"/>
  <c r="M46" i="2"/>
  <c r="T46" i="2"/>
  <c r="AJ10" i="1"/>
  <c r="AT10" i="1" s="1"/>
  <c r="AG29" i="1"/>
  <c r="AH29" i="1" s="1"/>
  <c r="AR29" i="1"/>
  <c r="AI28" i="1"/>
  <c r="AI10" i="1"/>
  <c r="AK10" i="1"/>
  <c r="AG11" i="1"/>
  <c r="AH11" i="1" s="1"/>
  <c r="AR11" i="1"/>
  <c r="E30" i="1"/>
  <c r="V29" i="1"/>
  <c r="E12" i="1"/>
  <c r="V11" i="1"/>
  <c r="AL62" i="1" l="1"/>
  <c r="AV62" i="1" s="1"/>
  <c r="AK62" i="1"/>
  <c r="AU62" i="1" s="1"/>
  <c r="AI62" i="1"/>
  <c r="AI60" i="1"/>
  <c r="AJ62" i="1"/>
  <c r="AT62" i="1" s="1"/>
  <c r="AM44" i="1"/>
  <c r="BB44" i="1" s="1"/>
  <c r="AO44" i="1"/>
  <c r="BD44" i="1" s="1"/>
  <c r="AU44" i="1"/>
  <c r="AO43" i="1"/>
  <c r="BD43" i="1" s="1"/>
  <c r="AY66" i="1"/>
  <c r="AY11" i="1"/>
  <c r="AG79" i="1"/>
  <c r="AH79" i="1" s="1"/>
  <c r="Q79" i="1" s="1"/>
  <c r="AX79" i="1"/>
  <c r="AG84" i="1"/>
  <c r="AX84" i="1"/>
  <c r="AR81" i="1"/>
  <c r="AX81" i="1"/>
  <c r="AJ60" i="1"/>
  <c r="AT60" i="1" s="1"/>
  <c r="AL61" i="1"/>
  <c r="AV61" i="1" s="1"/>
  <c r="AX103" i="1"/>
  <c r="AO42" i="1"/>
  <c r="BD42" i="1" s="1"/>
  <c r="AG80" i="1"/>
  <c r="AH80" i="1" s="1"/>
  <c r="Q80" i="1" s="1"/>
  <c r="AX80" i="1"/>
  <c r="AK60" i="1"/>
  <c r="AU60" i="1" s="1"/>
  <c r="AI61" i="1"/>
  <c r="AO61" i="1" s="1"/>
  <c r="BD61" i="1" s="1"/>
  <c r="AG83" i="1"/>
  <c r="AX83" i="1"/>
  <c r="AM42" i="1"/>
  <c r="BB42" i="1" s="1"/>
  <c r="AY62" i="1"/>
  <c r="AG82" i="1"/>
  <c r="AX82" i="1"/>
  <c r="AR78" i="1"/>
  <c r="AX78" i="1"/>
  <c r="AY63" i="1"/>
  <c r="AY29" i="1"/>
  <c r="AL60" i="1"/>
  <c r="AV60" i="1" s="1"/>
  <c r="AJ61" i="1"/>
  <c r="AT61" i="1" s="1"/>
  <c r="AY47" i="1"/>
  <c r="AY60" i="1"/>
  <c r="AY61" i="1"/>
  <c r="AY64" i="1"/>
  <c r="AN9" i="1"/>
  <c r="BC9" i="1" s="1"/>
  <c r="BB9" i="1"/>
  <c r="AP8" i="1"/>
  <c r="BB8" i="1"/>
  <c r="AP9" i="1"/>
  <c r="AN24" i="1"/>
  <c r="BC24" i="1" s="1"/>
  <c r="BB24" i="1"/>
  <c r="AP7" i="1"/>
  <c r="BB7" i="1"/>
  <c r="AI29" i="1"/>
  <c r="AS29" i="1" s="1"/>
  <c r="Q29" i="1"/>
  <c r="AI63" i="1"/>
  <c r="AS63" i="1" s="1"/>
  <c r="Q63" i="1"/>
  <c r="AJ11" i="1"/>
  <c r="AT11" i="1" s="1"/>
  <c r="Q11" i="1"/>
  <c r="AM43" i="1"/>
  <c r="BB43" i="1" s="1"/>
  <c r="AS43" i="1"/>
  <c r="AN26" i="1"/>
  <c r="BC26" i="1" s="1"/>
  <c r="AN25" i="1"/>
  <c r="BC25" i="1" s="1"/>
  <c r="AN7" i="1"/>
  <c r="BC7" i="1" s="1"/>
  <c r="AP27" i="1"/>
  <c r="BE27" i="1" s="1"/>
  <c r="AN27" i="1"/>
  <c r="BC27" i="1" s="1"/>
  <c r="AN43" i="1"/>
  <c r="BC43" i="1" s="1"/>
  <c r="AN8" i="1"/>
  <c r="BC8" i="1" s="1"/>
  <c r="AU45" i="1"/>
  <c r="AU61" i="1"/>
  <c r="AP26" i="1"/>
  <c r="BE26" i="1" s="1"/>
  <c r="AP24" i="1"/>
  <c r="BE24" i="1" s="1"/>
  <c r="AS45" i="1"/>
  <c r="AU28" i="1"/>
  <c r="AU10" i="1"/>
  <c r="AU46" i="1"/>
  <c r="AP25" i="1"/>
  <c r="BE25" i="1" s="1"/>
  <c r="AM45" i="1"/>
  <c r="BB45" i="1" s="1"/>
  <c r="AK63" i="1"/>
  <c r="AL63" i="1"/>
  <c r="AV63" i="1" s="1"/>
  <c r="AO45" i="1"/>
  <c r="BD45" i="1" s="1"/>
  <c r="AJ63" i="1"/>
  <c r="AT63" i="1" s="1"/>
  <c r="AR80" i="1"/>
  <c r="AR82" i="1"/>
  <c r="AR84" i="1"/>
  <c r="AH64" i="1"/>
  <c r="Q64" i="1" s="1"/>
  <c r="AH82" i="1"/>
  <c r="AJ82" i="1" s="1"/>
  <c r="AT82" i="1" s="1"/>
  <c r="AO28" i="1"/>
  <c r="BD28" i="1" s="1"/>
  <c r="AO10" i="1"/>
  <c r="AO46" i="1"/>
  <c r="BD46" i="1" s="1"/>
  <c r="AS28" i="1"/>
  <c r="AM28" i="1"/>
  <c r="BB28" i="1" s="1"/>
  <c r="AS62" i="1"/>
  <c r="AM62" i="1"/>
  <c r="BB62" i="1" s="1"/>
  <c r="AS60" i="1"/>
  <c r="AS61" i="1"/>
  <c r="AM61" i="1"/>
  <c r="BB61" i="1" s="1"/>
  <c r="AS10" i="1"/>
  <c r="AM10" i="1"/>
  <c r="AS46" i="1"/>
  <c r="AM46" i="1"/>
  <c r="BB46" i="1" s="1"/>
  <c r="AR79" i="1"/>
  <c r="AG81" i="1"/>
  <c r="AH81" i="1" s="1"/>
  <c r="AJ47" i="1"/>
  <c r="AT47" i="1" s="1"/>
  <c r="AK47" i="1"/>
  <c r="AL47" i="1"/>
  <c r="AV47" i="1" s="1"/>
  <c r="AI47" i="1"/>
  <c r="V48" i="1"/>
  <c r="E49" i="1"/>
  <c r="AG48" i="1"/>
  <c r="AH48" i="1" s="1"/>
  <c r="Q48" i="1" s="1"/>
  <c r="S47" i="1"/>
  <c r="B48" i="1"/>
  <c r="AX48" i="1" s="1"/>
  <c r="AR47" i="1"/>
  <c r="B104" i="1"/>
  <c r="S103" i="1"/>
  <c r="U121" i="1"/>
  <c r="T121" i="1" s="1"/>
  <c r="C139" i="1"/>
  <c r="A138" i="1"/>
  <c r="S137" i="1"/>
  <c r="C146" i="1"/>
  <c r="U128" i="1"/>
  <c r="T128" i="1" s="1"/>
  <c r="AG78" i="1"/>
  <c r="AH78" i="1" s="1"/>
  <c r="C115" i="1"/>
  <c r="U97" i="1"/>
  <c r="T97" i="1" s="1"/>
  <c r="AX97" i="1" s="1"/>
  <c r="C118" i="1"/>
  <c r="U100" i="1"/>
  <c r="T100" i="1" s="1"/>
  <c r="AX100" i="1" s="1"/>
  <c r="U98" i="1"/>
  <c r="T98" i="1" s="1"/>
  <c r="AX98" i="1" s="1"/>
  <c r="C116" i="1"/>
  <c r="C120" i="1"/>
  <c r="U102" i="1"/>
  <c r="T102" i="1" s="1"/>
  <c r="AX102" i="1" s="1"/>
  <c r="C129" i="1"/>
  <c r="U111" i="1"/>
  <c r="T111" i="1" s="1"/>
  <c r="C127" i="1"/>
  <c r="U109" i="1"/>
  <c r="T109" i="1" s="1"/>
  <c r="C131" i="1"/>
  <c r="U113" i="1"/>
  <c r="T113" i="1" s="1"/>
  <c r="AR83" i="1"/>
  <c r="C142" i="1"/>
  <c r="U124" i="1"/>
  <c r="T124" i="1" s="1"/>
  <c r="D120" i="1"/>
  <c r="V119" i="1"/>
  <c r="B143" i="1"/>
  <c r="E141" i="1"/>
  <c r="V140" i="1"/>
  <c r="V103" i="1"/>
  <c r="E104" i="1"/>
  <c r="E125" i="1"/>
  <c r="C123" i="1"/>
  <c r="U105" i="1"/>
  <c r="T105" i="1" s="1"/>
  <c r="S119" i="1"/>
  <c r="B120" i="1"/>
  <c r="AG103" i="1"/>
  <c r="AR103" i="1"/>
  <c r="C119" i="1"/>
  <c r="U101" i="1"/>
  <c r="T101" i="1" s="1"/>
  <c r="AX101" i="1" s="1"/>
  <c r="C126" i="1"/>
  <c r="U108" i="1"/>
  <c r="T108" i="1" s="1"/>
  <c r="C130" i="1"/>
  <c r="U112" i="1"/>
  <c r="T112" i="1" s="1"/>
  <c r="C122" i="1"/>
  <c r="U104" i="1"/>
  <c r="T104" i="1" s="1"/>
  <c r="C125" i="1"/>
  <c r="U107" i="1"/>
  <c r="T107" i="1" s="1"/>
  <c r="C117" i="1"/>
  <c r="U99" i="1"/>
  <c r="T99" i="1" s="1"/>
  <c r="AX99" i="1" s="1"/>
  <c r="C114" i="1"/>
  <c r="U96" i="1"/>
  <c r="T96" i="1" s="1"/>
  <c r="AX96" i="1" s="1"/>
  <c r="E87" i="1"/>
  <c r="V86" i="1"/>
  <c r="B85" i="1"/>
  <c r="AX85" i="1" s="1"/>
  <c r="S84" i="1"/>
  <c r="AK79" i="1"/>
  <c r="AJ79" i="1"/>
  <c r="AT79" i="1" s="1"/>
  <c r="AG86" i="1"/>
  <c r="S66" i="1"/>
  <c r="B67" i="1"/>
  <c r="AX67" i="1" s="1"/>
  <c r="AR66" i="1"/>
  <c r="V67" i="1"/>
  <c r="E68" i="1"/>
  <c r="AG67" i="1"/>
  <c r="M83" i="2"/>
  <c r="C84" i="2"/>
  <c r="AJ29" i="1"/>
  <c r="AT29" i="1" s="1"/>
  <c r="M65" i="2"/>
  <c r="C66" i="2"/>
  <c r="T65" i="2"/>
  <c r="AK11" i="1"/>
  <c r="AI11" i="1"/>
  <c r="AL11" i="1"/>
  <c r="AV11" i="1" s="1"/>
  <c r="M47" i="2"/>
  <c r="C48" i="2"/>
  <c r="T47" i="2"/>
  <c r="AH65" i="1" s="1"/>
  <c r="Q65" i="1" s="1"/>
  <c r="AL29" i="1"/>
  <c r="AV29" i="1" s="1"/>
  <c r="AG30" i="1"/>
  <c r="AH30" i="1" s="1"/>
  <c r="AR30" i="1"/>
  <c r="AK29" i="1"/>
  <c r="AG12" i="1"/>
  <c r="AH12" i="1" s="1"/>
  <c r="AR12" i="1"/>
  <c r="E31" i="1"/>
  <c r="V30" i="1"/>
  <c r="E13" i="1"/>
  <c r="V12" i="1"/>
  <c r="AY12" i="1" s="1"/>
  <c r="AN44" i="1" l="1"/>
  <c r="BC44" i="1" s="1"/>
  <c r="AO62" i="1"/>
  <c r="BD62" i="1" s="1"/>
  <c r="AP44" i="1"/>
  <c r="BE44" i="1" s="1"/>
  <c r="AL79" i="1"/>
  <c r="AV79" i="1" s="1"/>
  <c r="AO60" i="1"/>
  <c r="BD60" i="1" s="1"/>
  <c r="AN42" i="1"/>
  <c r="BC42" i="1" s="1"/>
  <c r="AI79" i="1"/>
  <c r="AO79" i="1" s="1"/>
  <c r="BD79" i="1" s="1"/>
  <c r="AL80" i="1"/>
  <c r="AV80" i="1" s="1"/>
  <c r="AM60" i="1"/>
  <c r="BB60" i="1" s="1"/>
  <c r="AP42" i="1"/>
  <c r="BE42" i="1" s="1"/>
  <c r="AI80" i="1"/>
  <c r="AJ80" i="1"/>
  <c r="AT80" i="1" s="1"/>
  <c r="AK80" i="1"/>
  <c r="AY102" i="1"/>
  <c r="AY100" i="1"/>
  <c r="AY83" i="1"/>
  <c r="AY99" i="1"/>
  <c r="AX104" i="1"/>
  <c r="AY82" i="1"/>
  <c r="AY80" i="1"/>
  <c r="AY84" i="1"/>
  <c r="AY97" i="1"/>
  <c r="AY48" i="1"/>
  <c r="AY85" i="1"/>
  <c r="AY81" i="1"/>
  <c r="AY79" i="1"/>
  <c r="AY30" i="1"/>
  <c r="AY67" i="1"/>
  <c r="AY96" i="1"/>
  <c r="AY101" i="1"/>
  <c r="AY98" i="1"/>
  <c r="AY78" i="1"/>
  <c r="AY103" i="1"/>
  <c r="AN10" i="1"/>
  <c r="BC10" i="1" s="1"/>
  <c r="BB10" i="1"/>
  <c r="AO63" i="1"/>
  <c r="BD63" i="1" s="1"/>
  <c r="AI82" i="1"/>
  <c r="Q82" i="1"/>
  <c r="AK81" i="1"/>
  <c r="AU81" i="1" s="1"/>
  <c r="Q81" i="1"/>
  <c r="AI12" i="1"/>
  <c r="AS12" i="1" s="1"/>
  <c r="Q12" i="1"/>
  <c r="AK78" i="1"/>
  <c r="AU78" i="1" s="1"/>
  <c r="Q78" i="1"/>
  <c r="AJ30" i="1"/>
  <c r="AT30" i="1" s="1"/>
  <c r="Q30" i="1"/>
  <c r="AP43" i="1"/>
  <c r="BE43" i="1" s="1"/>
  <c r="AN28" i="1"/>
  <c r="BC28" i="1" s="1"/>
  <c r="AN61" i="1"/>
  <c r="BC61" i="1" s="1"/>
  <c r="AN45" i="1"/>
  <c r="BC45" i="1" s="1"/>
  <c r="AN62" i="1"/>
  <c r="BC62" i="1" s="1"/>
  <c r="AN46" i="1"/>
  <c r="BC46" i="1" s="1"/>
  <c r="AP10" i="1"/>
  <c r="AP62" i="1"/>
  <c r="BE62" i="1" s="1"/>
  <c r="AU47" i="1"/>
  <c r="AP46" i="1"/>
  <c r="BE46" i="1" s="1"/>
  <c r="AP60" i="1"/>
  <c r="BE60" i="1" s="1"/>
  <c r="AP28" i="1"/>
  <c r="BE28" i="1" s="1"/>
  <c r="AP61" i="1"/>
  <c r="BE61" i="1" s="1"/>
  <c r="AP45" i="1"/>
  <c r="BE45" i="1" s="1"/>
  <c r="AU80" i="1"/>
  <c r="AU11" i="1"/>
  <c r="AU79" i="1"/>
  <c r="AU29" i="1"/>
  <c r="AU63" i="1"/>
  <c r="AM63" i="1"/>
  <c r="AK82" i="1"/>
  <c r="AL82" i="1"/>
  <c r="AV82" i="1" s="1"/>
  <c r="AL81" i="1"/>
  <c r="AV81" i="1" s="1"/>
  <c r="AJ65" i="1"/>
  <c r="AT65" i="1" s="1"/>
  <c r="AL65" i="1"/>
  <c r="AV65" i="1" s="1"/>
  <c r="AK65" i="1"/>
  <c r="AI65" i="1"/>
  <c r="AI64" i="1"/>
  <c r="AJ64" i="1"/>
  <c r="AT64" i="1" s="1"/>
  <c r="AL64" i="1"/>
  <c r="AV64" i="1" s="1"/>
  <c r="AK64" i="1"/>
  <c r="AJ81" i="1"/>
  <c r="AT81" i="1" s="1"/>
  <c r="AH83" i="1"/>
  <c r="Q83" i="1" s="1"/>
  <c r="AO47" i="1"/>
  <c r="BD47" i="1" s="1"/>
  <c r="AO11" i="1"/>
  <c r="AO29" i="1"/>
  <c r="BD29" i="1" s="1"/>
  <c r="AL78" i="1"/>
  <c r="AV78" i="1" s="1"/>
  <c r="AS11" i="1"/>
  <c r="AM11" i="1"/>
  <c r="AS82" i="1"/>
  <c r="AS47" i="1"/>
  <c r="AM47" i="1"/>
  <c r="BB47" i="1" s="1"/>
  <c r="AM29" i="1"/>
  <c r="AS80" i="1"/>
  <c r="AI81" i="1"/>
  <c r="AL48" i="1"/>
  <c r="AV48" i="1" s="1"/>
  <c r="AJ48" i="1"/>
  <c r="AT48" i="1" s="1"/>
  <c r="AI48" i="1"/>
  <c r="AK48" i="1"/>
  <c r="V49" i="1"/>
  <c r="E50" i="1"/>
  <c r="AG49" i="1"/>
  <c r="S48" i="1"/>
  <c r="B49" i="1"/>
  <c r="AX49" i="1" s="1"/>
  <c r="AR48" i="1"/>
  <c r="AI78" i="1"/>
  <c r="AJ78" i="1"/>
  <c r="AT78" i="1" s="1"/>
  <c r="U139" i="1"/>
  <c r="T139" i="1" s="1"/>
  <c r="U146" i="1"/>
  <c r="T146" i="1" s="1"/>
  <c r="U142" i="1"/>
  <c r="T142" i="1" s="1"/>
  <c r="AG101" i="1"/>
  <c r="AR101" i="1"/>
  <c r="C132" i="1"/>
  <c r="U114" i="1"/>
  <c r="T114" i="1" s="1"/>
  <c r="AX114" i="1" s="1"/>
  <c r="U125" i="1"/>
  <c r="T125" i="1" s="1"/>
  <c r="C143" i="1"/>
  <c r="C140" i="1"/>
  <c r="U122" i="1"/>
  <c r="T122" i="1" s="1"/>
  <c r="C148" i="1"/>
  <c r="U130" i="1"/>
  <c r="T130" i="1" s="1"/>
  <c r="U119" i="1"/>
  <c r="T119" i="1" s="1"/>
  <c r="AX119" i="1" s="1"/>
  <c r="C137" i="1"/>
  <c r="E126" i="1"/>
  <c r="E142" i="1"/>
  <c r="V141" i="1"/>
  <c r="D121" i="1"/>
  <c r="AG121" i="1" s="1"/>
  <c r="V120" i="1"/>
  <c r="C134" i="1"/>
  <c r="U116" i="1"/>
  <c r="T116" i="1" s="1"/>
  <c r="AX116" i="1" s="1"/>
  <c r="AG97" i="1"/>
  <c r="AR97" i="1"/>
  <c r="AR96" i="1"/>
  <c r="AG96" i="1"/>
  <c r="B121" i="1"/>
  <c r="AX121" i="1" s="1"/>
  <c r="S120" i="1"/>
  <c r="U127" i="1"/>
  <c r="T127" i="1" s="1"/>
  <c r="C145" i="1"/>
  <c r="C138" i="1"/>
  <c r="U120" i="1"/>
  <c r="T120" i="1" s="1"/>
  <c r="AX120" i="1" s="1"/>
  <c r="C136" i="1"/>
  <c r="U118" i="1"/>
  <c r="T118" i="1" s="1"/>
  <c r="AX118" i="1" s="1"/>
  <c r="AG99" i="1"/>
  <c r="AR99" i="1"/>
  <c r="E105" i="1"/>
  <c r="V104" i="1"/>
  <c r="U131" i="1"/>
  <c r="T131" i="1" s="1"/>
  <c r="C149" i="1"/>
  <c r="U129" i="1"/>
  <c r="T129" i="1" s="1"/>
  <c r="C147" i="1"/>
  <c r="AR98" i="1"/>
  <c r="AG98" i="1"/>
  <c r="C133" i="1"/>
  <c r="U115" i="1"/>
  <c r="T115" i="1" s="1"/>
  <c r="AX115" i="1" s="1"/>
  <c r="AR104" i="1"/>
  <c r="AG104" i="1"/>
  <c r="C135" i="1"/>
  <c r="U117" i="1"/>
  <c r="T117" i="1" s="1"/>
  <c r="AX117" i="1" s="1"/>
  <c r="C144" i="1"/>
  <c r="U126" i="1"/>
  <c r="T126" i="1" s="1"/>
  <c r="U123" i="1"/>
  <c r="T123" i="1" s="1"/>
  <c r="C141" i="1"/>
  <c r="B144" i="1"/>
  <c r="AR102" i="1"/>
  <c r="AG102" i="1"/>
  <c r="AR100" i="1"/>
  <c r="AG100" i="1"/>
  <c r="A139" i="1"/>
  <c r="S138" i="1"/>
  <c r="B105" i="1"/>
  <c r="AX105" i="1" s="1"/>
  <c r="S104" i="1"/>
  <c r="B86" i="1"/>
  <c r="AX86" i="1" s="1"/>
  <c r="S85" i="1"/>
  <c r="AR85" i="1"/>
  <c r="E88" i="1"/>
  <c r="V87" i="1"/>
  <c r="AG87" i="1"/>
  <c r="B68" i="1"/>
  <c r="AX68" i="1" s="1"/>
  <c r="S67" i="1"/>
  <c r="AR67" i="1"/>
  <c r="E69" i="1"/>
  <c r="V68" i="1"/>
  <c r="AG68" i="1"/>
  <c r="M84" i="2"/>
  <c r="C85" i="2"/>
  <c r="T84" i="2"/>
  <c r="AL12" i="1"/>
  <c r="AV12" i="1" s="1"/>
  <c r="M66" i="2"/>
  <c r="C67" i="2"/>
  <c r="T66" i="2"/>
  <c r="AI30" i="1"/>
  <c r="C49" i="2"/>
  <c r="M48" i="2"/>
  <c r="T48" i="2"/>
  <c r="AG13" i="1"/>
  <c r="AH13" i="1" s="1"/>
  <c r="AR13" i="1"/>
  <c r="AK12" i="1"/>
  <c r="AK30" i="1"/>
  <c r="AJ12" i="1"/>
  <c r="AT12" i="1" s="1"/>
  <c r="AL30" i="1"/>
  <c r="AV30" i="1" s="1"/>
  <c r="AG31" i="1"/>
  <c r="AR31" i="1"/>
  <c r="E32" i="1"/>
  <c r="V31" i="1"/>
  <c r="E14" i="1"/>
  <c r="V13" i="1"/>
  <c r="AY13" i="1" s="1"/>
  <c r="AN60" i="1" l="1"/>
  <c r="BC60" i="1" s="1"/>
  <c r="AO80" i="1"/>
  <c r="BD80" i="1" s="1"/>
  <c r="AM80" i="1"/>
  <c r="BB80" i="1" s="1"/>
  <c r="AM79" i="1"/>
  <c r="BB79" i="1" s="1"/>
  <c r="AS79" i="1"/>
  <c r="AY31" i="1"/>
  <c r="AY120" i="1"/>
  <c r="AY114" i="1"/>
  <c r="AY104" i="1"/>
  <c r="AY86" i="1"/>
  <c r="AY68" i="1"/>
  <c r="AY117" i="1"/>
  <c r="AY115" i="1"/>
  <c r="AY118" i="1"/>
  <c r="AY116" i="1"/>
  <c r="AY119" i="1"/>
  <c r="AG139" i="1"/>
  <c r="AX139" i="1"/>
  <c r="AY49" i="1"/>
  <c r="AN29" i="1"/>
  <c r="BC29" i="1" s="1"/>
  <c r="BB29" i="1"/>
  <c r="AP11" i="1"/>
  <c r="BB11" i="1"/>
  <c r="AN63" i="1"/>
  <c r="BC63" i="1" s="1"/>
  <c r="BB63" i="1"/>
  <c r="AM82" i="1"/>
  <c r="BB82" i="1" s="1"/>
  <c r="AL13" i="1"/>
  <c r="AV13" i="1" s="1"/>
  <c r="Q13" i="1"/>
  <c r="AO82" i="1"/>
  <c r="BD82" i="1" s="1"/>
  <c r="AN11" i="1"/>
  <c r="BC11" i="1" s="1"/>
  <c r="AN80" i="1"/>
  <c r="BC80" i="1" s="1"/>
  <c r="AN47" i="1"/>
  <c r="BC47" i="1" s="1"/>
  <c r="AN82" i="1"/>
  <c r="BC82" i="1" s="1"/>
  <c r="AU30" i="1"/>
  <c r="AU64" i="1"/>
  <c r="AP47" i="1"/>
  <c r="BE47" i="1" s="1"/>
  <c r="AO78" i="1"/>
  <c r="BD78" i="1" s="1"/>
  <c r="AU12" i="1"/>
  <c r="AU65" i="1"/>
  <c r="AP29" i="1"/>
  <c r="BE29" i="1" s="1"/>
  <c r="AU48" i="1"/>
  <c r="AO81" i="1"/>
  <c r="BD81" i="1" s="1"/>
  <c r="AU82" i="1"/>
  <c r="AP63" i="1"/>
  <c r="BE63" i="1" s="1"/>
  <c r="AR139" i="1"/>
  <c r="AM65" i="1"/>
  <c r="BB65" i="1" s="1"/>
  <c r="AO65" i="1"/>
  <c r="BD65" i="1" s="1"/>
  <c r="AS65" i="1"/>
  <c r="AO64" i="1"/>
  <c r="BD64" i="1" s="1"/>
  <c r="AS64" i="1"/>
  <c r="AM64" i="1"/>
  <c r="BB64" i="1" s="1"/>
  <c r="AI83" i="1"/>
  <c r="AK83" i="1"/>
  <c r="AJ83" i="1"/>
  <c r="AT83" i="1" s="1"/>
  <c r="AL83" i="1"/>
  <c r="AV83" i="1" s="1"/>
  <c r="AH66" i="1"/>
  <c r="Q66" i="1" s="1"/>
  <c r="AH84" i="1"/>
  <c r="Q84" i="1" s="1"/>
  <c r="AO30" i="1"/>
  <c r="BD30" i="1" s="1"/>
  <c r="AO48" i="1"/>
  <c r="BD48" i="1" s="1"/>
  <c r="AO12" i="1"/>
  <c r="AS78" i="1"/>
  <c r="AM78" i="1"/>
  <c r="AS48" i="1"/>
  <c r="AM48" i="1"/>
  <c r="BB48" i="1" s="1"/>
  <c r="AM12" i="1"/>
  <c r="AS30" i="1"/>
  <c r="AM30" i="1"/>
  <c r="BB30" i="1" s="1"/>
  <c r="AS81" i="1"/>
  <c r="AM81" i="1"/>
  <c r="AG142" i="1"/>
  <c r="V50" i="1"/>
  <c r="E51" i="1"/>
  <c r="AG50" i="1"/>
  <c r="AH50" i="1" s="1"/>
  <c r="Q50" i="1" s="1"/>
  <c r="S49" i="1"/>
  <c r="B50" i="1"/>
  <c r="AX50" i="1" s="1"/>
  <c r="AR49" i="1"/>
  <c r="U149" i="1"/>
  <c r="T149" i="1" s="1"/>
  <c r="U136" i="1"/>
  <c r="T136" i="1" s="1"/>
  <c r="U134" i="1"/>
  <c r="T134" i="1" s="1"/>
  <c r="U143" i="1"/>
  <c r="T143" i="1" s="1"/>
  <c r="U144" i="1"/>
  <c r="T144" i="1" s="1"/>
  <c r="U148" i="1"/>
  <c r="T148" i="1" s="1"/>
  <c r="U141" i="1"/>
  <c r="T141" i="1" s="1"/>
  <c r="U138" i="1"/>
  <c r="T138" i="1" s="1"/>
  <c r="U137" i="1"/>
  <c r="T137" i="1" s="1"/>
  <c r="U147" i="1"/>
  <c r="T147" i="1" s="1"/>
  <c r="U135" i="1"/>
  <c r="T135" i="1" s="1"/>
  <c r="U133" i="1"/>
  <c r="T133" i="1" s="1"/>
  <c r="U145" i="1"/>
  <c r="T145" i="1" s="1"/>
  <c r="U140" i="1"/>
  <c r="T140" i="1" s="1"/>
  <c r="U132" i="1"/>
  <c r="T132" i="1" s="1"/>
  <c r="AR114" i="1"/>
  <c r="AG114" i="1"/>
  <c r="B106" i="1"/>
  <c r="AX106" i="1" s="1"/>
  <c r="S105" i="1"/>
  <c r="B145" i="1"/>
  <c r="E106" i="1"/>
  <c r="V105" i="1"/>
  <c r="B122" i="1"/>
  <c r="AX122" i="1" s="1"/>
  <c r="S121" i="1"/>
  <c r="V142" i="1"/>
  <c r="E143" i="1"/>
  <c r="AR119" i="1"/>
  <c r="AG119" i="1"/>
  <c r="AG120" i="1"/>
  <c r="AR120" i="1"/>
  <c r="AR116" i="1"/>
  <c r="AG116" i="1"/>
  <c r="AR117" i="1"/>
  <c r="AG117" i="1"/>
  <c r="AG115" i="1"/>
  <c r="AR115" i="1"/>
  <c r="AR105" i="1"/>
  <c r="AG118" i="1"/>
  <c r="AR118" i="1"/>
  <c r="A140" i="1"/>
  <c r="S139" i="1"/>
  <c r="AG105" i="1"/>
  <c r="AR121" i="1"/>
  <c r="D122" i="1"/>
  <c r="V121" i="1"/>
  <c r="E127" i="1"/>
  <c r="E89" i="1"/>
  <c r="V88" i="1"/>
  <c r="AG88" i="1"/>
  <c r="B87" i="1"/>
  <c r="AX87" i="1" s="1"/>
  <c r="S86" i="1"/>
  <c r="AR86" i="1"/>
  <c r="V69" i="1"/>
  <c r="E70" i="1"/>
  <c r="AG69" i="1"/>
  <c r="S68" i="1"/>
  <c r="B69" i="1"/>
  <c r="AX69" i="1" s="1"/>
  <c r="AR68" i="1"/>
  <c r="M85" i="2"/>
  <c r="C86" i="2"/>
  <c r="T85" i="2"/>
  <c r="AK13" i="1"/>
  <c r="M67" i="2"/>
  <c r="C68" i="2"/>
  <c r="T67" i="2"/>
  <c r="AH49" i="1" s="1"/>
  <c r="AJ13" i="1"/>
  <c r="AT13" i="1" s="1"/>
  <c r="AI13" i="1"/>
  <c r="C50" i="2"/>
  <c r="M49" i="2"/>
  <c r="T49" i="2"/>
  <c r="AG14" i="1"/>
  <c r="AH14" i="1" s="1"/>
  <c r="AR14" i="1"/>
  <c r="AG32" i="1"/>
  <c r="AH32" i="1" s="1"/>
  <c r="AR32" i="1"/>
  <c r="E33" i="1"/>
  <c r="V32" i="1"/>
  <c r="E15" i="1"/>
  <c r="V14" i="1"/>
  <c r="AP80" i="1" l="1"/>
  <c r="BE80" i="1" s="1"/>
  <c r="AP79" i="1"/>
  <c r="BE79" i="1" s="1"/>
  <c r="AN79" i="1"/>
  <c r="BC79" i="1" s="1"/>
  <c r="AY14" i="1"/>
  <c r="AY87" i="1"/>
  <c r="AY105" i="1"/>
  <c r="AG140" i="1"/>
  <c r="AX140" i="1"/>
  <c r="AR136" i="1"/>
  <c r="AX136" i="1"/>
  <c r="AR133" i="1"/>
  <c r="AX133" i="1"/>
  <c r="AG138" i="1"/>
  <c r="AX138" i="1"/>
  <c r="AY69" i="1"/>
  <c r="AY121" i="1"/>
  <c r="AR137" i="1"/>
  <c r="AX137" i="1"/>
  <c r="AY32" i="1"/>
  <c r="AR132" i="1"/>
  <c r="AX132" i="1"/>
  <c r="AG135" i="1"/>
  <c r="AX135" i="1"/>
  <c r="AG141" i="1"/>
  <c r="AG134" i="1"/>
  <c r="AX134" i="1"/>
  <c r="AY50" i="1"/>
  <c r="AY139" i="1"/>
  <c r="AN78" i="1"/>
  <c r="BC78" i="1" s="1"/>
  <c r="BB78" i="1"/>
  <c r="AN81" i="1"/>
  <c r="BC81" i="1" s="1"/>
  <c r="BB81" i="1"/>
  <c r="AN12" i="1"/>
  <c r="BC12" i="1" s="1"/>
  <c r="BB12" i="1"/>
  <c r="AP82" i="1"/>
  <c r="BE82" i="1" s="1"/>
  <c r="Q49" i="1"/>
  <c r="AI49" i="1"/>
  <c r="AS49" i="1" s="1"/>
  <c r="AK49" i="1"/>
  <c r="AU49" i="1" s="1"/>
  <c r="AJ49" i="1"/>
  <c r="AT49" i="1" s="1"/>
  <c r="AL49" i="1"/>
  <c r="AV49" i="1" s="1"/>
  <c r="AH67" i="1"/>
  <c r="Q67" i="1" s="1"/>
  <c r="AH31" i="1"/>
  <c r="AK32" i="1"/>
  <c r="AU32" i="1" s="1"/>
  <c r="Q32" i="1"/>
  <c r="AL14" i="1"/>
  <c r="AV14" i="1" s="1"/>
  <c r="Q14" i="1"/>
  <c r="AN65" i="1"/>
  <c r="BC65" i="1" s="1"/>
  <c r="AN48" i="1"/>
  <c r="BC48" i="1" s="1"/>
  <c r="AN64" i="1"/>
  <c r="BC64" i="1" s="1"/>
  <c r="AN30" i="1"/>
  <c r="BC30" i="1" s="1"/>
  <c r="AP65" i="1"/>
  <c r="BE65" i="1" s="1"/>
  <c r="AP81" i="1"/>
  <c r="BE81" i="1" s="1"/>
  <c r="AP64" i="1"/>
  <c r="BE64" i="1" s="1"/>
  <c r="AP30" i="1"/>
  <c r="BE30" i="1" s="1"/>
  <c r="AP12" i="1"/>
  <c r="AU83" i="1"/>
  <c r="AU13" i="1"/>
  <c r="AP78" i="1"/>
  <c r="BE78" i="1" s="1"/>
  <c r="AP48" i="1"/>
  <c r="BE48" i="1" s="1"/>
  <c r="AG136" i="1"/>
  <c r="AR135" i="1"/>
  <c r="AR134" i="1"/>
  <c r="AR138" i="1"/>
  <c r="AG132" i="1"/>
  <c r="AG133" i="1"/>
  <c r="AK84" i="1"/>
  <c r="AI84" i="1"/>
  <c r="AJ84" i="1"/>
  <c r="AT84" i="1" s="1"/>
  <c r="AL84" i="1"/>
  <c r="AV84" i="1" s="1"/>
  <c r="AH86" i="1"/>
  <c r="Q86" i="1" s="1"/>
  <c r="AO83" i="1"/>
  <c r="BD83" i="1" s="1"/>
  <c r="AS83" i="1"/>
  <c r="AM83" i="1"/>
  <c r="BB83" i="1" s="1"/>
  <c r="AG137" i="1"/>
  <c r="AK66" i="1"/>
  <c r="AI66" i="1"/>
  <c r="AJ66" i="1"/>
  <c r="AT66" i="1" s="1"/>
  <c r="AL66" i="1"/>
  <c r="AV66" i="1" s="1"/>
  <c r="AH85" i="1"/>
  <c r="Q85" i="1" s="1"/>
  <c r="AG143" i="1"/>
  <c r="AO13" i="1"/>
  <c r="AS13" i="1"/>
  <c r="AM13" i="1"/>
  <c r="AL50" i="1"/>
  <c r="AV50" i="1" s="1"/>
  <c r="AJ50" i="1"/>
  <c r="AT50" i="1" s="1"/>
  <c r="AK50" i="1"/>
  <c r="AI50" i="1"/>
  <c r="V51" i="1"/>
  <c r="E52" i="1"/>
  <c r="AG51" i="1"/>
  <c r="AH51" i="1" s="1"/>
  <c r="Q51" i="1" s="1"/>
  <c r="S50" i="1"/>
  <c r="B51" i="1"/>
  <c r="AX51" i="1" s="1"/>
  <c r="AR50" i="1"/>
  <c r="D123" i="1"/>
  <c r="V122" i="1"/>
  <c r="A141" i="1"/>
  <c r="AX141" i="1" s="1"/>
  <c r="S140" i="1"/>
  <c r="AR140" i="1"/>
  <c r="E128" i="1"/>
  <c r="B123" i="1"/>
  <c r="AX123" i="1" s="1"/>
  <c r="S122" i="1"/>
  <c r="E107" i="1"/>
  <c r="V106" i="1"/>
  <c r="AY106" i="1" s="1"/>
  <c r="AG106" i="1"/>
  <c r="B107" i="1"/>
  <c r="AX107" i="1" s="1"/>
  <c r="S106" i="1"/>
  <c r="AR106" i="1"/>
  <c r="E144" i="1"/>
  <c r="V143" i="1"/>
  <c r="AR122" i="1"/>
  <c r="AG122" i="1"/>
  <c r="B146" i="1"/>
  <c r="B88" i="1"/>
  <c r="AX88" i="1" s="1"/>
  <c r="S87" i="1"/>
  <c r="AR87" i="1"/>
  <c r="E90" i="1"/>
  <c r="V89" i="1"/>
  <c r="AG89" i="1"/>
  <c r="V70" i="1"/>
  <c r="E71" i="1"/>
  <c r="AG70" i="1"/>
  <c r="S69" i="1"/>
  <c r="B70" i="1"/>
  <c r="AX70" i="1" s="1"/>
  <c r="AR69" i="1"/>
  <c r="M86" i="2"/>
  <c r="C87" i="2"/>
  <c r="T86" i="2"/>
  <c r="M68" i="2"/>
  <c r="C69" i="2"/>
  <c r="T68" i="2"/>
  <c r="AI32" i="1"/>
  <c r="AK14" i="1"/>
  <c r="AJ32" i="1"/>
  <c r="AT32" i="1" s="1"/>
  <c r="M50" i="2"/>
  <c r="C51" i="2"/>
  <c r="T50" i="2"/>
  <c r="AL32" i="1"/>
  <c r="AV32" i="1" s="1"/>
  <c r="AJ14" i="1"/>
  <c r="AT14" i="1" s="1"/>
  <c r="AI14" i="1"/>
  <c r="AG33" i="1"/>
  <c r="AH33" i="1" s="1"/>
  <c r="AR33" i="1"/>
  <c r="AG15" i="1"/>
  <c r="AH15" i="1" s="1"/>
  <c r="AR15" i="1"/>
  <c r="E34" i="1"/>
  <c r="V33" i="1"/>
  <c r="E16" i="1"/>
  <c r="V15" i="1"/>
  <c r="AY141" i="1" l="1"/>
  <c r="AY133" i="1"/>
  <c r="AY51" i="1"/>
  <c r="AY134" i="1"/>
  <c r="AY135" i="1"/>
  <c r="AY136" i="1"/>
  <c r="AY140" i="1"/>
  <c r="AY33" i="1"/>
  <c r="AY15" i="1"/>
  <c r="AY70" i="1"/>
  <c r="AY137" i="1"/>
  <c r="AY138" i="1"/>
  <c r="AY122" i="1"/>
  <c r="AY88" i="1"/>
  <c r="AY132" i="1"/>
  <c r="AN13" i="1"/>
  <c r="BC13" i="1" s="1"/>
  <c r="BB13" i="1"/>
  <c r="AM49" i="1"/>
  <c r="BB49" i="1" s="1"/>
  <c r="AO49" i="1"/>
  <c r="BD49" i="1" s="1"/>
  <c r="AJ67" i="1"/>
  <c r="AT67" i="1" s="1"/>
  <c r="AL67" i="1"/>
  <c r="AV67" i="1" s="1"/>
  <c r="AI67" i="1"/>
  <c r="AS67" i="1" s="1"/>
  <c r="AJ31" i="1"/>
  <c r="AT31" i="1" s="1"/>
  <c r="Q31" i="1"/>
  <c r="AL31" i="1"/>
  <c r="AV31" i="1" s="1"/>
  <c r="AI31" i="1"/>
  <c r="AK31" i="1"/>
  <c r="AU31" i="1" s="1"/>
  <c r="AK67" i="1"/>
  <c r="AI15" i="1"/>
  <c r="AS15" i="1" s="1"/>
  <c r="Q15" i="1"/>
  <c r="AK33" i="1"/>
  <c r="AU33" i="1" s="1"/>
  <c r="Q33" i="1"/>
  <c r="AN83" i="1"/>
  <c r="BC83" i="1" s="1"/>
  <c r="AN49" i="1"/>
  <c r="BC49" i="1" s="1"/>
  <c r="AP13" i="1"/>
  <c r="AU66" i="1"/>
  <c r="AU50" i="1"/>
  <c r="AU14" i="1"/>
  <c r="AU84" i="1"/>
  <c r="AP83" i="1"/>
  <c r="BE83" i="1" s="1"/>
  <c r="AO32" i="1"/>
  <c r="BD32" i="1" s="1"/>
  <c r="AJ86" i="1"/>
  <c r="AT86" i="1" s="1"/>
  <c r="AI86" i="1"/>
  <c r="AL86" i="1"/>
  <c r="AV86" i="1" s="1"/>
  <c r="AK86" i="1"/>
  <c r="AI85" i="1"/>
  <c r="AK85" i="1"/>
  <c r="AL85" i="1"/>
  <c r="AV85" i="1" s="1"/>
  <c r="AJ85" i="1"/>
  <c r="AT85" i="1" s="1"/>
  <c r="AH68" i="1"/>
  <c r="Q68" i="1" s="1"/>
  <c r="AO66" i="1"/>
  <c r="BD66" i="1" s="1"/>
  <c r="AS66" i="1"/>
  <c r="AM66" i="1"/>
  <c r="BB66" i="1" s="1"/>
  <c r="AO84" i="1"/>
  <c r="BD84" i="1" s="1"/>
  <c r="AS84" i="1"/>
  <c r="AM84" i="1"/>
  <c r="BB84" i="1" s="1"/>
  <c r="AO14" i="1"/>
  <c r="AO50" i="1"/>
  <c r="BD50" i="1" s="1"/>
  <c r="AS32" i="1"/>
  <c r="AM32" i="1"/>
  <c r="AS50" i="1"/>
  <c r="AM50" i="1"/>
  <c r="BB50" i="1" s="1"/>
  <c r="AS14" i="1"/>
  <c r="AM14" i="1"/>
  <c r="AJ51" i="1"/>
  <c r="AT51" i="1" s="1"/>
  <c r="AL51" i="1"/>
  <c r="AV51" i="1" s="1"/>
  <c r="AI51" i="1"/>
  <c r="AK51" i="1"/>
  <c r="V52" i="1"/>
  <c r="E53" i="1"/>
  <c r="AG52" i="1"/>
  <c r="AH52" i="1" s="1"/>
  <c r="Q52" i="1" s="1"/>
  <c r="S51" i="1"/>
  <c r="B52" i="1"/>
  <c r="AX52" i="1" s="1"/>
  <c r="AR51" i="1"/>
  <c r="A142" i="1"/>
  <c r="AX142" i="1" s="1"/>
  <c r="S141" i="1"/>
  <c r="AR141" i="1"/>
  <c r="V144" i="1"/>
  <c r="E145" i="1"/>
  <c r="AG144" i="1"/>
  <c r="E108" i="1"/>
  <c r="V107" i="1"/>
  <c r="AG107" i="1"/>
  <c r="E129" i="1"/>
  <c r="B147" i="1"/>
  <c r="S123" i="1"/>
  <c r="B124" i="1"/>
  <c r="AX124" i="1" s="1"/>
  <c r="AR123" i="1"/>
  <c r="B108" i="1"/>
  <c r="AX108" i="1" s="1"/>
  <c r="S107" i="1"/>
  <c r="AR107" i="1"/>
  <c r="D124" i="1"/>
  <c r="V123" i="1"/>
  <c r="AY123" i="1" s="1"/>
  <c r="AG123" i="1"/>
  <c r="E91" i="1"/>
  <c r="V90" i="1"/>
  <c r="AG90" i="1"/>
  <c r="B89" i="1"/>
  <c r="AX89" i="1" s="1"/>
  <c r="AY89" i="1" s="1"/>
  <c r="S88" i="1"/>
  <c r="AR88" i="1"/>
  <c r="E72" i="1"/>
  <c r="V71" i="1"/>
  <c r="AG71" i="1"/>
  <c r="S70" i="1"/>
  <c r="B71" i="1"/>
  <c r="AX71" i="1" s="1"/>
  <c r="AR70" i="1"/>
  <c r="M87" i="2"/>
  <c r="C88" i="2"/>
  <c r="T87" i="2"/>
  <c r="AI33" i="1"/>
  <c r="M69" i="2"/>
  <c r="C70" i="2"/>
  <c r="T69" i="2"/>
  <c r="AJ33" i="1"/>
  <c r="AT33" i="1" s="1"/>
  <c r="AL33" i="1"/>
  <c r="AV33" i="1" s="1"/>
  <c r="AK15" i="1"/>
  <c r="M51" i="2"/>
  <c r="C52" i="2"/>
  <c r="T51" i="2"/>
  <c r="AJ15" i="1"/>
  <c r="AT15" i="1" s="1"/>
  <c r="AG16" i="1"/>
  <c r="AH16" i="1" s="1"/>
  <c r="AR16" i="1"/>
  <c r="AL15" i="1"/>
  <c r="AV15" i="1" s="1"/>
  <c r="AG34" i="1"/>
  <c r="AH34" i="1" s="1"/>
  <c r="AR34" i="1"/>
  <c r="E35" i="1"/>
  <c r="V34" i="1"/>
  <c r="E17" i="1"/>
  <c r="V16" i="1"/>
  <c r="AY16" i="1" s="1"/>
  <c r="AP49" i="1" l="1"/>
  <c r="BE49" i="1" s="1"/>
  <c r="AY142" i="1"/>
  <c r="AY34" i="1"/>
  <c r="AY71" i="1"/>
  <c r="AY52" i="1"/>
  <c r="AY107" i="1"/>
  <c r="AN14" i="1"/>
  <c r="BC14" i="1" s="1"/>
  <c r="BB14" i="1"/>
  <c r="AN32" i="1"/>
  <c r="BC32" i="1" s="1"/>
  <c r="BB32" i="1"/>
  <c r="AM67" i="1"/>
  <c r="BB67" i="1" s="1"/>
  <c r="AO67" i="1"/>
  <c r="BD67" i="1" s="1"/>
  <c r="AU67" i="1"/>
  <c r="AS31" i="1"/>
  <c r="AO31" i="1"/>
  <c r="BD31" i="1" s="1"/>
  <c r="AM31" i="1"/>
  <c r="BB31" i="1" s="1"/>
  <c r="AI16" i="1"/>
  <c r="AS16" i="1" s="1"/>
  <c r="Q16" i="1"/>
  <c r="AJ34" i="1"/>
  <c r="AT34" i="1" s="1"/>
  <c r="Q34" i="1"/>
  <c r="AN66" i="1"/>
  <c r="BC66" i="1" s="1"/>
  <c r="AN84" i="1"/>
  <c r="BC84" i="1" s="1"/>
  <c r="AN67" i="1"/>
  <c r="BC67" i="1" s="1"/>
  <c r="AN50" i="1"/>
  <c r="BC50" i="1" s="1"/>
  <c r="AP14" i="1"/>
  <c r="AP32" i="1"/>
  <c r="BE32" i="1" s="1"/>
  <c r="AP50" i="1"/>
  <c r="BE50" i="1" s="1"/>
  <c r="AU51" i="1"/>
  <c r="AO33" i="1"/>
  <c r="BD33" i="1" s="1"/>
  <c r="AU85" i="1"/>
  <c r="AP84" i="1"/>
  <c r="BE84" i="1" s="1"/>
  <c r="AP66" i="1"/>
  <c r="BE66" i="1" s="1"/>
  <c r="AU15" i="1"/>
  <c r="AU86" i="1"/>
  <c r="AP67" i="1"/>
  <c r="BE67" i="1" s="1"/>
  <c r="AO85" i="1"/>
  <c r="BD85" i="1" s="1"/>
  <c r="AS85" i="1"/>
  <c r="AM85" i="1"/>
  <c r="BB85" i="1" s="1"/>
  <c r="AH87" i="1"/>
  <c r="Q87" i="1" s="1"/>
  <c r="AL68" i="1"/>
  <c r="AV68" i="1" s="1"/>
  <c r="AK68" i="1"/>
  <c r="AJ68" i="1"/>
  <c r="AT68" i="1" s="1"/>
  <c r="AI68" i="1"/>
  <c r="AH69" i="1"/>
  <c r="Q69" i="1" s="1"/>
  <c r="AO86" i="1"/>
  <c r="BD86" i="1" s="1"/>
  <c r="AS86" i="1"/>
  <c r="AM86" i="1"/>
  <c r="BB86" i="1" s="1"/>
  <c r="AO51" i="1"/>
  <c r="BD51" i="1" s="1"/>
  <c r="AO15" i="1"/>
  <c r="AS33" i="1"/>
  <c r="AM33" i="1"/>
  <c r="AS51" i="1"/>
  <c r="AM51" i="1"/>
  <c r="BB51" i="1" s="1"/>
  <c r="AM15" i="1"/>
  <c r="AJ52" i="1"/>
  <c r="AT52" i="1" s="1"/>
  <c r="AK52" i="1"/>
  <c r="AL52" i="1"/>
  <c r="AV52" i="1" s="1"/>
  <c r="AI52" i="1"/>
  <c r="V53" i="1"/>
  <c r="E54" i="1"/>
  <c r="AG53" i="1"/>
  <c r="AH53" i="1" s="1"/>
  <c r="Q53" i="1" s="1"/>
  <c r="S52" i="1"/>
  <c r="B53" i="1"/>
  <c r="AX53" i="1" s="1"/>
  <c r="AR52" i="1"/>
  <c r="D125" i="1"/>
  <c r="V124" i="1"/>
  <c r="AG124" i="1"/>
  <c r="B125" i="1"/>
  <c r="AX125" i="1" s="1"/>
  <c r="S124" i="1"/>
  <c r="AR124" i="1"/>
  <c r="E130" i="1"/>
  <c r="E109" i="1"/>
  <c r="V108" i="1"/>
  <c r="AY108" i="1" s="1"/>
  <c r="AG108" i="1"/>
  <c r="B148" i="1"/>
  <c r="S108" i="1"/>
  <c r="B109" i="1"/>
  <c r="AX109" i="1" s="1"/>
  <c r="AR108" i="1"/>
  <c r="E146" i="1"/>
  <c r="V145" i="1"/>
  <c r="AG145" i="1"/>
  <c r="A143" i="1"/>
  <c r="AX143" i="1" s="1"/>
  <c r="S142" i="1"/>
  <c r="AR142" i="1"/>
  <c r="B90" i="1"/>
  <c r="AX90" i="1" s="1"/>
  <c r="S89" i="1"/>
  <c r="AR89" i="1"/>
  <c r="E92" i="1"/>
  <c r="V91" i="1"/>
  <c r="AG91" i="1"/>
  <c r="S71" i="1"/>
  <c r="B72" i="1"/>
  <c r="AX72" i="1" s="1"/>
  <c r="AR71" i="1"/>
  <c r="V72" i="1"/>
  <c r="E73" i="1"/>
  <c r="AG72" i="1"/>
  <c r="M88" i="2"/>
  <c r="C89" i="2"/>
  <c r="T88" i="2"/>
  <c r="M70" i="2"/>
  <c r="C71" i="2"/>
  <c r="T70" i="2"/>
  <c r="AL16" i="1"/>
  <c r="AV16" i="1" s="1"/>
  <c r="AI34" i="1"/>
  <c r="AJ16" i="1"/>
  <c r="AT16" i="1" s="1"/>
  <c r="AK34" i="1"/>
  <c r="AK16" i="1"/>
  <c r="AL34" i="1"/>
  <c r="AV34" i="1" s="1"/>
  <c r="C53" i="2"/>
  <c r="M52" i="2"/>
  <c r="T52" i="2"/>
  <c r="AG35" i="1"/>
  <c r="AH35" i="1" s="1"/>
  <c r="AR35" i="1"/>
  <c r="AG17" i="1"/>
  <c r="AH17" i="1" s="1"/>
  <c r="AR17" i="1"/>
  <c r="E36" i="1"/>
  <c r="V35" i="1"/>
  <c r="E18" i="1"/>
  <c r="V17" i="1"/>
  <c r="AY17" i="1" s="1"/>
  <c r="AY53" i="1" l="1"/>
  <c r="AY143" i="1"/>
  <c r="AY124" i="1"/>
  <c r="AY72" i="1"/>
  <c r="AY35" i="1"/>
  <c r="AY90" i="1"/>
  <c r="AN15" i="1"/>
  <c r="BC15" i="1" s="1"/>
  <c r="BB15" i="1"/>
  <c r="AN33" i="1"/>
  <c r="BC33" i="1" s="1"/>
  <c r="BB33" i="1"/>
  <c r="AP31" i="1"/>
  <c r="BE31" i="1" s="1"/>
  <c r="AN31" i="1"/>
  <c r="BC31" i="1" s="1"/>
  <c r="AI17" i="1"/>
  <c r="AS17" i="1" s="1"/>
  <c r="Q17" i="1"/>
  <c r="AK35" i="1"/>
  <c r="Q35" i="1"/>
  <c r="AN85" i="1"/>
  <c r="BC85" i="1" s="1"/>
  <c r="AN86" i="1"/>
  <c r="BC86" i="1" s="1"/>
  <c r="AN51" i="1"/>
  <c r="BC51" i="1" s="1"/>
  <c r="AP15" i="1"/>
  <c r="AP85" i="1"/>
  <c r="BE85" i="1" s="1"/>
  <c r="AP86" i="1"/>
  <c r="BE86" i="1" s="1"/>
  <c r="AU35" i="1"/>
  <c r="AU68" i="1"/>
  <c r="AP33" i="1"/>
  <c r="BE33" i="1" s="1"/>
  <c r="AP51" i="1"/>
  <c r="BE51" i="1" s="1"/>
  <c r="AU52" i="1"/>
  <c r="AU16" i="1"/>
  <c r="AU34" i="1"/>
  <c r="AH88" i="1"/>
  <c r="Q88" i="1" s="1"/>
  <c r="AH70" i="1"/>
  <c r="Q70" i="1" s="1"/>
  <c r="AJ69" i="1"/>
  <c r="AT69" i="1" s="1"/>
  <c r="AK69" i="1"/>
  <c r="AL69" i="1"/>
  <c r="AV69" i="1" s="1"/>
  <c r="AI69" i="1"/>
  <c r="AS68" i="1"/>
  <c r="AM68" i="1"/>
  <c r="BB68" i="1" s="1"/>
  <c r="AO68" i="1"/>
  <c r="BD68" i="1" s="1"/>
  <c r="AI87" i="1"/>
  <c r="AJ87" i="1"/>
  <c r="AT87" i="1" s="1"/>
  <c r="AK87" i="1"/>
  <c r="AL87" i="1"/>
  <c r="AV87" i="1" s="1"/>
  <c r="AO34" i="1"/>
  <c r="BD34" i="1" s="1"/>
  <c r="AO52" i="1"/>
  <c r="BD52" i="1" s="1"/>
  <c r="AO16" i="1"/>
  <c r="AS34" i="1"/>
  <c r="AM34" i="1"/>
  <c r="BB34" i="1" s="1"/>
  <c r="AS52" i="1"/>
  <c r="AM52" i="1"/>
  <c r="BB52" i="1" s="1"/>
  <c r="AM16" i="1"/>
  <c r="AL53" i="1"/>
  <c r="AV53" i="1" s="1"/>
  <c r="AK53" i="1"/>
  <c r="AI53" i="1"/>
  <c r="AJ53" i="1"/>
  <c r="AT53" i="1" s="1"/>
  <c r="E55" i="1"/>
  <c r="V54" i="1"/>
  <c r="AG54" i="1"/>
  <c r="AH54" i="1" s="1"/>
  <c r="Q54" i="1" s="1"/>
  <c r="B54" i="1"/>
  <c r="AX54" i="1" s="1"/>
  <c r="S53" i="1"/>
  <c r="AR53" i="1"/>
  <c r="B110" i="1"/>
  <c r="AX110" i="1" s="1"/>
  <c r="S109" i="1"/>
  <c r="AR109" i="1"/>
  <c r="E131" i="1"/>
  <c r="B126" i="1"/>
  <c r="AX126" i="1" s="1"/>
  <c r="S125" i="1"/>
  <c r="AR125" i="1"/>
  <c r="A144" i="1"/>
  <c r="AX144" i="1" s="1"/>
  <c r="S143" i="1"/>
  <c r="AR143" i="1"/>
  <c r="E147" i="1"/>
  <c r="V146" i="1"/>
  <c r="AG146" i="1"/>
  <c r="B149" i="1"/>
  <c r="E110" i="1"/>
  <c r="V109" i="1"/>
  <c r="AG109" i="1"/>
  <c r="D126" i="1"/>
  <c r="V125" i="1"/>
  <c r="AG125" i="1"/>
  <c r="E93" i="1"/>
  <c r="V92" i="1"/>
  <c r="AG92" i="1"/>
  <c r="B91" i="1"/>
  <c r="AX91" i="1" s="1"/>
  <c r="S90" i="1"/>
  <c r="AR90" i="1"/>
  <c r="B73" i="1"/>
  <c r="AX73" i="1" s="1"/>
  <c r="S72" i="1"/>
  <c r="AR72" i="1"/>
  <c r="E74" i="1"/>
  <c r="V73" i="1"/>
  <c r="AG73" i="1"/>
  <c r="M89" i="2"/>
  <c r="C90" i="2"/>
  <c r="T89" i="2"/>
  <c r="AJ35" i="1"/>
  <c r="AT35" i="1" s="1"/>
  <c r="AL35" i="1"/>
  <c r="AV35" i="1" s="1"/>
  <c r="AI35" i="1"/>
  <c r="M71" i="2"/>
  <c r="C72" i="2"/>
  <c r="T71" i="2"/>
  <c r="AK17" i="1"/>
  <c r="C54" i="2"/>
  <c r="M53" i="2"/>
  <c r="T53" i="2"/>
  <c r="AJ17" i="1"/>
  <c r="AT17" i="1" s="1"/>
  <c r="AG18" i="1"/>
  <c r="AH18" i="1" s="1"/>
  <c r="AR18" i="1"/>
  <c r="AL17" i="1"/>
  <c r="AV17" i="1" s="1"/>
  <c r="AG36" i="1"/>
  <c r="AH36" i="1" s="1"/>
  <c r="AR36" i="1"/>
  <c r="E37" i="1"/>
  <c r="V36" i="1"/>
  <c r="E19" i="1"/>
  <c r="V18" i="1"/>
  <c r="AY91" i="1" l="1"/>
  <c r="AY109" i="1"/>
  <c r="AY144" i="1"/>
  <c r="AY36" i="1"/>
  <c r="AY18" i="1"/>
  <c r="AY73" i="1"/>
  <c r="AY125" i="1"/>
  <c r="AY54" i="1"/>
  <c r="AN16" i="1"/>
  <c r="BC16" i="1" s="1"/>
  <c r="BB16" i="1"/>
  <c r="AL36" i="1"/>
  <c r="AV36" i="1" s="1"/>
  <c r="Q36" i="1"/>
  <c r="AL18" i="1"/>
  <c r="AV18" i="1" s="1"/>
  <c r="Q18" i="1"/>
  <c r="AN68" i="1"/>
  <c r="BC68" i="1" s="1"/>
  <c r="AN34" i="1"/>
  <c r="BC34" i="1" s="1"/>
  <c r="AN52" i="1"/>
  <c r="BC52" i="1" s="1"/>
  <c r="AP68" i="1"/>
  <c r="BE68" i="1" s="1"/>
  <c r="AO35" i="1"/>
  <c r="BD35" i="1" s="1"/>
  <c r="AP34" i="1"/>
  <c r="BE34" i="1" s="1"/>
  <c r="AP52" i="1"/>
  <c r="BE52" i="1" s="1"/>
  <c r="AU17" i="1"/>
  <c r="AU53" i="1"/>
  <c r="AU87" i="1"/>
  <c r="AU69" i="1"/>
  <c r="AP16" i="1"/>
  <c r="AO87" i="1"/>
  <c r="BD87" i="1" s="1"/>
  <c r="AS87" i="1"/>
  <c r="AM87" i="1"/>
  <c r="BB87" i="1" s="1"/>
  <c r="AO69" i="1"/>
  <c r="BD69" i="1" s="1"/>
  <c r="AS69" i="1"/>
  <c r="AM69" i="1"/>
  <c r="BB69" i="1" s="1"/>
  <c r="AI70" i="1"/>
  <c r="AL70" i="1"/>
  <c r="AV70" i="1" s="1"/>
  <c r="AJ70" i="1"/>
  <c r="AT70" i="1" s="1"/>
  <c r="AK70" i="1"/>
  <c r="AH89" i="1"/>
  <c r="Q89" i="1" s="1"/>
  <c r="AJ88" i="1"/>
  <c r="AT88" i="1" s="1"/>
  <c r="AK88" i="1"/>
  <c r="AI88" i="1"/>
  <c r="AL88" i="1"/>
  <c r="AV88" i="1" s="1"/>
  <c r="AH71" i="1"/>
  <c r="Q71" i="1" s="1"/>
  <c r="AO53" i="1"/>
  <c r="BD53" i="1" s="1"/>
  <c r="AO17" i="1"/>
  <c r="AM17" i="1"/>
  <c r="AS35" i="1"/>
  <c r="AM35" i="1"/>
  <c r="AS53" i="1"/>
  <c r="AM53" i="1"/>
  <c r="BB53" i="1" s="1"/>
  <c r="S54" i="1"/>
  <c r="B55" i="1"/>
  <c r="AX55" i="1" s="1"/>
  <c r="AR54" i="1"/>
  <c r="AJ54" i="1"/>
  <c r="AT54" i="1" s="1"/>
  <c r="AL54" i="1"/>
  <c r="AV54" i="1" s="1"/>
  <c r="AI54" i="1"/>
  <c r="AK54" i="1"/>
  <c r="V55" i="1"/>
  <c r="E56" i="1"/>
  <c r="AG55" i="1"/>
  <c r="AH55" i="1" s="1"/>
  <c r="Q55" i="1" s="1"/>
  <c r="D127" i="1"/>
  <c r="V126" i="1"/>
  <c r="AG126" i="1"/>
  <c r="B127" i="1"/>
  <c r="AX127" i="1" s="1"/>
  <c r="S126" i="1"/>
  <c r="AR126" i="1"/>
  <c r="E148" i="1"/>
  <c r="V147" i="1"/>
  <c r="AG147" i="1"/>
  <c r="E111" i="1"/>
  <c r="V110" i="1"/>
  <c r="AY110" i="1" s="1"/>
  <c r="AG110" i="1"/>
  <c r="A145" i="1"/>
  <c r="AX145" i="1" s="1"/>
  <c r="S144" i="1"/>
  <c r="AR144" i="1"/>
  <c r="S110" i="1"/>
  <c r="B111" i="1"/>
  <c r="AX111" i="1" s="1"/>
  <c r="AR110" i="1"/>
  <c r="B92" i="1"/>
  <c r="AX92" i="1" s="1"/>
  <c r="S91" i="1"/>
  <c r="AR91" i="1"/>
  <c r="E94" i="1"/>
  <c r="V93" i="1"/>
  <c r="AG93" i="1"/>
  <c r="E75" i="1"/>
  <c r="V74" i="1"/>
  <c r="AG74" i="1"/>
  <c r="S73" i="1"/>
  <c r="B74" i="1"/>
  <c r="AX74" i="1" s="1"/>
  <c r="AR73" i="1"/>
  <c r="M90" i="2"/>
  <c r="C91" i="2"/>
  <c r="T90" i="2"/>
  <c r="M72" i="2"/>
  <c r="C73" i="2"/>
  <c r="T72" i="2"/>
  <c r="AI36" i="1"/>
  <c r="AK36" i="1"/>
  <c r="AK18" i="1"/>
  <c r="AJ36" i="1"/>
  <c r="AT36" i="1" s="1"/>
  <c r="AJ18" i="1"/>
  <c r="AT18" i="1" s="1"/>
  <c r="AI18" i="1"/>
  <c r="C55" i="2"/>
  <c r="M54" i="2"/>
  <c r="T54" i="2"/>
  <c r="AH90" i="1" s="1"/>
  <c r="Q90" i="1" s="1"/>
  <c r="AG37" i="1"/>
  <c r="AH37" i="1" s="1"/>
  <c r="AR37" i="1"/>
  <c r="AG19" i="1"/>
  <c r="AH19" i="1" s="1"/>
  <c r="AR19" i="1"/>
  <c r="E38" i="1"/>
  <c r="V37" i="1"/>
  <c r="E20" i="1"/>
  <c r="V19" i="1"/>
  <c r="AY74" i="1" l="1"/>
  <c r="AY145" i="1"/>
  <c r="AY55" i="1"/>
  <c r="AY126" i="1"/>
  <c r="AY19" i="1"/>
  <c r="AY37" i="1"/>
  <c r="AY92" i="1"/>
  <c r="AN35" i="1"/>
  <c r="BC35" i="1" s="1"/>
  <c r="BB35" i="1"/>
  <c r="AN17" i="1"/>
  <c r="BC17" i="1" s="1"/>
  <c r="BB17" i="1"/>
  <c r="AJ37" i="1"/>
  <c r="AT37" i="1" s="1"/>
  <c r="Q37" i="1"/>
  <c r="AI19" i="1"/>
  <c r="AS19" i="1" s="1"/>
  <c r="Q19" i="1"/>
  <c r="AN87" i="1"/>
  <c r="BC87" i="1" s="1"/>
  <c r="AN69" i="1"/>
  <c r="BC69" i="1" s="1"/>
  <c r="AN53" i="1"/>
  <c r="BC53" i="1" s="1"/>
  <c r="AP17" i="1"/>
  <c r="AP53" i="1"/>
  <c r="BE53" i="1" s="1"/>
  <c r="AP69" i="1"/>
  <c r="BE69" i="1" s="1"/>
  <c r="AU36" i="1"/>
  <c r="AU54" i="1"/>
  <c r="AP87" i="1"/>
  <c r="BE87" i="1" s="1"/>
  <c r="AU18" i="1"/>
  <c r="AU88" i="1"/>
  <c r="AP35" i="1"/>
  <c r="BE35" i="1" s="1"/>
  <c r="AU70" i="1"/>
  <c r="AI90" i="1"/>
  <c r="AJ90" i="1"/>
  <c r="AT90" i="1" s="1"/>
  <c r="AL90" i="1"/>
  <c r="AV90" i="1" s="1"/>
  <c r="AK90" i="1"/>
  <c r="AH72" i="1"/>
  <c r="Q72" i="1" s="1"/>
  <c r="AJ71" i="1"/>
  <c r="AT71" i="1" s="1"/>
  <c r="AK71" i="1"/>
  <c r="AI71" i="1"/>
  <c r="AL71" i="1"/>
  <c r="AV71" i="1" s="1"/>
  <c r="AO88" i="1"/>
  <c r="BD88" i="1" s="1"/>
  <c r="AS88" i="1"/>
  <c r="AM88" i="1"/>
  <c r="BB88" i="1" s="1"/>
  <c r="AK89" i="1"/>
  <c r="AL89" i="1"/>
  <c r="AV89" i="1" s="1"/>
  <c r="AJ89" i="1"/>
  <c r="AT89" i="1" s="1"/>
  <c r="AI89" i="1"/>
  <c r="AO70" i="1"/>
  <c r="BD70" i="1" s="1"/>
  <c r="AM70" i="1"/>
  <c r="BB70" i="1" s="1"/>
  <c r="AS70" i="1"/>
  <c r="AO18" i="1"/>
  <c r="AO36" i="1"/>
  <c r="BD36" i="1" s="1"/>
  <c r="AO54" i="1"/>
  <c r="BD54" i="1" s="1"/>
  <c r="AS54" i="1"/>
  <c r="AM54" i="1"/>
  <c r="BB54" i="1" s="1"/>
  <c r="AS36" i="1"/>
  <c r="AM36" i="1"/>
  <c r="BB36" i="1" s="1"/>
  <c r="AS18" i="1"/>
  <c r="AM18" i="1"/>
  <c r="AJ55" i="1"/>
  <c r="AT55" i="1" s="1"/>
  <c r="AK55" i="1"/>
  <c r="AL55" i="1"/>
  <c r="AV55" i="1" s="1"/>
  <c r="AI55" i="1"/>
  <c r="B56" i="1"/>
  <c r="AX56" i="1" s="1"/>
  <c r="S55" i="1"/>
  <c r="AR55" i="1"/>
  <c r="V56" i="1"/>
  <c r="E57" i="1"/>
  <c r="AG56" i="1"/>
  <c r="AH56" i="1" s="1"/>
  <c r="Q56" i="1" s="1"/>
  <c r="E149" i="1"/>
  <c r="V148" i="1"/>
  <c r="AG148" i="1"/>
  <c r="B112" i="1"/>
  <c r="AX112" i="1" s="1"/>
  <c r="S111" i="1"/>
  <c r="AR111" i="1"/>
  <c r="E112" i="1"/>
  <c r="V111" i="1"/>
  <c r="AY111" i="1" s="1"/>
  <c r="AG111" i="1"/>
  <c r="A146" i="1"/>
  <c r="AX146" i="1" s="1"/>
  <c r="AR145" i="1"/>
  <c r="S145" i="1"/>
  <c r="B128" i="1"/>
  <c r="AX128" i="1" s="1"/>
  <c r="S127" i="1"/>
  <c r="AR127" i="1"/>
  <c r="D128" i="1"/>
  <c r="AG127" i="1"/>
  <c r="V127" i="1"/>
  <c r="E95" i="1"/>
  <c r="V94" i="1"/>
  <c r="AG94" i="1"/>
  <c r="B93" i="1"/>
  <c r="AX93" i="1" s="1"/>
  <c r="S92" i="1"/>
  <c r="AR92" i="1"/>
  <c r="B75" i="1"/>
  <c r="AX75" i="1" s="1"/>
  <c r="S74" i="1"/>
  <c r="AR74" i="1"/>
  <c r="E76" i="1"/>
  <c r="V75" i="1"/>
  <c r="AG75" i="1"/>
  <c r="M91" i="2"/>
  <c r="C92" i="2"/>
  <c r="T91" i="2"/>
  <c r="AK37" i="1"/>
  <c r="AL37" i="1"/>
  <c r="AV37" i="1" s="1"/>
  <c r="M73" i="2"/>
  <c r="C74" i="2"/>
  <c r="T73" i="2"/>
  <c r="AI37" i="1"/>
  <c r="C56" i="2"/>
  <c r="M55" i="2"/>
  <c r="T55" i="2"/>
  <c r="AJ19" i="1"/>
  <c r="AT19" i="1" s="1"/>
  <c r="AL19" i="1"/>
  <c r="AV19" i="1" s="1"/>
  <c r="AG20" i="1"/>
  <c r="AH20" i="1" s="1"/>
  <c r="AR20" i="1"/>
  <c r="AK19" i="1"/>
  <c r="AG38" i="1"/>
  <c r="AH38" i="1" s="1"/>
  <c r="AR38" i="1"/>
  <c r="E39" i="1"/>
  <c r="V38" i="1"/>
  <c r="E21" i="1"/>
  <c r="V20" i="1"/>
  <c r="AY20" i="1" s="1"/>
  <c r="AY75" i="1" l="1"/>
  <c r="AY127" i="1"/>
  <c r="AY146" i="1"/>
  <c r="AY38" i="1"/>
  <c r="AY56" i="1"/>
  <c r="AY93" i="1"/>
  <c r="AP18" i="1"/>
  <c r="BB18" i="1"/>
  <c r="AJ20" i="1"/>
  <c r="AT20" i="1" s="1"/>
  <c r="Q20" i="1"/>
  <c r="AJ38" i="1"/>
  <c r="AT38" i="1" s="1"/>
  <c r="Q38" i="1"/>
  <c r="AN88" i="1"/>
  <c r="BC88" i="1" s="1"/>
  <c r="AN70" i="1"/>
  <c r="BC70" i="1" s="1"/>
  <c r="AN54" i="1"/>
  <c r="BC54" i="1" s="1"/>
  <c r="AN36" i="1"/>
  <c r="BC36" i="1" s="1"/>
  <c r="AN18" i="1"/>
  <c r="BC18" i="1" s="1"/>
  <c r="AP70" i="1"/>
  <c r="BE70" i="1" s="1"/>
  <c r="AU19" i="1"/>
  <c r="AP54" i="1"/>
  <c r="BE54" i="1" s="1"/>
  <c r="AU37" i="1"/>
  <c r="AU89" i="1"/>
  <c r="AP36" i="1"/>
  <c r="BE36" i="1" s="1"/>
  <c r="AU55" i="1"/>
  <c r="AU71" i="1"/>
  <c r="AU90" i="1"/>
  <c r="AP88" i="1"/>
  <c r="BE88" i="1" s="1"/>
  <c r="AH73" i="1"/>
  <c r="Q73" i="1" s="1"/>
  <c r="AS89" i="1"/>
  <c r="AM89" i="1"/>
  <c r="BB89" i="1" s="1"/>
  <c r="AO89" i="1"/>
  <c r="BD89" i="1" s="1"/>
  <c r="AJ72" i="1"/>
  <c r="AT72" i="1" s="1"/>
  <c r="AL72" i="1"/>
  <c r="AV72" i="1" s="1"/>
  <c r="AI72" i="1"/>
  <c r="AK72" i="1"/>
  <c r="AH91" i="1"/>
  <c r="Q91" i="1" s="1"/>
  <c r="AM71" i="1"/>
  <c r="BB71" i="1" s="1"/>
  <c r="AO71" i="1"/>
  <c r="BD71" i="1" s="1"/>
  <c r="AS71" i="1"/>
  <c r="AM90" i="1"/>
  <c r="BB90" i="1" s="1"/>
  <c r="AO90" i="1"/>
  <c r="BD90" i="1" s="1"/>
  <c r="AS90" i="1"/>
  <c r="AO55" i="1"/>
  <c r="BD55" i="1" s="1"/>
  <c r="AO37" i="1"/>
  <c r="BD37" i="1" s="1"/>
  <c r="AO19" i="1"/>
  <c r="AS37" i="1"/>
  <c r="AM37" i="1"/>
  <c r="BB37" i="1" s="1"/>
  <c r="AM19" i="1"/>
  <c r="AS55" i="1"/>
  <c r="AM55" i="1"/>
  <c r="BB55" i="1" s="1"/>
  <c r="AL56" i="1"/>
  <c r="AV56" i="1" s="1"/>
  <c r="AI56" i="1"/>
  <c r="AJ56" i="1"/>
  <c r="AT56" i="1" s="1"/>
  <c r="AK56" i="1"/>
  <c r="V57" i="1"/>
  <c r="E58" i="1"/>
  <c r="AG57" i="1"/>
  <c r="AH57" i="1" s="1"/>
  <c r="Q57" i="1" s="1"/>
  <c r="S56" i="1"/>
  <c r="B57" i="1"/>
  <c r="AX57" i="1" s="1"/>
  <c r="AR56" i="1"/>
  <c r="D129" i="1"/>
  <c r="AG128" i="1"/>
  <c r="V128" i="1"/>
  <c r="AY128" i="1" s="1"/>
  <c r="B113" i="1"/>
  <c r="AX113" i="1" s="1"/>
  <c r="S112" i="1"/>
  <c r="AR112" i="1"/>
  <c r="E113" i="1"/>
  <c r="V112" i="1"/>
  <c r="AY112" i="1" s="1"/>
  <c r="AG112" i="1"/>
  <c r="A147" i="1"/>
  <c r="AX147" i="1" s="1"/>
  <c r="AR146" i="1"/>
  <c r="S146" i="1"/>
  <c r="B129" i="1"/>
  <c r="AX129" i="1" s="1"/>
  <c r="S128" i="1"/>
  <c r="AR128" i="1"/>
  <c r="V149" i="1"/>
  <c r="AG149" i="1"/>
  <c r="B94" i="1"/>
  <c r="AX94" i="1" s="1"/>
  <c r="S93" i="1"/>
  <c r="AR93" i="1"/>
  <c r="V95" i="1"/>
  <c r="AG95" i="1"/>
  <c r="V76" i="1"/>
  <c r="E77" i="1"/>
  <c r="AG76" i="1"/>
  <c r="S75" i="1"/>
  <c r="B76" i="1"/>
  <c r="AX76" i="1" s="1"/>
  <c r="AR75" i="1"/>
  <c r="M92" i="2"/>
  <c r="C93" i="2"/>
  <c r="T92" i="2"/>
  <c r="AL38" i="1"/>
  <c r="AV38" i="1" s="1"/>
  <c r="M74" i="2"/>
  <c r="C75" i="2"/>
  <c r="T74" i="2"/>
  <c r="AI20" i="1"/>
  <c r="C57" i="2"/>
  <c r="M56" i="2"/>
  <c r="T56" i="2"/>
  <c r="AK38" i="1"/>
  <c r="AK20" i="1"/>
  <c r="AG21" i="1"/>
  <c r="AH21" i="1" s="1"/>
  <c r="AR21" i="1"/>
  <c r="AI38" i="1"/>
  <c r="AL20" i="1"/>
  <c r="AV20" i="1" s="1"/>
  <c r="AG39" i="1"/>
  <c r="AH39" i="1" s="1"/>
  <c r="AR39" i="1"/>
  <c r="V39" i="1"/>
  <c r="E40" i="1"/>
  <c r="E22" i="1"/>
  <c r="V21" i="1"/>
  <c r="AY21" i="1" s="1"/>
  <c r="AY57" i="1" l="1"/>
  <c r="AY94" i="1"/>
  <c r="AY147" i="1"/>
  <c r="AY76" i="1"/>
  <c r="AY39" i="1"/>
  <c r="AN19" i="1"/>
  <c r="BC19" i="1" s="1"/>
  <c r="BB19" i="1"/>
  <c r="AL39" i="1"/>
  <c r="AV39" i="1" s="1"/>
  <c r="Q39" i="1"/>
  <c r="AI21" i="1"/>
  <c r="AS21" i="1" s="1"/>
  <c r="Q21" i="1"/>
  <c r="AN71" i="1"/>
  <c r="BC71" i="1" s="1"/>
  <c r="AN89" i="1"/>
  <c r="BC89" i="1" s="1"/>
  <c r="AN90" i="1"/>
  <c r="BC90" i="1" s="1"/>
  <c r="AN37" i="1"/>
  <c r="BC37" i="1" s="1"/>
  <c r="AN55" i="1"/>
  <c r="BC55" i="1" s="1"/>
  <c r="AU56" i="1"/>
  <c r="AU72" i="1"/>
  <c r="AP55" i="1"/>
  <c r="BE55" i="1" s="1"/>
  <c r="AP37" i="1"/>
  <c r="BE37" i="1" s="1"/>
  <c r="AU20" i="1"/>
  <c r="AP89" i="1"/>
  <c r="BE89" i="1" s="1"/>
  <c r="AP19" i="1"/>
  <c r="AU38" i="1"/>
  <c r="AP90" i="1"/>
  <c r="BE90" i="1" s="1"/>
  <c r="AP71" i="1"/>
  <c r="BE71" i="1" s="1"/>
  <c r="AI91" i="1"/>
  <c r="AK91" i="1"/>
  <c r="AL91" i="1"/>
  <c r="AV91" i="1" s="1"/>
  <c r="AJ91" i="1"/>
  <c r="AT91" i="1" s="1"/>
  <c r="AO72" i="1"/>
  <c r="BD72" i="1" s="1"/>
  <c r="AS72" i="1"/>
  <c r="AM72" i="1"/>
  <c r="BB72" i="1" s="1"/>
  <c r="AH74" i="1"/>
  <c r="Q74" i="1" s="1"/>
  <c r="AH92" i="1"/>
  <c r="Q92" i="1" s="1"/>
  <c r="AL73" i="1"/>
  <c r="AV73" i="1" s="1"/>
  <c r="AK73" i="1"/>
  <c r="AJ73" i="1"/>
  <c r="AT73" i="1" s="1"/>
  <c r="AI73" i="1"/>
  <c r="AO38" i="1"/>
  <c r="BD38" i="1" s="1"/>
  <c r="AO20" i="1"/>
  <c r="AO56" i="1"/>
  <c r="BD56" i="1" s="1"/>
  <c r="AS38" i="1"/>
  <c r="AM38" i="1"/>
  <c r="BB38" i="1" s="1"/>
  <c r="AS20" i="1"/>
  <c r="AM20" i="1"/>
  <c r="AS56" i="1"/>
  <c r="AM56" i="1"/>
  <c r="BB56" i="1" s="1"/>
  <c r="AJ57" i="1"/>
  <c r="AT57" i="1" s="1"/>
  <c r="AK57" i="1"/>
  <c r="AL57" i="1"/>
  <c r="AV57" i="1" s="1"/>
  <c r="AI57" i="1"/>
  <c r="V58" i="1"/>
  <c r="E59" i="1"/>
  <c r="AG58" i="1"/>
  <c r="AH58" i="1" s="1"/>
  <c r="Q58" i="1" s="1"/>
  <c r="S57" i="1"/>
  <c r="B58" i="1"/>
  <c r="AX58" i="1" s="1"/>
  <c r="AR57" i="1"/>
  <c r="S113" i="1"/>
  <c r="AR113" i="1"/>
  <c r="V113" i="1"/>
  <c r="AG113" i="1"/>
  <c r="A148" i="1"/>
  <c r="AX148" i="1" s="1"/>
  <c r="AR147" i="1"/>
  <c r="S147" i="1"/>
  <c r="B130" i="1"/>
  <c r="AX130" i="1" s="1"/>
  <c r="S129" i="1"/>
  <c r="AR129" i="1"/>
  <c r="D130" i="1"/>
  <c r="AG129" i="1"/>
  <c r="V129" i="1"/>
  <c r="B95" i="1"/>
  <c r="AX95" i="1" s="1"/>
  <c r="S94" i="1"/>
  <c r="AR94" i="1"/>
  <c r="V77" i="1"/>
  <c r="AG77" i="1"/>
  <c r="B77" i="1"/>
  <c r="AX77" i="1" s="1"/>
  <c r="S76" i="1"/>
  <c r="AR76" i="1"/>
  <c r="M93" i="2"/>
  <c r="C94" i="2"/>
  <c r="T93" i="2"/>
  <c r="M75" i="2"/>
  <c r="C76" i="2"/>
  <c r="T75" i="2"/>
  <c r="AK21" i="1"/>
  <c r="AL21" i="1"/>
  <c r="AV21" i="1" s="1"/>
  <c r="AI39" i="1"/>
  <c r="AJ21" i="1"/>
  <c r="AT21" i="1" s="1"/>
  <c r="C58" i="2"/>
  <c r="M57" i="2"/>
  <c r="T57" i="2"/>
  <c r="AH93" i="1" s="1"/>
  <c r="Q93" i="1" s="1"/>
  <c r="AK39" i="1"/>
  <c r="AJ39" i="1"/>
  <c r="AT39" i="1" s="1"/>
  <c r="AG40" i="1"/>
  <c r="AH40" i="1" s="1"/>
  <c r="AR40" i="1"/>
  <c r="AG22" i="1"/>
  <c r="AH22" i="1" s="1"/>
  <c r="AR22" i="1"/>
  <c r="E41" i="1"/>
  <c r="AR41" i="1" s="1"/>
  <c r="V40" i="1"/>
  <c r="E23" i="1"/>
  <c r="AR23" i="1" s="1"/>
  <c r="V22" i="1"/>
  <c r="AH75" i="1" l="1"/>
  <c r="Q75" i="1" s="1"/>
  <c r="AY95" i="1"/>
  <c r="AY77" i="1"/>
  <c r="AY129" i="1"/>
  <c r="AY148" i="1"/>
  <c r="AY22" i="1"/>
  <c r="AY40" i="1"/>
  <c r="AY113" i="1"/>
  <c r="AY58" i="1"/>
  <c r="AP20" i="1"/>
  <c r="BB20" i="1"/>
  <c r="AL40" i="1"/>
  <c r="AV40" i="1" s="1"/>
  <c r="Q40" i="1"/>
  <c r="AK22" i="1"/>
  <c r="AU22" i="1" s="1"/>
  <c r="Q22" i="1"/>
  <c r="AN20" i="1"/>
  <c r="BC20" i="1" s="1"/>
  <c r="AN72" i="1"/>
  <c r="BC72" i="1" s="1"/>
  <c r="AN38" i="1"/>
  <c r="BC38" i="1" s="1"/>
  <c r="AN56" i="1"/>
  <c r="BC56" i="1" s="1"/>
  <c r="AP38" i="1"/>
  <c r="BE38" i="1" s="1"/>
  <c r="AP56" i="1"/>
  <c r="BE56" i="1" s="1"/>
  <c r="AU21" i="1"/>
  <c r="AU57" i="1"/>
  <c r="AU73" i="1"/>
  <c r="AU39" i="1"/>
  <c r="AU91" i="1"/>
  <c r="AP72" i="1"/>
  <c r="BE72" i="1" s="1"/>
  <c r="AI93" i="1"/>
  <c r="AK93" i="1"/>
  <c r="AL93" i="1"/>
  <c r="AV93" i="1" s="1"/>
  <c r="AJ93" i="1"/>
  <c r="AT93" i="1" s="1"/>
  <c r="AL92" i="1"/>
  <c r="AV92" i="1" s="1"/>
  <c r="AJ92" i="1"/>
  <c r="AT92" i="1" s="1"/>
  <c r="AK92" i="1"/>
  <c r="AI92" i="1"/>
  <c r="AO91" i="1"/>
  <c r="BD91" i="1" s="1"/>
  <c r="AS91" i="1"/>
  <c r="AM91" i="1"/>
  <c r="BB91" i="1" s="1"/>
  <c r="AO73" i="1"/>
  <c r="BD73" i="1" s="1"/>
  <c r="AM73" i="1"/>
  <c r="BB73" i="1" s="1"/>
  <c r="AS73" i="1"/>
  <c r="AJ74" i="1"/>
  <c r="AT74" i="1" s="1"/>
  <c r="AL74" i="1"/>
  <c r="AV74" i="1" s="1"/>
  <c r="AI74" i="1"/>
  <c r="AK74" i="1"/>
  <c r="AO39" i="1"/>
  <c r="BD39" i="1" s="1"/>
  <c r="AO57" i="1"/>
  <c r="BD57" i="1" s="1"/>
  <c r="AO21" i="1"/>
  <c r="AS39" i="1"/>
  <c r="AM39" i="1"/>
  <c r="BB39" i="1" s="1"/>
  <c r="AS57" i="1"/>
  <c r="AM57" i="1"/>
  <c r="BB57" i="1" s="1"/>
  <c r="AM21" i="1"/>
  <c r="AL58" i="1"/>
  <c r="AV58" i="1" s="1"/>
  <c r="AI58" i="1"/>
  <c r="AJ58" i="1"/>
  <c r="AT58" i="1" s="1"/>
  <c r="AK58" i="1"/>
  <c r="V59" i="1"/>
  <c r="AG59" i="1"/>
  <c r="AH59" i="1" s="1"/>
  <c r="Q59" i="1" s="1"/>
  <c r="S58" i="1"/>
  <c r="B59" i="1"/>
  <c r="AX59" i="1" s="1"/>
  <c r="AR58" i="1"/>
  <c r="D131" i="1"/>
  <c r="AG130" i="1"/>
  <c r="V130" i="1"/>
  <c r="B131" i="1"/>
  <c r="AX131" i="1" s="1"/>
  <c r="S130" i="1"/>
  <c r="AR130" i="1"/>
  <c r="A149" i="1"/>
  <c r="AX149" i="1" s="1"/>
  <c r="AR148" i="1"/>
  <c r="S148" i="1"/>
  <c r="S95" i="1"/>
  <c r="AR95" i="1"/>
  <c r="S77" i="1"/>
  <c r="AR77" i="1"/>
  <c r="M94" i="2"/>
  <c r="C95" i="2"/>
  <c r="T94" i="2"/>
  <c r="AI40" i="1"/>
  <c r="M76" i="2"/>
  <c r="C77" i="2"/>
  <c r="T76" i="2"/>
  <c r="C59" i="2"/>
  <c r="M58" i="2"/>
  <c r="T58" i="2"/>
  <c r="AL22" i="1"/>
  <c r="AV22" i="1" s="1"/>
  <c r="AK40" i="1"/>
  <c r="AJ22" i="1"/>
  <c r="AT22" i="1" s="1"/>
  <c r="AJ40" i="1"/>
  <c r="AT40" i="1" s="1"/>
  <c r="AI22" i="1"/>
  <c r="V41" i="1"/>
  <c r="AG41" i="1"/>
  <c r="AH41" i="1" s="1"/>
  <c r="Q41" i="1" s="1"/>
  <c r="V23" i="1"/>
  <c r="AG23" i="1"/>
  <c r="AH23" i="1" s="1"/>
  <c r="Q23" i="1" s="1"/>
  <c r="AJ75" i="1" l="1"/>
  <c r="AT75" i="1" s="1"/>
  <c r="AI75" i="1"/>
  <c r="AO75" i="1" s="1"/>
  <c r="BD75" i="1" s="1"/>
  <c r="AK75" i="1"/>
  <c r="AU75" i="1" s="1"/>
  <c r="AL75" i="1"/>
  <c r="AV75" i="1" s="1"/>
  <c r="AY149" i="1"/>
  <c r="AY41" i="1"/>
  <c r="AY23" i="1"/>
  <c r="AY59" i="1"/>
  <c r="AZ146" i="1" s="1"/>
  <c r="AY130" i="1"/>
  <c r="AZ144" i="1"/>
  <c r="AZ72" i="1"/>
  <c r="BF72" i="1" s="1"/>
  <c r="AZ73" i="1"/>
  <c r="BF73" i="1" s="1"/>
  <c r="AZ56" i="1"/>
  <c r="BF56" i="1" s="1"/>
  <c r="AN21" i="1"/>
  <c r="BC21" i="1" s="1"/>
  <c r="BB21" i="1"/>
  <c r="AN91" i="1"/>
  <c r="BC91" i="1" s="1"/>
  <c r="AN73" i="1"/>
  <c r="BC73" i="1" s="1"/>
  <c r="AN39" i="1"/>
  <c r="BC39" i="1" s="1"/>
  <c r="AN57" i="1"/>
  <c r="BC57" i="1" s="1"/>
  <c r="AP39" i="1"/>
  <c r="BE39" i="1" s="1"/>
  <c r="AP57" i="1"/>
  <c r="BE57" i="1" s="1"/>
  <c r="AP73" i="1"/>
  <c r="BE73" i="1" s="1"/>
  <c r="AU58" i="1"/>
  <c r="AU74" i="1"/>
  <c r="AU93" i="1"/>
  <c r="AP91" i="1"/>
  <c r="BE91" i="1" s="1"/>
  <c r="AP21" i="1"/>
  <c r="AU40" i="1"/>
  <c r="AO22" i="1"/>
  <c r="AU92" i="1"/>
  <c r="AH94" i="1"/>
  <c r="Q94" i="1" s="1"/>
  <c r="AO92" i="1"/>
  <c r="BD92" i="1" s="1"/>
  <c r="AS92" i="1"/>
  <c r="AM92" i="1"/>
  <c r="BB92" i="1" s="1"/>
  <c r="AM74" i="1"/>
  <c r="BB74" i="1" s="1"/>
  <c r="AO74" i="1"/>
  <c r="BD74" i="1" s="1"/>
  <c r="AS74" i="1"/>
  <c r="AS93" i="1"/>
  <c r="AM93" i="1"/>
  <c r="BB93" i="1" s="1"/>
  <c r="AO93" i="1"/>
  <c r="BD93" i="1" s="1"/>
  <c r="AH76" i="1"/>
  <c r="Q76" i="1" s="1"/>
  <c r="AO40" i="1"/>
  <c r="BD40" i="1" s="1"/>
  <c r="AO58" i="1"/>
  <c r="BD58" i="1" s="1"/>
  <c r="AS22" i="1"/>
  <c r="AM22" i="1"/>
  <c r="AS40" i="1"/>
  <c r="AM40" i="1"/>
  <c r="BB40" i="1" s="1"/>
  <c r="AS58" i="1"/>
  <c r="AM58" i="1"/>
  <c r="BB58" i="1" s="1"/>
  <c r="S59" i="1"/>
  <c r="AR59" i="1"/>
  <c r="AJ59" i="1"/>
  <c r="AT59" i="1" s="1"/>
  <c r="AK59" i="1"/>
  <c r="AL59" i="1"/>
  <c r="AV59" i="1" s="1"/>
  <c r="AI59" i="1"/>
  <c r="AR149" i="1"/>
  <c r="S149" i="1"/>
  <c r="S131" i="1"/>
  <c r="AR131" i="1"/>
  <c r="AG131" i="1"/>
  <c r="V131" i="1"/>
  <c r="AY131" i="1" s="1"/>
  <c r="M95" i="2"/>
  <c r="T95" i="2"/>
  <c r="M77" i="2"/>
  <c r="T77" i="2"/>
  <c r="M59" i="2"/>
  <c r="T59" i="2"/>
  <c r="AH126" i="1" s="1"/>
  <c r="Q126" i="1" s="1"/>
  <c r="AI23" i="1"/>
  <c r="AJ23" i="1"/>
  <c r="AT23" i="1" s="1"/>
  <c r="AK23" i="1"/>
  <c r="AL23" i="1"/>
  <c r="AV23" i="1" s="1"/>
  <c r="AJ41" i="1"/>
  <c r="AT41" i="1" s="1"/>
  <c r="AK41" i="1"/>
  <c r="AI41" i="1"/>
  <c r="AL41" i="1"/>
  <c r="AV41" i="1" s="1"/>
  <c r="AZ6" i="3"/>
  <c r="AM75" i="1" l="1"/>
  <c r="BB75" i="1" s="1"/>
  <c r="AS75" i="1"/>
  <c r="AZ147" i="1"/>
  <c r="AZ143" i="1"/>
  <c r="AZ90" i="1"/>
  <c r="BF90" i="1" s="1"/>
  <c r="AZ91" i="1"/>
  <c r="BF91" i="1" s="1"/>
  <c r="AZ70" i="1"/>
  <c r="BF70" i="1" s="1"/>
  <c r="AZ129" i="1"/>
  <c r="AZ57" i="1"/>
  <c r="BF57" i="1" s="1"/>
  <c r="AZ131" i="1"/>
  <c r="AZ75" i="1"/>
  <c r="BF75" i="1" s="1"/>
  <c r="AZ55" i="1"/>
  <c r="BF55" i="1" s="1"/>
  <c r="AZ74" i="1"/>
  <c r="BF74" i="1" s="1"/>
  <c r="AZ111" i="1"/>
  <c r="AZ145" i="1"/>
  <c r="AZ33" i="1"/>
  <c r="BF33" i="1" s="1"/>
  <c r="AZ21" i="1"/>
  <c r="BE21" i="1" s="1"/>
  <c r="AZ18" i="1"/>
  <c r="BF18" i="1" s="1"/>
  <c r="AZ13" i="1"/>
  <c r="BF13" i="1" s="1"/>
  <c r="AZ23" i="1"/>
  <c r="AZ9" i="1"/>
  <c r="BF9" i="1" s="1"/>
  <c r="AZ14" i="1"/>
  <c r="BF14" i="1" s="1"/>
  <c r="AZ17" i="1"/>
  <c r="BF17" i="1" s="1"/>
  <c r="AZ12" i="1"/>
  <c r="BF12" i="1" s="1"/>
  <c r="AZ10" i="1"/>
  <c r="BF10" i="1" s="1"/>
  <c r="AZ20" i="1"/>
  <c r="BF20" i="1" s="1"/>
  <c r="AZ29" i="1"/>
  <c r="BF29" i="1" s="1"/>
  <c r="AZ11" i="1"/>
  <c r="BF11" i="1" s="1"/>
  <c r="AZ35" i="1"/>
  <c r="BF35" i="1" s="1"/>
  <c r="AZ41" i="1"/>
  <c r="BF41" i="1" s="1"/>
  <c r="AZ31" i="1"/>
  <c r="BF31" i="1" s="1"/>
  <c r="AZ30" i="1"/>
  <c r="BF30" i="1" s="1"/>
  <c r="AZ34" i="1"/>
  <c r="BF34" i="1" s="1"/>
  <c r="AZ6" i="1"/>
  <c r="BF6" i="1" s="1"/>
  <c r="AZ27" i="1"/>
  <c r="BF27" i="1" s="1"/>
  <c r="AZ28" i="1"/>
  <c r="BF28" i="1" s="1"/>
  <c r="AZ43" i="1"/>
  <c r="BF43" i="1" s="1"/>
  <c r="AZ7" i="1"/>
  <c r="BF7" i="1" s="1"/>
  <c r="AZ15" i="1"/>
  <c r="BF15" i="1" s="1"/>
  <c r="AZ65" i="1"/>
  <c r="BF65" i="1" s="1"/>
  <c r="AZ26" i="1"/>
  <c r="BF26" i="1" s="1"/>
  <c r="AZ19" i="1"/>
  <c r="BF19" i="1" s="1"/>
  <c r="AZ37" i="1"/>
  <c r="BF37" i="1" s="1"/>
  <c r="AZ25" i="1"/>
  <c r="BF25" i="1" s="1"/>
  <c r="AZ39" i="1"/>
  <c r="BF39" i="1" s="1"/>
  <c r="AZ8" i="1"/>
  <c r="BF8" i="1" s="1"/>
  <c r="AZ24" i="1"/>
  <c r="BF24" i="1" s="1"/>
  <c r="AZ36" i="1"/>
  <c r="BF36" i="1" s="1"/>
  <c r="AZ16" i="1"/>
  <c r="BF16" i="1" s="1"/>
  <c r="AZ38" i="1"/>
  <c r="BF38" i="1" s="1"/>
  <c r="AZ45" i="1"/>
  <c r="BF45" i="1" s="1"/>
  <c r="AZ44" i="1"/>
  <c r="BF44" i="1" s="1"/>
  <c r="AZ22" i="1"/>
  <c r="BF22" i="1" s="1"/>
  <c r="AZ40" i="1"/>
  <c r="BF40" i="1" s="1"/>
  <c r="AZ32" i="1"/>
  <c r="BF32" i="1" s="1"/>
  <c r="AZ62" i="1"/>
  <c r="BF62" i="1" s="1"/>
  <c r="AZ61" i="1"/>
  <c r="BF61" i="1" s="1"/>
  <c r="AZ42" i="1"/>
  <c r="BF42" i="1" s="1"/>
  <c r="AZ85" i="1"/>
  <c r="BF85" i="1" s="1"/>
  <c r="AZ49" i="1"/>
  <c r="BF49" i="1" s="1"/>
  <c r="AZ78" i="1"/>
  <c r="BF78" i="1" s="1"/>
  <c r="AZ69" i="1"/>
  <c r="BF69" i="1" s="1"/>
  <c r="AZ47" i="1"/>
  <c r="BF47" i="1" s="1"/>
  <c r="AZ100" i="1"/>
  <c r="AZ82" i="1"/>
  <c r="BF82" i="1" s="1"/>
  <c r="AZ79" i="1"/>
  <c r="BF79" i="1" s="1"/>
  <c r="AZ97" i="1"/>
  <c r="AZ66" i="1"/>
  <c r="BF66" i="1" s="1"/>
  <c r="AZ46" i="1"/>
  <c r="BF46" i="1" s="1"/>
  <c r="AZ101" i="1"/>
  <c r="AZ121" i="1"/>
  <c r="AZ48" i="1"/>
  <c r="BF48" i="1" s="1"/>
  <c r="AZ98" i="1"/>
  <c r="AZ137" i="1"/>
  <c r="AZ84" i="1"/>
  <c r="BF84" i="1" s="1"/>
  <c r="AZ120" i="1"/>
  <c r="AZ63" i="1"/>
  <c r="BF63" i="1" s="1"/>
  <c r="AZ86" i="1"/>
  <c r="BF86" i="1" s="1"/>
  <c r="AZ80" i="1"/>
  <c r="BF80" i="1" s="1"/>
  <c r="AZ119" i="1"/>
  <c r="AZ118" i="1"/>
  <c r="AZ96" i="1"/>
  <c r="AZ60" i="1"/>
  <c r="BF60" i="1" s="1"/>
  <c r="AZ105" i="1"/>
  <c r="AZ67" i="1"/>
  <c r="BF67" i="1" s="1"/>
  <c r="AZ64" i="1"/>
  <c r="BF64" i="1" s="1"/>
  <c r="AZ103" i="1"/>
  <c r="AZ104" i="1"/>
  <c r="AZ99" i="1"/>
  <c r="AZ114" i="1"/>
  <c r="AZ102" i="1"/>
  <c r="AZ50" i="1"/>
  <c r="BF50" i="1" s="1"/>
  <c r="AZ133" i="1"/>
  <c r="AZ117" i="1"/>
  <c r="AZ140" i="1"/>
  <c r="AZ138" i="1"/>
  <c r="AZ116" i="1"/>
  <c r="AZ81" i="1"/>
  <c r="BF81" i="1" s="1"/>
  <c r="AZ68" i="1"/>
  <c r="BF68" i="1" s="1"/>
  <c r="AZ123" i="1"/>
  <c r="AZ115" i="1"/>
  <c r="AZ107" i="1"/>
  <c r="AZ136" i="1"/>
  <c r="AZ87" i="1"/>
  <c r="BF87" i="1" s="1"/>
  <c r="AZ127" i="1"/>
  <c r="AZ122" i="1"/>
  <c r="AZ51" i="1"/>
  <c r="BF51" i="1" s="1"/>
  <c r="AZ108" i="1"/>
  <c r="AZ132" i="1"/>
  <c r="AZ52" i="1"/>
  <c r="BF52" i="1" s="1"/>
  <c r="AZ124" i="1"/>
  <c r="AZ83" i="1"/>
  <c r="BF83" i="1" s="1"/>
  <c r="AZ53" i="1"/>
  <c r="BF53" i="1" s="1"/>
  <c r="AZ109" i="1"/>
  <c r="AZ125" i="1"/>
  <c r="AZ71" i="1"/>
  <c r="BF71" i="1" s="1"/>
  <c r="AZ135" i="1"/>
  <c r="AZ134" i="1"/>
  <c r="AZ126" i="1"/>
  <c r="BF126" i="1" s="1"/>
  <c r="AZ141" i="1"/>
  <c r="AZ89" i="1"/>
  <c r="BF89" i="1" s="1"/>
  <c r="AZ88" i="1"/>
  <c r="BF88" i="1" s="1"/>
  <c r="AZ142" i="1"/>
  <c r="AZ139" i="1"/>
  <c r="AZ106" i="1"/>
  <c r="AZ77" i="1"/>
  <c r="AZ95" i="1"/>
  <c r="AZ148" i="1"/>
  <c r="AZ58" i="1"/>
  <c r="BF58" i="1" s="1"/>
  <c r="AZ130" i="1"/>
  <c r="AZ92" i="1"/>
  <c r="BF92" i="1" s="1"/>
  <c r="AZ128" i="1"/>
  <c r="AZ112" i="1"/>
  <c r="AZ94" i="1"/>
  <c r="BF94" i="1" s="1"/>
  <c r="AZ59" i="1"/>
  <c r="BF59" i="1" s="1"/>
  <c r="AZ93" i="1"/>
  <c r="BF93" i="1" s="1"/>
  <c r="AZ113" i="1"/>
  <c r="AZ76" i="1"/>
  <c r="BF76" i="1" s="1"/>
  <c r="AZ54" i="1"/>
  <c r="BF54" i="1" s="1"/>
  <c r="AZ110" i="1"/>
  <c r="AZ149" i="1"/>
  <c r="AP22" i="1"/>
  <c r="BB22" i="1"/>
  <c r="BC54" i="3"/>
  <c r="BD54" i="3" s="1"/>
  <c r="BE54" i="3" s="1"/>
  <c r="BF54" i="3" s="1"/>
  <c r="BG54" i="3" s="1"/>
  <c r="BC12" i="3"/>
  <c r="BD12" i="3" s="1"/>
  <c r="BE12" i="3" s="1"/>
  <c r="BF12" i="3" s="1"/>
  <c r="BG12" i="3" s="1"/>
  <c r="BC53" i="3"/>
  <c r="BD53" i="3" s="1"/>
  <c r="BE53" i="3" s="1"/>
  <c r="BF53" i="3" s="1"/>
  <c r="BG53" i="3" s="1"/>
  <c r="BC55" i="3"/>
  <c r="BD55" i="3" s="1"/>
  <c r="BE55" i="3" s="1"/>
  <c r="BF55" i="3" s="1"/>
  <c r="BG55" i="3" s="1"/>
  <c r="BF75" i="3"/>
  <c r="BG75" i="3" s="1"/>
  <c r="BC92" i="3"/>
  <c r="BD92" i="3" s="1"/>
  <c r="BE92" i="3" s="1"/>
  <c r="BF92" i="3" s="1"/>
  <c r="BG92" i="3" s="1"/>
  <c r="BC97" i="3"/>
  <c r="BD97" i="3" s="1"/>
  <c r="BE97" i="3" s="1"/>
  <c r="BF97" i="3" s="1"/>
  <c r="BG97" i="3" s="1"/>
  <c r="BC11" i="3"/>
  <c r="BD11" i="3" s="1"/>
  <c r="BE11" i="3" s="1"/>
  <c r="BF11" i="3" s="1"/>
  <c r="BG11" i="3" s="1"/>
  <c r="BC90" i="3"/>
  <c r="BD90" i="3" s="1"/>
  <c r="BE90" i="3" s="1"/>
  <c r="BF90" i="3" s="1"/>
  <c r="BG90" i="3" s="1"/>
  <c r="BC91" i="3"/>
  <c r="BD91" i="3" s="1"/>
  <c r="BE91" i="3" s="1"/>
  <c r="BF91" i="3" s="1"/>
  <c r="BG91" i="3" s="1"/>
  <c r="BC71" i="3"/>
  <c r="BD71" i="3" s="1"/>
  <c r="BE71" i="3" s="1"/>
  <c r="BF71" i="3" s="1"/>
  <c r="BG71" i="3" s="1"/>
  <c r="BC98" i="3"/>
  <c r="BD98" i="3" s="1"/>
  <c r="BE98" i="3" s="1"/>
  <c r="BF98" i="3" s="1"/>
  <c r="BG98" i="3" s="1"/>
  <c r="BC51" i="3"/>
  <c r="BD51" i="3" s="1"/>
  <c r="BE51" i="3" s="1"/>
  <c r="BF51" i="3" s="1"/>
  <c r="BG51" i="3" s="1"/>
  <c r="BC48" i="3"/>
  <c r="BD48" i="3" s="1"/>
  <c r="BE48" i="3" s="1"/>
  <c r="BF48" i="3" s="1"/>
  <c r="BG48" i="3" s="1"/>
  <c r="BC49" i="3"/>
  <c r="BD49" i="3" s="1"/>
  <c r="BE49" i="3" s="1"/>
  <c r="BF49" i="3" s="1"/>
  <c r="BG49" i="3" s="1"/>
  <c r="BC40" i="3"/>
  <c r="BD40" i="3" s="1"/>
  <c r="BE40" i="3" s="1"/>
  <c r="BF40" i="3" s="1"/>
  <c r="BG40" i="3" s="1"/>
  <c r="BC16" i="3"/>
  <c r="BD16" i="3" s="1"/>
  <c r="BE16" i="3" s="1"/>
  <c r="BF16" i="3" s="1"/>
  <c r="BG16" i="3" s="1"/>
  <c r="BC77" i="3"/>
  <c r="BD77" i="3" s="1"/>
  <c r="BE77" i="3" s="1"/>
  <c r="BF77" i="3" s="1"/>
  <c r="BG77" i="3" s="1"/>
  <c r="BC20" i="3"/>
  <c r="BD20" i="3" s="1"/>
  <c r="BE20" i="3" s="1"/>
  <c r="BF20" i="3" s="1"/>
  <c r="BG20" i="3" s="1"/>
  <c r="BC76" i="3"/>
  <c r="BD76" i="3" s="1"/>
  <c r="BE76" i="3" s="1"/>
  <c r="BF76" i="3" s="1"/>
  <c r="BG76" i="3" s="1"/>
  <c r="BC35" i="3"/>
  <c r="BD35" i="3" s="1"/>
  <c r="BE35" i="3" s="1"/>
  <c r="BF35" i="3" s="1"/>
  <c r="BG35" i="3" s="1"/>
  <c r="BC78" i="3"/>
  <c r="BD78" i="3" s="1"/>
  <c r="BE78" i="3" s="1"/>
  <c r="BF78" i="3" s="1"/>
  <c r="BG78" i="3" s="1"/>
  <c r="BC52" i="3"/>
  <c r="BD52" i="3" s="1"/>
  <c r="BE52" i="3" s="1"/>
  <c r="BF52" i="3" s="1"/>
  <c r="BG52" i="3" s="1"/>
  <c r="BC73" i="3"/>
  <c r="BD73" i="3" s="1"/>
  <c r="BE73" i="3" s="1"/>
  <c r="BF73" i="3" s="1"/>
  <c r="BG73" i="3" s="1"/>
  <c r="BC44" i="3"/>
  <c r="BD44" i="3" s="1"/>
  <c r="BE44" i="3" s="1"/>
  <c r="BF44" i="3" s="1"/>
  <c r="BG44" i="3" s="1"/>
  <c r="BC33" i="3"/>
  <c r="BD33" i="3" s="1"/>
  <c r="BE33" i="3" s="1"/>
  <c r="BF33" i="3" s="1"/>
  <c r="BG33" i="3" s="1"/>
  <c r="BC27" i="3"/>
  <c r="BD27" i="3" s="1"/>
  <c r="BE27" i="3" s="1"/>
  <c r="BF27" i="3" s="1"/>
  <c r="BG27" i="3" s="1"/>
  <c r="BC88" i="3"/>
  <c r="BD88" i="3" s="1"/>
  <c r="BE88" i="3" s="1"/>
  <c r="BF88" i="3" s="1"/>
  <c r="BG88" i="3" s="1"/>
  <c r="BC7" i="3"/>
  <c r="BD7" i="3" s="1"/>
  <c r="BE7" i="3" s="1"/>
  <c r="BF7" i="3" s="1"/>
  <c r="BG7" i="3" s="1"/>
  <c r="BC94" i="3"/>
  <c r="BD94" i="3" s="1"/>
  <c r="BE94" i="3" s="1"/>
  <c r="BF94" i="3" s="1"/>
  <c r="BG94" i="3" s="1"/>
  <c r="BC29" i="3"/>
  <c r="BD29" i="3" s="1"/>
  <c r="BE29" i="3" s="1"/>
  <c r="BF29" i="3" s="1"/>
  <c r="BG29" i="3" s="1"/>
  <c r="BC59" i="3"/>
  <c r="BD59" i="3" s="1"/>
  <c r="BE59" i="3" s="1"/>
  <c r="BF59" i="3" s="1"/>
  <c r="BG59" i="3" s="1"/>
  <c r="BC61" i="3"/>
  <c r="BD61" i="3" s="1"/>
  <c r="BE61" i="3" s="1"/>
  <c r="BF61" i="3" s="1"/>
  <c r="BG61" i="3" s="1"/>
  <c r="BC93" i="3"/>
  <c r="BD93" i="3" s="1"/>
  <c r="BE93" i="3" s="1"/>
  <c r="BF93" i="3" s="1"/>
  <c r="BG93" i="3" s="1"/>
  <c r="BC9" i="3"/>
  <c r="BD9" i="3" s="1"/>
  <c r="BE9" i="3" s="1"/>
  <c r="BF9" i="3" s="1"/>
  <c r="BG9" i="3" s="1"/>
  <c r="BC86" i="3"/>
  <c r="BD86" i="3" s="1"/>
  <c r="BE86" i="3" s="1"/>
  <c r="BF86" i="3" s="1"/>
  <c r="BG86" i="3" s="1"/>
  <c r="BC13" i="3"/>
  <c r="BD13" i="3" s="1"/>
  <c r="BE13" i="3" s="1"/>
  <c r="BF13" i="3" s="1"/>
  <c r="BG13" i="3" s="1"/>
  <c r="BC62" i="3"/>
  <c r="BD62" i="3" s="1"/>
  <c r="BE62" i="3" s="1"/>
  <c r="BF62" i="3" s="1"/>
  <c r="BG62" i="3" s="1"/>
  <c r="BC79" i="3"/>
  <c r="BD79" i="3" s="1"/>
  <c r="BE79" i="3" s="1"/>
  <c r="BF79" i="3" s="1"/>
  <c r="BG79" i="3" s="1"/>
  <c r="BC81" i="3"/>
  <c r="BD81" i="3" s="1"/>
  <c r="BE81" i="3" s="1"/>
  <c r="BF81" i="3" s="1"/>
  <c r="BG81" i="3" s="1"/>
  <c r="BC80" i="3"/>
  <c r="BD80" i="3" s="1"/>
  <c r="BE80" i="3" s="1"/>
  <c r="BF80" i="3" s="1"/>
  <c r="BG80" i="3" s="1"/>
  <c r="BC38" i="3"/>
  <c r="BD38" i="3" s="1"/>
  <c r="BE38" i="3" s="1"/>
  <c r="BF38" i="3" s="1"/>
  <c r="BG38" i="3" s="1"/>
  <c r="BC64" i="3"/>
  <c r="BD64" i="3" s="1"/>
  <c r="BE64" i="3" s="1"/>
  <c r="BF64" i="3" s="1"/>
  <c r="BG64" i="3" s="1"/>
  <c r="BC46" i="3"/>
  <c r="BD46" i="3" s="1"/>
  <c r="BE46" i="3" s="1"/>
  <c r="BF46" i="3" s="1"/>
  <c r="BG46" i="3" s="1"/>
  <c r="BC87" i="3"/>
  <c r="BD87" i="3" s="1"/>
  <c r="BE87" i="3" s="1"/>
  <c r="BF87" i="3" s="1"/>
  <c r="BG87" i="3" s="1"/>
  <c r="BC100" i="3"/>
  <c r="BD100" i="3" s="1"/>
  <c r="BE100" i="3" s="1"/>
  <c r="BF100" i="3" s="1"/>
  <c r="BG100" i="3" s="1"/>
  <c r="BC82" i="3"/>
  <c r="BD82" i="3" s="1"/>
  <c r="BE82" i="3" s="1"/>
  <c r="BF82" i="3" s="1"/>
  <c r="BG82" i="3" s="1"/>
  <c r="BC14" i="3"/>
  <c r="BD14" i="3" s="1"/>
  <c r="BE14" i="3" s="1"/>
  <c r="BF14" i="3" s="1"/>
  <c r="BG14" i="3" s="1"/>
  <c r="BC32" i="3"/>
  <c r="BD32" i="3" s="1"/>
  <c r="BE32" i="3" s="1"/>
  <c r="BF32" i="3" s="1"/>
  <c r="BG32" i="3" s="1"/>
  <c r="BC60" i="3"/>
  <c r="BD60" i="3" s="1"/>
  <c r="BE60" i="3" s="1"/>
  <c r="BF60" i="3" s="1"/>
  <c r="BG60" i="3" s="1"/>
  <c r="BC17" i="3"/>
  <c r="BD17" i="3" s="1"/>
  <c r="BE17" i="3" s="1"/>
  <c r="BF17" i="3" s="1"/>
  <c r="BG17" i="3" s="1"/>
  <c r="BC85" i="3"/>
  <c r="BD85" i="3" s="1"/>
  <c r="BE85" i="3" s="1"/>
  <c r="BF85" i="3" s="1"/>
  <c r="BG85" i="3" s="1"/>
  <c r="BF42" i="3"/>
  <c r="BG42" i="3" s="1"/>
  <c r="BC19" i="3"/>
  <c r="BD19" i="3" s="1"/>
  <c r="BE19" i="3" s="1"/>
  <c r="BF19" i="3" s="1"/>
  <c r="BG19" i="3" s="1"/>
  <c r="BC47" i="3"/>
  <c r="BD47" i="3" s="1"/>
  <c r="BE47" i="3" s="1"/>
  <c r="BF47" i="3" s="1"/>
  <c r="BG47" i="3" s="1"/>
  <c r="BC26" i="3"/>
  <c r="BD26" i="3" s="1"/>
  <c r="BE26" i="3" s="1"/>
  <c r="BF26" i="3" s="1"/>
  <c r="BG26" i="3" s="1"/>
  <c r="BC70" i="3"/>
  <c r="BD70" i="3" s="1"/>
  <c r="BE70" i="3" s="1"/>
  <c r="BF70" i="3" s="1"/>
  <c r="BG70" i="3" s="1"/>
  <c r="BC50" i="3"/>
  <c r="BD50" i="3" s="1"/>
  <c r="BE50" i="3" s="1"/>
  <c r="BF50" i="3" s="1"/>
  <c r="BG50" i="3" s="1"/>
  <c r="BC41" i="3"/>
  <c r="BD41" i="3" s="1"/>
  <c r="BE41" i="3" s="1"/>
  <c r="BF41" i="3" s="1"/>
  <c r="BG41" i="3" s="1"/>
  <c r="BC84" i="3"/>
  <c r="BD84" i="3" s="1"/>
  <c r="BE84" i="3" s="1"/>
  <c r="BF84" i="3" s="1"/>
  <c r="BG84" i="3" s="1"/>
  <c r="BC22" i="3"/>
  <c r="BD22" i="3" s="1"/>
  <c r="BE22" i="3" s="1"/>
  <c r="BF22" i="3" s="1"/>
  <c r="BG22" i="3" s="1"/>
  <c r="BC67" i="3"/>
  <c r="BD67" i="3" s="1"/>
  <c r="BE67" i="3" s="1"/>
  <c r="BF67" i="3" s="1"/>
  <c r="BG67" i="3" s="1"/>
  <c r="BC95" i="3"/>
  <c r="BD95" i="3" s="1"/>
  <c r="BE95" i="3" s="1"/>
  <c r="BF95" i="3" s="1"/>
  <c r="BG95" i="3" s="1"/>
  <c r="BC83" i="3"/>
  <c r="BD83" i="3" s="1"/>
  <c r="BE83" i="3" s="1"/>
  <c r="BF83" i="3" s="1"/>
  <c r="BG83" i="3" s="1"/>
  <c r="BC10" i="3"/>
  <c r="BD10" i="3" s="1"/>
  <c r="BE10" i="3" s="1"/>
  <c r="BF10" i="3" s="1"/>
  <c r="BG10" i="3" s="1"/>
  <c r="BC57" i="3"/>
  <c r="BD57" i="3" s="1"/>
  <c r="BE57" i="3" s="1"/>
  <c r="BF57" i="3" s="1"/>
  <c r="BG57" i="3" s="1"/>
  <c r="BC30" i="3"/>
  <c r="BD30" i="3" s="1"/>
  <c r="BE30" i="3" s="1"/>
  <c r="BF30" i="3" s="1"/>
  <c r="BG30" i="3" s="1"/>
  <c r="BC28" i="3"/>
  <c r="BD28" i="3" s="1"/>
  <c r="BE28" i="3" s="1"/>
  <c r="BF28" i="3" s="1"/>
  <c r="BG28" i="3" s="1"/>
  <c r="BC36" i="3"/>
  <c r="BD36" i="3" s="1"/>
  <c r="BE36" i="3" s="1"/>
  <c r="BF36" i="3" s="1"/>
  <c r="BG36" i="3" s="1"/>
  <c r="BC74" i="3"/>
  <c r="BD74" i="3" s="1"/>
  <c r="BE74" i="3" s="1"/>
  <c r="BF74" i="3" s="1"/>
  <c r="BG74" i="3" s="1"/>
  <c r="BC58" i="3"/>
  <c r="BD58" i="3" s="1"/>
  <c r="BE58" i="3" s="1"/>
  <c r="BF58" i="3" s="1"/>
  <c r="BG58" i="3" s="1"/>
  <c r="BC24" i="3"/>
  <c r="BD24" i="3" s="1"/>
  <c r="BE24" i="3" s="1"/>
  <c r="BF24" i="3" s="1"/>
  <c r="BG24" i="3" s="1"/>
  <c r="BC56" i="3"/>
  <c r="BD56" i="3" s="1"/>
  <c r="BE56" i="3" s="1"/>
  <c r="BF56" i="3" s="1"/>
  <c r="BG56" i="3" s="1"/>
  <c r="BC21" i="3"/>
  <c r="BD21" i="3" s="1"/>
  <c r="BE21" i="3" s="1"/>
  <c r="BF21" i="3" s="1"/>
  <c r="BG21" i="3" s="1"/>
  <c r="BC15" i="3"/>
  <c r="BD15" i="3" s="1"/>
  <c r="BE15" i="3" s="1"/>
  <c r="BF15" i="3" s="1"/>
  <c r="BG15" i="3" s="1"/>
  <c r="BC89" i="3"/>
  <c r="BD89" i="3" s="1"/>
  <c r="BE89" i="3" s="1"/>
  <c r="BF89" i="3" s="1"/>
  <c r="BG89" i="3" s="1"/>
  <c r="BC99" i="3"/>
  <c r="BD99" i="3" s="1"/>
  <c r="BE99" i="3" s="1"/>
  <c r="BF99" i="3" s="1"/>
  <c r="BG99" i="3" s="1"/>
  <c r="BC43" i="3"/>
  <c r="BD43" i="3" s="1"/>
  <c r="BE43" i="3" s="1"/>
  <c r="BF43" i="3" s="1"/>
  <c r="BG43" i="3" s="1"/>
  <c r="BC65" i="3"/>
  <c r="BD65" i="3" s="1"/>
  <c r="BE65" i="3" s="1"/>
  <c r="BF65" i="3" s="1"/>
  <c r="BG65" i="3" s="1"/>
  <c r="BC68" i="3"/>
  <c r="BD68" i="3" s="1"/>
  <c r="BE68" i="3" s="1"/>
  <c r="BF68" i="3" s="1"/>
  <c r="BG68" i="3" s="1"/>
  <c r="BC34" i="3"/>
  <c r="BD34" i="3" s="1"/>
  <c r="BE34" i="3" s="1"/>
  <c r="BF34" i="3" s="1"/>
  <c r="BG34" i="3" s="1"/>
  <c r="BC63" i="3"/>
  <c r="BD63" i="3" s="1"/>
  <c r="BE63" i="3" s="1"/>
  <c r="BF63" i="3" s="1"/>
  <c r="BG63" i="3" s="1"/>
  <c r="BC37" i="3"/>
  <c r="BD37" i="3" s="1"/>
  <c r="BE37" i="3" s="1"/>
  <c r="BF37" i="3" s="1"/>
  <c r="BG37" i="3" s="1"/>
  <c r="BC31" i="3"/>
  <c r="BD31" i="3" s="1"/>
  <c r="BE31" i="3" s="1"/>
  <c r="BF31" i="3" s="1"/>
  <c r="BG31" i="3" s="1"/>
  <c r="BC66" i="3"/>
  <c r="BD66" i="3" s="1"/>
  <c r="BE66" i="3" s="1"/>
  <c r="BF66" i="3" s="1"/>
  <c r="BG66" i="3" s="1"/>
  <c r="BC96" i="3"/>
  <c r="BD96" i="3" s="1"/>
  <c r="BE96" i="3" s="1"/>
  <c r="BF96" i="3" s="1"/>
  <c r="BG96" i="3" s="1"/>
  <c r="BC39" i="3"/>
  <c r="BD39" i="3" s="1"/>
  <c r="BE39" i="3" s="1"/>
  <c r="BF39" i="3" s="1"/>
  <c r="BG39" i="3" s="1"/>
  <c r="BC69" i="3"/>
  <c r="BD69" i="3" s="1"/>
  <c r="BE69" i="3" s="1"/>
  <c r="BF69" i="3" s="1"/>
  <c r="BG69" i="3" s="1"/>
  <c r="BC72" i="3"/>
  <c r="BD72" i="3" s="1"/>
  <c r="BE72" i="3" s="1"/>
  <c r="BF72" i="3" s="1"/>
  <c r="BG72" i="3" s="1"/>
  <c r="BC25" i="3"/>
  <c r="BD25" i="3" s="1"/>
  <c r="BE25" i="3" s="1"/>
  <c r="BF25" i="3" s="1"/>
  <c r="BG25" i="3" s="1"/>
  <c r="BC23" i="3"/>
  <c r="BD23" i="3" s="1"/>
  <c r="BE23" i="3" s="1"/>
  <c r="BF23" i="3" s="1"/>
  <c r="BG23" i="3" s="1"/>
  <c r="BC8" i="3"/>
  <c r="BD8" i="3" s="1"/>
  <c r="BE8" i="3" s="1"/>
  <c r="BF8" i="3" s="1"/>
  <c r="BG8" i="3" s="1"/>
  <c r="BC45" i="3"/>
  <c r="BD45" i="3" s="1"/>
  <c r="BE45" i="3" s="1"/>
  <c r="BF45" i="3" s="1"/>
  <c r="BG45" i="3" s="1"/>
  <c r="BC18" i="3"/>
  <c r="BD18" i="3" s="1"/>
  <c r="BE18" i="3" s="1"/>
  <c r="BF18" i="3" s="1"/>
  <c r="BG18" i="3" s="1"/>
  <c r="BB6" i="3"/>
  <c r="BA6" i="3"/>
  <c r="AN40" i="1"/>
  <c r="BC40" i="1" s="1"/>
  <c r="AN93" i="1"/>
  <c r="BC93" i="1" s="1"/>
  <c r="AN92" i="1"/>
  <c r="BC92" i="1" s="1"/>
  <c r="AN74" i="1"/>
  <c r="BC74" i="1" s="1"/>
  <c r="AN22" i="1"/>
  <c r="BC22" i="1" s="1"/>
  <c r="AN75" i="1"/>
  <c r="BC75" i="1" s="1"/>
  <c r="AN58" i="1"/>
  <c r="BC58" i="1" s="1"/>
  <c r="AV6" i="3"/>
  <c r="AX6" i="3"/>
  <c r="AP74" i="1"/>
  <c r="BE74" i="1" s="1"/>
  <c r="AP75" i="1"/>
  <c r="BE75" i="1" s="1"/>
  <c r="AU41" i="1"/>
  <c r="AU59" i="1"/>
  <c r="AP92" i="1"/>
  <c r="BE92" i="1" s="1"/>
  <c r="AP40" i="1"/>
  <c r="BE40" i="1" s="1"/>
  <c r="AP93" i="1"/>
  <c r="BE93" i="1" s="1"/>
  <c r="AP58" i="1"/>
  <c r="BE58" i="1" s="1"/>
  <c r="AU23" i="1"/>
  <c r="AK126" i="1"/>
  <c r="AL126" i="1"/>
  <c r="AV126" i="1" s="1"/>
  <c r="AJ126" i="1"/>
  <c r="AT126" i="1" s="1"/>
  <c r="AI126" i="1"/>
  <c r="AH131" i="1"/>
  <c r="AH149" i="1"/>
  <c r="Q149" i="1" s="1"/>
  <c r="AH110" i="1"/>
  <c r="Q110" i="1" s="1"/>
  <c r="AH103" i="1"/>
  <c r="Q103" i="1" s="1"/>
  <c r="AH136" i="1"/>
  <c r="Q136" i="1" s="1"/>
  <c r="AH121" i="1"/>
  <c r="Q121" i="1" s="1"/>
  <c r="AH104" i="1"/>
  <c r="Q104" i="1" s="1"/>
  <c r="AH96" i="1"/>
  <c r="Q96" i="1" s="1"/>
  <c r="AH101" i="1"/>
  <c r="Q101" i="1" s="1"/>
  <c r="AH132" i="1"/>
  <c r="Q132" i="1" s="1"/>
  <c r="AH100" i="1"/>
  <c r="Q100" i="1" s="1"/>
  <c r="AH116" i="1"/>
  <c r="Q116" i="1" s="1"/>
  <c r="AH98" i="1"/>
  <c r="Q98" i="1" s="1"/>
  <c r="AH99" i="1"/>
  <c r="Q99" i="1" s="1"/>
  <c r="AH135" i="1"/>
  <c r="Q135" i="1" s="1"/>
  <c r="AH97" i="1"/>
  <c r="Q97" i="1" s="1"/>
  <c r="AH114" i="1"/>
  <c r="Q114" i="1" s="1"/>
  <c r="AH120" i="1"/>
  <c r="Q120" i="1" s="1"/>
  <c r="AH102" i="1"/>
  <c r="Q102" i="1" s="1"/>
  <c r="AH117" i="1"/>
  <c r="Q117" i="1" s="1"/>
  <c r="AH122" i="1"/>
  <c r="Q122" i="1" s="1"/>
  <c r="AH138" i="1"/>
  <c r="Q138" i="1" s="1"/>
  <c r="AH134" i="1"/>
  <c r="Q134" i="1" s="1"/>
  <c r="AH105" i="1"/>
  <c r="Q105" i="1" s="1"/>
  <c r="AH139" i="1"/>
  <c r="Q139" i="1" s="1"/>
  <c r="AH140" i="1"/>
  <c r="Q140" i="1" s="1"/>
  <c r="AH118" i="1"/>
  <c r="Q118" i="1" s="1"/>
  <c r="AH106" i="1"/>
  <c r="Q106" i="1" s="1"/>
  <c r="AH119" i="1"/>
  <c r="Q119" i="1" s="1"/>
  <c r="AH133" i="1"/>
  <c r="Q133" i="1" s="1"/>
  <c r="AH115" i="1"/>
  <c r="Q115" i="1" s="1"/>
  <c r="AH142" i="1"/>
  <c r="Q142" i="1" s="1"/>
  <c r="AH137" i="1"/>
  <c r="Q137" i="1" s="1"/>
  <c r="AH144" i="1"/>
  <c r="Q144" i="1" s="1"/>
  <c r="BF144" i="1" s="1"/>
  <c r="AH143" i="1"/>
  <c r="Q143" i="1" s="1"/>
  <c r="AH141" i="1"/>
  <c r="Q141" i="1" s="1"/>
  <c r="AH146" i="1"/>
  <c r="Q146" i="1" s="1"/>
  <c r="BF146" i="1" s="1"/>
  <c r="AH124" i="1"/>
  <c r="Q124" i="1" s="1"/>
  <c r="AH145" i="1"/>
  <c r="Q145" i="1" s="1"/>
  <c r="AH108" i="1"/>
  <c r="Q108" i="1" s="1"/>
  <c r="AH123" i="1"/>
  <c r="Q123" i="1" s="1"/>
  <c r="AH107" i="1"/>
  <c r="Q107" i="1" s="1"/>
  <c r="AH109" i="1"/>
  <c r="Q109" i="1" s="1"/>
  <c r="AH125" i="1"/>
  <c r="Q125" i="1" s="1"/>
  <c r="AH77" i="1"/>
  <c r="Q77" i="1" s="1"/>
  <c r="AH130" i="1"/>
  <c r="Q130" i="1" s="1"/>
  <c r="AI94" i="1"/>
  <c r="AL94" i="1"/>
  <c r="AV94" i="1" s="1"/>
  <c r="AJ94" i="1"/>
  <c r="AT94" i="1" s="1"/>
  <c r="AK94" i="1"/>
  <c r="AH112" i="1"/>
  <c r="Q112" i="1" s="1"/>
  <c r="AH129" i="1"/>
  <c r="Q129" i="1" s="1"/>
  <c r="AH128" i="1"/>
  <c r="Q128" i="1" s="1"/>
  <c r="AH111" i="1"/>
  <c r="Q111" i="1" s="1"/>
  <c r="AJ76" i="1"/>
  <c r="AT76" i="1" s="1"/>
  <c r="AI76" i="1"/>
  <c r="AL76" i="1"/>
  <c r="AV76" i="1" s="1"/>
  <c r="AK76" i="1"/>
  <c r="AH147" i="1"/>
  <c r="Q147" i="1" s="1"/>
  <c r="AH113" i="1"/>
  <c r="Q113" i="1" s="1"/>
  <c r="AH127" i="1"/>
  <c r="Q127" i="1" s="1"/>
  <c r="AH95" i="1"/>
  <c r="Q95" i="1" s="1"/>
  <c r="AH148" i="1"/>
  <c r="Q148" i="1" s="1"/>
  <c r="AO41" i="1"/>
  <c r="BD41" i="1" s="1"/>
  <c r="AO23" i="1"/>
  <c r="AO59" i="1"/>
  <c r="BD59" i="1" s="1"/>
  <c r="AS41" i="1"/>
  <c r="AM41" i="1"/>
  <c r="BB41" i="1" s="1"/>
  <c r="AS23" i="1"/>
  <c r="AM23" i="1"/>
  <c r="AS59" i="1"/>
  <c r="AM59" i="1"/>
  <c r="BB59" i="1" s="1"/>
  <c r="BF136" i="1" l="1"/>
  <c r="BF95" i="1"/>
  <c r="BF142" i="1"/>
  <c r="BF125" i="1"/>
  <c r="BF124" i="1"/>
  <c r="BF140" i="1"/>
  <c r="BF102" i="1"/>
  <c r="BF103" i="1"/>
  <c r="BF121" i="1"/>
  <c r="BF97" i="1"/>
  <c r="BF145" i="1"/>
  <c r="BF130" i="1"/>
  <c r="BF77" i="1"/>
  <c r="BF134" i="1"/>
  <c r="BF109" i="1"/>
  <c r="BF122" i="1"/>
  <c r="BF107" i="1"/>
  <c r="BF117" i="1"/>
  <c r="BF114" i="1"/>
  <c r="BF96" i="1"/>
  <c r="BF137" i="1"/>
  <c r="BF101" i="1"/>
  <c r="BF111" i="1"/>
  <c r="BF143" i="1"/>
  <c r="BF149" i="1"/>
  <c r="BF113" i="1"/>
  <c r="BF112" i="1"/>
  <c r="BF106" i="1"/>
  <c r="BF135" i="1"/>
  <c r="BF132" i="1"/>
  <c r="BF127" i="1"/>
  <c r="BF115" i="1"/>
  <c r="BF116" i="1"/>
  <c r="BF133" i="1"/>
  <c r="BF99" i="1"/>
  <c r="BF118" i="1"/>
  <c r="BF98" i="1"/>
  <c r="BD21" i="1"/>
  <c r="BF21" i="1"/>
  <c r="BF147" i="1"/>
  <c r="BF110" i="1"/>
  <c r="BF128" i="1"/>
  <c r="BF148" i="1"/>
  <c r="BF139" i="1"/>
  <c r="BF141" i="1"/>
  <c r="BF108" i="1"/>
  <c r="BF123" i="1"/>
  <c r="BF138" i="1"/>
  <c r="BF104" i="1"/>
  <c r="BF105" i="1"/>
  <c r="BF119" i="1"/>
  <c r="BF120" i="1"/>
  <c r="BF100" i="1"/>
  <c r="BD23" i="1"/>
  <c r="BF23" i="1"/>
  <c r="BF129" i="1"/>
  <c r="BD11" i="1"/>
  <c r="BE11" i="1"/>
  <c r="BD12" i="1"/>
  <c r="BE12" i="1"/>
  <c r="BD15" i="1"/>
  <c r="BE15" i="1"/>
  <c r="BD17" i="1"/>
  <c r="BE17" i="1"/>
  <c r="BD13" i="1"/>
  <c r="BE13" i="1"/>
  <c r="BD8" i="1"/>
  <c r="BE8" i="1"/>
  <c r="BD19" i="1"/>
  <c r="BE19" i="1"/>
  <c r="BD7" i="1"/>
  <c r="BE7" i="1"/>
  <c r="BD6" i="1"/>
  <c r="BE6" i="1"/>
  <c r="BD20" i="1"/>
  <c r="BE20" i="1"/>
  <c r="BD14" i="1"/>
  <c r="BE14" i="1"/>
  <c r="BE18" i="1"/>
  <c r="BD18" i="1"/>
  <c r="BE22" i="1"/>
  <c r="BD22" i="1"/>
  <c r="BD16" i="1"/>
  <c r="BE16" i="1"/>
  <c r="BE10" i="1"/>
  <c r="BD10" i="1"/>
  <c r="BD9" i="1"/>
  <c r="BE9" i="1"/>
  <c r="AN23" i="1"/>
  <c r="BC23" i="1" s="1"/>
  <c r="BB23" i="1"/>
  <c r="BK24" i="3"/>
  <c r="BH24" i="3"/>
  <c r="BL24" i="3" s="1"/>
  <c r="BN24" i="3" s="1"/>
  <c r="BQ24" i="3" s="1"/>
  <c r="BI24" i="3"/>
  <c r="BM24" i="3" s="1"/>
  <c r="BO24" i="3" s="1"/>
  <c r="BJ24" i="3"/>
  <c r="BK14" i="3"/>
  <c r="BH14" i="3"/>
  <c r="BL14" i="3" s="1"/>
  <c r="BN14" i="3" s="1"/>
  <c r="BQ14" i="3" s="1"/>
  <c r="BI14" i="3"/>
  <c r="BM14" i="3" s="1"/>
  <c r="BO14" i="3" s="1"/>
  <c r="CU14" i="3" s="1"/>
  <c r="BJ14" i="3"/>
  <c r="BH46" i="3"/>
  <c r="BL46" i="3" s="1"/>
  <c r="BN46" i="3" s="1"/>
  <c r="BQ46" i="3" s="1"/>
  <c r="BJ46" i="3"/>
  <c r="BK46" i="3"/>
  <c r="BI46" i="3"/>
  <c r="BM46" i="3" s="1"/>
  <c r="BO46" i="3" s="1"/>
  <c r="BI81" i="3"/>
  <c r="BM81" i="3" s="1"/>
  <c r="BO81" i="3" s="1"/>
  <c r="CU81" i="3" s="1"/>
  <c r="BJ81" i="3"/>
  <c r="BK81" i="3"/>
  <c r="BH81" i="3"/>
  <c r="BL81" i="3" s="1"/>
  <c r="BN81" i="3" s="1"/>
  <c r="BH86" i="3"/>
  <c r="BL86" i="3" s="1"/>
  <c r="BN86" i="3" s="1"/>
  <c r="BQ86" i="3" s="1"/>
  <c r="BI86" i="3"/>
  <c r="BM86" i="3" s="1"/>
  <c r="BO86" i="3" s="1"/>
  <c r="CU86" i="3" s="1"/>
  <c r="BJ86" i="3"/>
  <c r="BK86" i="3"/>
  <c r="BI59" i="3"/>
  <c r="BM59" i="3" s="1"/>
  <c r="BO59" i="3" s="1"/>
  <c r="BJ59" i="3"/>
  <c r="BK59" i="3"/>
  <c r="BH59" i="3"/>
  <c r="BL59" i="3" s="1"/>
  <c r="BN59" i="3" s="1"/>
  <c r="BI88" i="3"/>
  <c r="BM88" i="3" s="1"/>
  <c r="BO88" i="3" s="1"/>
  <c r="BK88" i="3"/>
  <c r="BJ88" i="3"/>
  <c r="BH88" i="3"/>
  <c r="BL88" i="3" s="1"/>
  <c r="BN88" i="3" s="1"/>
  <c r="BI73" i="3"/>
  <c r="BM73" i="3" s="1"/>
  <c r="BO73" i="3" s="1"/>
  <c r="CU73" i="3" s="1"/>
  <c r="BJ73" i="3"/>
  <c r="BK73" i="3"/>
  <c r="BH73" i="3"/>
  <c r="BL73" i="3" s="1"/>
  <c r="BN73" i="3" s="1"/>
  <c r="BK76" i="3"/>
  <c r="BH76" i="3"/>
  <c r="BL76" i="3" s="1"/>
  <c r="BN76" i="3" s="1"/>
  <c r="BQ76" i="3" s="1"/>
  <c r="BI76" i="3"/>
  <c r="BM76" i="3" s="1"/>
  <c r="BO76" i="3" s="1"/>
  <c r="CU76" i="3" s="1"/>
  <c r="BJ76" i="3"/>
  <c r="BJ40" i="3"/>
  <c r="BK40" i="3"/>
  <c r="BI40" i="3"/>
  <c r="BM40" i="3" s="1"/>
  <c r="BO40" i="3" s="1"/>
  <c r="BH40" i="3"/>
  <c r="BL40" i="3" s="1"/>
  <c r="BN40" i="3" s="1"/>
  <c r="BI98" i="3"/>
  <c r="BM98" i="3" s="1"/>
  <c r="BO98" i="3" s="1"/>
  <c r="CU98" i="3" s="1"/>
  <c r="BJ98" i="3"/>
  <c r="BK98" i="3"/>
  <c r="BH98" i="3"/>
  <c r="BL98" i="3" s="1"/>
  <c r="BN98" i="3" s="1"/>
  <c r="BH11" i="3"/>
  <c r="BL11" i="3" s="1"/>
  <c r="BN11" i="3" s="1"/>
  <c r="BI11" i="3"/>
  <c r="BM11" i="3" s="1"/>
  <c r="BO11" i="3" s="1"/>
  <c r="CU11" i="3" s="1"/>
  <c r="BJ11" i="3"/>
  <c r="BK11" i="3"/>
  <c r="BI55" i="3"/>
  <c r="BM55" i="3" s="1"/>
  <c r="BO55" i="3" s="1"/>
  <c r="BJ55" i="3"/>
  <c r="BK55" i="3"/>
  <c r="BH55" i="3"/>
  <c r="BL55" i="3" s="1"/>
  <c r="BN55" i="3" s="1"/>
  <c r="AL131" i="1"/>
  <c r="AV131" i="1" s="1"/>
  <c r="Q131" i="1"/>
  <c r="BF131" i="1" s="1"/>
  <c r="BH23" i="3"/>
  <c r="BL23" i="3" s="1"/>
  <c r="BN23" i="3" s="1"/>
  <c r="BI23" i="3"/>
  <c r="BM23" i="3" s="1"/>
  <c r="BO23" i="3" s="1"/>
  <c r="BJ23" i="3"/>
  <c r="BK23" i="3"/>
  <c r="BH39" i="3"/>
  <c r="BL39" i="3" s="1"/>
  <c r="BN39" i="3" s="1"/>
  <c r="BK39" i="3"/>
  <c r="BI39" i="3"/>
  <c r="BM39" i="3" s="1"/>
  <c r="BO39" i="3" s="1"/>
  <c r="CU39" i="3" s="1"/>
  <c r="BJ39" i="3"/>
  <c r="BI37" i="3"/>
  <c r="BM37" i="3" s="1"/>
  <c r="BO37" i="3" s="1"/>
  <c r="BJ37" i="3"/>
  <c r="BH37" i="3"/>
  <c r="BL37" i="3" s="1"/>
  <c r="BN37" i="3" s="1"/>
  <c r="BK37" i="3"/>
  <c r="BI65" i="3"/>
  <c r="BM65" i="3" s="1"/>
  <c r="BO65" i="3" s="1"/>
  <c r="CU65" i="3" s="1"/>
  <c r="BJ65" i="3"/>
  <c r="BK65" i="3"/>
  <c r="BH65" i="3"/>
  <c r="BL65" i="3" s="1"/>
  <c r="BN65" i="3" s="1"/>
  <c r="BQ65" i="3" s="1"/>
  <c r="BH15" i="3"/>
  <c r="BL15" i="3" s="1"/>
  <c r="BN15" i="3" s="1"/>
  <c r="BJ15" i="3"/>
  <c r="BK15" i="3"/>
  <c r="BI15" i="3"/>
  <c r="BM15" i="3" s="1"/>
  <c r="BO15" i="3" s="1"/>
  <c r="CU15" i="3" s="1"/>
  <c r="BI58" i="3"/>
  <c r="BM58" i="3" s="1"/>
  <c r="BO58" i="3" s="1"/>
  <c r="CU58" i="3" s="1"/>
  <c r="BH58" i="3"/>
  <c r="BL58" i="3" s="1"/>
  <c r="BN58" i="3" s="1"/>
  <c r="BJ58" i="3"/>
  <c r="BK58" i="3"/>
  <c r="BH30" i="3"/>
  <c r="BL30" i="3" s="1"/>
  <c r="BN30" i="3" s="1"/>
  <c r="BI30" i="3"/>
  <c r="BM30" i="3" s="1"/>
  <c r="BO30" i="3" s="1"/>
  <c r="BJ30" i="3"/>
  <c r="BK30" i="3"/>
  <c r="BI95" i="3"/>
  <c r="BM95" i="3" s="1"/>
  <c r="BO95" i="3" s="1"/>
  <c r="CU95" i="3" s="1"/>
  <c r="BJ95" i="3"/>
  <c r="BK95" i="3"/>
  <c r="BH95" i="3"/>
  <c r="BL95" i="3" s="1"/>
  <c r="BN95" i="3" s="1"/>
  <c r="BH41" i="3"/>
  <c r="BL41" i="3" s="1"/>
  <c r="BN41" i="3" s="1"/>
  <c r="BJ41" i="3"/>
  <c r="BK41" i="3"/>
  <c r="BI41" i="3"/>
  <c r="BM41" i="3" s="1"/>
  <c r="BO41" i="3" s="1"/>
  <c r="CU41" i="3" s="1"/>
  <c r="BJ47" i="3"/>
  <c r="BI47" i="3"/>
  <c r="BM47" i="3" s="1"/>
  <c r="BO47" i="3" s="1"/>
  <c r="BK47" i="3"/>
  <c r="BH47" i="3"/>
  <c r="BL47" i="3" s="1"/>
  <c r="BN47" i="3" s="1"/>
  <c r="BU47" i="3" s="1"/>
  <c r="BJ17" i="3"/>
  <c r="BI17" i="3"/>
  <c r="BM17" i="3" s="1"/>
  <c r="BO17" i="3" s="1"/>
  <c r="BK17" i="3"/>
  <c r="BH17" i="3"/>
  <c r="BL17" i="3" s="1"/>
  <c r="BN17" i="3" s="1"/>
  <c r="BU17" i="3" s="1"/>
  <c r="BI82" i="3"/>
  <c r="BM82" i="3" s="1"/>
  <c r="BO82" i="3" s="1"/>
  <c r="BJ82" i="3"/>
  <c r="BK82" i="3"/>
  <c r="BH82" i="3"/>
  <c r="BL82" i="3" s="1"/>
  <c r="BN82" i="3" s="1"/>
  <c r="BQ82" i="3" s="1"/>
  <c r="BH64" i="3"/>
  <c r="BL64" i="3" s="1"/>
  <c r="BN64" i="3" s="1"/>
  <c r="BK64" i="3"/>
  <c r="BJ64" i="3"/>
  <c r="BI64" i="3"/>
  <c r="BM64" i="3" s="1"/>
  <c r="BO64" i="3" s="1"/>
  <c r="CU64" i="3" s="1"/>
  <c r="BJ79" i="3"/>
  <c r="BK79" i="3"/>
  <c r="BH79" i="3"/>
  <c r="BL79" i="3" s="1"/>
  <c r="BN79" i="3" s="1"/>
  <c r="BS79" i="3" s="1"/>
  <c r="BI79" i="3"/>
  <c r="BM79" i="3" s="1"/>
  <c r="BO79" i="3" s="1"/>
  <c r="CU79" i="3" s="1"/>
  <c r="BI9" i="3"/>
  <c r="BM9" i="3" s="1"/>
  <c r="BO9" i="3" s="1"/>
  <c r="CU9" i="3" s="1"/>
  <c r="BJ9" i="3"/>
  <c r="BH9" i="3"/>
  <c r="BL9" i="3" s="1"/>
  <c r="BN9" i="3" s="1"/>
  <c r="BQ9" i="3" s="1"/>
  <c r="BK9" i="3"/>
  <c r="BJ29" i="3"/>
  <c r="BK29" i="3"/>
  <c r="BI29" i="3"/>
  <c r="BM29" i="3" s="1"/>
  <c r="BO29" i="3" s="1"/>
  <c r="CU29" i="3" s="1"/>
  <c r="BH29" i="3"/>
  <c r="BL29" i="3" s="1"/>
  <c r="BN29" i="3" s="1"/>
  <c r="BQ29" i="3" s="1"/>
  <c r="BK27" i="3"/>
  <c r="BH27" i="3"/>
  <c r="BL27" i="3" s="1"/>
  <c r="BN27" i="3" s="1"/>
  <c r="BJ27" i="3"/>
  <c r="BI27" i="3"/>
  <c r="BM27" i="3" s="1"/>
  <c r="BO27" i="3" s="1"/>
  <c r="CU27" i="3" s="1"/>
  <c r="BJ52" i="3"/>
  <c r="BI52" i="3"/>
  <c r="BM52" i="3" s="1"/>
  <c r="BO52" i="3" s="1"/>
  <c r="BK52" i="3"/>
  <c r="BH52" i="3"/>
  <c r="BL52" i="3" s="1"/>
  <c r="BN52" i="3" s="1"/>
  <c r="BS52" i="3" s="1"/>
  <c r="BJ20" i="3"/>
  <c r="BK20" i="3"/>
  <c r="BH20" i="3"/>
  <c r="BL20" i="3" s="1"/>
  <c r="BN20" i="3" s="1"/>
  <c r="BQ20" i="3" s="1"/>
  <c r="BI20" i="3"/>
  <c r="BM20" i="3" s="1"/>
  <c r="BO20" i="3" s="1"/>
  <c r="CU20" i="3" s="1"/>
  <c r="BK49" i="3"/>
  <c r="BH49" i="3"/>
  <c r="BL49" i="3" s="1"/>
  <c r="BN49" i="3" s="1"/>
  <c r="BI49" i="3"/>
  <c r="BM49" i="3" s="1"/>
  <c r="BO49" i="3" s="1"/>
  <c r="BJ49" i="3"/>
  <c r="BJ71" i="3"/>
  <c r="BK71" i="3"/>
  <c r="BH71" i="3"/>
  <c r="BL71" i="3" s="1"/>
  <c r="BN71" i="3" s="1"/>
  <c r="BI71" i="3"/>
  <c r="BM71" i="3" s="1"/>
  <c r="BO71" i="3" s="1"/>
  <c r="CU71" i="3" s="1"/>
  <c r="BI97" i="3"/>
  <c r="BM97" i="3" s="1"/>
  <c r="BO97" i="3" s="1"/>
  <c r="BJ97" i="3"/>
  <c r="BK97" i="3"/>
  <c r="BH97" i="3"/>
  <c r="BL97" i="3" s="1"/>
  <c r="BN97" i="3" s="1"/>
  <c r="BQ97" i="3" s="1"/>
  <c r="BK53" i="3"/>
  <c r="BJ53" i="3"/>
  <c r="BI53" i="3"/>
  <c r="BM53" i="3" s="1"/>
  <c r="BO53" i="3" s="1"/>
  <c r="CU53" i="3" s="1"/>
  <c r="BH53" i="3"/>
  <c r="BL53" i="3" s="1"/>
  <c r="BN53" i="3" s="1"/>
  <c r="BT53" i="3" s="1"/>
  <c r="BI8" i="3"/>
  <c r="BM8" i="3" s="1"/>
  <c r="BO8" i="3" s="1"/>
  <c r="CU8" i="3" s="1"/>
  <c r="BJ8" i="3"/>
  <c r="BK8" i="3"/>
  <c r="BH8" i="3"/>
  <c r="BL8" i="3" s="1"/>
  <c r="BN8" i="3" s="1"/>
  <c r="BJ31" i="3"/>
  <c r="BK31" i="3"/>
  <c r="BI31" i="3"/>
  <c r="BM31" i="3" s="1"/>
  <c r="BO31" i="3" s="1"/>
  <c r="BV31" i="3" s="1"/>
  <c r="BH31" i="3"/>
  <c r="BL31" i="3" s="1"/>
  <c r="BN31" i="3" s="1"/>
  <c r="BQ31" i="3" s="1"/>
  <c r="BJ89" i="3"/>
  <c r="BK89" i="3"/>
  <c r="BI89" i="3"/>
  <c r="BM89" i="3" s="1"/>
  <c r="BO89" i="3" s="1"/>
  <c r="BX89" i="3" s="1"/>
  <c r="BH89" i="3"/>
  <c r="BL89" i="3" s="1"/>
  <c r="BN89" i="3" s="1"/>
  <c r="BQ89" i="3" s="1"/>
  <c r="BK28" i="3"/>
  <c r="BH28" i="3"/>
  <c r="BL28" i="3" s="1"/>
  <c r="BN28" i="3" s="1"/>
  <c r="BJ28" i="3"/>
  <c r="BI28" i="3"/>
  <c r="BM28" i="3" s="1"/>
  <c r="BO28" i="3" s="1"/>
  <c r="CU28" i="3" s="1"/>
  <c r="BH84" i="3"/>
  <c r="BL84" i="3" s="1"/>
  <c r="BN84" i="3" s="1"/>
  <c r="BI84" i="3"/>
  <c r="BM84" i="3" s="1"/>
  <c r="BO84" i="3" s="1"/>
  <c r="BJ84" i="3"/>
  <c r="BK84" i="3"/>
  <c r="BH26" i="3"/>
  <c r="BL26" i="3" s="1"/>
  <c r="BN26" i="3" s="1"/>
  <c r="CN26" i="3" s="1"/>
  <c r="BI26" i="3"/>
  <c r="BM26" i="3" s="1"/>
  <c r="BO26" i="3" s="1"/>
  <c r="BJ26" i="3"/>
  <c r="BK26" i="3"/>
  <c r="BK85" i="3"/>
  <c r="BH85" i="3"/>
  <c r="BL85" i="3" s="1"/>
  <c r="BN85" i="3" s="1"/>
  <c r="BI85" i="3"/>
  <c r="BM85" i="3" s="1"/>
  <c r="BO85" i="3" s="1"/>
  <c r="BJ85" i="3"/>
  <c r="BI18" i="3"/>
  <c r="BM18" i="3" s="1"/>
  <c r="BO18" i="3" s="1"/>
  <c r="BH18" i="3"/>
  <c r="BL18" i="3" s="1"/>
  <c r="BN18" i="3" s="1"/>
  <c r="BK18" i="3"/>
  <c r="BJ18" i="3"/>
  <c r="BK25" i="3"/>
  <c r="BI25" i="3"/>
  <c r="BM25" i="3" s="1"/>
  <c r="BO25" i="3" s="1"/>
  <c r="BJ25" i="3"/>
  <c r="BH25" i="3"/>
  <c r="BL25" i="3" s="1"/>
  <c r="BN25" i="3" s="1"/>
  <c r="BQ25" i="3" s="1"/>
  <c r="BJ96" i="3"/>
  <c r="BK96" i="3"/>
  <c r="BH96" i="3"/>
  <c r="BL96" i="3" s="1"/>
  <c r="BN96" i="3" s="1"/>
  <c r="BI96" i="3"/>
  <c r="BM96" i="3" s="1"/>
  <c r="BO96" i="3" s="1"/>
  <c r="CU96" i="3" s="1"/>
  <c r="BI63" i="3"/>
  <c r="BM63" i="3" s="1"/>
  <c r="BO63" i="3" s="1"/>
  <c r="BH63" i="3"/>
  <c r="BL63" i="3" s="1"/>
  <c r="BN63" i="3" s="1"/>
  <c r="BJ63" i="3"/>
  <c r="BK63" i="3"/>
  <c r="BK43" i="3"/>
  <c r="BI43" i="3"/>
  <c r="BM43" i="3" s="1"/>
  <c r="BO43" i="3" s="1"/>
  <c r="CU43" i="3" s="1"/>
  <c r="BJ43" i="3"/>
  <c r="BH43" i="3"/>
  <c r="BL43" i="3" s="1"/>
  <c r="BN43" i="3" s="1"/>
  <c r="BK21" i="3"/>
  <c r="BI21" i="3"/>
  <c r="BM21" i="3" s="1"/>
  <c r="BO21" i="3" s="1"/>
  <c r="BJ21" i="3"/>
  <c r="BH21" i="3"/>
  <c r="BL21" i="3" s="1"/>
  <c r="BN21" i="3" s="1"/>
  <c r="BQ21" i="3" s="1"/>
  <c r="BI74" i="3"/>
  <c r="BM74" i="3" s="1"/>
  <c r="BO74" i="3" s="1"/>
  <c r="BJ74" i="3"/>
  <c r="BH74" i="3"/>
  <c r="BL74" i="3" s="1"/>
  <c r="BN74" i="3" s="1"/>
  <c r="BK74" i="3"/>
  <c r="BH57" i="3"/>
  <c r="BL57" i="3" s="1"/>
  <c r="BN57" i="3" s="1"/>
  <c r="BK57" i="3"/>
  <c r="BI57" i="3"/>
  <c r="BM57" i="3" s="1"/>
  <c r="BO57" i="3" s="1"/>
  <c r="BJ57" i="3"/>
  <c r="BI67" i="3"/>
  <c r="BM67" i="3" s="1"/>
  <c r="BO67" i="3" s="1"/>
  <c r="BJ67" i="3"/>
  <c r="BH67" i="3"/>
  <c r="BL67" i="3" s="1"/>
  <c r="BN67" i="3" s="1"/>
  <c r="BK67" i="3"/>
  <c r="BK50" i="3"/>
  <c r="BH50" i="3"/>
  <c r="BL50" i="3" s="1"/>
  <c r="BN50" i="3" s="1"/>
  <c r="BI50" i="3"/>
  <c r="BM50" i="3" s="1"/>
  <c r="BO50" i="3" s="1"/>
  <c r="BV50" i="3" s="1"/>
  <c r="BJ50" i="3"/>
  <c r="BJ19" i="3"/>
  <c r="BK19" i="3"/>
  <c r="BH19" i="3"/>
  <c r="BL19" i="3" s="1"/>
  <c r="BN19" i="3" s="1"/>
  <c r="BI19" i="3"/>
  <c r="BM19" i="3" s="1"/>
  <c r="BO19" i="3" s="1"/>
  <c r="CU19" i="3" s="1"/>
  <c r="BK60" i="3"/>
  <c r="BH60" i="3"/>
  <c r="BL60" i="3" s="1"/>
  <c r="BN60" i="3" s="1"/>
  <c r="BI60" i="3"/>
  <c r="BM60" i="3" s="1"/>
  <c r="BO60" i="3" s="1"/>
  <c r="BV60" i="3" s="1"/>
  <c r="BJ60" i="3"/>
  <c r="BK100" i="3"/>
  <c r="BH100" i="3"/>
  <c r="BL100" i="3" s="1"/>
  <c r="BN100" i="3" s="1"/>
  <c r="BI100" i="3"/>
  <c r="BM100" i="3" s="1"/>
  <c r="BO100" i="3" s="1"/>
  <c r="CU100" i="3" s="1"/>
  <c r="BJ100" i="3"/>
  <c r="BK38" i="3"/>
  <c r="BJ38" i="3"/>
  <c r="BI38" i="3"/>
  <c r="BM38" i="3" s="1"/>
  <c r="BO38" i="3" s="1"/>
  <c r="CU38" i="3" s="1"/>
  <c r="BH38" i="3"/>
  <c r="BL38" i="3" s="1"/>
  <c r="BN38" i="3" s="1"/>
  <c r="CO38" i="3" s="1"/>
  <c r="BI62" i="3"/>
  <c r="BM62" i="3" s="1"/>
  <c r="BO62" i="3" s="1"/>
  <c r="BX62" i="3" s="1"/>
  <c r="BJ62" i="3"/>
  <c r="BK62" i="3"/>
  <c r="BH62" i="3"/>
  <c r="BL62" i="3" s="1"/>
  <c r="BN62" i="3" s="1"/>
  <c r="CM62" i="3" s="1"/>
  <c r="BI93" i="3"/>
  <c r="BM93" i="3" s="1"/>
  <c r="BO93" i="3" s="1"/>
  <c r="BK93" i="3"/>
  <c r="BH93" i="3"/>
  <c r="BL93" i="3" s="1"/>
  <c r="BN93" i="3" s="1"/>
  <c r="BJ93" i="3"/>
  <c r="BI94" i="3"/>
  <c r="BM94" i="3" s="1"/>
  <c r="BO94" i="3" s="1"/>
  <c r="BK94" i="3"/>
  <c r="BH94" i="3"/>
  <c r="BL94" i="3" s="1"/>
  <c r="BN94" i="3" s="1"/>
  <c r="BR94" i="3" s="1"/>
  <c r="BJ94" i="3"/>
  <c r="BH33" i="3"/>
  <c r="BL33" i="3" s="1"/>
  <c r="BN33" i="3" s="1"/>
  <c r="BK33" i="3"/>
  <c r="BI33" i="3"/>
  <c r="BM33" i="3" s="1"/>
  <c r="BO33" i="3" s="1"/>
  <c r="BV33" i="3" s="1"/>
  <c r="BJ33" i="3"/>
  <c r="BI78" i="3"/>
  <c r="BM78" i="3" s="1"/>
  <c r="BO78" i="3" s="1"/>
  <c r="BJ78" i="3"/>
  <c r="BK78" i="3"/>
  <c r="BH78" i="3"/>
  <c r="BL78" i="3" s="1"/>
  <c r="BN78" i="3" s="1"/>
  <c r="BQ78" i="3" s="1"/>
  <c r="BH77" i="3"/>
  <c r="BL77" i="3" s="1"/>
  <c r="BN77" i="3" s="1"/>
  <c r="BI77" i="3"/>
  <c r="BM77" i="3" s="1"/>
  <c r="BO77" i="3" s="1"/>
  <c r="BJ77" i="3"/>
  <c r="BK77" i="3"/>
  <c r="BI48" i="3"/>
  <c r="BM48" i="3" s="1"/>
  <c r="BO48" i="3" s="1"/>
  <c r="BJ48" i="3"/>
  <c r="BK48" i="3"/>
  <c r="BH48" i="3"/>
  <c r="BL48" i="3" s="1"/>
  <c r="BN48" i="3" s="1"/>
  <c r="BQ48" i="3" s="1"/>
  <c r="BH91" i="3"/>
  <c r="BL91" i="3" s="1"/>
  <c r="BN91" i="3" s="1"/>
  <c r="BI91" i="3"/>
  <c r="BM91" i="3" s="1"/>
  <c r="BO91" i="3" s="1"/>
  <c r="BJ91" i="3"/>
  <c r="BK91" i="3"/>
  <c r="BJ92" i="3"/>
  <c r="BK92" i="3"/>
  <c r="BH92" i="3"/>
  <c r="BL92" i="3" s="1"/>
  <c r="BN92" i="3" s="1"/>
  <c r="BQ92" i="3" s="1"/>
  <c r="BI92" i="3"/>
  <c r="BM92" i="3" s="1"/>
  <c r="BO92" i="3" s="1"/>
  <c r="CU92" i="3" s="1"/>
  <c r="BJ12" i="3"/>
  <c r="BK12" i="3"/>
  <c r="BH12" i="3"/>
  <c r="BL12" i="3" s="1"/>
  <c r="BN12" i="3" s="1"/>
  <c r="CN12" i="3" s="1"/>
  <c r="BI12" i="3"/>
  <c r="BM12" i="3" s="1"/>
  <c r="BO12" i="3" s="1"/>
  <c r="CU12" i="3" s="1"/>
  <c r="BH69" i="3"/>
  <c r="BL69" i="3" s="1"/>
  <c r="BN69" i="3" s="1"/>
  <c r="BJ69" i="3"/>
  <c r="BK69" i="3"/>
  <c r="BI69" i="3"/>
  <c r="BM69" i="3" s="1"/>
  <c r="BO69" i="3" s="1"/>
  <c r="CU69" i="3" s="1"/>
  <c r="BH68" i="3"/>
  <c r="BL68" i="3" s="1"/>
  <c r="BN68" i="3" s="1"/>
  <c r="BI68" i="3"/>
  <c r="BM68" i="3" s="1"/>
  <c r="BO68" i="3" s="1"/>
  <c r="BJ68" i="3"/>
  <c r="BK68" i="3"/>
  <c r="BK83" i="3"/>
  <c r="BJ83" i="3"/>
  <c r="BI83" i="3"/>
  <c r="BM83" i="3" s="1"/>
  <c r="BO83" i="3" s="1"/>
  <c r="BH83" i="3"/>
  <c r="BL83" i="3" s="1"/>
  <c r="BN83" i="3" s="1"/>
  <c r="BQ83" i="3" s="1"/>
  <c r="BK45" i="3"/>
  <c r="BI45" i="3"/>
  <c r="BM45" i="3" s="1"/>
  <c r="BO45" i="3" s="1"/>
  <c r="BJ45" i="3"/>
  <c r="BH45" i="3"/>
  <c r="BL45" i="3" s="1"/>
  <c r="BN45" i="3" s="1"/>
  <c r="BQ45" i="3" s="1"/>
  <c r="BK72" i="3"/>
  <c r="BH72" i="3"/>
  <c r="BL72" i="3" s="1"/>
  <c r="BN72" i="3" s="1"/>
  <c r="BI72" i="3"/>
  <c r="BM72" i="3" s="1"/>
  <c r="BO72" i="3" s="1"/>
  <c r="BJ72" i="3"/>
  <c r="BI66" i="3"/>
  <c r="BM66" i="3" s="1"/>
  <c r="BO66" i="3" s="1"/>
  <c r="BK66" i="3"/>
  <c r="BH66" i="3"/>
  <c r="BL66" i="3" s="1"/>
  <c r="BN66" i="3" s="1"/>
  <c r="BQ66" i="3" s="1"/>
  <c r="BJ66" i="3"/>
  <c r="BK34" i="3"/>
  <c r="BJ34" i="3"/>
  <c r="BI34" i="3"/>
  <c r="BM34" i="3" s="1"/>
  <c r="BO34" i="3" s="1"/>
  <c r="CU34" i="3" s="1"/>
  <c r="BH34" i="3"/>
  <c r="BL34" i="3" s="1"/>
  <c r="BN34" i="3" s="1"/>
  <c r="BS34" i="3" s="1"/>
  <c r="BI99" i="3"/>
  <c r="BM99" i="3" s="1"/>
  <c r="BO99" i="3" s="1"/>
  <c r="BH99" i="3"/>
  <c r="BL99" i="3" s="1"/>
  <c r="BN99" i="3" s="1"/>
  <c r="BJ99" i="3"/>
  <c r="BK99" i="3"/>
  <c r="BK56" i="3"/>
  <c r="BH56" i="3"/>
  <c r="BL56" i="3" s="1"/>
  <c r="BN56" i="3" s="1"/>
  <c r="BI56" i="3"/>
  <c r="BM56" i="3" s="1"/>
  <c r="BO56" i="3" s="1"/>
  <c r="CU56" i="3" s="1"/>
  <c r="BJ56" i="3"/>
  <c r="BJ36" i="3"/>
  <c r="BK36" i="3"/>
  <c r="BI36" i="3"/>
  <c r="BM36" i="3" s="1"/>
  <c r="BO36" i="3" s="1"/>
  <c r="CU36" i="3" s="1"/>
  <c r="BH36" i="3"/>
  <c r="BL36" i="3" s="1"/>
  <c r="BN36" i="3" s="1"/>
  <c r="BQ36" i="3" s="1"/>
  <c r="BI10" i="3"/>
  <c r="BM10" i="3" s="1"/>
  <c r="BO10" i="3" s="1"/>
  <c r="BJ10" i="3"/>
  <c r="BH10" i="3"/>
  <c r="BL10" i="3" s="1"/>
  <c r="BN10" i="3" s="1"/>
  <c r="BK10" i="3"/>
  <c r="BK22" i="3"/>
  <c r="BI22" i="3"/>
  <c r="BM22" i="3" s="1"/>
  <c r="BO22" i="3" s="1"/>
  <c r="BJ22" i="3"/>
  <c r="BH22" i="3"/>
  <c r="BL22" i="3" s="1"/>
  <c r="BN22" i="3" s="1"/>
  <c r="BH70" i="3"/>
  <c r="BL70" i="3" s="1"/>
  <c r="BN70" i="3" s="1"/>
  <c r="BJ70" i="3"/>
  <c r="BK70" i="3"/>
  <c r="BI70" i="3"/>
  <c r="BM70" i="3" s="1"/>
  <c r="BO70" i="3" s="1"/>
  <c r="CU70" i="3" s="1"/>
  <c r="BJ42" i="3"/>
  <c r="BI42" i="3"/>
  <c r="BM42" i="3" s="1"/>
  <c r="BO42" i="3" s="1"/>
  <c r="BH42" i="3"/>
  <c r="BL42" i="3" s="1"/>
  <c r="BN42" i="3" s="1"/>
  <c r="BK42" i="3"/>
  <c r="BK32" i="3"/>
  <c r="BH32" i="3"/>
  <c r="BL32" i="3" s="1"/>
  <c r="BN32" i="3" s="1"/>
  <c r="BI32" i="3"/>
  <c r="BM32" i="3" s="1"/>
  <c r="BO32" i="3" s="1"/>
  <c r="BV32" i="3" s="1"/>
  <c r="BJ32" i="3"/>
  <c r="BH87" i="3"/>
  <c r="BL87" i="3" s="1"/>
  <c r="BN87" i="3" s="1"/>
  <c r="BI87" i="3"/>
  <c r="BM87" i="3" s="1"/>
  <c r="BO87" i="3" s="1"/>
  <c r="BK87" i="3"/>
  <c r="BJ87" i="3"/>
  <c r="BH80" i="3"/>
  <c r="BL80" i="3" s="1"/>
  <c r="BN80" i="3" s="1"/>
  <c r="BJ80" i="3"/>
  <c r="BI80" i="3"/>
  <c r="BM80" i="3" s="1"/>
  <c r="BO80" i="3" s="1"/>
  <c r="CU80" i="3" s="1"/>
  <c r="BK80" i="3"/>
  <c r="BK13" i="3"/>
  <c r="BI13" i="3"/>
  <c r="BM13" i="3" s="1"/>
  <c r="BO13" i="3" s="1"/>
  <c r="BJ13" i="3"/>
  <c r="BH13" i="3"/>
  <c r="BL13" i="3" s="1"/>
  <c r="BN13" i="3" s="1"/>
  <c r="BQ13" i="3" s="1"/>
  <c r="BK61" i="3"/>
  <c r="BI61" i="3"/>
  <c r="BM61" i="3" s="1"/>
  <c r="BO61" i="3" s="1"/>
  <c r="BH61" i="3"/>
  <c r="BL61" i="3" s="1"/>
  <c r="BN61" i="3" s="1"/>
  <c r="BU61" i="3" s="1"/>
  <c r="BJ61" i="3"/>
  <c r="BJ7" i="3"/>
  <c r="BI7" i="3"/>
  <c r="BM7" i="3" s="1"/>
  <c r="BO7" i="3" s="1"/>
  <c r="BK7" i="3"/>
  <c r="BH7" i="3"/>
  <c r="BL7" i="3" s="1"/>
  <c r="BN7" i="3" s="1"/>
  <c r="BQ7" i="3" s="1"/>
  <c r="BJ44" i="3"/>
  <c r="BH44" i="3"/>
  <c r="BL44" i="3" s="1"/>
  <c r="BN44" i="3" s="1"/>
  <c r="BK44" i="3"/>
  <c r="BI44" i="3"/>
  <c r="BM44" i="3" s="1"/>
  <c r="BO44" i="3" s="1"/>
  <c r="BI35" i="3"/>
  <c r="BM35" i="3" s="1"/>
  <c r="BO35" i="3" s="1"/>
  <c r="BH35" i="3"/>
  <c r="BL35" i="3" s="1"/>
  <c r="BN35" i="3" s="1"/>
  <c r="BJ35" i="3"/>
  <c r="BK35" i="3"/>
  <c r="BH16" i="3"/>
  <c r="BL16" i="3" s="1"/>
  <c r="BN16" i="3" s="1"/>
  <c r="BK16" i="3"/>
  <c r="BI16" i="3"/>
  <c r="BM16" i="3" s="1"/>
  <c r="BO16" i="3" s="1"/>
  <c r="CU16" i="3" s="1"/>
  <c r="BJ16" i="3"/>
  <c r="BJ51" i="3"/>
  <c r="BK51" i="3"/>
  <c r="BH51" i="3"/>
  <c r="BL51" i="3" s="1"/>
  <c r="BN51" i="3" s="1"/>
  <c r="CM51" i="3" s="1"/>
  <c r="BI51" i="3"/>
  <c r="BM51" i="3" s="1"/>
  <c r="BO51" i="3" s="1"/>
  <c r="BZ51" i="3" s="1"/>
  <c r="BK90" i="3"/>
  <c r="BI90" i="3"/>
  <c r="BM90" i="3" s="1"/>
  <c r="BO90" i="3" s="1"/>
  <c r="BH90" i="3"/>
  <c r="BL90" i="3" s="1"/>
  <c r="BN90" i="3" s="1"/>
  <c r="BR90" i="3" s="1"/>
  <c r="BJ90" i="3"/>
  <c r="BK75" i="3"/>
  <c r="BH75" i="3"/>
  <c r="BL75" i="3" s="1"/>
  <c r="BN75" i="3" s="1"/>
  <c r="BI75" i="3"/>
  <c r="BM75" i="3" s="1"/>
  <c r="BO75" i="3" s="1"/>
  <c r="CU75" i="3" s="1"/>
  <c r="BJ75" i="3"/>
  <c r="BK54" i="3"/>
  <c r="BH54" i="3"/>
  <c r="BL54" i="3" s="1"/>
  <c r="BN54" i="3" s="1"/>
  <c r="BJ54" i="3"/>
  <c r="BI54" i="3"/>
  <c r="BM54" i="3" s="1"/>
  <c r="BO54" i="3" s="1"/>
  <c r="BC6" i="3"/>
  <c r="BD6" i="3" s="1"/>
  <c r="BE6" i="3" s="1"/>
  <c r="BF6" i="3" s="1"/>
  <c r="BG6" i="3" s="1"/>
  <c r="AN41" i="1"/>
  <c r="BC41" i="1" s="1"/>
  <c r="AN59" i="1"/>
  <c r="BC59" i="1" s="1"/>
  <c r="AU76" i="1"/>
  <c r="AU94" i="1"/>
  <c r="BT80" i="3" s="1"/>
  <c r="AP59" i="1"/>
  <c r="BE59" i="1" s="1"/>
  <c r="AU126" i="1"/>
  <c r="AP41" i="1"/>
  <c r="BE41" i="1" s="1"/>
  <c r="BE23" i="1" s="1"/>
  <c r="AP23" i="1"/>
  <c r="AJ131" i="1"/>
  <c r="AT131" i="1" s="1"/>
  <c r="AK131" i="1"/>
  <c r="AI131" i="1"/>
  <c r="AK148" i="1"/>
  <c r="AL148" i="1"/>
  <c r="AV148" i="1" s="1"/>
  <c r="AJ148" i="1"/>
  <c r="AT148" i="1" s="1"/>
  <c r="AI148" i="1"/>
  <c r="AL147" i="1"/>
  <c r="AV147" i="1" s="1"/>
  <c r="AJ147" i="1"/>
  <c r="AT147" i="1" s="1"/>
  <c r="AK147" i="1"/>
  <c r="AI147" i="1"/>
  <c r="AL112" i="1"/>
  <c r="AV112" i="1" s="1"/>
  <c r="AJ112" i="1"/>
  <c r="AT112" i="1" s="1"/>
  <c r="AI112" i="1"/>
  <c r="AK112" i="1"/>
  <c r="AK130" i="1"/>
  <c r="AL130" i="1"/>
  <c r="AV130" i="1" s="1"/>
  <c r="AI130" i="1"/>
  <c r="AJ130" i="1"/>
  <c r="AT130" i="1" s="1"/>
  <c r="AK125" i="1"/>
  <c r="AJ125" i="1"/>
  <c r="AT125" i="1" s="1"/>
  <c r="AL125" i="1"/>
  <c r="AV125" i="1" s="1"/>
  <c r="AI125" i="1"/>
  <c r="AL108" i="1"/>
  <c r="AV108" i="1" s="1"/>
  <c r="AI108" i="1"/>
  <c r="AK108" i="1"/>
  <c r="AJ108" i="1"/>
  <c r="AT108" i="1" s="1"/>
  <c r="BX26" i="3" s="1"/>
  <c r="AI141" i="1"/>
  <c r="AL141" i="1"/>
  <c r="AV141" i="1" s="1"/>
  <c r="AJ141" i="1"/>
  <c r="AT141" i="1" s="1"/>
  <c r="AK141" i="1"/>
  <c r="AI142" i="1"/>
  <c r="AL142" i="1"/>
  <c r="AV142" i="1" s="1"/>
  <c r="AJ142" i="1"/>
  <c r="AT142" i="1" s="1"/>
  <c r="BX95" i="3" s="1"/>
  <c r="AK142" i="1"/>
  <c r="AI106" i="1"/>
  <c r="AL106" i="1"/>
  <c r="AV106" i="1" s="1"/>
  <c r="AK106" i="1"/>
  <c r="AJ106" i="1"/>
  <c r="AT106" i="1" s="1"/>
  <c r="AL105" i="1"/>
  <c r="AV105" i="1" s="1"/>
  <c r="AJ105" i="1"/>
  <c r="AT105" i="1" s="1"/>
  <c r="AK105" i="1"/>
  <c r="AI105" i="1"/>
  <c r="AL117" i="1"/>
  <c r="AV117" i="1" s="1"/>
  <c r="AJ117" i="1"/>
  <c r="AT117" i="1" s="1"/>
  <c r="AI117" i="1"/>
  <c r="AK117" i="1"/>
  <c r="AJ97" i="1"/>
  <c r="AT97" i="1" s="1"/>
  <c r="AL97" i="1"/>
  <c r="AV97" i="1" s="1"/>
  <c r="AI97" i="1"/>
  <c r="AK97" i="1"/>
  <c r="AL116" i="1"/>
  <c r="AV116" i="1" s="1"/>
  <c r="BU30" i="3" s="1"/>
  <c r="AK116" i="1"/>
  <c r="AJ116" i="1"/>
  <c r="AT116" i="1" s="1"/>
  <c r="AI116" i="1"/>
  <c r="AJ96" i="1"/>
  <c r="AT96" i="1" s="1"/>
  <c r="AI96" i="1"/>
  <c r="AL96" i="1"/>
  <c r="AV96" i="1" s="1"/>
  <c r="AK96" i="1"/>
  <c r="AL103" i="1"/>
  <c r="AV103" i="1" s="1"/>
  <c r="AJ103" i="1"/>
  <c r="AT103" i="1" s="1"/>
  <c r="AI103" i="1"/>
  <c r="AK103" i="1"/>
  <c r="AK149" i="1"/>
  <c r="AL149" i="1"/>
  <c r="AV149" i="1" s="1"/>
  <c r="AJ149" i="1"/>
  <c r="AT149" i="1" s="1"/>
  <c r="AI149" i="1"/>
  <c r="AO126" i="1"/>
  <c r="BD126" i="1" s="1"/>
  <c r="AS126" i="1"/>
  <c r="AM126" i="1"/>
  <c r="BB126" i="1" s="1"/>
  <c r="AI95" i="1"/>
  <c r="AL95" i="1"/>
  <c r="AV95" i="1" s="1"/>
  <c r="AJ95" i="1"/>
  <c r="AT95" i="1" s="1"/>
  <c r="BS23" i="3" s="1"/>
  <c r="AK95" i="1"/>
  <c r="AJ111" i="1"/>
  <c r="AT111" i="1" s="1"/>
  <c r="AI111" i="1"/>
  <c r="AK111" i="1"/>
  <c r="AL111" i="1"/>
  <c r="AV111" i="1" s="1"/>
  <c r="AJ77" i="1"/>
  <c r="AT77" i="1" s="1"/>
  <c r="AI77" i="1"/>
  <c r="AL77" i="1"/>
  <c r="AV77" i="1" s="1"/>
  <c r="AK77" i="1"/>
  <c r="AL109" i="1"/>
  <c r="AV109" i="1" s="1"/>
  <c r="AJ109" i="1"/>
  <c r="AT109" i="1" s="1"/>
  <c r="BX97" i="3" s="1"/>
  <c r="AI109" i="1"/>
  <c r="AK109" i="1"/>
  <c r="AJ145" i="1"/>
  <c r="AT145" i="1" s="1"/>
  <c r="AK145" i="1"/>
  <c r="AI145" i="1"/>
  <c r="AL145" i="1"/>
  <c r="AV145" i="1" s="1"/>
  <c r="AK143" i="1"/>
  <c r="AJ143" i="1"/>
  <c r="AT143" i="1" s="1"/>
  <c r="AI143" i="1"/>
  <c r="AL143" i="1"/>
  <c r="AV143" i="1" s="1"/>
  <c r="AK115" i="1"/>
  <c r="AI115" i="1"/>
  <c r="AJ115" i="1"/>
  <c r="AT115" i="1" s="1"/>
  <c r="BS15" i="3" s="1"/>
  <c r="AL115" i="1"/>
  <c r="AV115" i="1" s="1"/>
  <c r="BU15" i="3" s="1"/>
  <c r="AL118" i="1"/>
  <c r="AV118" i="1" s="1"/>
  <c r="AI118" i="1"/>
  <c r="AJ118" i="1"/>
  <c r="AT118" i="1" s="1"/>
  <c r="AK118" i="1"/>
  <c r="AK134" i="1"/>
  <c r="AI134" i="1"/>
  <c r="AJ134" i="1"/>
  <c r="AT134" i="1" s="1"/>
  <c r="AL134" i="1"/>
  <c r="AV134" i="1" s="1"/>
  <c r="AL102" i="1"/>
  <c r="AV102" i="1" s="1"/>
  <c r="AI102" i="1"/>
  <c r="AK102" i="1"/>
  <c r="AJ102" i="1"/>
  <c r="AT102" i="1" s="1"/>
  <c r="BX49" i="3" s="1"/>
  <c r="AL135" i="1"/>
  <c r="AV135" i="1" s="1"/>
  <c r="AJ135" i="1"/>
  <c r="AT135" i="1" s="1"/>
  <c r="AK135" i="1"/>
  <c r="AI135" i="1"/>
  <c r="AL100" i="1"/>
  <c r="AV100" i="1" s="1"/>
  <c r="AI100" i="1"/>
  <c r="AK100" i="1"/>
  <c r="AJ100" i="1"/>
  <c r="AT100" i="1" s="1"/>
  <c r="AJ104" i="1"/>
  <c r="AT104" i="1" s="1"/>
  <c r="AI104" i="1"/>
  <c r="AL104" i="1"/>
  <c r="AV104" i="1" s="1"/>
  <c r="AK104" i="1"/>
  <c r="CM57" i="3"/>
  <c r="BV83" i="3"/>
  <c r="BQ39" i="3"/>
  <c r="BU39" i="3"/>
  <c r="BV57" i="3"/>
  <c r="AK127" i="1"/>
  <c r="AJ127" i="1"/>
  <c r="AT127" i="1" s="1"/>
  <c r="AL127" i="1"/>
  <c r="AV127" i="1" s="1"/>
  <c r="AI127" i="1"/>
  <c r="AJ128" i="1"/>
  <c r="AT128" i="1" s="1"/>
  <c r="AL128" i="1"/>
  <c r="AV128" i="1" s="1"/>
  <c r="AI128" i="1"/>
  <c r="AK128" i="1"/>
  <c r="AJ107" i="1"/>
  <c r="AT107" i="1" s="1"/>
  <c r="BX55" i="3" s="1"/>
  <c r="AL107" i="1"/>
  <c r="AV107" i="1" s="1"/>
  <c r="AK107" i="1"/>
  <c r="AI107" i="1"/>
  <c r="AI124" i="1"/>
  <c r="AJ124" i="1"/>
  <c r="AT124" i="1" s="1"/>
  <c r="AK124" i="1"/>
  <c r="AL124" i="1"/>
  <c r="AV124" i="1" s="1"/>
  <c r="AI144" i="1"/>
  <c r="AL144" i="1"/>
  <c r="AV144" i="1" s="1"/>
  <c r="AJ144" i="1"/>
  <c r="AT144" i="1" s="1"/>
  <c r="AK144" i="1"/>
  <c r="AI133" i="1"/>
  <c r="AL133" i="1"/>
  <c r="AV133" i="1" s="1"/>
  <c r="AJ133" i="1"/>
  <c r="AT133" i="1" s="1"/>
  <c r="AK133" i="1"/>
  <c r="AK140" i="1"/>
  <c r="AL140" i="1"/>
  <c r="AV140" i="1" s="1"/>
  <c r="AI140" i="1"/>
  <c r="AJ140" i="1"/>
  <c r="AT140" i="1" s="1"/>
  <c r="AK138" i="1"/>
  <c r="AJ138" i="1"/>
  <c r="AT138" i="1" s="1"/>
  <c r="AI138" i="1"/>
  <c r="AL138" i="1"/>
  <c r="AV138" i="1" s="1"/>
  <c r="AK120" i="1"/>
  <c r="AL120" i="1"/>
  <c r="AV120" i="1" s="1"/>
  <c r="AI120" i="1"/>
  <c r="AJ120" i="1"/>
  <c r="AT120" i="1" s="1"/>
  <c r="AL99" i="1"/>
  <c r="AV99" i="1" s="1"/>
  <c r="AJ99" i="1"/>
  <c r="AT99" i="1" s="1"/>
  <c r="AI99" i="1"/>
  <c r="AK99" i="1"/>
  <c r="AK132" i="1"/>
  <c r="AJ132" i="1"/>
  <c r="AT132" i="1" s="1"/>
  <c r="AI132" i="1"/>
  <c r="AL132" i="1"/>
  <c r="AV132" i="1" s="1"/>
  <c r="AJ121" i="1"/>
  <c r="AT121" i="1" s="1"/>
  <c r="AI121" i="1"/>
  <c r="AL121" i="1"/>
  <c r="AV121" i="1" s="1"/>
  <c r="AK121" i="1"/>
  <c r="BQ37" i="3"/>
  <c r="BQ26" i="3"/>
  <c r="CM26" i="3"/>
  <c r="BR26" i="3"/>
  <c r="AK113" i="1"/>
  <c r="AJ113" i="1"/>
  <c r="AT113" i="1" s="1"/>
  <c r="BX65" i="3" s="1"/>
  <c r="AL113" i="1"/>
  <c r="AV113" i="1" s="1"/>
  <c r="AI113" i="1"/>
  <c r="AM76" i="1"/>
  <c r="BB76" i="1" s="1"/>
  <c r="AO76" i="1"/>
  <c r="BD76" i="1" s="1"/>
  <c r="AS76" i="1"/>
  <c r="AI129" i="1"/>
  <c r="AK129" i="1"/>
  <c r="AJ129" i="1"/>
  <c r="AT129" i="1" s="1"/>
  <c r="BS9" i="3" s="1"/>
  <c r="AL129" i="1"/>
  <c r="AV129" i="1" s="1"/>
  <c r="AS94" i="1"/>
  <c r="AM94" i="1"/>
  <c r="AO94" i="1"/>
  <c r="AK123" i="1"/>
  <c r="AL123" i="1"/>
  <c r="AV123" i="1" s="1"/>
  <c r="AJ123" i="1"/>
  <c r="AT123" i="1" s="1"/>
  <c r="AI123" i="1"/>
  <c r="AJ146" i="1"/>
  <c r="AT146" i="1" s="1"/>
  <c r="AI146" i="1"/>
  <c r="AL146" i="1"/>
  <c r="AV146" i="1" s="1"/>
  <c r="AK146" i="1"/>
  <c r="AL137" i="1"/>
  <c r="AV137" i="1" s="1"/>
  <c r="AJ137" i="1"/>
  <c r="AT137" i="1" s="1"/>
  <c r="AI137" i="1"/>
  <c r="AK137" i="1"/>
  <c r="AK119" i="1"/>
  <c r="AL119" i="1"/>
  <c r="AV119" i="1" s="1"/>
  <c r="AI119" i="1"/>
  <c r="AJ119" i="1"/>
  <c r="AT119" i="1" s="1"/>
  <c r="AK139" i="1"/>
  <c r="AI139" i="1"/>
  <c r="AJ139" i="1"/>
  <c r="AT139" i="1" s="1"/>
  <c r="AL139" i="1"/>
  <c r="AV139" i="1" s="1"/>
  <c r="AK122" i="1"/>
  <c r="AL122" i="1"/>
  <c r="AV122" i="1" s="1"/>
  <c r="AI122" i="1"/>
  <c r="AJ122" i="1"/>
  <c r="AT122" i="1" s="1"/>
  <c r="BS37" i="3" s="1"/>
  <c r="AJ114" i="1"/>
  <c r="AT114" i="1" s="1"/>
  <c r="BS92" i="3" s="1"/>
  <c r="AL114" i="1"/>
  <c r="AV114" i="1" s="1"/>
  <c r="AI114" i="1"/>
  <c r="AK114" i="1"/>
  <c r="AL98" i="1"/>
  <c r="AV98" i="1" s="1"/>
  <c r="BZ37" i="3" s="1"/>
  <c r="AI98" i="1"/>
  <c r="AK98" i="1"/>
  <c r="AJ98" i="1"/>
  <c r="AT98" i="1" s="1"/>
  <c r="BX37" i="3" s="1"/>
  <c r="AI101" i="1"/>
  <c r="AK101" i="1"/>
  <c r="AL101" i="1"/>
  <c r="AV101" i="1" s="1"/>
  <c r="AJ101" i="1"/>
  <c r="AT101" i="1" s="1"/>
  <c r="AK136" i="1"/>
  <c r="AI136" i="1"/>
  <c r="AL136" i="1"/>
  <c r="AV136" i="1" s="1"/>
  <c r="AJ136" i="1"/>
  <c r="AT136" i="1" s="1"/>
  <c r="AK110" i="1"/>
  <c r="AJ110" i="1"/>
  <c r="AT110" i="1" s="1"/>
  <c r="AL110" i="1"/>
  <c r="AV110" i="1" s="1"/>
  <c r="AI110" i="1"/>
  <c r="BQ67" i="3"/>
  <c r="BV65" i="3"/>
  <c r="BQ15" i="3"/>
  <c r="BS30" i="3"/>
  <c r="CN51" i="3"/>
  <c r="BV59" i="3"/>
  <c r="BV76" i="3"/>
  <c r="BV82" i="3"/>
  <c r="BV88" i="3"/>
  <c r="BR12" i="3"/>
  <c r="BU12" i="3"/>
  <c r="BV95" i="3"/>
  <c r="BZ85" i="3"/>
  <c r="BX85" i="3"/>
  <c r="BZ29" i="3"/>
  <c r="BV89" i="3"/>
  <c r="BU42" i="3"/>
  <c r="BS42" i="3"/>
  <c r="BZ81" i="3"/>
  <c r="BX81" i="3"/>
  <c r="BV58" i="3"/>
  <c r="BQ79" i="3"/>
  <c r="BU79" i="3"/>
  <c r="BQ64" i="3"/>
  <c r="BQ11" i="3"/>
  <c r="BQ23" i="3"/>
  <c r="BQ94" i="3"/>
  <c r="BS74" i="3"/>
  <c r="BU74" i="3"/>
  <c r="BU86" i="3"/>
  <c r="BS86" i="3"/>
  <c r="BZ40" i="3"/>
  <c r="BX40" i="3"/>
  <c r="BQ30" i="3"/>
  <c r="BU93" i="3"/>
  <c r="BV9" i="3"/>
  <c r="BV55" i="3"/>
  <c r="BV34" i="3"/>
  <c r="BZ39" i="3"/>
  <c r="BQ19" i="3"/>
  <c r="BZ73" i="3"/>
  <c r="BV14" i="3"/>
  <c r="BV73" i="3" l="1"/>
  <c r="BV29" i="3"/>
  <c r="CM12" i="3"/>
  <c r="BV39" i="3"/>
  <c r="BS94" i="3"/>
  <c r="BV81" i="3"/>
  <c r="BS12" i="3"/>
  <c r="BV36" i="3"/>
  <c r="BS66" i="3"/>
  <c r="BV56" i="3"/>
  <c r="BZ34" i="3"/>
  <c r="BU94" i="3"/>
  <c r="BV38" i="3"/>
  <c r="BV98" i="3"/>
  <c r="BV100" i="3"/>
  <c r="BU37" i="3"/>
  <c r="BV53" i="3"/>
  <c r="BU71" i="3"/>
  <c r="BZ55" i="3"/>
  <c r="BT51" i="3"/>
  <c r="BQ51" i="3"/>
  <c r="BX80" i="3"/>
  <c r="BU90" i="3"/>
  <c r="BV16" i="3"/>
  <c r="BU43" i="3"/>
  <c r="BS95" i="3"/>
  <c r="BU31" i="3"/>
  <c r="CU32" i="3"/>
  <c r="CU83" i="3"/>
  <c r="CU60" i="3"/>
  <c r="CU50" i="3"/>
  <c r="CU31" i="3"/>
  <c r="CU55" i="3"/>
  <c r="CU88" i="3"/>
  <c r="CU59" i="3"/>
  <c r="BS76" i="3"/>
  <c r="BQ52" i="3"/>
  <c r="CN38" i="3"/>
  <c r="BV12" i="3"/>
  <c r="CU82" i="3"/>
  <c r="BS29" i="3"/>
  <c r="BU21" i="3"/>
  <c r="BQ43" i="3"/>
  <c r="CO62" i="3"/>
  <c r="CN94" i="3"/>
  <c r="BD94" i="1"/>
  <c r="BS53" i="3"/>
  <c r="BX86" i="3"/>
  <c r="CC86" i="3" s="1"/>
  <c r="CH86" i="3" s="1"/>
  <c r="CL90" i="3"/>
  <c r="BV64" i="3"/>
  <c r="BV20" i="3"/>
  <c r="BV15" i="3"/>
  <c r="BX92" i="3"/>
  <c r="BS82" i="3"/>
  <c r="BS89" i="3"/>
  <c r="BQ17" i="3"/>
  <c r="BX69" i="3"/>
  <c r="BV19" i="3"/>
  <c r="BT38" i="3"/>
  <c r="CM53" i="3"/>
  <c r="BU64" i="3"/>
  <c r="BU78" i="3"/>
  <c r="BV69" i="3"/>
  <c r="BQ62" i="3"/>
  <c r="BX64" i="3"/>
  <c r="BU97" i="3"/>
  <c r="BU53" i="3"/>
  <c r="BQ53" i="3"/>
  <c r="BS47" i="3"/>
  <c r="BS97" i="3"/>
  <c r="BQ38" i="3"/>
  <c r="BV86" i="3"/>
  <c r="BV11" i="3"/>
  <c r="CR51" i="3"/>
  <c r="CX51" i="3" s="1"/>
  <c r="DC51" i="3" s="1"/>
  <c r="BS17" i="3"/>
  <c r="BS78" i="3"/>
  <c r="BU14" i="3"/>
  <c r="BU38" i="3"/>
  <c r="BX12" i="3"/>
  <c r="CC12" i="3" s="1"/>
  <c r="CH12" i="3" s="1"/>
  <c r="BQ47" i="3"/>
  <c r="BU52" i="3"/>
  <c r="CM38" i="3"/>
  <c r="BV28" i="3"/>
  <c r="BS62" i="3"/>
  <c r="BR53" i="3"/>
  <c r="CO53" i="3"/>
  <c r="BU82" i="3"/>
  <c r="BV92" i="3"/>
  <c r="BV79" i="3"/>
  <c r="BU62" i="3"/>
  <c r="BQ95" i="3"/>
  <c r="BS38" i="3"/>
  <c r="BZ12" i="3"/>
  <c r="BV96" i="3"/>
  <c r="BV41" i="3"/>
  <c r="BV70" i="3"/>
  <c r="BZ15" i="3"/>
  <c r="CL94" i="3"/>
  <c r="BB94" i="1"/>
  <c r="CL53" i="3"/>
  <c r="BX19" i="3"/>
  <c r="BU89" i="3"/>
  <c r="BV71" i="3"/>
  <c r="BV27" i="3"/>
  <c r="BS43" i="3"/>
  <c r="BU25" i="3"/>
  <c r="BU48" i="3"/>
  <c r="BZ11" i="3"/>
  <c r="BS83" i="3"/>
  <c r="BZ64" i="3"/>
  <c r="BS51" i="3"/>
  <c r="BZ80" i="3"/>
  <c r="CM90" i="3"/>
  <c r="BX32" i="3"/>
  <c r="BV75" i="3"/>
  <c r="BU51" i="3"/>
  <c r="BV80" i="3"/>
  <c r="BV90" i="3"/>
  <c r="CU90" i="3"/>
  <c r="BV7" i="3"/>
  <c r="CU7" i="3"/>
  <c r="BV61" i="3"/>
  <c r="CU61" i="3"/>
  <c r="BV13" i="3"/>
  <c r="CU13" i="3"/>
  <c r="BV87" i="3"/>
  <c r="CU87" i="3"/>
  <c r="BV42" i="3"/>
  <c r="CU42" i="3"/>
  <c r="BV22" i="3"/>
  <c r="CU22" i="3"/>
  <c r="BV45" i="3"/>
  <c r="CU45" i="3"/>
  <c r="BV68" i="3"/>
  <c r="CU68" i="3"/>
  <c r="BV91" i="3"/>
  <c r="CU91" i="3"/>
  <c r="BV77" i="3"/>
  <c r="CU77" i="3"/>
  <c r="BV21" i="3"/>
  <c r="CU21" i="3"/>
  <c r="BZ25" i="3"/>
  <c r="CU25" i="3"/>
  <c r="BV26" i="3"/>
  <c r="CU26" i="3"/>
  <c r="BV84" i="3"/>
  <c r="CU84" i="3"/>
  <c r="BZ52" i="3"/>
  <c r="CE52" i="3" s="1"/>
  <c r="CJ52" i="3" s="1"/>
  <c r="CU52" i="3"/>
  <c r="BV17" i="3"/>
  <c r="CU17" i="3"/>
  <c r="BV47" i="3"/>
  <c r="CU47" i="3"/>
  <c r="BV30" i="3"/>
  <c r="CU30" i="3"/>
  <c r="BX23" i="3"/>
  <c r="CC23" i="3" s="1"/>
  <c r="CH23" i="3" s="1"/>
  <c r="CU23" i="3"/>
  <c r="BV46" i="3"/>
  <c r="CU46" i="3"/>
  <c r="BV35" i="3"/>
  <c r="CU35" i="3"/>
  <c r="BV10" i="3"/>
  <c r="CU10" i="3"/>
  <c r="BV99" i="3"/>
  <c r="CU99" i="3"/>
  <c r="BV66" i="3"/>
  <c r="CU66" i="3"/>
  <c r="CP68" i="3"/>
  <c r="CP69" i="3"/>
  <c r="U69" i="3" s="1"/>
  <c r="CP91" i="3"/>
  <c r="BV48" i="3"/>
  <c r="CU48" i="3"/>
  <c r="CP77" i="3"/>
  <c r="BV78" i="3"/>
  <c r="CU78" i="3"/>
  <c r="CP33" i="3"/>
  <c r="BV94" i="3"/>
  <c r="CU94" i="3"/>
  <c r="BV93" i="3"/>
  <c r="CU93" i="3"/>
  <c r="BV62" i="3"/>
  <c r="CU62" i="3"/>
  <c r="BV67" i="3"/>
  <c r="CU67" i="3"/>
  <c r="CP57" i="3"/>
  <c r="BV74" i="3"/>
  <c r="CU74" i="3"/>
  <c r="BV63" i="3"/>
  <c r="CU63" i="3"/>
  <c r="BV18" i="3"/>
  <c r="CU18" i="3"/>
  <c r="BS26" i="3"/>
  <c r="BV97" i="3"/>
  <c r="CU97" i="3"/>
  <c r="CP30" i="3"/>
  <c r="CP15" i="3"/>
  <c r="U15" i="3" s="1"/>
  <c r="BV37" i="3"/>
  <c r="CU37" i="3"/>
  <c r="CP39" i="3"/>
  <c r="U39" i="3" s="1"/>
  <c r="CP23" i="3"/>
  <c r="U23" i="3" s="1"/>
  <c r="BV40" i="3"/>
  <c r="CU40" i="3"/>
  <c r="BV24" i="3"/>
  <c r="CU24" i="3"/>
  <c r="BV54" i="3"/>
  <c r="CU54" i="3"/>
  <c r="CT51" i="3"/>
  <c r="CU51" i="3"/>
  <c r="BV44" i="3"/>
  <c r="CU44" i="3"/>
  <c r="CP7" i="3"/>
  <c r="CP13" i="3"/>
  <c r="CP22" i="3"/>
  <c r="CP36" i="3"/>
  <c r="U36" i="3" s="1"/>
  <c r="CP34" i="3"/>
  <c r="U34" i="3" s="1"/>
  <c r="CP45" i="3"/>
  <c r="CP83" i="3"/>
  <c r="U83" i="3" s="1"/>
  <c r="CP48" i="3"/>
  <c r="CP78" i="3"/>
  <c r="U78" i="3" s="1"/>
  <c r="CP62" i="3"/>
  <c r="CP38" i="3"/>
  <c r="U38" i="3" s="1"/>
  <c r="CP21" i="3"/>
  <c r="CP43" i="3"/>
  <c r="U43" i="3" s="1"/>
  <c r="CP25" i="3"/>
  <c r="CP89" i="3"/>
  <c r="CP31" i="3"/>
  <c r="CP8" i="3"/>
  <c r="U8" i="3" s="1"/>
  <c r="CP53" i="3"/>
  <c r="U53" i="3" s="1"/>
  <c r="CP97" i="3"/>
  <c r="CP52" i="3"/>
  <c r="CP29" i="3"/>
  <c r="U29" i="3" s="1"/>
  <c r="CP82" i="3"/>
  <c r="U82" i="3" s="1"/>
  <c r="CP17" i="3"/>
  <c r="CP47" i="3"/>
  <c r="CP95" i="3"/>
  <c r="U95" i="3" s="1"/>
  <c r="CP65" i="3"/>
  <c r="U65" i="3" s="1"/>
  <c r="CP76" i="3"/>
  <c r="U76" i="3" s="1"/>
  <c r="CP14" i="3"/>
  <c r="U14" i="3" s="1"/>
  <c r="CP24" i="3"/>
  <c r="U24" i="3"/>
  <c r="BV72" i="3"/>
  <c r="CU72" i="3"/>
  <c r="CP92" i="3"/>
  <c r="U92" i="3" s="1"/>
  <c r="BX33" i="3"/>
  <c r="CU33" i="3"/>
  <c r="CP94" i="3"/>
  <c r="CP67" i="3"/>
  <c r="BZ57" i="3"/>
  <c r="CU57" i="3"/>
  <c r="BV85" i="3"/>
  <c r="CU85" i="3"/>
  <c r="BZ89" i="3"/>
  <c r="CU89" i="3"/>
  <c r="BV49" i="3"/>
  <c r="CU49" i="3"/>
  <c r="CP20" i="3"/>
  <c r="U20" i="3" s="1"/>
  <c r="CP9" i="3"/>
  <c r="U9" i="3" s="1"/>
  <c r="CP79" i="3"/>
  <c r="U79" i="3" s="1"/>
  <c r="CP37" i="3"/>
  <c r="CP11" i="3"/>
  <c r="U11" i="3" s="1"/>
  <c r="CP86" i="3"/>
  <c r="U86" i="3" s="1"/>
  <c r="CP46" i="3"/>
  <c r="BQ50" i="3"/>
  <c r="CP50" i="3"/>
  <c r="BQ18" i="3"/>
  <c r="CP18" i="3"/>
  <c r="BQ28" i="3"/>
  <c r="CP28" i="3"/>
  <c r="U28" i="3" s="1"/>
  <c r="CP55" i="3"/>
  <c r="U55" i="3" s="1"/>
  <c r="BV52" i="3"/>
  <c r="BU84" i="3"/>
  <c r="CP84" i="3"/>
  <c r="U84" i="3" s="1"/>
  <c r="BS64" i="3"/>
  <c r="CP64" i="3"/>
  <c r="U64" i="3" s="1"/>
  <c r="BQ41" i="3"/>
  <c r="CP41" i="3"/>
  <c r="U41" i="3" s="1"/>
  <c r="BQ75" i="3"/>
  <c r="CP75" i="3"/>
  <c r="U75" i="3" s="1"/>
  <c r="BQ44" i="3"/>
  <c r="CP44" i="3"/>
  <c r="U44" i="3" s="1"/>
  <c r="BQ56" i="3"/>
  <c r="CP56" i="3"/>
  <c r="U56" i="3" s="1"/>
  <c r="BS72" i="3"/>
  <c r="CP72" i="3"/>
  <c r="BQ100" i="3"/>
  <c r="CP100" i="3"/>
  <c r="U100" i="3" s="1"/>
  <c r="CP58" i="3"/>
  <c r="U58" i="3" s="1"/>
  <c r="CP98" i="3"/>
  <c r="U98" i="3" s="1"/>
  <c r="CP73" i="3"/>
  <c r="U73" i="3" s="1"/>
  <c r="CP59" i="3"/>
  <c r="BQ16" i="3"/>
  <c r="CP16" i="3"/>
  <c r="U16" i="3" s="1"/>
  <c r="BQ87" i="3"/>
  <c r="CP87" i="3"/>
  <c r="BS84" i="3"/>
  <c r="BU54" i="3"/>
  <c r="CP54" i="3"/>
  <c r="BR35" i="3"/>
  <c r="CP35" i="3"/>
  <c r="BQ32" i="3"/>
  <c r="CP32" i="3"/>
  <c r="BU99" i="3"/>
  <c r="CP99" i="3"/>
  <c r="BQ60" i="3"/>
  <c r="CP60" i="3"/>
  <c r="U60" i="3" s="1"/>
  <c r="BQ63" i="3"/>
  <c r="CP63" i="3"/>
  <c r="U63" i="3" s="1"/>
  <c r="CP85" i="3"/>
  <c r="U85" i="3" s="1"/>
  <c r="CP49" i="3"/>
  <c r="CP27" i="3"/>
  <c r="U27" i="3" s="1"/>
  <c r="CP40" i="3"/>
  <c r="CP88" i="3"/>
  <c r="U88" i="3" s="1"/>
  <c r="CP81" i="3"/>
  <c r="U81" i="3" s="1"/>
  <c r="BQ80" i="3"/>
  <c r="CP80" i="3"/>
  <c r="U80" i="3" s="1"/>
  <c r="CM70" i="3"/>
  <c r="CP70" i="3"/>
  <c r="U70" i="3" s="1"/>
  <c r="CO26" i="3"/>
  <c r="CP26" i="3"/>
  <c r="BU33" i="3"/>
  <c r="CN54" i="3"/>
  <c r="BQ84" i="3"/>
  <c r="CL26" i="3"/>
  <c r="BU26" i="3"/>
  <c r="BQ90" i="3"/>
  <c r="CP90" i="3"/>
  <c r="CO51" i="3"/>
  <c r="CP51" i="3"/>
  <c r="U51" i="3" s="1"/>
  <c r="BQ61" i="3"/>
  <c r="CP61" i="3"/>
  <c r="BQ42" i="3"/>
  <c r="CP42" i="3"/>
  <c r="U42" i="3" s="1"/>
  <c r="BQ10" i="3"/>
  <c r="CP10" i="3"/>
  <c r="BU66" i="3"/>
  <c r="CP66" i="3"/>
  <c r="U66" i="3" s="1"/>
  <c r="CO12" i="3"/>
  <c r="CP12" i="3"/>
  <c r="U12" i="3" s="1"/>
  <c r="BQ93" i="3"/>
  <c r="CP93" i="3"/>
  <c r="U93" i="3" s="1"/>
  <c r="BU19" i="3"/>
  <c r="CP19" i="3"/>
  <c r="U19" i="3" s="1"/>
  <c r="BQ74" i="3"/>
  <c r="CP74" i="3"/>
  <c r="BQ96" i="3"/>
  <c r="CP96" i="3"/>
  <c r="U96" i="3" s="1"/>
  <c r="BQ71" i="3"/>
  <c r="CP71" i="3"/>
  <c r="U71" i="3" s="1"/>
  <c r="BQ54" i="3"/>
  <c r="BR51" i="3"/>
  <c r="BT12" i="3"/>
  <c r="BQ12" i="3"/>
  <c r="BU10" i="3"/>
  <c r="CL51" i="3"/>
  <c r="CO90" i="3"/>
  <c r="BU92" i="3"/>
  <c r="BT26" i="3"/>
  <c r="BS71" i="3"/>
  <c r="BX82" i="3"/>
  <c r="CC82" i="3" s="1"/>
  <c r="CH82" i="3" s="1"/>
  <c r="BZ95" i="3"/>
  <c r="BS56" i="3"/>
  <c r="BU60" i="3"/>
  <c r="CL35" i="3"/>
  <c r="BU87" i="3"/>
  <c r="BX43" i="3"/>
  <c r="CC43" i="3" s="1"/>
  <c r="CH43" i="3" s="1"/>
  <c r="BS99" i="3"/>
  <c r="BQ72" i="3"/>
  <c r="BS75" i="3"/>
  <c r="BZ82" i="3"/>
  <c r="BQ35" i="3"/>
  <c r="BS19" i="3"/>
  <c r="BQ99" i="3"/>
  <c r="BX42" i="3"/>
  <c r="CC42" i="3" s="1"/>
  <c r="CH42" i="3" s="1"/>
  <c r="BU50" i="3"/>
  <c r="BS44" i="3"/>
  <c r="BU75" i="3"/>
  <c r="BQ85" i="3"/>
  <c r="BZ90" i="3"/>
  <c r="BS90" i="3"/>
  <c r="BQ27" i="3"/>
  <c r="BS27" i="3"/>
  <c r="BS35" i="3"/>
  <c r="BZ22" i="3"/>
  <c r="BZ42" i="3"/>
  <c r="CE42" i="3" s="1"/>
  <c r="CJ42" i="3" s="1"/>
  <c r="BV25" i="3"/>
  <c r="BX22" i="3"/>
  <c r="BU44" i="3"/>
  <c r="BU81" i="3"/>
  <c r="BZ43" i="3"/>
  <c r="CE43" i="3" s="1"/>
  <c r="CJ43" i="3" s="1"/>
  <c r="BX90" i="3"/>
  <c r="CC90" i="3" s="1"/>
  <c r="CH90" i="3" s="1"/>
  <c r="BU35" i="3"/>
  <c r="BX72" i="3"/>
  <c r="CC72" i="3" s="1"/>
  <c r="CH72" i="3" s="1"/>
  <c r="BR54" i="3"/>
  <c r="CM35" i="3"/>
  <c r="CO70" i="3"/>
  <c r="BS80" i="3"/>
  <c r="BX99" i="3"/>
  <c r="CC99" i="3" s="1"/>
  <c r="CH99" i="3" s="1"/>
  <c r="BQ98" i="3"/>
  <c r="BS60" i="3"/>
  <c r="BX35" i="3"/>
  <c r="CC35" i="3" s="1"/>
  <c r="CH35" i="3" s="1"/>
  <c r="BU16" i="3"/>
  <c r="BT49" i="3"/>
  <c r="BV43" i="3"/>
  <c r="CN49" i="3"/>
  <c r="BT70" i="3"/>
  <c r="BX68" i="3"/>
  <c r="BZ99" i="3"/>
  <c r="BX25" i="3"/>
  <c r="CC25" i="3" s="1"/>
  <c r="CH25" i="3" s="1"/>
  <c r="BS100" i="3"/>
  <c r="BQ88" i="3"/>
  <c r="BZ68" i="3"/>
  <c r="BS73" i="3"/>
  <c r="BQ55" i="3"/>
  <c r="BZ35" i="3"/>
  <c r="BQ49" i="3"/>
  <c r="BS70" i="3"/>
  <c r="BQ70" i="3"/>
  <c r="BU100" i="3"/>
  <c r="BU80" i="3"/>
  <c r="BS40" i="3"/>
  <c r="CO40" i="3"/>
  <c r="BU70" i="3"/>
  <c r="BR57" i="3"/>
  <c r="BS57" i="3"/>
  <c r="BQ59" i="3"/>
  <c r="BU40" i="3"/>
  <c r="BV51" i="3"/>
  <c r="BX78" i="3"/>
  <c r="CC78" i="3" s="1"/>
  <c r="CH78" i="3" s="1"/>
  <c r="BS69" i="3"/>
  <c r="BX15" i="3"/>
  <c r="CC15" i="3" s="1"/>
  <c r="CH15" i="3" s="1"/>
  <c r="BS33" i="3"/>
  <c r="BU91" i="3"/>
  <c r="BS81" i="3"/>
  <c r="BU73" i="3"/>
  <c r="BX17" i="3"/>
  <c r="CC17" i="3" s="1"/>
  <c r="CH17" i="3" s="1"/>
  <c r="BR49" i="3"/>
  <c r="BV23" i="3"/>
  <c r="CL49" i="3"/>
  <c r="CM40" i="3"/>
  <c r="CN57" i="3"/>
  <c r="CO57" i="3"/>
  <c r="CN35" i="3"/>
  <c r="BU72" i="3"/>
  <c r="BZ69" i="3"/>
  <c r="CN90" i="3"/>
  <c r="CL45" i="3"/>
  <c r="BR40" i="3"/>
  <c r="BX94" i="3"/>
  <c r="CC94" i="3" s="1"/>
  <c r="CH94" i="3" s="1"/>
  <c r="BS58" i="3"/>
  <c r="BQ73" i="3"/>
  <c r="BS55" i="3"/>
  <c r="BS85" i="3"/>
  <c r="BS49" i="3"/>
  <c r="BU77" i="3"/>
  <c r="CL57" i="3"/>
  <c r="BX57" i="3"/>
  <c r="CC57" i="3" s="1"/>
  <c r="CH57" i="3" s="1"/>
  <c r="BQ57" i="3"/>
  <c r="BS24" i="3"/>
  <c r="CN45" i="3"/>
  <c r="CN53" i="3"/>
  <c r="BQ40" i="3"/>
  <c r="BZ78" i="3"/>
  <c r="BQ34" i="3"/>
  <c r="BU69" i="3"/>
  <c r="BQ33" i="3"/>
  <c r="BS91" i="3"/>
  <c r="BQ81" i="3"/>
  <c r="BZ18" i="3"/>
  <c r="BU68" i="3"/>
  <c r="CM49" i="3"/>
  <c r="CN40" i="3"/>
  <c r="BT45" i="3"/>
  <c r="BT57" i="3"/>
  <c r="BU57" i="3"/>
  <c r="BT40" i="3"/>
  <c r="BX51" i="3"/>
  <c r="CC51" i="3" s="1"/>
  <c r="CH51" i="3" s="1"/>
  <c r="BQ58" i="3"/>
  <c r="BQ77" i="3"/>
  <c r="BQ69" i="3"/>
  <c r="BS88" i="3"/>
  <c r="BU13" i="3"/>
  <c r="BS48" i="3"/>
  <c r="BQ91" i="3"/>
  <c r="BU55" i="3"/>
  <c r="BU85" i="3"/>
  <c r="BQ68" i="3"/>
  <c r="BU49" i="3"/>
  <c r="CO49" i="3"/>
  <c r="CL40" i="3"/>
  <c r="BS54" i="3"/>
  <c r="BS87" i="3"/>
  <c r="CM45" i="3"/>
  <c r="BZ62" i="3"/>
  <c r="BZ23" i="3"/>
  <c r="BZ83" i="3"/>
  <c r="BT35" i="3"/>
  <c r="CO35" i="3"/>
  <c r="BU95" i="3"/>
  <c r="BQ22" i="3"/>
  <c r="BZ86" i="3"/>
  <c r="CE86" i="3" s="1"/>
  <c r="CJ86" i="3" s="1"/>
  <c r="BU23" i="3"/>
  <c r="BU20" i="3"/>
  <c r="BZ14" i="3"/>
  <c r="BU22" i="3"/>
  <c r="BS25" i="3"/>
  <c r="BS39" i="3"/>
  <c r="CE39" i="3" s="1"/>
  <c r="CJ39" i="3" s="1"/>
  <c r="BS22" i="3"/>
  <c r="BZ65" i="3"/>
  <c r="BU83" i="3"/>
  <c r="BX48" i="3"/>
  <c r="CC48" i="3" s="1"/>
  <c r="CH48" i="3" s="1"/>
  <c r="BS98" i="3"/>
  <c r="BZ9" i="3"/>
  <c r="BU98" i="3"/>
  <c r="BZ75" i="3"/>
  <c r="BS21" i="3"/>
  <c r="BK6" i="3"/>
  <c r="BJ6" i="3"/>
  <c r="BT54" i="3"/>
  <c r="CL54" i="3"/>
  <c r="BU32" i="3"/>
  <c r="BU28" i="3"/>
  <c r="BX52" i="3"/>
  <c r="CC52" i="3" s="1"/>
  <c r="CH52" i="3" s="1"/>
  <c r="BS28" i="3"/>
  <c r="BS32" i="3"/>
  <c r="CC32" i="3" s="1"/>
  <c r="CH32" i="3" s="1"/>
  <c r="BI6" i="3"/>
  <c r="BM6" i="3" s="1"/>
  <c r="BH6" i="3"/>
  <c r="BL6" i="3" s="1"/>
  <c r="BN6" i="3" s="1"/>
  <c r="BS96" i="3"/>
  <c r="BU18" i="3"/>
  <c r="BS18" i="3"/>
  <c r="CO45" i="3"/>
  <c r="BT94" i="3"/>
  <c r="BX83" i="3"/>
  <c r="CC83" i="3" s="1"/>
  <c r="CH83" i="3" s="1"/>
  <c r="BZ28" i="3"/>
  <c r="BU96" i="3"/>
  <c r="BU24" i="3"/>
  <c r="BU34" i="3"/>
  <c r="CE34" i="3" s="1"/>
  <c r="CJ34" i="3" s="1"/>
  <c r="BX28" i="3"/>
  <c r="BX34" i="3"/>
  <c r="CC34" i="3" s="1"/>
  <c r="CH34" i="3" s="1"/>
  <c r="CC95" i="3"/>
  <c r="CH95" i="3" s="1"/>
  <c r="BZ71" i="3"/>
  <c r="BZ70" i="3"/>
  <c r="BZ76" i="3"/>
  <c r="BX74" i="3"/>
  <c r="CC74" i="3" s="1"/>
  <c r="CH74" i="3" s="1"/>
  <c r="BU63" i="3"/>
  <c r="BZ32" i="3"/>
  <c r="BZ53" i="3"/>
  <c r="BZ27" i="3"/>
  <c r="BZ74" i="3"/>
  <c r="CE74" i="3" s="1"/>
  <c r="CJ74" i="3" s="1"/>
  <c r="BZ96" i="3"/>
  <c r="BZ93" i="3"/>
  <c r="BZ19" i="3"/>
  <c r="BU76" i="3"/>
  <c r="BU27" i="3"/>
  <c r="BZ17" i="3"/>
  <c r="BZ31" i="3"/>
  <c r="BZ63" i="3"/>
  <c r="BX71" i="3"/>
  <c r="CC71" i="3" s="1"/>
  <c r="CH71" i="3" s="1"/>
  <c r="BX31" i="3"/>
  <c r="BX70" i="3"/>
  <c r="BS31" i="3"/>
  <c r="BX27" i="3"/>
  <c r="CC27" i="3" s="1"/>
  <c r="CH27" i="3" s="1"/>
  <c r="BX63" i="3"/>
  <c r="BS63" i="3"/>
  <c r="BS20" i="3"/>
  <c r="BZ60" i="3"/>
  <c r="BX75" i="3"/>
  <c r="CC75" i="3" s="1"/>
  <c r="CH75" i="3" s="1"/>
  <c r="BS14" i="3"/>
  <c r="BS68" i="3"/>
  <c r="BX39" i="3"/>
  <c r="CC39" i="3" s="1"/>
  <c r="CH39" i="3" s="1"/>
  <c r="BS10" i="3"/>
  <c r="BX9" i="3"/>
  <c r="CC9" i="3" s="1"/>
  <c r="CH9" i="3" s="1"/>
  <c r="BX50" i="3"/>
  <c r="BX41" i="3"/>
  <c r="BX13" i="3"/>
  <c r="BX47" i="3"/>
  <c r="CC47" i="3" s="1"/>
  <c r="CH47" i="3" s="1"/>
  <c r="CN80" i="3"/>
  <c r="BR80" i="3"/>
  <c r="CL80" i="3"/>
  <c r="BZ10" i="3"/>
  <c r="BU56" i="3"/>
  <c r="BZ97" i="3"/>
  <c r="BS13" i="3"/>
  <c r="BX100" i="3"/>
  <c r="CC100" i="3" s="1"/>
  <c r="CH100" i="3" s="1"/>
  <c r="CC80" i="3"/>
  <c r="CH80" i="3" s="1"/>
  <c r="BX10" i="3"/>
  <c r="CO65" i="3"/>
  <c r="CM65" i="3"/>
  <c r="CC26" i="3"/>
  <c r="CH26" i="3" s="1"/>
  <c r="AN94" i="1"/>
  <c r="BC94" i="1" s="1"/>
  <c r="AN126" i="1"/>
  <c r="BC126" i="1" s="1"/>
  <c r="AN76" i="1"/>
  <c r="BC76" i="1" s="1"/>
  <c r="CR26" i="3" s="1"/>
  <c r="CX26" i="3" s="1"/>
  <c r="DC26" i="3" s="1"/>
  <c r="BX58" i="3"/>
  <c r="CC58" i="3" s="1"/>
  <c r="CH58" i="3" s="1"/>
  <c r="BZ30" i="3"/>
  <c r="CE30" i="3" s="1"/>
  <c r="CJ30" i="3" s="1"/>
  <c r="BZ36" i="3"/>
  <c r="BU67" i="3"/>
  <c r="AP94" i="1"/>
  <c r="BE94" i="1" s="1"/>
  <c r="AU137" i="1"/>
  <c r="AU107" i="1"/>
  <c r="AU135" i="1"/>
  <c r="AU116" i="1"/>
  <c r="BX30" i="3"/>
  <c r="CC30" i="3" s="1"/>
  <c r="CH30" i="3" s="1"/>
  <c r="AU98" i="1"/>
  <c r="AU129" i="1"/>
  <c r="AU113" i="1"/>
  <c r="AU145" i="1"/>
  <c r="AU149" i="1"/>
  <c r="AU125" i="1"/>
  <c r="BT60" i="3" s="1"/>
  <c r="AU130" i="1"/>
  <c r="AU148" i="1"/>
  <c r="AU131" i="1"/>
  <c r="AU114" i="1"/>
  <c r="BT52" i="3" s="1"/>
  <c r="AU146" i="1"/>
  <c r="AU102" i="1"/>
  <c r="BY90" i="3" s="1"/>
  <c r="AU111" i="1"/>
  <c r="BY79" i="3" s="1"/>
  <c r="BU29" i="3"/>
  <c r="CE29" i="3" s="1"/>
  <c r="CJ29" i="3" s="1"/>
  <c r="BX77" i="3"/>
  <c r="BZ49" i="3"/>
  <c r="AU101" i="1"/>
  <c r="AU132" i="1"/>
  <c r="BY52" i="3" s="1"/>
  <c r="AU120" i="1"/>
  <c r="BT84" i="3" s="1"/>
  <c r="AU138" i="1"/>
  <c r="AU140" i="1"/>
  <c r="AU127" i="1"/>
  <c r="BT85" i="3" s="1"/>
  <c r="BZ41" i="3"/>
  <c r="AU134" i="1"/>
  <c r="AU115" i="1"/>
  <c r="BT19" i="3" s="1"/>
  <c r="AU143" i="1"/>
  <c r="AU103" i="1"/>
  <c r="AU96" i="1"/>
  <c r="AU97" i="1"/>
  <c r="BY61" i="3" s="1"/>
  <c r="AU117" i="1"/>
  <c r="AU142" i="1"/>
  <c r="AU141" i="1"/>
  <c r="AU112" i="1"/>
  <c r="AP76" i="1"/>
  <c r="AU124" i="1"/>
  <c r="AU100" i="1"/>
  <c r="BT100" i="3" s="1"/>
  <c r="BX93" i="3"/>
  <c r="AU110" i="1"/>
  <c r="AU136" i="1"/>
  <c r="AU122" i="1"/>
  <c r="BT48" i="3" s="1"/>
  <c r="AU139" i="1"/>
  <c r="AU119" i="1"/>
  <c r="BT69" i="3" s="1"/>
  <c r="AU123" i="1"/>
  <c r="AU121" i="1"/>
  <c r="AU99" i="1"/>
  <c r="BY51" i="3" s="1"/>
  <c r="AU133" i="1"/>
  <c r="AU144" i="1"/>
  <c r="AU128" i="1"/>
  <c r="AU104" i="1"/>
  <c r="AU118" i="1"/>
  <c r="AU109" i="1"/>
  <c r="BY97" i="3" s="1"/>
  <c r="AU77" i="1"/>
  <c r="AU95" i="1"/>
  <c r="BT23" i="3" s="1"/>
  <c r="AU105" i="1"/>
  <c r="AU106" i="1"/>
  <c r="AU108" i="1"/>
  <c r="AU147" i="1"/>
  <c r="AS131" i="1"/>
  <c r="AP126" i="1"/>
  <c r="BE126" i="1" s="1"/>
  <c r="BZ91" i="3"/>
  <c r="BX7" i="3"/>
  <c r="BS7" i="3"/>
  <c r="BZ24" i="3"/>
  <c r="BS93" i="3"/>
  <c r="BZ13" i="3"/>
  <c r="BU7" i="3"/>
  <c r="BX24" i="3"/>
  <c r="CC24" i="3" s="1"/>
  <c r="CH24" i="3" s="1"/>
  <c r="BS41" i="3"/>
  <c r="BZ59" i="3"/>
  <c r="BZ7" i="3"/>
  <c r="BX67" i="3"/>
  <c r="BX36" i="3"/>
  <c r="BU58" i="3"/>
  <c r="BZ77" i="3"/>
  <c r="BZ58" i="3"/>
  <c r="BZ88" i="3"/>
  <c r="BS77" i="3"/>
  <c r="BU11" i="3"/>
  <c r="BS59" i="3"/>
  <c r="BX91" i="3"/>
  <c r="CC91" i="3" s="1"/>
  <c r="CH91" i="3" s="1"/>
  <c r="BU41" i="3"/>
  <c r="BZ87" i="3"/>
  <c r="BU59" i="3"/>
  <c r="BS67" i="3"/>
  <c r="BZ94" i="3"/>
  <c r="BU88" i="3"/>
  <c r="BX29" i="3"/>
  <c r="CC29" i="3" s="1"/>
  <c r="CH29" i="3" s="1"/>
  <c r="BU9" i="3"/>
  <c r="BS11" i="3"/>
  <c r="BX11" i="3"/>
  <c r="BX59" i="3"/>
  <c r="BY67" i="3"/>
  <c r="CC37" i="3"/>
  <c r="CH37" i="3" s="1"/>
  <c r="BT50" i="3"/>
  <c r="BY26" i="3"/>
  <c r="CD26" i="3" s="1"/>
  <c r="CI26" i="3" s="1"/>
  <c r="BX76" i="3"/>
  <c r="CC76" i="3" s="1"/>
  <c r="CH76" i="3" s="1"/>
  <c r="BY92" i="3"/>
  <c r="BT65" i="3"/>
  <c r="BX45" i="3"/>
  <c r="AM131" i="1"/>
  <c r="BB131" i="1" s="1"/>
  <c r="BX46" i="3"/>
  <c r="BX61" i="3"/>
  <c r="BU46" i="3"/>
  <c r="BS65" i="3"/>
  <c r="CC65" i="3" s="1"/>
  <c r="CH65" i="3" s="1"/>
  <c r="BS16" i="3"/>
  <c r="AO131" i="1"/>
  <c r="BD131" i="1" s="1"/>
  <c r="BX16" i="3"/>
  <c r="BS61" i="3"/>
  <c r="BX84" i="3"/>
  <c r="CC84" i="3" s="1"/>
  <c r="CH84" i="3" s="1"/>
  <c r="BY73" i="3"/>
  <c r="BX21" i="3"/>
  <c r="BY70" i="3"/>
  <c r="BY14" i="3"/>
  <c r="BT46" i="3"/>
  <c r="BY66" i="3"/>
  <c r="BY63" i="3"/>
  <c r="BX87" i="3"/>
  <c r="CC87" i="3" s="1"/>
  <c r="CH87" i="3" s="1"/>
  <c r="BY38" i="3"/>
  <c r="CE37" i="3"/>
  <c r="CJ37" i="3" s="1"/>
  <c r="BZ16" i="3"/>
  <c r="BX79" i="3"/>
  <c r="CC79" i="3" s="1"/>
  <c r="CH79" i="3" s="1"/>
  <c r="BX38" i="3"/>
  <c r="CC38" i="3" s="1"/>
  <c r="CH38" i="3" s="1"/>
  <c r="BX96" i="3"/>
  <c r="BX88" i="3"/>
  <c r="CC88" i="3" s="1"/>
  <c r="CH88" i="3" s="1"/>
  <c r="BX66" i="3"/>
  <c r="CC66" i="3" s="1"/>
  <c r="CH66" i="3" s="1"/>
  <c r="BZ45" i="3"/>
  <c r="BX56" i="3"/>
  <c r="CC56" i="3" s="1"/>
  <c r="CH56" i="3" s="1"/>
  <c r="BZ54" i="3"/>
  <c r="BX60" i="3"/>
  <c r="CC60" i="3" s="1"/>
  <c r="CH60" i="3" s="1"/>
  <c r="BX18" i="3"/>
  <c r="BX53" i="3"/>
  <c r="CC53" i="3" s="1"/>
  <c r="CH53" i="3" s="1"/>
  <c r="BX14" i="3"/>
  <c r="CC14" i="3" s="1"/>
  <c r="CH14" i="3" s="1"/>
  <c r="BZ61" i="3"/>
  <c r="BZ84" i="3"/>
  <c r="CE84" i="3" s="1"/>
  <c r="CJ84" i="3" s="1"/>
  <c r="BX73" i="3"/>
  <c r="CC73" i="3" s="1"/>
  <c r="CH73" i="3" s="1"/>
  <c r="BZ46" i="3"/>
  <c r="BX20" i="3"/>
  <c r="BZ44" i="3"/>
  <c r="CE44" i="3" s="1"/>
  <c r="CJ44" i="3" s="1"/>
  <c r="BZ98" i="3"/>
  <c r="BZ50" i="3"/>
  <c r="BT16" i="3"/>
  <c r="BZ92" i="3"/>
  <c r="BZ48" i="3"/>
  <c r="BX44" i="3"/>
  <c r="CC44" i="3" s="1"/>
  <c r="CH44" i="3" s="1"/>
  <c r="BZ38" i="3"/>
  <c r="BX98" i="3"/>
  <c r="BS46" i="3"/>
  <c r="BZ100" i="3"/>
  <c r="BZ72" i="3"/>
  <c r="BZ26" i="3"/>
  <c r="BY84" i="3"/>
  <c r="BZ33" i="3"/>
  <c r="BX54" i="3"/>
  <c r="CC54" i="3" s="1"/>
  <c r="CH54" i="3" s="1"/>
  <c r="BZ21" i="3"/>
  <c r="BZ47" i="3"/>
  <c r="CE47" i="3" s="1"/>
  <c r="CJ47" i="3" s="1"/>
  <c r="BZ67" i="3"/>
  <c r="BZ56" i="3"/>
  <c r="BZ20" i="3"/>
  <c r="BZ79" i="3"/>
  <c r="CE79" i="3" s="1"/>
  <c r="CJ79" i="3" s="1"/>
  <c r="BS50" i="3"/>
  <c r="CL38" i="3"/>
  <c r="BZ66" i="3"/>
  <c r="AO114" i="1"/>
  <c r="AS114" i="1"/>
  <c r="AM114" i="1"/>
  <c r="AS122" i="1"/>
  <c r="AM122" i="1"/>
  <c r="BB122" i="1" s="1"/>
  <c r="AO122" i="1"/>
  <c r="BD122" i="1" s="1"/>
  <c r="AO119" i="1"/>
  <c r="AS119" i="1"/>
  <c r="BR69" i="3" s="1"/>
  <c r="AM119" i="1"/>
  <c r="AS137" i="1"/>
  <c r="AO137" i="1"/>
  <c r="BD137" i="1" s="1"/>
  <c r="AM137" i="1"/>
  <c r="BB137" i="1" s="1"/>
  <c r="BT90" i="3"/>
  <c r="AS121" i="1"/>
  <c r="AM121" i="1"/>
  <c r="BB121" i="1" s="1"/>
  <c r="AO121" i="1"/>
  <c r="BD121" i="1" s="1"/>
  <c r="BR38" i="3"/>
  <c r="AM95" i="1"/>
  <c r="BB95" i="1" s="1"/>
  <c r="AO95" i="1"/>
  <c r="AS95" i="1"/>
  <c r="AO96" i="1"/>
  <c r="BD96" i="1" s="1"/>
  <c r="AM96" i="1"/>
  <c r="BB96" i="1" s="1"/>
  <c r="AS96" i="1"/>
  <c r="AS108" i="1"/>
  <c r="BW57" i="3" s="1"/>
  <c r="AM108" i="1"/>
  <c r="AO108" i="1"/>
  <c r="AO136" i="1"/>
  <c r="BD136" i="1" s="1"/>
  <c r="AS136" i="1"/>
  <c r="AM136" i="1"/>
  <c r="BB136" i="1" s="1"/>
  <c r="AO98" i="1"/>
  <c r="BD98" i="1" s="1"/>
  <c r="AS98" i="1"/>
  <c r="AM98" i="1"/>
  <c r="BB98" i="1" s="1"/>
  <c r="AM139" i="1"/>
  <c r="BB139" i="1" s="1"/>
  <c r="AS139" i="1"/>
  <c r="AO139" i="1"/>
  <c r="BD139" i="1" s="1"/>
  <c r="AM146" i="1"/>
  <c r="BB146" i="1" s="1"/>
  <c r="AO146" i="1"/>
  <c r="BD146" i="1" s="1"/>
  <c r="AS146" i="1"/>
  <c r="AS129" i="1"/>
  <c r="AM129" i="1"/>
  <c r="BB129" i="1" s="1"/>
  <c r="AO129" i="1"/>
  <c r="BD129" i="1" s="1"/>
  <c r="AS113" i="1"/>
  <c r="AM113" i="1"/>
  <c r="BB113" i="1" s="1"/>
  <c r="AO113" i="1"/>
  <c r="BD113" i="1" s="1"/>
  <c r="AO133" i="1"/>
  <c r="BD133" i="1" s="1"/>
  <c r="AS133" i="1"/>
  <c r="AM133" i="1"/>
  <c r="BB133" i="1" s="1"/>
  <c r="AO144" i="1"/>
  <c r="BD144" i="1" s="1"/>
  <c r="AS144" i="1"/>
  <c r="AM144" i="1"/>
  <c r="BB144" i="1" s="1"/>
  <c r="AM124" i="1"/>
  <c r="BB124" i="1" s="1"/>
  <c r="AO124" i="1"/>
  <c r="BD124" i="1" s="1"/>
  <c r="AS124" i="1"/>
  <c r="AO135" i="1"/>
  <c r="BD135" i="1" s="1"/>
  <c r="AS135" i="1"/>
  <c r="AM135" i="1"/>
  <c r="BB135" i="1" s="1"/>
  <c r="AO106" i="1"/>
  <c r="BD106" i="1" s="1"/>
  <c r="AS106" i="1"/>
  <c r="AM106" i="1"/>
  <c r="BB106" i="1" s="1"/>
  <c r="AM142" i="1"/>
  <c r="BB142" i="1" s="1"/>
  <c r="AO142" i="1"/>
  <c r="BD142" i="1" s="1"/>
  <c r="AS142" i="1"/>
  <c r="AS141" i="1"/>
  <c r="AO141" i="1"/>
  <c r="BD141" i="1" s="1"/>
  <c r="AM141" i="1"/>
  <c r="BB141" i="1" s="1"/>
  <c r="AO101" i="1"/>
  <c r="BD101" i="1" s="1"/>
  <c r="AS101" i="1"/>
  <c r="AM101" i="1"/>
  <c r="BB101" i="1" s="1"/>
  <c r="BU45" i="3"/>
  <c r="BU36" i="3"/>
  <c r="AM107" i="1"/>
  <c r="BB107" i="1" s="1"/>
  <c r="AO107" i="1"/>
  <c r="BD107" i="1" s="1"/>
  <c r="AS107" i="1"/>
  <c r="AS127" i="1"/>
  <c r="BR22" i="3" s="1"/>
  <c r="AO127" i="1"/>
  <c r="AM127" i="1"/>
  <c r="AS143" i="1"/>
  <c r="AO143" i="1"/>
  <c r="BD143" i="1" s="1"/>
  <c r="AM143" i="1"/>
  <c r="BB143" i="1" s="1"/>
  <c r="AS145" i="1"/>
  <c r="AO145" i="1"/>
  <c r="BD145" i="1" s="1"/>
  <c r="AM145" i="1"/>
  <c r="BB145" i="1" s="1"/>
  <c r="AS109" i="1"/>
  <c r="AO109" i="1"/>
  <c r="BD109" i="1" s="1"/>
  <c r="AM109" i="1"/>
  <c r="BB109" i="1" s="1"/>
  <c r="CL63" i="3"/>
  <c r="AO149" i="1"/>
  <c r="BD149" i="1" s="1"/>
  <c r="AS149" i="1"/>
  <c r="AM149" i="1"/>
  <c r="BB149" i="1" s="1"/>
  <c r="AM116" i="1"/>
  <c r="BB116" i="1" s="1"/>
  <c r="AO116" i="1"/>
  <c r="BD116" i="1" s="1"/>
  <c r="AS116" i="1"/>
  <c r="AS105" i="1"/>
  <c r="AO105" i="1"/>
  <c r="BD105" i="1" s="1"/>
  <c r="AM105" i="1"/>
  <c r="BB105" i="1" s="1"/>
  <c r="AM125" i="1"/>
  <c r="AO125" i="1"/>
  <c r="AS125" i="1"/>
  <c r="BR60" i="3" s="1"/>
  <c r="AO147" i="1"/>
  <c r="BD147" i="1" s="1"/>
  <c r="AS147" i="1"/>
  <c r="AM147" i="1"/>
  <c r="BB147" i="1" s="1"/>
  <c r="AM148" i="1"/>
  <c r="BB148" i="1" s="1"/>
  <c r="AO148" i="1"/>
  <c r="BD148" i="1" s="1"/>
  <c r="AS148" i="1"/>
  <c r="BU65" i="3"/>
  <c r="AS110" i="1"/>
  <c r="AO110" i="1"/>
  <c r="BD110" i="1" s="1"/>
  <c r="AM110" i="1"/>
  <c r="BB110" i="1" s="1"/>
  <c r="AO123" i="1"/>
  <c r="BD123" i="1" s="1"/>
  <c r="AS123" i="1"/>
  <c r="AM123" i="1"/>
  <c r="BB123" i="1" s="1"/>
  <c r="BS45" i="3"/>
  <c r="BS36" i="3"/>
  <c r="AS132" i="1"/>
  <c r="AO132" i="1"/>
  <c r="BD132" i="1" s="1"/>
  <c r="AM132" i="1"/>
  <c r="BB132" i="1" s="1"/>
  <c r="AO99" i="1"/>
  <c r="BD99" i="1" s="1"/>
  <c r="AS99" i="1"/>
  <c r="AM99" i="1"/>
  <c r="BB99" i="1" s="1"/>
  <c r="AO120" i="1"/>
  <c r="AS120" i="1"/>
  <c r="BR84" i="3" s="1"/>
  <c r="AM120" i="1"/>
  <c r="BB120" i="1" s="1"/>
  <c r="AS138" i="1"/>
  <c r="AM138" i="1"/>
  <c r="BB138" i="1" s="1"/>
  <c r="AO138" i="1"/>
  <c r="BD138" i="1" s="1"/>
  <c r="AO140" i="1"/>
  <c r="BD140" i="1" s="1"/>
  <c r="AS140" i="1"/>
  <c r="AM140" i="1"/>
  <c r="BB140" i="1" s="1"/>
  <c r="AO128" i="1"/>
  <c r="AS128" i="1"/>
  <c r="BR64" i="3" s="1"/>
  <c r="AM128" i="1"/>
  <c r="AS104" i="1"/>
  <c r="AO104" i="1"/>
  <c r="BD104" i="1" s="1"/>
  <c r="AM104" i="1"/>
  <c r="BB104" i="1" s="1"/>
  <c r="AO100" i="1"/>
  <c r="BD100" i="1" s="1"/>
  <c r="AS100" i="1"/>
  <c r="AM100" i="1"/>
  <c r="BB100" i="1" s="1"/>
  <c r="AO102" i="1"/>
  <c r="BD102" i="1" s="1"/>
  <c r="AS102" i="1"/>
  <c r="BW90" i="3" s="1"/>
  <c r="CB90" i="3" s="1"/>
  <c r="CG90" i="3" s="1"/>
  <c r="AM102" i="1"/>
  <c r="BB102" i="1" s="1"/>
  <c r="AM134" i="1"/>
  <c r="BB134" i="1" s="1"/>
  <c r="AO134" i="1"/>
  <c r="BD134" i="1" s="1"/>
  <c r="AS134" i="1"/>
  <c r="AS118" i="1"/>
  <c r="BR33" i="3" s="1"/>
  <c r="AO118" i="1"/>
  <c r="AM118" i="1"/>
  <c r="AM115" i="1"/>
  <c r="BB115" i="1" s="1"/>
  <c r="CL15" i="3" s="1"/>
  <c r="AO115" i="1"/>
  <c r="AS115" i="1"/>
  <c r="BR19" i="3" s="1"/>
  <c r="AM77" i="1"/>
  <c r="BB77" i="1" s="1"/>
  <c r="AS77" i="1"/>
  <c r="AO77" i="1"/>
  <c r="BD77" i="1" s="1"/>
  <c r="AO111" i="1"/>
  <c r="BD111" i="1" s="1"/>
  <c r="AM111" i="1"/>
  <c r="BB111" i="1" s="1"/>
  <c r="AS111" i="1"/>
  <c r="CC92" i="3"/>
  <c r="CH92" i="3" s="1"/>
  <c r="AM103" i="1"/>
  <c r="BB103" i="1" s="1"/>
  <c r="AO103" i="1"/>
  <c r="BD103" i="1" s="1"/>
  <c r="AS103" i="1"/>
  <c r="AO97" i="1"/>
  <c r="BD97" i="1" s="1"/>
  <c r="AS97" i="1"/>
  <c r="AM97" i="1"/>
  <c r="AO117" i="1"/>
  <c r="AS117" i="1"/>
  <c r="AM117" i="1"/>
  <c r="AM130" i="1"/>
  <c r="BB130" i="1" s="1"/>
  <c r="AO130" i="1"/>
  <c r="AS130" i="1"/>
  <c r="BR92" i="3" s="1"/>
  <c r="AO112" i="1"/>
  <c r="BD112" i="1" s="1"/>
  <c r="AS112" i="1"/>
  <c r="AM112" i="1"/>
  <c r="BB112" i="1" s="1"/>
  <c r="CN46" i="3"/>
  <c r="CE15" i="3"/>
  <c r="CJ15" i="3" s="1"/>
  <c r="CC49" i="3"/>
  <c r="CH49" i="3" s="1"/>
  <c r="CC55" i="3"/>
  <c r="CH55" i="3" s="1"/>
  <c r="CC89" i="3"/>
  <c r="CH89" i="3" s="1"/>
  <c r="BR52" i="3"/>
  <c r="CC81" i="3"/>
  <c r="CH81" i="3" s="1"/>
  <c r="BR70" i="3"/>
  <c r="CC64" i="3"/>
  <c r="CH64" i="3" s="1"/>
  <c r="CC19" i="3"/>
  <c r="CH19" i="3" s="1"/>
  <c r="CN70" i="3"/>
  <c r="CL70" i="3"/>
  <c r="CC40" i="3"/>
  <c r="CH40" i="3" s="1"/>
  <c r="CC85" i="3"/>
  <c r="CH85" i="3" s="1"/>
  <c r="CL12" i="3"/>
  <c r="CL65" i="3"/>
  <c r="BR65" i="3"/>
  <c r="CC69" i="3"/>
  <c r="CH69" i="3" s="1"/>
  <c r="CC97" i="3"/>
  <c r="CH97" i="3" s="1"/>
  <c r="CC62" i="3"/>
  <c r="CH62" i="3" s="1"/>
  <c r="CE12" i="3" l="1"/>
  <c r="CJ12" i="3" s="1"/>
  <c r="U61" i="3"/>
  <c r="U90" i="3"/>
  <c r="U87" i="3"/>
  <c r="U31" i="3"/>
  <c r="CE72" i="3"/>
  <c r="CJ72" i="3" s="1"/>
  <c r="CE94" i="3"/>
  <c r="CJ94" i="3" s="1"/>
  <c r="U32" i="3"/>
  <c r="U77" i="3"/>
  <c r="U49" i="3"/>
  <c r="CC70" i="3"/>
  <c r="CH70" i="3" s="1"/>
  <c r="CC33" i="3"/>
  <c r="CH33" i="3" s="1"/>
  <c r="CE89" i="3"/>
  <c r="CJ89" i="3" s="1"/>
  <c r="BY55" i="3"/>
  <c r="U74" i="3"/>
  <c r="U50" i="3"/>
  <c r="CE17" i="3"/>
  <c r="CJ17" i="3" s="1"/>
  <c r="CE53" i="3"/>
  <c r="CJ53" i="3" s="1"/>
  <c r="U59" i="3"/>
  <c r="CE82" i="3"/>
  <c r="CJ82" i="3" s="1"/>
  <c r="CE38" i="3"/>
  <c r="CJ38" i="3" s="1"/>
  <c r="CE78" i="3"/>
  <c r="CJ78" i="3" s="1"/>
  <c r="U10" i="3"/>
  <c r="U46" i="3"/>
  <c r="CE62" i="3"/>
  <c r="CJ62" i="3" s="1"/>
  <c r="CE97" i="3"/>
  <c r="CJ97" i="3" s="1"/>
  <c r="CE64" i="3"/>
  <c r="CJ64" i="3" s="1"/>
  <c r="U25" i="3"/>
  <c r="U62" i="3"/>
  <c r="U45" i="3"/>
  <c r="U13" i="3"/>
  <c r="U54" i="3"/>
  <c r="U94" i="3"/>
  <c r="U7" i="3"/>
  <c r="U40" i="3"/>
  <c r="U37" i="3"/>
  <c r="U17" i="3"/>
  <c r="CN42" i="3"/>
  <c r="BD117" i="1"/>
  <c r="CN76" i="3"/>
  <c r="BD95" i="1"/>
  <c r="BD108" i="1"/>
  <c r="CS57" i="3" s="1"/>
  <c r="CY57" i="3" s="1"/>
  <c r="DD57" i="3" s="1"/>
  <c r="CN33" i="3"/>
  <c r="BD118" i="1"/>
  <c r="BD125" i="1"/>
  <c r="CN60" i="3" s="1"/>
  <c r="CT26" i="3"/>
  <c r="CZ26" i="3" s="1"/>
  <c r="DE26" i="3" s="1"/>
  <c r="BE76" i="1"/>
  <c r="CN92" i="3"/>
  <c r="BD130" i="1"/>
  <c r="CN87" i="3" s="1"/>
  <c r="CN22" i="3"/>
  <c r="BD127" i="1"/>
  <c r="BD119" i="1"/>
  <c r="CN69" i="3" s="1"/>
  <c r="BD128" i="1"/>
  <c r="CN64" i="3" s="1"/>
  <c r="CN52" i="3"/>
  <c r="BD114" i="1"/>
  <c r="CN72" i="3" s="1"/>
  <c r="BD115" i="1"/>
  <c r="CN15" i="3" s="1"/>
  <c r="CN84" i="3"/>
  <c r="BD120" i="1"/>
  <c r="CL52" i="3"/>
  <c r="BB114" i="1"/>
  <c r="CL72" i="3" s="1"/>
  <c r="CQ42" i="3"/>
  <c r="BB97" i="1"/>
  <c r="CQ61" i="3" s="1"/>
  <c r="CL33" i="3"/>
  <c r="BB118" i="1"/>
  <c r="U68" i="3"/>
  <c r="CL11" i="3"/>
  <c r="BB128" i="1"/>
  <c r="CL64" i="3" s="1"/>
  <c r="CL79" i="3"/>
  <c r="BB117" i="1"/>
  <c r="BB108" i="1"/>
  <c r="CQ57" i="3" s="1"/>
  <c r="CW57" i="3" s="1"/>
  <c r="DB57" i="3" s="1"/>
  <c r="BB119" i="1"/>
  <c r="CL69" i="3" s="1"/>
  <c r="CE71" i="3"/>
  <c r="CJ71" i="3" s="1"/>
  <c r="U47" i="3"/>
  <c r="U52" i="3"/>
  <c r="U21" i="3"/>
  <c r="BB125" i="1"/>
  <c r="CL60" i="3" s="1"/>
  <c r="CL22" i="3"/>
  <c r="BB127" i="1"/>
  <c r="CD51" i="3"/>
  <c r="CI51" i="3" s="1"/>
  <c r="U26" i="3"/>
  <c r="U99" i="3"/>
  <c r="U35" i="3"/>
  <c r="U22" i="3"/>
  <c r="CE51" i="3"/>
  <c r="CJ51" i="3" s="1"/>
  <c r="U48" i="3"/>
  <c r="CE26" i="3"/>
  <c r="CJ26" i="3" s="1"/>
  <c r="U18" i="3"/>
  <c r="U30" i="3"/>
  <c r="CE57" i="3"/>
  <c r="CJ57" i="3" s="1"/>
  <c r="CE81" i="3"/>
  <c r="CJ81" i="3" s="1"/>
  <c r="U97" i="3"/>
  <c r="U91" i="3"/>
  <c r="BW82" i="3"/>
  <c r="BY72" i="3"/>
  <c r="CE95" i="3"/>
  <c r="CJ95" i="3" s="1"/>
  <c r="U89" i="3"/>
  <c r="BY82" i="3"/>
  <c r="CE25" i="3"/>
  <c r="CJ25" i="3" s="1"/>
  <c r="U67" i="3"/>
  <c r="U33" i="3"/>
  <c r="U57" i="3"/>
  <c r="CE83" i="3"/>
  <c r="CJ83" i="3" s="1"/>
  <c r="CE19" i="3"/>
  <c r="CJ19" i="3" s="1"/>
  <c r="U72" i="3"/>
  <c r="CB57" i="3"/>
  <c r="CG57" i="3" s="1"/>
  <c r="CP6" i="3"/>
  <c r="CZ51" i="3"/>
  <c r="DE51" i="3" s="1"/>
  <c r="CC22" i="3"/>
  <c r="CH22" i="3" s="1"/>
  <c r="CE9" i="3"/>
  <c r="CJ9" i="3" s="1"/>
  <c r="CE49" i="3"/>
  <c r="CJ49" i="3" s="1"/>
  <c r="CE35" i="3"/>
  <c r="CJ35" i="3" s="1"/>
  <c r="CE33" i="3"/>
  <c r="CJ33" i="3" s="1"/>
  <c r="CE60" i="3"/>
  <c r="CJ60" i="3" s="1"/>
  <c r="CE66" i="3"/>
  <c r="CJ66" i="3" s="1"/>
  <c r="CE80" i="3"/>
  <c r="CJ80" i="3" s="1"/>
  <c r="CE87" i="3"/>
  <c r="CJ87" i="3" s="1"/>
  <c r="CE22" i="3"/>
  <c r="CJ22" i="3" s="1"/>
  <c r="CE69" i="3"/>
  <c r="CJ69" i="3" s="1"/>
  <c r="CE85" i="3"/>
  <c r="CJ85" i="3" s="1"/>
  <c r="CE73" i="3"/>
  <c r="CJ73" i="3" s="1"/>
  <c r="CE40" i="3"/>
  <c r="CJ40" i="3" s="1"/>
  <c r="CE90" i="3"/>
  <c r="CJ90" i="3" s="1"/>
  <c r="CE99" i="3"/>
  <c r="CJ99" i="3" s="1"/>
  <c r="CE92" i="3"/>
  <c r="CJ92" i="3" s="1"/>
  <c r="CE75" i="3"/>
  <c r="CJ75" i="3" s="1"/>
  <c r="BY60" i="3"/>
  <c r="CD60" i="3" s="1"/>
  <c r="CI60" i="3" s="1"/>
  <c r="CE100" i="3"/>
  <c r="CJ100" i="3" s="1"/>
  <c r="CE70" i="3"/>
  <c r="CJ70" i="3" s="1"/>
  <c r="CE55" i="3"/>
  <c r="CJ55" i="3" s="1"/>
  <c r="CC68" i="3"/>
  <c r="CH68" i="3" s="1"/>
  <c r="CE23" i="3"/>
  <c r="CJ23" i="3" s="1"/>
  <c r="CS82" i="3"/>
  <c r="CL37" i="3"/>
  <c r="CL48" i="3"/>
  <c r="CN37" i="3"/>
  <c r="CN48" i="3"/>
  <c r="CQ82" i="3"/>
  <c r="BR37" i="3"/>
  <c r="BR48" i="3"/>
  <c r="CE48" i="3"/>
  <c r="CJ48" i="3" s="1"/>
  <c r="CE54" i="3"/>
  <c r="CJ54" i="3" s="1"/>
  <c r="CE91" i="3"/>
  <c r="CJ91" i="3" s="1"/>
  <c r="BY21" i="3"/>
  <c r="BY57" i="3"/>
  <c r="CD57" i="3" s="1"/>
  <c r="CI57" i="3" s="1"/>
  <c r="BY64" i="3"/>
  <c r="BT21" i="3"/>
  <c r="BT64" i="3"/>
  <c r="CD90" i="3"/>
  <c r="CI90" i="3" s="1"/>
  <c r="CE21" i="3"/>
  <c r="CJ21" i="3" s="1"/>
  <c r="CE14" i="3"/>
  <c r="CJ14" i="3" s="1"/>
  <c r="BY48" i="3"/>
  <c r="CD48" i="3" s="1"/>
  <c r="CI48" i="3" s="1"/>
  <c r="CS90" i="3"/>
  <c r="CY90" i="3" s="1"/>
  <c r="DD90" i="3" s="1"/>
  <c r="BW15" i="3"/>
  <c r="BT78" i="3"/>
  <c r="BT86" i="3"/>
  <c r="BT39" i="3"/>
  <c r="BT81" i="3"/>
  <c r="BT22" i="3"/>
  <c r="CN23" i="3"/>
  <c r="BR78" i="3"/>
  <c r="BR86" i="3"/>
  <c r="CL39" i="3"/>
  <c r="CL81" i="3"/>
  <c r="CL98" i="3"/>
  <c r="BR76" i="3"/>
  <c r="BR23" i="3"/>
  <c r="CN78" i="3"/>
  <c r="CN86" i="3"/>
  <c r="CL28" i="3"/>
  <c r="BR39" i="3"/>
  <c r="BR81" i="3"/>
  <c r="CL76" i="3"/>
  <c r="CL23" i="3"/>
  <c r="CN39" i="3"/>
  <c r="CN81" i="3"/>
  <c r="CL78" i="3"/>
  <c r="CL86" i="3"/>
  <c r="CE93" i="3"/>
  <c r="CJ93" i="3" s="1"/>
  <c r="CC98" i="3"/>
  <c r="CH98" i="3" s="1"/>
  <c r="CC20" i="3"/>
  <c r="CH20" i="3" s="1"/>
  <c r="CC21" i="3"/>
  <c r="CH21" i="3" s="1"/>
  <c r="CE98" i="3"/>
  <c r="CJ98" i="3" s="1"/>
  <c r="BY68" i="3"/>
  <c r="BT83" i="3"/>
  <c r="BY65" i="3"/>
  <c r="CD65" i="3" s="1"/>
  <c r="CI65" i="3" s="1"/>
  <c r="BT82" i="3"/>
  <c r="BT73" i="3"/>
  <c r="BT66" i="3"/>
  <c r="BT33" i="3"/>
  <c r="BT42" i="3"/>
  <c r="BT79" i="3"/>
  <c r="BR73" i="3"/>
  <c r="BR82" i="3"/>
  <c r="CQ15" i="3"/>
  <c r="CW15" i="3" s="1"/>
  <c r="DB15" i="3" s="1"/>
  <c r="CL66" i="3"/>
  <c r="CN75" i="3"/>
  <c r="CN82" i="3"/>
  <c r="CN73" i="3"/>
  <c r="CN66" i="3"/>
  <c r="BR42" i="3"/>
  <c r="BR79" i="3"/>
  <c r="CQ74" i="3"/>
  <c r="CQ90" i="3"/>
  <c r="CW90" i="3" s="1"/>
  <c r="DB90" i="3" s="1"/>
  <c r="CL92" i="3"/>
  <c r="CL75" i="3"/>
  <c r="CL82" i="3"/>
  <c r="CL73" i="3"/>
  <c r="CD84" i="3"/>
  <c r="CI84" i="3" s="1"/>
  <c r="BW42" i="3"/>
  <c r="CN79" i="3"/>
  <c r="BR66" i="3"/>
  <c r="CE68" i="3"/>
  <c r="CJ68" i="3" s="1"/>
  <c r="CC16" i="3"/>
  <c r="CH16" i="3" s="1"/>
  <c r="CC18" i="3"/>
  <c r="CH18" i="3" s="1"/>
  <c r="CL97" i="3"/>
  <c r="BY25" i="3"/>
  <c r="BW71" i="3"/>
  <c r="BW25" i="3"/>
  <c r="CE28" i="3"/>
  <c r="CJ28" i="3" s="1"/>
  <c r="BT36" i="3"/>
  <c r="BT37" i="3"/>
  <c r="BT30" i="3"/>
  <c r="BT25" i="3"/>
  <c r="BR11" i="3"/>
  <c r="BR21" i="3"/>
  <c r="BR30" i="3"/>
  <c r="BR25" i="3"/>
  <c r="CQ25" i="3"/>
  <c r="CN30" i="3"/>
  <c r="CS25" i="3"/>
  <c r="CL30" i="3"/>
  <c r="CC13" i="3"/>
  <c r="CH13" i="3" s="1"/>
  <c r="CC96" i="3"/>
  <c r="CH96" i="3" s="1"/>
  <c r="CC28" i="3"/>
  <c r="CH28" i="3" s="1"/>
  <c r="CE32" i="3"/>
  <c r="CJ32" i="3" s="1"/>
  <c r="BS6" i="3"/>
  <c r="CL6" i="3"/>
  <c r="CN85" i="3"/>
  <c r="BR15" i="3"/>
  <c r="BT61" i="3"/>
  <c r="BY32" i="3"/>
  <c r="CS15" i="3"/>
  <c r="CL85" i="3"/>
  <c r="BY98" i="3"/>
  <c r="BT74" i="3"/>
  <c r="BT75" i="3"/>
  <c r="BT15" i="3"/>
  <c r="BR74" i="3"/>
  <c r="BR75" i="3"/>
  <c r="CO94" i="3"/>
  <c r="CO54" i="3"/>
  <c r="CM94" i="3"/>
  <c r="CM54" i="3"/>
  <c r="BR83" i="3"/>
  <c r="CL47" i="3"/>
  <c r="CL42" i="3"/>
  <c r="BR85" i="3"/>
  <c r="CE18" i="3"/>
  <c r="CJ18" i="3" s="1"/>
  <c r="BT99" i="3"/>
  <c r="CL18" i="3"/>
  <c r="CL19" i="3"/>
  <c r="CS86" i="3"/>
  <c r="CN100" i="3"/>
  <c r="CN99" i="3"/>
  <c r="CL99" i="3"/>
  <c r="CQ86" i="3"/>
  <c r="CL100" i="3"/>
  <c r="BR99" i="3"/>
  <c r="BW86" i="3"/>
  <c r="BR100" i="3"/>
  <c r="CN18" i="3"/>
  <c r="CC59" i="3"/>
  <c r="CH59" i="3" s="1"/>
  <c r="CC10" i="3"/>
  <c r="CH10" i="3" s="1"/>
  <c r="CC31" i="3"/>
  <c r="CH31" i="3" s="1"/>
  <c r="CE96" i="3"/>
  <c r="CJ96" i="3" s="1"/>
  <c r="BU6" i="3"/>
  <c r="BQ6" i="3"/>
  <c r="BO6" i="3"/>
  <c r="CU6" i="3" s="1"/>
  <c r="CE63" i="3"/>
  <c r="CJ63" i="3" s="1"/>
  <c r="CE76" i="3"/>
  <c r="CJ76" i="3" s="1"/>
  <c r="CE20" i="3"/>
  <c r="CJ20" i="3" s="1"/>
  <c r="CC41" i="3"/>
  <c r="CH41" i="3" s="1"/>
  <c r="CC50" i="3"/>
  <c r="CH50" i="3" s="1"/>
  <c r="CC63" i="3"/>
  <c r="CH63" i="3" s="1"/>
  <c r="CE24" i="3"/>
  <c r="CJ24" i="3" s="1"/>
  <c r="BY15" i="3"/>
  <c r="BY91" i="3"/>
  <c r="BY42" i="3"/>
  <c r="BT72" i="3"/>
  <c r="BT24" i="3"/>
  <c r="BY78" i="3"/>
  <c r="BY86" i="3"/>
  <c r="BT6" i="3"/>
  <c r="BY28" i="3"/>
  <c r="BT92" i="3"/>
  <c r="CD92" i="3" s="1"/>
  <c r="CI92" i="3" s="1"/>
  <c r="BT87" i="3"/>
  <c r="BY62" i="3"/>
  <c r="BT17" i="3"/>
  <c r="BT91" i="3"/>
  <c r="BT34" i="3"/>
  <c r="BT43" i="3"/>
  <c r="BT31" i="3"/>
  <c r="BT44" i="3"/>
  <c r="BR72" i="3"/>
  <c r="BR24" i="3"/>
  <c r="CN17" i="3"/>
  <c r="CN43" i="3"/>
  <c r="CN91" i="3"/>
  <c r="CN34" i="3"/>
  <c r="CQ22" i="3"/>
  <c r="CQ62" i="3"/>
  <c r="BR31" i="3"/>
  <c r="BR44" i="3"/>
  <c r="CN97" i="3"/>
  <c r="CS42" i="3"/>
  <c r="CY42" i="3" s="1"/>
  <c r="DD42" i="3" s="1"/>
  <c r="CN24" i="3"/>
  <c r="BR17" i="3"/>
  <c r="BR91" i="3"/>
  <c r="BR43" i="3"/>
  <c r="BR34" i="3"/>
  <c r="BW22" i="3"/>
  <c r="CB22" i="3" s="1"/>
  <c r="CG22" i="3" s="1"/>
  <c r="CS62" i="3"/>
  <c r="CN31" i="3"/>
  <c r="CN44" i="3"/>
  <c r="CL24" i="3"/>
  <c r="CS22" i="3"/>
  <c r="CY22" i="3" s="1"/>
  <c r="DD22" i="3" s="1"/>
  <c r="BW62" i="3"/>
  <c r="BR87" i="3"/>
  <c r="CL17" i="3"/>
  <c r="CL91" i="3"/>
  <c r="CL43" i="3"/>
  <c r="CL34" i="3"/>
  <c r="CL31" i="3"/>
  <c r="CL44" i="3"/>
  <c r="CL87" i="3"/>
  <c r="BR96" i="3"/>
  <c r="CE27" i="3"/>
  <c r="CJ27" i="3" s="1"/>
  <c r="CC77" i="3"/>
  <c r="CH77" i="3" s="1"/>
  <c r="BY71" i="3"/>
  <c r="BY33" i="3"/>
  <c r="BY31" i="3"/>
  <c r="CE31" i="3"/>
  <c r="CJ31" i="3" s="1"/>
  <c r="CN63" i="3"/>
  <c r="CE10" i="3"/>
  <c r="CJ10" i="3" s="1"/>
  <c r="BY40" i="3"/>
  <c r="CD40" i="3" s="1"/>
  <c r="CI40" i="3" s="1"/>
  <c r="BY23" i="3"/>
  <c r="BT63" i="3"/>
  <c r="BT76" i="3"/>
  <c r="BY12" i="3"/>
  <c r="CD12" i="3" s="1"/>
  <c r="CI12" i="3" s="1"/>
  <c r="BY35" i="3"/>
  <c r="CD35" i="3" s="1"/>
  <c r="CI35" i="3" s="1"/>
  <c r="CQ89" i="3"/>
  <c r="BY89" i="3"/>
  <c r="BY94" i="3"/>
  <c r="CD94" i="3" s="1"/>
  <c r="CI94" i="3" s="1"/>
  <c r="BY19" i="3"/>
  <c r="CD19" i="3" s="1"/>
  <c r="CI19" i="3" s="1"/>
  <c r="BY22" i="3"/>
  <c r="CD22" i="3" s="1"/>
  <c r="CI22" i="3" s="1"/>
  <c r="BT71" i="3"/>
  <c r="BT20" i="3"/>
  <c r="BW27" i="3"/>
  <c r="BW78" i="3"/>
  <c r="CS12" i="3"/>
  <c r="CY12" i="3" s="1"/>
  <c r="DD12" i="3" s="1"/>
  <c r="CS35" i="3"/>
  <c r="CY35" i="3" s="1"/>
  <c r="DD35" i="3" s="1"/>
  <c r="CS27" i="3"/>
  <c r="CS78" i="3"/>
  <c r="BW94" i="3"/>
  <c r="CB94" i="3" s="1"/>
  <c r="CG94" i="3" s="1"/>
  <c r="BR97" i="3"/>
  <c r="CS94" i="3"/>
  <c r="CY94" i="3" s="1"/>
  <c r="DD94" i="3" s="1"/>
  <c r="CQ12" i="3"/>
  <c r="CW12" i="3" s="1"/>
  <c r="DB12" i="3" s="1"/>
  <c r="CQ35" i="3"/>
  <c r="CW35" i="3" s="1"/>
  <c r="DB35" i="3" s="1"/>
  <c r="BR63" i="3"/>
  <c r="CO46" i="3"/>
  <c r="CN20" i="3"/>
  <c r="CN27" i="3"/>
  <c r="CQ40" i="3"/>
  <c r="CW40" i="3" s="1"/>
  <c r="DB40" i="3" s="1"/>
  <c r="CQ23" i="3"/>
  <c r="CL46" i="3"/>
  <c r="CL74" i="3"/>
  <c r="CM46" i="3"/>
  <c r="CS40" i="3"/>
  <c r="CY40" i="3" s="1"/>
  <c r="DD40" i="3" s="1"/>
  <c r="CS23" i="3"/>
  <c r="CS89" i="3"/>
  <c r="CL27" i="3"/>
  <c r="CL20" i="3"/>
  <c r="BW23" i="3"/>
  <c r="BW40" i="3"/>
  <c r="CB40" i="3" s="1"/>
  <c r="CG40" i="3" s="1"/>
  <c r="BW89" i="3"/>
  <c r="CQ27" i="3"/>
  <c r="CQ78" i="3"/>
  <c r="BR71" i="3"/>
  <c r="BR20" i="3"/>
  <c r="BW55" i="3"/>
  <c r="CQ94" i="3"/>
  <c r="CW94" i="3" s="1"/>
  <c r="DB94" i="3" s="1"/>
  <c r="BW12" i="3"/>
  <c r="CB12" i="3" s="1"/>
  <c r="CG12" i="3" s="1"/>
  <c r="BW35" i="3"/>
  <c r="CB35" i="3" s="1"/>
  <c r="CG35" i="3" s="1"/>
  <c r="CN28" i="3"/>
  <c r="CN74" i="3"/>
  <c r="CC67" i="3"/>
  <c r="CH67" i="3" s="1"/>
  <c r="BY54" i="3"/>
  <c r="CD54" i="3" s="1"/>
  <c r="CI54" i="3" s="1"/>
  <c r="BY29" i="3"/>
  <c r="CN36" i="3"/>
  <c r="BY17" i="3"/>
  <c r="BY99" i="3"/>
  <c r="BY34" i="3"/>
  <c r="BY85" i="3"/>
  <c r="CS69" i="3"/>
  <c r="CQ39" i="3"/>
  <c r="BY7" i="3"/>
  <c r="BY43" i="3"/>
  <c r="BY83" i="3"/>
  <c r="BY47" i="3"/>
  <c r="BY20" i="3"/>
  <c r="BY74" i="3"/>
  <c r="BY81" i="3"/>
  <c r="CL77" i="3"/>
  <c r="BY45" i="3"/>
  <c r="BY46" i="3"/>
  <c r="BY75" i="3"/>
  <c r="BT32" i="3"/>
  <c r="BT68" i="3"/>
  <c r="BT62" i="3"/>
  <c r="BT10" i="3"/>
  <c r="BY24" i="3"/>
  <c r="BT47" i="3"/>
  <c r="BT55" i="3"/>
  <c r="BY39" i="3"/>
  <c r="BT89" i="3"/>
  <c r="BT14" i="3"/>
  <c r="BY95" i="3"/>
  <c r="BY80" i="3"/>
  <c r="CD80" i="3" s="1"/>
  <c r="CI80" i="3" s="1"/>
  <c r="BR47" i="3"/>
  <c r="BR55" i="3"/>
  <c r="CL71" i="3"/>
  <c r="CL89" i="3"/>
  <c r="CL14" i="3"/>
  <c r="CQ95" i="3"/>
  <c r="CN55" i="3"/>
  <c r="CN47" i="3"/>
  <c r="BR32" i="3"/>
  <c r="BR68" i="3"/>
  <c r="BW17" i="3"/>
  <c r="BW99" i="3"/>
  <c r="CS39" i="3"/>
  <c r="CN71" i="3"/>
  <c r="CN89" i="3"/>
  <c r="CN14" i="3"/>
  <c r="CQ32" i="3"/>
  <c r="CQ68" i="3"/>
  <c r="CS34" i="3"/>
  <c r="CS85" i="3"/>
  <c r="CN62" i="3"/>
  <c r="CN10" i="3"/>
  <c r="CO80" i="3"/>
  <c r="CM80" i="3"/>
  <c r="CN32" i="3"/>
  <c r="CN68" i="3"/>
  <c r="CS17" i="3"/>
  <c r="CS99" i="3"/>
  <c r="BR62" i="3"/>
  <c r="BR10" i="3"/>
  <c r="CL55" i="3"/>
  <c r="BW80" i="3"/>
  <c r="CB80" i="3" s="1"/>
  <c r="CG80" i="3" s="1"/>
  <c r="BW95" i="3"/>
  <c r="BW74" i="3"/>
  <c r="BW81" i="3"/>
  <c r="BW39" i="3"/>
  <c r="BR89" i="3"/>
  <c r="BR14" i="3"/>
  <c r="CL36" i="3"/>
  <c r="BW32" i="3"/>
  <c r="BW68" i="3"/>
  <c r="CQ34" i="3"/>
  <c r="CQ85" i="3"/>
  <c r="CQ81" i="3"/>
  <c r="CS95" i="3"/>
  <c r="CS80" i="3"/>
  <c r="CY80" i="3" s="1"/>
  <c r="DD80" i="3" s="1"/>
  <c r="CQ69" i="3"/>
  <c r="CL32" i="3"/>
  <c r="CL68" i="3"/>
  <c r="CS74" i="3"/>
  <c r="CS81" i="3"/>
  <c r="CQ17" i="3"/>
  <c r="CQ99" i="3"/>
  <c r="CS32" i="3"/>
  <c r="CS68" i="3"/>
  <c r="BW34" i="3"/>
  <c r="BW85" i="3"/>
  <c r="CL62" i="3"/>
  <c r="CL10" i="3"/>
  <c r="CC36" i="3"/>
  <c r="CH36" i="3" s="1"/>
  <c r="CE56" i="3"/>
  <c r="CJ56" i="3" s="1"/>
  <c r="BW69" i="3"/>
  <c r="CB69" i="3" s="1"/>
  <c r="CG69" i="3" s="1"/>
  <c r="CE13" i="3"/>
  <c r="CJ13" i="3" s="1"/>
  <c r="BY27" i="3"/>
  <c r="BY100" i="3"/>
  <c r="BY37" i="3"/>
  <c r="BT98" i="3"/>
  <c r="BT96" i="3"/>
  <c r="BT95" i="3"/>
  <c r="BY10" i="3"/>
  <c r="BY44" i="3"/>
  <c r="BT97" i="3"/>
  <c r="BR50" i="3"/>
  <c r="BR95" i="3"/>
  <c r="BW10" i="3"/>
  <c r="CQ36" i="3"/>
  <c r="CQ55" i="3"/>
  <c r="CQ30" i="3"/>
  <c r="CN65" i="3"/>
  <c r="CN95" i="3"/>
  <c r="CS10" i="3"/>
  <c r="BR6" i="3"/>
  <c r="BW36" i="3"/>
  <c r="BR77" i="3"/>
  <c r="CS55" i="3"/>
  <c r="BW30" i="3"/>
  <c r="BR98" i="3"/>
  <c r="CL95" i="3"/>
  <c r="CN6" i="3"/>
  <c r="CS36" i="3"/>
  <c r="BR67" i="3"/>
  <c r="CS30" i="3"/>
  <c r="CN98" i="3"/>
  <c r="CC61" i="3"/>
  <c r="CH61" i="3" s="1"/>
  <c r="CC45" i="3"/>
  <c r="CH45" i="3" s="1"/>
  <c r="CC46" i="3"/>
  <c r="CH46" i="3" s="1"/>
  <c r="CC11" i="3"/>
  <c r="CH11" i="3" s="1"/>
  <c r="CC7" i="3"/>
  <c r="CH7" i="3" s="1"/>
  <c r="CC93" i="3"/>
  <c r="CH93" i="3" s="1"/>
  <c r="CE11" i="3"/>
  <c r="CJ11" i="3" s="1"/>
  <c r="CL41" i="3"/>
  <c r="BT7" i="3"/>
  <c r="CQ7" i="3"/>
  <c r="BY16" i="3"/>
  <c r="BY18" i="3"/>
  <c r="BY53" i="3"/>
  <c r="CD53" i="3" s="1"/>
  <c r="CI53" i="3" s="1"/>
  <c r="BY56" i="3"/>
  <c r="CN41" i="3"/>
  <c r="BY36" i="3"/>
  <c r="BY49" i="3"/>
  <c r="CD49" i="3" s="1"/>
  <c r="CI49" i="3" s="1"/>
  <c r="BY30" i="3"/>
  <c r="BR41" i="3"/>
  <c r="AN109" i="1"/>
  <c r="BC109" i="1" s="1"/>
  <c r="AN140" i="1"/>
  <c r="BC140" i="1" s="1"/>
  <c r="AN132" i="1"/>
  <c r="BC132" i="1" s="1"/>
  <c r="CR52" i="3" s="1"/>
  <c r="AN131" i="1"/>
  <c r="BC131" i="1" s="1"/>
  <c r="AN97" i="1"/>
  <c r="BC97" i="1" s="1"/>
  <c r="AN107" i="1"/>
  <c r="BC107" i="1" s="1"/>
  <c r="AN139" i="1"/>
  <c r="BC139" i="1" s="1"/>
  <c r="AN148" i="1"/>
  <c r="BC148" i="1" s="1"/>
  <c r="AN116" i="1"/>
  <c r="BC116" i="1" s="1"/>
  <c r="AN144" i="1"/>
  <c r="BC144" i="1" s="1"/>
  <c r="AN122" i="1"/>
  <c r="BC122" i="1" s="1"/>
  <c r="AN106" i="1"/>
  <c r="BC106" i="1" s="1"/>
  <c r="AN118" i="1"/>
  <c r="BC118" i="1" s="1"/>
  <c r="CM39" i="3" s="1"/>
  <c r="AN104" i="1"/>
  <c r="BC104" i="1" s="1"/>
  <c r="AN145" i="1"/>
  <c r="BC145" i="1" s="1"/>
  <c r="AN138" i="1"/>
  <c r="BC138" i="1" s="1"/>
  <c r="AN101" i="1"/>
  <c r="BC101" i="1" s="1"/>
  <c r="AN112" i="1"/>
  <c r="BC112" i="1" s="1"/>
  <c r="AN103" i="1"/>
  <c r="BC103" i="1" s="1"/>
  <c r="CR62" i="3" s="1"/>
  <c r="CX62" i="3" s="1"/>
  <c r="DC62" i="3" s="1"/>
  <c r="AN113" i="1"/>
  <c r="BC113" i="1" s="1"/>
  <c r="CR63" i="3" s="1"/>
  <c r="AN98" i="1"/>
  <c r="BC98" i="1" s="1"/>
  <c r="AN147" i="1"/>
  <c r="BC147" i="1" s="1"/>
  <c r="AN149" i="1"/>
  <c r="BC149" i="1" s="1"/>
  <c r="AN133" i="1"/>
  <c r="BC133" i="1" s="1"/>
  <c r="AN114" i="1"/>
  <c r="BC114" i="1" s="1"/>
  <c r="CM52" i="3" s="1"/>
  <c r="AN111" i="1"/>
  <c r="BC111" i="1" s="1"/>
  <c r="AN134" i="1"/>
  <c r="BC134" i="1" s="1"/>
  <c r="AN121" i="1"/>
  <c r="BC121" i="1" s="1"/>
  <c r="AN108" i="1"/>
  <c r="BC108" i="1" s="1"/>
  <c r="CR57" i="3" s="1"/>
  <c r="CX57" i="3" s="1"/>
  <c r="DC57" i="3" s="1"/>
  <c r="AN143" i="1"/>
  <c r="BC143" i="1" s="1"/>
  <c r="AN120" i="1"/>
  <c r="BC120" i="1" s="1"/>
  <c r="CM84" i="3" s="1"/>
  <c r="AN130" i="1"/>
  <c r="BC130" i="1" s="1"/>
  <c r="AN135" i="1"/>
  <c r="BC135" i="1" s="1"/>
  <c r="AN129" i="1"/>
  <c r="BC129" i="1" s="1"/>
  <c r="AN136" i="1"/>
  <c r="BC136" i="1" s="1"/>
  <c r="AN125" i="1"/>
  <c r="BC125" i="1" s="1"/>
  <c r="AN95" i="1"/>
  <c r="BC95" i="1" s="1"/>
  <c r="CM63" i="3" s="1"/>
  <c r="AN137" i="1"/>
  <c r="BC137" i="1" s="1"/>
  <c r="AN141" i="1"/>
  <c r="BC141" i="1" s="1"/>
  <c r="AN77" i="1"/>
  <c r="BC77" i="1" s="1"/>
  <c r="AN102" i="1"/>
  <c r="BC102" i="1" s="1"/>
  <c r="AN123" i="1"/>
  <c r="BC123" i="1" s="1"/>
  <c r="AN96" i="1"/>
  <c r="BC96" i="1" s="1"/>
  <c r="AN128" i="1"/>
  <c r="BC128" i="1" s="1"/>
  <c r="AN99" i="1"/>
  <c r="BC99" i="1" s="1"/>
  <c r="AN117" i="1"/>
  <c r="BC117" i="1" s="1"/>
  <c r="AN127" i="1"/>
  <c r="BC127" i="1" s="1"/>
  <c r="CM22" i="3" s="1"/>
  <c r="AN146" i="1"/>
  <c r="BC146" i="1" s="1"/>
  <c r="AN105" i="1"/>
  <c r="BC105" i="1" s="1"/>
  <c r="AN124" i="1"/>
  <c r="BC124" i="1" s="1"/>
  <c r="AN119" i="1"/>
  <c r="BC119" i="1" s="1"/>
  <c r="CM69" i="3" s="1"/>
  <c r="AN142" i="1"/>
  <c r="BC142" i="1" s="1"/>
  <c r="CR82" i="3" s="1"/>
  <c r="AN115" i="1"/>
  <c r="BC115" i="1" s="1"/>
  <c r="CM19" i="3" s="1"/>
  <c r="AN100" i="1"/>
  <c r="BC100" i="1" s="1"/>
  <c r="CM100" i="3" s="1"/>
  <c r="AN110" i="1"/>
  <c r="BC110" i="1" s="1"/>
  <c r="CD70" i="3"/>
  <c r="CI70" i="3" s="1"/>
  <c r="CE77" i="3"/>
  <c r="CJ77" i="3" s="1"/>
  <c r="CE7" i="3"/>
  <c r="CJ7" i="3" s="1"/>
  <c r="CE88" i="3"/>
  <c r="CJ88" i="3" s="1"/>
  <c r="CE67" i="3"/>
  <c r="CJ67" i="3" s="1"/>
  <c r="CE59" i="3"/>
  <c r="CJ59" i="3" s="1"/>
  <c r="CE65" i="3"/>
  <c r="CJ65" i="3" s="1"/>
  <c r="BY76" i="3"/>
  <c r="CE41" i="3"/>
  <c r="CJ41" i="3" s="1"/>
  <c r="CE58" i="3"/>
  <c r="CJ58" i="3" s="1"/>
  <c r="AP130" i="1"/>
  <c r="BE130" i="1" s="1"/>
  <c r="AP135" i="1"/>
  <c r="BE135" i="1" s="1"/>
  <c r="AP109" i="1"/>
  <c r="BE109" i="1" s="1"/>
  <c r="AP131" i="1"/>
  <c r="BE131" i="1" s="1"/>
  <c r="AP116" i="1"/>
  <c r="BE116" i="1" s="1"/>
  <c r="AP112" i="1"/>
  <c r="BE112" i="1" s="1"/>
  <c r="AP101" i="1"/>
  <c r="BE101" i="1" s="1"/>
  <c r="AP136" i="1"/>
  <c r="BE136" i="1" s="1"/>
  <c r="BY77" i="3"/>
  <c r="BY93" i="3"/>
  <c r="BY13" i="3"/>
  <c r="BY88" i="3"/>
  <c r="BY9" i="3"/>
  <c r="BY58" i="3"/>
  <c r="AP106" i="1"/>
  <c r="BE106" i="1" s="1"/>
  <c r="AP104" i="1"/>
  <c r="BE104" i="1" s="1"/>
  <c r="BT27" i="3"/>
  <c r="BT58" i="3"/>
  <c r="BT11" i="3"/>
  <c r="BT9" i="3"/>
  <c r="BT59" i="3"/>
  <c r="BT88" i="3"/>
  <c r="AP133" i="1"/>
  <c r="BE133" i="1" s="1"/>
  <c r="AP121" i="1"/>
  <c r="BE121" i="1" s="1"/>
  <c r="AP119" i="1"/>
  <c r="AP122" i="1"/>
  <c r="BE122" i="1" s="1"/>
  <c r="AP142" i="1"/>
  <c r="BE142" i="1" s="1"/>
  <c r="AP96" i="1"/>
  <c r="BE96" i="1" s="1"/>
  <c r="AP115" i="1"/>
  <c r="AP138" i="1"/>
  <c r="BE138" i="1" s="1"/>
  <c r="AP132" i="1"/>
  <c r="AP102" i="1"/>
  <c r="BE102" i="1" s="1"/>
  <c r="AP114" i="1"/>
  <c r="BT18" i="3"/>
  <c r="BT29" i="3"/>
  <c r="BT56" i="3"/>
  <c r="AP113" i="1"/>
  <c r="AP98" i="1"/>
  <c r="BE98" i="1" s="1"/>
  <c r="BT93" i="3"/>
  <c r="BT77" i="3"/>
  <c r="BT13" i="3"/>
  <c r="BY41" i="3"/>
  <c r="AP95" i="1"/>
  <c r="AP128" i="1"/>
  <c r="BE128" i="1" s="1"/>
  <c r="AP117" i="1"/>
  <c r="BE117" i="1" s="1"/>
  <c r="CE36" i="3"/>
  <c r="CJ36" i="3" s="1"/>
  <c r="BY11" i="3"/>
  <c r="BY87" i="3"/>
  <c r="BT41" i="3"/>
  <c r="AP77" i="1"/>
  <c r="BE77" i="1" s="1"/>
  <c r="AP118" i="1"/>
  <c r="AP110" i="1"/>
  <c r="BE110" i="1" s="1"/>
  <c r="AP124" i="1"/>
  <c r="BE124" i="1" s="1"/>
  <c r="AP97" i="1"/>
  <c r="BE97" i="1" s="1"/>
  <c r="AP127" i="1"/>
  <c r="AP111" i="1"/>
  <c r="BE111" i="1" s="1"/>
  <c r="AP148" i="1"/>
  <c r="BE148" i="1" s="1"/>
  <c r="AP125" i="1"/>
  <c r="BE125" i="1" s="1"/>
  <c r="BY50" i="3"/>
  <c r="AP107" i="1"/>
  <c r="BE107" i="1" s="1"/>
  <c r="AP137" i="1"/>
  <c r="BE137" i="1" s="1"/>
  <c r="BY59" i="3"/>
  <c r="AP147" i="1"/>
  <c r="BE147" i="1" s="1"/>
  <c r="AP108" i="1"/>
  <c r="AP105" i="1"/>
  <c r="BE105" i="1" s="1"/>
  <c r="AP144" i="1"/>
  <c r="BE144" i="1" s="1"/>
  <c r="AP99" i="1"/>
  <c r="BE99" i="1" s="1"/>
  <c r="AP123" i="1"/>
  <c r="BE123" i="1" s="1"/>
  <c r="AP139" i="1"/>
  <c r="BE139" i="1" s="1"/>
  <c r="AP100" i="1"/>
  <c r="BT28" i="3"/>
  <c r="BT67" i="3"/>
  <c r="AP141" i="1"/>
  <c r="BE141" i="1" s="1"/>
  <c r="AP103" i="1"/>
  <c r="AP143" i="1"/>
  <c r="BE143" i="1" s="1"/>
  <c r="AP134" i="1"/>
  <c r="BE134" i="1" s="1"/>
  <c r="AP140" i="1"/>
  <c r="AP120" i="1"/>
  <c r="BY96" i="3"/>
  <c r="BY69" i="3"/>
  <c r="CD69" i="3" s="1"/>
  <c r="CI69" i="3" s="1"/>
  <c r="AP146" i="1"/>
  <c r="BE146" i="1" s="1"/>
  <c r="AP149" i="1"/>
  <c r="BE149" i="1" s="1"/>
  <c r="AP145" i="1"/>
  <c r="BE145" i="1" s="1"/>
  <c r="AP129" i="1"/>
  <c r="BE129" i="1" s="1"/>
  <c r="CS41" i="3"/>
  <c r="CL56" i="3"/>
  <c r="CL29" i="3"/>
  <c r="CQ29" i="3"/>
  <c r="CL13" i="3"/>
  <c r="CL93" i="3"/>
  <c r="CS59" i="3"/>
  <c r="CS19" i="3"/>
  <c r="CS49" i="3"/>
  <c r="CY49" i="3" s="1"/>
  <c r="DD49" i="3" s="1"/>
  <c r="CS91" i="3"/>
  <c r="BW13" i="3"/>
  <c r="BW77" i="3"/>
  <c r="BW93" i="3"/>
  <c r="CL84" i="3"/>
  <c r="CL9" i="3"/>
  <c r="CL88" i="3"/>
  <c r="CL58" i="3"/>
  <c r="CL59" i="3"/>
  <c r="CQ41" i="3"/>
  <c r="BW58" i="3"/>
  <c r="BW9" i="3"/>
  <c r="CL67" i="3"/>
  <c r="BR29" i="3"/>
  <c r="BR56" i="3"/>
  <c r="CS77" i="3"/>
  <c r="CS13" i="3"/>
  <c r="CS93" i="3"/>
  <c r="BR27" i="3"/>
  <c r="BR59" i="3"/>
  <c r="BR88" i="3"/>
  <c r="BR9" i="3"/>
  <c r="BR58" i="3"/>
  <c r="BW76" i="3"/>
  <c r="BW29" i="3"/>
  <c r="BR13" i="3"/>
  <c r="BR93" i="3"/>
  <c r="CQ59" i="3"/>
  <c r="CQ19" i="3"/>
  <c r="CQ49" i="3"/>
  <c r="CW49" i="3" s="1"/>
  <c r="DB49" i="3" s="1"/>
  <c r="BW41" i="3"/>
  <c r="CS58" i="3"/>
  <c r="CS9" i="3"/>
  <c r="BW91" i="3"/>
  <c r="CN29" i="3"/>
  <c r="CN56" i="3"/>
  <c r="CQ13" i="3"/>
  <c r="CQ93" i="3"/>
  <c r="CQ77" i="3"/>
  <c r="CN58" i="3"/>
  <c r="CN59" i="3"/>
  <c r="CN9" i="3"/>
  <c r="CN11" i="3"/>
  <c r="CN88" i="3"/>
  <c r="CS29" i="3"/>
  <c r="CN13" i="3"/>
  <c r="CN93" i="3"/>
  <c r="CN77" i="3"/>
  <c r="BW59" i="3"/>
  <c r="BW49" i="3"/>
  <c r="CB49" i="3" s="1"/>
  <c r="CG49" i="3" s="1"/>
  <c r="BW19" i="3"/>
  <c r="CB19" i="3" s="1"/>
  <c r="CG19" i="3" s="1"/>
  <c r="CQ9" i="3"/>
  <c r="CQ58" i="3"/>
  <c r="CQ91" i="3"/>
  <c r="CN67" i="3"/>
  <c r="CD38" i="3"/>
  <c r="CI38" i="3" s="1"/>
  <c r="CE61" i="3"/>
  <c r="CJ61" i="3" s="1"/>
  <c r="CE16" i="3"/>
  <c r="CJ16" i="3" s="1"/>
  <c r="CE50" i="3"/>
  <c r="CJ50" i="3" s="1"/>
  <c r="CE46" i="3"/>
  <c r="CJ46" i="3" s="1"/>
  <c r="CE45" i="3"/>
  <c r="CJ45" i="3" s="1"/>
  <c r="CQ66" i="3"/>
  <c r="CQ72" i="3"/>
  <c r="CQ38" i="3"/>
  <c r="CW38" i="3" s="1"/>
  <c r="DB38" i="3" s="1"/>
  <c r="CQ79" i="3"/>
  <c r="CQ63" i="3"/>
  <c r="CW63" i="3" s="1"/>
  <c r="DB63" i="3" s="1"/>
  <c r="CQ67" i="3"/>
  <c r="CN21" i="3"/>
  <c r="BW47" i="3"/>
  <c r="BW60" i="3"/>
  <c r="CB60" i="3" s="1"/>
  <c r="CG60" i="3" s="1"/>
  <c r="CS73" i="3"/>
  <c r="CS14" i="3"/>
  <c r="CS96" i="3"/>
  <c r="CS11" i="3"/>
  <c r="CS51" i="3"/>
  <c r="CY51" i="3" s="1"/>
  <c r="DD51" i="3" s="1"/>
  <c r="CS52" i="3"/>
  <c r="CN7" i="3"/>
  <c r="CN16" i="3"/>
  <c r="CN61" i="3"/>
  <c r="CS53" i="3"/>
  <c r="CY53" i="3" s="1"/>
  <c r="DD53" i="3" s="1"/>
  <c r="CS20" i="3"/>
  <c r="CS31" i="3"/>
  <c r="CS18" i="3"/>
  <c r="CS56" i="3"/>
  <c r="CS88" i="3"/>
  <c r="BW43" i="3"/>
  <c r="BW97" i="3"/>
  <c r="CS24" i="3"/>
  <c r="CS45" i="3"/>
  <c r="CY45" i="3" s="1"/>
  <c r="DD45" i="3" s="1"/>
  <c r="CS100" i="3"/>
  <c r="CS61" i="3"/>
  <c r="CY61" i="3" s="1"/>
  <c r="DD61" i="3" s="1"/>
  <c r="CS16" i="3"/>
  <c r="CS7" i="3"/>
  <c r="CQ28" i="3"/>
  <c r="CQ46" i="3"/>
  <c r="BR28" i="3"/>
  <c r="BR46" i="3"/>
  <c r="CS65" i="3"/>
  <c r="CS50" i="3"/>
  <c r="CQ84" i="3"/>
  <c r="CQ37" i="3"/>
  <c r="CS87" i="3"/>
  <c r="CS26" i="3"/>
  <c r="CY26" i="3" s="1"/>
  <c r="DD26" i="3" s="1"/>
  <c r="CS33" i="3"/>
  <c r="CS75" i="3"/>
  <c r="CS21" i="3"/>
  <c r="CL96" i="3"/>
  <c r="CL50" i="3"/>
  <c r="CQ24" i="3"/>
  <c r="CQ45" i="3"/>
  <c r="CW45" i="3" s="1"/>
  <c r="DB45" i="3" s="1"/>
  <c r="CQ100" i="3"/>
  <c r="BW7" i="3"/>
  <c r="BW61" i="3"/>
  <c r="BW16" i="3"/>
  <c r="CQ65" i="3"/>
  <c r="CW65" i="3" s="1"/>
  <c r="DB65" i="3" s="1"/>
  <c r="CQ50" i="3"/>
  <c r="BR45" i="3"/>
  <c r="BR36" i="3"/>
  <c r="BW84" i="3"/>
  <c r="CB84" i="3" s="1"/>
  <c r="CG84" i="3" s="1"/>
  <c r="BW37" i="3"/>
  <c r="CQ87" i="3"/>
  <c r="CQ26" i="3"/>
  <c r="CW26" i="3" s="1"/>
  <c r="DB26" i="3" s="1"/>
  <c r="CQ75" i="3"/>
  <c r="CQ21" i="3"/>
  <c r="CQ33" i="3"/>
  <c r="CL21" i="3"/>
  <c r="CS47" i="3"/>
  <c r="CS60" i="3"/>
  <c r="CS83" i="3"/>
  <c r="CS48" i="3"/>
  <c r="CS64" i="3"/>
  <c r="CQ71" i="3"/>
  <c r="CQ76" i="3"/>
  <c r="BW31" i="3"/>
  <c r="BW88" i="3"/>
  <c r="BW18" i="3"/>
  <c r="BW20" i="3"/>
  <c r="BW53" i="3"/>
  <c r="CB53" i="3" s="1"/>
  <c r="CG53" i="3" s="1"/>
  <c r="BW56" i="3"/>
  <c r="CS66" i="3"/>
  <c r="CS63" i="3"/>
  <c r="CS72" i="3"/>
  <c r="CS67" i="3"/>
  <c r="CS38" i="3"/>
  <c r="CY38" i="3" s="1"/>
  <c r="DD38" i="3" s="1"/>
  <c r="CS79" i="3"/>
  <c r="BW92" i="3"/>
  <c r="CB92" i="3" s="1"/>
  <c r="CG92" i="3" s="1"/>
  <c r="BW70" i="3"/>
  <c r="CB70" i="3" s="1"/>
  <c r="CG70" i="3" s="1"/>
  <c r="BW54" i="3"/>
  <c r="CB54" i="3" s="1"/>
  <c r="CG54" i="3" s="1"/>
  <c r="BW44" i="3"/>
  <c r="BW98" i="3"/>
  <c r="CQ47" i="3"/>
  <c r="CQ60" i="3"/>
  <c r="BW11" i="3"/>
  <c r="BW96" i="3"/>
  <c r="BW14" i="3"/>
  <c r="BW73" i="3"/>
  <c r="BW83" i="3"/>
  <c r="BW48" i="3"/>
  <c r="BW64" i="3"/>
  <c r="CB64" i="3" s="1"/>
  <c r="CG64" i="3" s="1"/>
  <c r="CQ51" i="3"/>
  <c r="CW51" i="3" s="1"/>
  <c r="DB51" i="3" s="1"/>
  <c r="CQ52" i="3"/>
  <c r="CL7" i="3"/>
  <c r="CL16" i="3"/>
  <c r="CL61" i="3"/>
  <c r="CS71" i="3"/>
  <c r="CS76" i="3"/>
  <c r="CQ43" i="3"/>
  <c r="CQ97" i="3"/>
  <c r="BW46" i="3"/>
  <c r="BW28" i="3"/>
  <c r="BW65" i="3"/>
  <c r="CB65" i="3" s="1"/>
  <c r="CG65" i="3" s="1"/>
  <c r="BW50" i="3"/>
  <c r="CS84" i="3"/>
  <c r="CS37" i="3"/>
  <c r="CY37" i="3" s="1"/>
  <c r="DD37" i="3" s="1"/>
  <c r="BW26" i="3"/>
  <c r="CB26" i="3" s="1"/>
  <c r="CG26" i="3" s="1"/>
  <c r="BW87" i="3"/>
  <c r="BW75" i="3"/>
  <c r="BW33" i="3"/>
  <c r="CB33" i="3" s="1"/>
  <c r="CG33" i="3" s="1"/>
  <c r="BW21" i="3"/>
  <c r="BW66" i="3"/>
  <c r="BW72" i="3"/>
  <c r="BW67" i="3"/>
  <c r="BW63" i="3"/>
  <c r="BW38" i="3"/>
  <c r="CB38" i="3" s="1"/>
  <c r="CG38" i="3" s="1"/>
  <c r="BW79" i="3"/>
  <c r="CQ92" i="3"/>
  <c r="CQ70" i="3"/>
  <c r="CW70" i="3" s="1"/>
  <c r="DB70" i="3" s="1"/>
  <c r="CQ98" i="3"/>
  <c r="CQ54" i="3"/>
  <c r="CW54" i="3" s="1"/>
  <c r="DB54" i="3" s="1"/>
  <c r="CQ44" i="3"/>
  <c r="BR18" i="3"/>
  <c r="CS70" i="3"/>
  <c r="CY70" i="3" s="1"/>
  <c r="DD70" i="3" s="1"/>
  <c r="CS92" i="3"/>
  <c r="CS44" i="3"/>
  <c r="CY44" i="3" s="1"/>
  <c r="DD44" i="3" s="1"/>
  <c r="CS54" i="3"/>
  <c r="CY54" i="3" s="1"/>
  <c r="DD54" i="3" s="1"/>
  <c r="CS98" i="3"/>
  <c r="CQ96" i="3"/>
  <c r="CQ11" i="3"/>
  <c r="CQ73" i="3"/>
  <c r="CQ14" i="3"/>
  <c r="CQ83" i="3"/>
  <c r="CQ48" i="3"/>
  <c r="CQ64" i="3"/>
  <c r="BW51" i="3"/>
  <c r="CB51" i="3" s="1"/>
  <c r="CG51" i="3" s="1"/>
  <c r="BW52" i="3"/>
  <c r="CB52" i="3" s="1"/>
  <c r="CG52" i="3" s="1"/>
  <c r="BR7" i="3"/>
  <c r="BR61" i="3"/>
  <c r="BR16" i="3"/>
  <c r="CQ31" i="3"/>
  <c r="CQ18" i="3"/>
  <c r="CQ88" i="3"/>
  <c r="CQ53" i="3"/>
  <c r="CW53" i="3" s="1"/>
  <c r="DB53" i="3" s="1"/>
  <c r="CQ20" i="3"/>
  <c r="CQ56" i="3"/>
  <c r="CS43" i="3"/>
  <c r="CS97" i="3"/>
  <c r="BW45" i="3"/>
  <c r="BW24" i="3"/>
  <c r="BW100" i="3"/>
  <c r="CQ16" i="3"/>
  <c r="CS46" i="3"/>
  <c r="CY46" i="3" s="1"/>
  <c r="DD46" i="3" s="1"/>
  <c r="CS28" i="3"/>
  <c r="CN96" i="3"/>
  <c r="CN50" i="3"/>
  <c r="CD52" i="3"/>
  <c r="CI52" i="3" s="1"/>
  <c r="CY92" i="3" l="1"/>
  <c r="DD92" i="3" s="1"/>
  <c r="CB15" i="3"/>
  <c r="CG15" i="3" s="1"/>
  <c r="CN83" i="3"/>
  <c r="CY83" i="3" s="1"/>
  <c r="DD83" i="3" s="1"/>
  <c r="CY84" i="3"/>
  <c r="DD84" i="3" s="1"/>
  <c r="CW42" i="3"/>
  <c r="DB42" i="3" s="1"/>
  <c r="DF42" i="3" s="1"/>
  <c r="P42" i="3" s="1"/>
  <c r="AC42" i="3" s="1"/>
  <c r="CN25" i="3"/>
  <c r="CL83" i="3"/>
  <c r="CL25" i="3"/>
  <c r="CW25" i="3" s="1"/>
  <c r="DB25" i="3" s="1"/>
  <c r="CY33" i="3"/>
  <c r="DD33" i="3" s="1"/>
  <c r="CD23" i="3"/>
  <c r="CI23" i="3" s="1"/>
  <c r="CW52" i="3"/>
  <c r="DB52" i="3" s="1"/>
  <c r="CW33" i="3"/>
  <c r="DB33" i="3" s="1"/>
  <c r="CY39" i="3"/>
  <c r="DD39" i="3" s="1"/>
  <c r="CY69" i="3"/>
  <c r="DD69" i="3" s="1"/>
  <c r="CY60" i="3"/>
  <c r="DD60" i="3" s="1"/>
  <c r="CY52" i="3"/>
  <c r="DD52" i="3" s="1"/>
  <c r="CW22" i="3"/>
  <c r="DB22" i="3" s="1"/>
  <c r="DF22" i="3" s="1"/>
  <c r="P22" i="3" s="1"/>
  <c r="AC22" i="3" s="1"/>
  <c r="CY23" i="3"/>
  <c r="DD23" i="3" s="1"/>
  <c r="CW11" i="3"/>
  <c r="DB11" i="3" s="1"/>
  <c r="CY76" i="3"/>
  <c r="DD76" i="3" s="1"/>
  <c r="CB48" i="3"/>
  <c r="CG48" i="3" s="1"/>
  <c r="CY48" i="3"/>
  <c r="DD48" i="3" s="1"/>
  <c r="CQ10" i="3"/>
  <c r="CW10" i="3" s="1"/>
  <c r="DB10" i="3" s="1"/>
  <c r="CQ80" i="3"/>
  <c r="CW80" i="3" s="1"/>
  <c r="DB80" i="3" s="1"/>
  <c r="DF80" i="3" s="1"/>
  <c r="P80" i="3" s="1"/>
  <c r="AC80" i="3" s="1"/>
  <c r="CO22" i="3"/>
  <c r="BE127" i="1"/>
  <c r="CT52" i="3"/>
  <c r="BE132" i="1"/>
  <c r="CT72" i="3" s="1"/>
  <c r="CW79" i="3"/>
  <c r="DB79" i="3" s="1"/>
  <c r="CO84" i="3"/>
  <c r="BE120" i="1"/>
  <c r="CT62" i="3"/>
  <c r="CZ62" i="3" s="1"/>
  <c r="DE62" i="3" s="1"/>
  <c r="BE103" i="1"/>
  <c r="CO100" i="3"/>
  <c r="BE100" i="1"/>
  <c r="CN19" i="3"/>
  <c r="CY19" i="3" s="1"/>
  <c r="DD19" i="3" s="1"/>
  <c r="CO39" i="3"/>
  <c r="BE118" i="1"/>
  <c r="CT37" i="3"/>
  <c r="BE140" i="1"/>
  <c r="CT48" i="3" s="1"/>
  <c r="CT63" i="3"/>
  <c r="BE113" i="1"/>
  <c r="CO52" i="3"/>
  <c r="BE114" i="1"/>
  <c r="CO72" i="3" s="1"/>
  <c r="BE115" i="1"/>
  <c r="CO19" i="3" s="1"/>
  <c r="BE119" i="1"/>
  <c r="CO69" i="3" s="1"/>
  <c r="CO63" i="3"/>
  <c r="BE95" i="1"/>
  <c r="CY64" i="3"/>
  <c r="DD64" i="3" s="1"/>
  <c r="BE108" i="1"/>
  <c r="CT57" i="3" s="1"/>
  <c r="CZ57" i="3" s="1"/>
  <c r="DE57" i="3" s="1"/>
  <c r="CW83" i="3"/>
  <c r="DB83" i="3" s="1"/>
  <c r="CY79" i="3"/>
  <c r="DD79" i="3" s="1"/>
  <c r="CW60" i="3"/>
  <c r="DB60" i="3" s="1"/>
  <c r="CB37" i="3"/>
  <c r="CG37" i="3" s="1"/>
  <c r="CW69" i="3"/>
  <c r="DB69" i="3" s="1"/>
  <c r="CD39" i="3"/>
  <c r="CI39" i="3" s="1"/>
  <c r="CY73" i="3"/>
  <c r="DD73" i="3" s="1"/>
  <c r="CB27" i="3"/>
  <c r="CG27" i="3" s="1"/>
  <c r="CW64" i="3"/>
  <c r="DB64" i="3" s="1"/>
  <c r="CW74" i="3"/>
  <c r="DB74" i="3" s="1"/>
  <c r="CD78" i="3"/>
  <c r="CI78" i="3" s="1"/>
  <c r="CB74" i="3"/>
  <c r="CG74" i="3" s="1"/>
  <c r="CB23" i="3"/>
  <c r="CG23" i="3" s="1"/>
  <c r="CD30" i="3"/>
  <c r="CI30" i="3" s="1"/>
  <c r="CB39" i="3"/>
  <c r="CG39" i="3" s="1"/>
  <c r="CW39" i="3"/>
  <c r="DB39" i="3" s="1"/>
  <c r="CB76" i="3"/>
  <c r="CG76" i="3" s="1"/>
  <c r="CR48" i="3"/>
  <c r="CX48" i="3" s="1"/>
  <c r="DC48" i="3" s="1"/>
  <c r="CT61" i="3"/>
  <c r="DF57" i="3"/>
  <c r="P57" i="3" s="1"/>
  <c r="AC57" i="3" s="1"/>
  <c r="U6" i="3"/>
  <c r="DH57" i="3"/>
  <c r="R57" i="3" s="1"/>
  <c r="AE57" i="3" s="1"/>
  <c r="CM83" i="3"/>
  <c r="CR61" i="3"/>
  <c r="CD21" i="3"/>
  <c r="CI21" i="3" s="1"/>
  <c r="CY82" i="3"/>
  <c r="DD82" i="3" s="1"/>
  <c r="CR72" i="3"/>
  <c r="CB21" i="3"/>
  <c r="CG21" i="3" s="1"/>
  <c r="CW48" i="3"/>
  <c r="DB48" i="3" s="1"/>
  <c r="CB86" i="3"/>
  <c r="CG86" i="3" s="1"/>
  <c r="CW82" i="3"/>
  <c r="DB82" i="3" s="1"/>
  <c r="CM81" i="3"/>
  <c r="CM60" i="3"/>
  <c r="CO81" i="3"/>
  <c r="CO60" i="3"/>
  <c r="CT82" i="3"/>
  <c r="CM37" i="3"/>
  <c r="CM48" i="3"/>
  <c r="CO21" i="3"/>
  <c r="CO64" i="3"/>
  <c r="CM21" i="3"/>
  <c r="CM64" i="3"/>
  <c r="CW37" i="3"/>
  <c r="DB37" i="3" s="1"/>
  <c r="DF37" i="3" s="1"/>
  <c r="P37" i="3" s="1"/>
  <c r="AC37" i="3" s="1"/>
  <c r="CO37" i="3"/>
  <c r="CO48" i="3"/>
  <c r="CR44" i="3"/>
  <c r="CD64" i="3"/>
  <c r="CI64" i="3" s="1"/>
  <c r="CD73" i="3"/>
  <c r="CI73" i="3" s="1"/>
  <c r="CY75" i="3"/>
  <c r="DD75" i="3" s="1"/>
  <c r="CB78" i="3"/>
  <c r="CG78" i="3" s="1"/>
  <c r="CY86" i="3"/>
  <c r="DD86" i="3" s="1"/>
  <c r="CW98" i="3"/>
  <c r="DB98" i="3" s="1"/>
  <c r="CB73" i="3"/>
  <c r="CG73" i="3" s="1"/>
  <c r="CB11" i="3"/>
  <c r="CG11" i="3" s="1"/>
  <c r="CW76" i="3"/>
  <c r="DB76" i="3" s="1"/>
  <c r="CW78" i="3"/>
  <c r="DB78" i="3" s="1"/>
  <c r="CW73" i="3"/>
  <c r="DB73" i="3" s="1"/>
  <c r="CD86" i="3"/>
  <c r="CI86" i="3" s="1"/>
  <c r="CD42" i="3"/>
  <c r="CI42" i="3" s="1"/>
  <c r="DH90" i="3"/>
  <c r="R90" i="3" s="1"/>
  <c r="AE90" i="3" s="1"/>
  <c r="CW66" i="3"/>
  <c r="DB66" i="3" s="1"/>
  <c r="CB75" i="3"/>
  <c r="CG75" i="3" s="1"/>
  <c r="DF90" i="3"/>
  <c r="P90" i="3" s="1"/>
  <c r="AC90" i="3" s="1"/>
  <c r="CB66" i="3"/>
  <c r="CG66" i="3" s="1"/>
  <c r="CY66" i="3"/>
  <c r="DD66" i="3" s="1"/>
  <c r="CT90" i="3"/>
  <c r="CZ90" i="3" s="1"/>
  <c r="DE90" i="3" s="1"/>
  <c r="CT31" i="3"/>
  <c r="CW86" i="3"/>
  <c r="DB86" i="3" s="1"/>
  <c r="CW28" i="3"/>
  <c r="DB28" i="3" s="1"/>
  <c r="CW23" i="3"/>
  <c r="DB23" i="3" s="1"/>
  <c r="DH23" i="3" s="1"/>
  <c r="R23" i="3" s="1"/>
  <c r="AE23" i="3" s="1"/>
  <c r="CD81" i="3"/>
  <c r="CI81" i="3" s="1"/>
  <c r="CM23" i="3"/>
  <c r="CO23" i="3"/>
  <c r="CM78" i="3"/>
  <c r="CM86" i="3"/>
  <c r="CW81" i="3"/>
  <c r="DB81" i="3" s="1"/>
  <c r="CY78" i="3"/>
  <c r="DD78" i="3" s="1"/>
  <c r="CO78" i="3"/>
  <c r="CO86" i="3"/>
  <c r="CY81" i="3"/>
  <c r="DD81" i="3" s="1"/>
  <c r="CB81" i="3"/>
  <c r="CG81" i="3" s="1"/>
  <c r="CB79" i="3"/>
  <c r="CG79" i="3" s="1"/>
  <c r="CD100" i="3"/>
  <c r="CI100" i="3" s="1"/>
  <c r="CB71" i="3"/>
  <c r="CG71" i="3" s="1"/>
  <c r="CB42" i="3"/>
  <c r="CG42" i="3" s="1"/>
  <c r="CD79" i="3"/>
  <c r="CI79" i="3" s="1"/>
  <c r="CD66" i="3"/>
  <c r="CI66" i="3" s="1"/>
  <c r="CD83" i="3"/>
  <c r="CI83" i="3" s="1"/>
  <c r="CD33" i="3"/>
  <c r="CI33" i="3" s="1"/>
  <c r="CB85" i="3"/>
  <c r="CG85" i="3" s="1"/>
  <c r="CW75" i="3"/>
  <c r="DB75" i="3" s="1"/>
  <c r="CW92" i="3"/>
  <c r="DB92" i="3" s="1"/>
  <c r="DF92" i="3" s="1"/>
  <c r="P92" i="3" s="1"/>
  <c r="AC92" i="3" s="1"/>
  <c r="CY100" i="3"/>
  <c r="DD100" i="3" s="1"/>
  <c r="CB25" i="3"/>
  <c r="CG25" i="3" s="1"/>
  <c r="CT92" i="3"/>
  <c r="CR68" i="3"/>
  <c r="CO83" i="3"/>
  <c r="CT68" i="3"/>
  <c r="CO6" i="3"/>
  <c r="CO33" i="3"/>
  <c r="CO66" i="3"/>
  <c r="CM75" i="3"/>
  <c r="CM73" i="3"/>
  <c r="CM82" i="3"/>
  <c r="CX82" i="3" s="1"/>
  <c r="DC82" i="3" s="1"/>
  <c r="CM50" i="3"/>
  <c r="CM79" i="3"/>
  <c r="CR37" i="3"/>
  <c r="CX37" i="3" s="1"/>
  <c r="DC37" i="3" s="1"/>
  <c r="CD82" i="3"/>
  <c r="CI82" i="3" s="1"/>
  <c r="CB82" i="3"/>
  <c r="CG82" i="3" s="1"/>
  <c r="CR70" i="3"/>
  <c r="CX70" i="3" s="1"/>
  <c r="DC70" i="3" s="1"/>
  <c r="CR90" i="3"/>
  <c r="CX90" i="3" s="1"/>
  <c r="DC90" i="3" s="1"/>
  <c r="CM66" i="3"/>
  <c r="CM33" i="3"/>
  <c r="CB30" i="3"/>
  <c r="CG30" i="3" s="1"/>
  <c r="CO50" i="3"/>
  <c r="CO79" i="3"/>
  <c r="CO75" i="3"/>
  <c r="CO73" i="3"/>
  <c r="CO82" i="3"/>
  <c r="CR92" i="3"/>
  <c r="CB83" i="3"/>
  <c r="CG83" i="3" s="1"/>
  <c r="CW97" i="3"/>
  <c r="DB97" i="3" s="1"/>
  <c r="CD85" i="3"/>
  <c r="CI85" i="3" s="1"/>
  <c r="CB87" i="3"/>
  <c r="CG87" i="3" s="1"/>
  <c r="CY85" i="3"/>
  <c r="DD85" i="3" s="1"/>
  <c r="CB99" i="3"/>
  <c r="CG99" i="3" s="1"/>
  <c r="CW30" i="3"/>
  <c r="DB30" i="3" s="1"/>
  <c r="CD37" i="3"/>
  <c r="CI37" i="3" s="1"/>
  <c r="CW100" i="3"/>
  <c r="DB100" i="3" s="1"/>
  <c r="CY18" i="3"/>
  <c r="DD18" i="3" s="1"/>
  <c r="CY30" i="3"/>
  <c r="DD30" i="3" s="1"/>
  <c r="CD25" i="3"/>
  <c r="CI25" i="3" s="1"/>
  <c r="CY25" i="3"/>
  <c r="DD25" i="3" s="1"/>
  <c r="CY15" i="3"/>
  <c r="DD15" i="3" s="1"/>
  <c r="DF15" i="3" s="1"/>
  <c r="P15" i="3" s="1"/>
  <c r="AC15" i="3" s="1"/>
  <c r="CR27" i="3"/>
  <c r="CT27" i="3"/>
  <c r="CM30" i="3"/>
  <c r="CM25" i="3"/>
  <c r="CO30" i="3"/>
  <c r="CO25" i="3"/>
  <c r="CX52" i="3"/>
  <c r="DC52" i="3" s="1"/>
  <c r="CW85" i="3"/>
  <c r="DB85" i="3" s="1"/>
  <c r="CD15" i="3"/>
  <c r="CI15" i="3" s="1"/>
  <c r="CW47" i="3"/>
  <c r="DB47" i="3" s="1"/>
  <c r="CD75" i="3"/>
  <c r="CI75" i="3" s="1"/>
  <c r="CD72" i="3"/>
  <c r="CI72" i="3" s="1"/>
  <c r="CD74" i="3"/>
  <c r="CI74" i="3" s="1"/>
  <c r="CY24" i="3"/>
  <c r="DD24" i="3" s="1"/>
  <c r="CS6" i="3"/>
  <c r="CY6" i="3" s="1"/>
  <c r="DD6" i="3" s="1"/>
  <c r="CQ6" i="3"/>
  <c r="CW6" i="3" s="1"/>
  <c r="DB6" i="3" s="1"/>
  <c r="CW18" i="3"/>
  <c r="DB18" i="3" s="1"/>
  <c r="CW44" i="3"/>
  <c r="DB44" i="3" s="1"/>
  <c r="DF44" i="3" s="1"/>
  <c r="P44" i="3" s="1"/>
  <c r="AC44" i="3" s="1"/>
  <c r="CO36" i="3"/>
  <c r="CO32" i="3"/>
  <c r="CM16" i="3"/>
  <c r="CM42" i="3"/>
  <c r="CM15" i="3"/>
  <c r="CO16" i="3"/>
  <c r="CO42" i="3"/>
  <c r="CR66" i="3"/>
  <c r="CX66" i="3" s="1"/>
  <c r="DC66" i="3" s="1"/>
  <c r="CO85" i="3"/>
  <c r="CO61" i="3"/>
  <c r="CT66" i="3"/>
  <c r="CM85" i="3"/>
  <c r="CM61" i="3"/>
  <c r="CX61" i="3" s="1"/>
  <c r="DC61" i="3" s="1"/>
  <c r="CM36" i="3"/>
  <c r="CM32" i="3"/>
  <c r="CW62" i="3"/>
  <c r="DB62" i="3" s="1"/>
  <c r="CY28" i="3"/>
  <c r="DD28" i="3" s="1"/>
  <c r="CY43" i="3"/>
  <c r="DD43" i="3" s="1"/>
  <c r="CY99" i="3"/>
  <c r="DD99" i="3" s="1"/>
  <c r="CY20" i="3"/>
  <c r="DD20" i="3" s="1"/>
  <c r="CD99" i="3"/>
  <c r="CI99" i="3" s="1"/>
  <c r="CW19" i="3"/>
  <c r="DB19" i="3" s="1"/>
  <c r="CW99" i="3"/>
  <c r="DB99" i="3" s="1"/>
  <c r="CW91" i="3"/>
  <c r="DB91" i="3" s="1"/>
  <c r="CB100" i="3"/>
  <c r="CG100" i="3" s="1"/>
  <c r="CO99" i="3"/>
  <c r="CM99" i="3"/>
  <c r="CM18" i="3"/>
  <c r="CO18" i="3"/>
  <c r="CY17" i="3"/>
  <c r="DD17" i="3" s="1"/>
  <c r="CD44" i="3"/>
  <c r="CI44" i="3" s="1"/>
  <c r="CY72" i="3"/>
  <c r="DD72" i="3" s="1"/>
  <c r="CB43" i="3"/>
  <c r="CG43" i="3" s="1"/>
  <c r="CY31" i="3"/>
  <c r="DD31" i="3" s="1"/>
  <c r="CW43" i="3"/>
  <c r="DB43" i="3" s="1"/>
  <c r="CW87" i="3"/>
  <c r="DB87" i="3" s="1"/>
  <c r="CW24" i="3"/>
  <c r="DB24" i="3" s="1"/>
  <c r="CD87" i="3"/>
  <c r="CI87" i="3" s="1"/>
  <c r="DF40" i="3"/>
  <c r="P40" i="3" s="1"/>
  <c r="AC40" i="3" s="1"/>
  <c r="CB29" i="3"/>
  <c r="CG29" i="3" s="1"/>
  <c r="CW9" i="3"/>
  <c r="DB9" i="3" s="1"/>
  <c r="CW20" i="3"/>
  <c r="DB20" i="3" s="1"/>
  <c r="CY63" i="3"/>
  <c r="DD63" i="3" s="1"/>
  <c r="DH63" i="3" s="1"/>
  <c r="R63" i="3" s="1"/>
  <c r="AE63" i="3" s="1"/>
  <c r="CB34" i="3"/>
  <c r="CG34" i="3" s="1"/>
  <c r="CX63" i="3"/>
  <c r="DC63" i="3" s="1"/>
  <c r="BW6" i="3"/>
  <c r="CB6" i="3" s="1"/>
  <c r="CG6" i="3" s="1"/>
  <c r="BZ6" i="3"/>
  <c r="CE6" i="3" s="1"/>
  <c r="CJ6" i="3" s="1"/>
  <c r="BX6" i="3"/>
  <c r="CC6" i="3" s="1"/>
  <c r="CH6" i="3" s="1"/>
  <c r="BV6" i="3"/>
  <c r="BY6" i="3"/>
  <c r="CD6" i="3" s="1"/>
  <c r="CI6" i="3" s="1"/>
  <c r="CY97" i="3"/>
  <c r="DD97" i="3" s="1"/>
  <c r="CB72" i="3"/>
  <c r="CG72" i="3" s="1"/>
  <c r="CD76" i="3"/>
  <c r="CI76" i="3" s="1"/>
  <c r="CB96" i="3"/>
  <c r="CG96" i="3" s="1"/>
  <c r="CB31" i="3"/>
  <c r="CG31" i="3" s="1"/>
  <c r="CB91" i="3"/>
  <c r="CG91" i="3" s="1"/>
  <c r="CW31" i="3"/>
  <c r="DB31" i="3" s="1"/>
  <c r="CD63" i="3"/>
  <c r="CI63" i="3" s="1"/>
  <c r="CW89" i="3"/>
  <c r="DB89" i="3" s="1"/>
  <c r="CB97" i="3"/>
  <c r="CG97" i="3" s="1"/>
  <c r="CY62" i="3"/>
  <c r="DD62" i="3" s="1"/>
  <c r="CB44" i="3"/>
  <c r="CG44" i="3" s="1"/>
  <c r="CY87" i="3"/>
  <c r="DD87" i="3" s="1"/>
  <c r="CW72" i="3"/>
  <c r="DB72" i="3" s="1"/>
  <c r="CY91" i="3"/>
  <c r="DD91" i="3" s="1"/>
  <c r="CW34" i="3"/>
  <c r="DB34" i="3" s="1"/>
  <c r="CD24" i="3"/>
  <c r="CI24" i="3" s="1"/>
  <c r="CB24" i="3"/>
  <c r="CG24" i="3" s="1"/>
  <c r="CY34" i="3"/>
  <c r="DD34" i="3" s="1"/>
  <c r="CD17" i="3"/>
  <c r="CI17" i="3" s="1"/>
  <c r="DH35" i="3"/>
  <c r="R35" i="3" s="1"/>
  <c r="AE35" i="3" s="1"/>
  <c r="CD31" i="3"/>
  <c r="CI31" i="3" s="1"/>
  <c r="CD34" i="3"/>
  <c r="CI34" i="3" s="1"/>
  <c r="CY89" i="3"/>
  <c r="DD89" i="3" s="1"/>
  <c r="CB17" i="3"/>
  <c r="CG17" i="3" s="1"/>
  <c r="CD14" i="3"/>
  <c r="CI14" i="3" s="1"/>
  <c r="CW17" i="3"/>
  <c r="DB17" i="3" s="1"/>
  <c r="CD43" i="3"/>
  <c r="CI43" i="3" s="1"/>
  <c r="CD91" i="3"/>
  <c r="CI91" i="3" s="1"/>
  <c r="CT15" i="3"/>
  <c r="CR78" i="3"/>
  <c r="CX78" i="3" s="1"/>
  <c r="DC78" i="3" s="1"/>
  <c r="CR86" i="3"/>
  <c r="CX86" i="3" s="1"/>
  <c r="DC86" i="3" s="1"/>
  <c r="CR15" i="3"/>
  <c r="CM96" i="3"/>
  <c r="CO96" i="3"/>
  <c r="CT44" i="3"/>
  <c r="CO24" i="3"/>
  <c r="CO31" i="3"/>
  <c r="CO44" i="3"/>
  <c r="CO92" i="3"/>
  <c r="CO87" i="3"/>
  <c r="CM72" i="3"/>
  <c r="CM24" i="3"/>
  <c r="CM43" i="3"/>
  <c r="CM34" i="3"/>
  <c r="CM91" i="3"/>
  <c r="CR42" i="3"/>
  <c r="CX42" i="3" s="1"/>
  <c r="DC42" i="3" s="1"/>
  <c r="CR73" i="3"/>
  <c r="CX73" i="3" s="1"/>
  <c r="DC73" i="3" s="1"/>
  <c r="CT78" i="3"/>
  <c r="CT86" i="3"/>
  <c r="CO91" i="3"/>
  <c r="CO34" i="3"/>
  <c r="CO43" i="3"/>
  <c r="CM92" i="3"/>
  <c r="CM87" i="3"/>
  <c r="CT42" i="3"/>
  <c r="CT73" i="3"/>
  <c r="CM31" i="3"/>
  <c r="CM44" i="3"/>
  <c r="CD71" i="3"/>
  <c r="CI71" i="3" s="1"/>
  <c r="CB55" i="3"/>
  <c r="CG55" i="3" s="1"/>
  <c r="DF35" i="3"/>
  <c r="P35" i="3" s="1"/>
  <c r="AC35" i="3" s="1"/>
  <c r="CD96" i="3"/>
  <c r="CI96" i="3" s="1"/>
  <c r="DH12" i="3"/>
  <c r="R12" i="3" s="1"/>
  <c r="AE12" i="3" s="1"/>
  <c r="CB20" i="3"/>
  <c r="CG20" i="3" s="1"/>
  <c r="CB63" i="3"/>
  <c r="CG63" i="3" s="1"/>
  <c r="CD20" i="3"/>
  <c r="CI20" i="3" s="1"/>
  <c r="CW27" i="3"/>
  <c r="DB27" i="3" s="1"/>
  <c r="DH40" i="3"/>
  <c r="R40" i="3" s="1"/>
  <c r="AE40" i="3" s="1"/>
  <c r="CY36" i="3"/>
  <c r="DD36" i="3" s="1"/>
  <c r="CD97" i="3"/>
  <c r="CI97" i="3" s="1"/>
  <c r="CB46" i="3"/>
  <c r="CG46" i="3" s="1"/>
  <c r="CB98" i="3"/>
  <c r="CG98" i="3" s="1"/>
  <c r="CW46" i="3"/>
  <c r="DB46" i="3" s="1"/>
  <c r="DH46" i="3" s="1"/>
  <c r="R46" i="3" s="1"/>
  <c r="AE46" i="3" s="1"/>
  <c r="CB32" i="3"/>
  <c r="CG32" i="3" s="1"/>
  <c r="DF94" i="3"/>
  <c r="P94" i="3" s="1"/>
  <c r="AC94" i="3" s="1"/>
  <c r="CR47" i="3"/>
  <c r="CT94" i="3"/>
  <c r="CZ94" i="3" s="1"/>
  <c r="DE94" i="3" s="1"/>
  <c r="CT38" i="3"/>
  <c r="CZ38" i="3" s="1"/>
  <c r="DE38" i="3" s="1"/>
  <c r="CT64" i="3"/>
  <c r="CZ64" i="3" s="1"/>
  <c r="DE64" i="3" s="1"/>
  <c r="CM74" i="3"/>
  <c r="CM28" i="3"/>
  <c r="CR7" i="3"/>
  <c r="CR31" i="3"/>
  <c r="CR94" i="3"/>
  <c r="CX94" i="3" s="1"/>
  <c r="DC94" i="3" s="1"/>
  <c r="CO74" i="3"/>
  <c r="CO28" i="3"/>
  <c r="CT79" i="3"/>
  <c r="CT32" i="3"/>
  <c r="CT71" i="3"/>
  <c r="CT47" i="3"/>
  <c r="CR64" i="3"/>
  <c r="CX64" i="3" s="1"/>
  <c r="DC64" i="3" s="1"/>
  <c r="CR38" i="3"/>
  <c r="CX38" i="3" s="1"/>
  <c r="DC38" i="3" s="1"/>
  <c r="CR79" i="3"/>
  <c r="CX79" i="3" s="1"/>
  <c r="DC79" i="3" s="1"/>
  <c r="CR32" i="3"/>
  <c r="CX32" i="3" s="1"/>
  <c r="DC32" i="3" s="1"/>
  <c r="CR12" i="3"/>
  <c r="CX12" i="3" s="1"/>
  <c r="DC12" i="3" s="1"/>
  <c r="CR35" i="3"/>
  <c r="CX35" i="3" s="1"/>
  <c r="DC35" i="3" s="1"/>
  <c r="CM68" i="3"/>
  <c r="CM17" i="3"/>
  <c r="CY27" i="3"/>
  <c r="DD27" i="3" s="1"/>
  <c r="CT12" i="3"/>
  <c r="CZ12" i="3" s="1"/>
  <c r="DE12" i="3" s="1"/>
  <c r="CT35" i="3"/>
  <c r="CZ35" i="3" s="1"/>
  <c r="DE35" i="3" s="1"/>
  <c r="CT23" i="3"/>
  <c r="CT40" i="3"/>
  <c r="CZ40" i="3" s="1"/>
  <c r="DE40" i="3" s="1"/>
  <c r="DH94" i="3"/>
  <c r="R94" i="3" s="1"/>
  <c r="AE94" i="3" s="1"/>
  <c r="CR74" i="3"/>
  <c r="CR28" i="3"/>
  <c r="CX28" i="3" s="1"/>
  <c r="DC28" i="3" s="1"/>
  <c r="CR71" i="3"/>
  <c r="CR54" i="3"/>
  <c r="CX54" i="3" s="1"/>
  <c r="DC54" i="3" s="1"/>
  <c r="CR22" i="3"/>
  <c r="CX22" i="3" s="1"/>
  <c r="DC22" i="3" s="1"/>
  <c r="CM76" i="3"/>
  <c r="CT28" i="3"/>
  <c r="CT74" i="3"/>
  <c r="CT54" i="3"/>
  <c r="CZ54" i="3" s="1"/>
  <c r="DE54" i="3" s="1"/>
  <c r="CT22" i="3"/>
  <c r="CZ22" i="3" s="1"/>
  <c r="DE22" i="3" s="1"/>
  <c r="CR33" i="3"/>
  <c r="CX33" i="3" s="1"/>
  <c r="DC33" i="3" s="1"/>
  <c r="CR25" i="3"/>
  <c r="CX25" i="3" s="1"/>
  <c r="DC25" i="3" s="1"/>
  <c r="CB62" i="3"/>
  <c r="CG62" i="3" s="1"/>
  <c r="CO71" i="3"/>
  <c r="CO27" i="3"/>
  <c r="CO20" i="3"/>
  <c r="CO68" i="3"/>
  <c r="CO17" i="3"/>
  <c r="CT81" i="3"/>
  <c r="CT70" i="3"/>
  <c r="CZ70" i="3" s="1"/>
  <c r="DE70" i="3" s="1"/>
  <c r="CT33" i="3"/>
  <c r="CZ33" i="3" s="1"/>
  <c r="DE33" i="3" s="1"/>
  <c r="CT25" i="3"/>
  <c r="CR40" i="3"/>
  <c r="CX40" i="3" s="1"/>
  <c r="DC40" i="3" s="1"/>
  <c r="CR23" i="3"/>
  <c r="CX23" i="3" s="1"/>
  <c r="DC23" i="3" s="1"/>
  <c r="CM71" i="3"/>
  <c r="CM27" i="3"/>
  <c r="CM20" i="3"/>
  <c r="CO76" i="3"/>
  <c r="CY74" i="3"/>
  <c r="DD74" i="3" s="1"/>
  <c r="DF74" i="3" s="1"/>
  <c r="P74" i="3" s="1"/>
  <c r="AC74" i="3" s="1"/>
  <c r="CW77" i="3"/>
  <c r="DB77" i="3" s="1"/>
  <c r="CB41" i="3"/>
  <c r="CG41" i="3" s="1"/>
  <c r="CY68" i="3"/>
  <c r="DD68" i="3" s="1"/>
  <c r="CD62" i="3"/>
  <c r="CI62" i="3" s="1"/>
  <c r="DF12" i="3"/>
  <c r="P12" i="3" s="1"/>
  <c r="AC12" i="3" s="1"/>
  <c r="CD47" i="3"/>
  <c r="CI47" i="3" s="1"/>
  <c r="CY32" i="3"/>
  <c r="DD32" i="3" s="1"/>
  <c r="CB47" i="3"/>
  <c r="CG47" i="3" s="1"/>
  <c r="CY10" i="3"/>
  <c r="DD10" i="3" s="1"/>
  <c r="CB95" i="3"/>
  <c r="CG95" i="3" s="1"/>
  <c r="CY47" i="3"/>
  <c r="DD47" i="3" s="1"/>
  <c r="CY14" i="3"/>
  <c r="DD14" i="3" s="1"/>
  <c r="CY95" i="3"/>
  <c r="DD95" i="3" s="1"/>
  <c r="CW36" i="3"/>
  <c r="DB36" i="3" s="1"/>
  <c r="CD55" i="3"/>
  <c r="CI55" i="3" s="1"/>
  <c r="CW7" i="3"/>
  <c r="DB7" i="3" s="1"/>
  <c r="CT45" i="3"/>
  <c r="CZ45" i="3" s="1"/>
  <c r="DE45" i="3" s="1"/>
  <c r="CT83" i="3"/>
  <c r="CW68" i="3"/>
  <c r="DB68" i="3" s="1"/>
  <c r="CW41" i="3"/>
  <c r="DB41" i="3" s="1"/>
  <c r="CR83" i="3"/>
  <c r="CX83" i="3" s="1"/>
  <c r="DC83" i="3" s="1"/>
  <c r="CY55" i="3"/>
  <c r="DD55" i="3" s="1"/>
  <c r="CW32" i="3"/>
  <c r="DB32" i="3" s="1"/>
  <c r="CD32" i="3"/>
  <c r="CI32" i="3" s="1"/>
  <c r="CW14" i="3"/>
  <c r="DB14" i="3" s="1"/>
  <c r="CT24" i="3"/>
  <c r="CT87" i="3"/>
  <c r="CT39" i="3"/>
  <c r="CT75" i="3"/>
  <c r="CO47" i="3"/>
  <c r="CO55" i="3"/>
  <c r="CO7" i="3"/>
  <c r="CO10" i="3"/>
  <c r="CR76" i="3"/>
  <c r="CR95" i="3"/>
  <c r="CR80" i="3"/>
  <c r="CX80" i="3" s="1"/>
  <c r="DC80" i="3" s="1"/>
  <c r="CD68" i="3"/>
  <c r="CI68" i="3" s="1"/>
  <c r="CB50" i="3"/>
  <c r="CG50" i="3" s="1"/>
  <c r="CY71" i="3"/>
  <c r="DD71" i="3" s="1"/>
  <c r="CD50" i="3"/>
  <c r="CI50" i="3" s="1"/>
  <c r="CT53" i="3"/>
  <c r="CZ53" i="3" s="1"/>
  <c r="DE53" i="3" s="1"/>
  <c r="CT60" i="3"/>
  <c r="CR84" i="3"/>
  <c r="CX84" i="3" s="1"/>
  <c r="DC84" i="3" s="1"/>
  <c r="CR21" i="3"/>
  <c r="CX21" i="3" s="1"/>
  <c r="DC21" i="3" s="1"/>
  <c r="CR53" i="3"/>
  <c r="CX53" i="3" s="1"/>
  <c r="DC53" i="3" s="1"/>
  <c r="DG53" i="3" s="1"/>
  <c r="Q53" i="3" s="1"/>
  <c r="AD53" i="3" s="1"/>
  <c r="CR60" i="3"/>
  <c r="CX60" i="3" s="1"/>
  <c r="DC60" i="3" s="1"/>
  <c r="CR34" i="3"/>
  <c r="CR85" i="3"/>
  <c r="CB67" i="3"/>
  <c r="CG67" i="3" s="1"/>
  <c r="CY65" i="3"/>
  <c r="DD65" i="3" s="1"/>
  <c r="DF65" i="3" s="1"/>
  <c r="P65" i="3" s="1"/>
  <c r="AC65" i="3" s="1"/>
  <c r="CB77" i="3"/>
  <c r="CG77" i="3" s="1"/>
  <c r="CT84" i="3"/>
  <c r="CZ84" i="3" s="1"/>
  <c r="DE84" i="3" s="1"/>
  <c r="CT21" i="3"/>
  <c r="CT67" i="3"/>
  <c r="CR67" i="3"/>
  <c r="CB10" i="3"/>
  <c r="CG10" i="3" s="1"/>
  <c r="CB68" i="3"/>
  <c r="CG68" i="3" s="1"/>
  <c r="CD89" i="3"/>
  <c r="CI89" i="3" s="1"/>
  <c r="CB89" i="3"/>
  <c r="CG89" i="3" s="1"/>
  <c r="CW50" i="3"/>
  <c r="DB50" i="3" s="1"/>
  <c r="CT14" i="3"/>
  <c r="CT89" i="3"/>
  <c r="CT76" i="3"/>
  <c r="CT95" i="3"/>
  <c r="CT80" i="3"/>
  <c r="CZ80" i="3" s="1"/>
  <c r="DE80" i="3" s="1"/>
  <c r="CM55" i="3"/>
  <c r="CM47" i="3"/>
  <c r="CR17" i="3"/>
  <c r="CR46" i="3"/>
  <c r="CX46" i="3" s="1"/>
  <c r="DC46" i="3" s="1"/>
  <c r="CR99" i="3"/>
  <c r="CX99" i="3" s="1"/>
  <c r="DC99" i="3" s="1"/>
  <c r="DH52" i="3"/>
  <c r="R52" i="3" s="1"/>
  <c r="AE52" i="3" s="1"/>
  <c r="CO14" i="3"/>
  <c r="CO89" i="3"/>
  <c r="CT96" i="3"/>
  <c r="CT17" i="3"/>
  <c r="CT46" i="3"/>
  <c r="CZ46" i="3" s="1"/>
  <c r="DE46" i="3" s="1"/>
  <c r="CT99" i="3"/>
  <c r="CR87" i="3"/>
  <c r="CX87" i="3" s="1"/>
  <c r="DC87" i="3" s="1"/>
  <c r="CR39" i="3"/>
  <c r="CX39" i="3" s="1"/>
  <c r="DC39" i="3" s="1"/>
  <c r="CR75" i="3"/>
  <c r="CX75" i="3" s="1"/>
  <c r="DC75" i="3" s="1"/>
  <c r="CW95" i="3"/>
  <c r="DB95" i="3" s="1"/>
  <c r="CR81" i="3"/>
  <c r="CX81" i="3" s="1"/>
  <c r="DC81" i="3" s="1"/>
  <c r="CB14" i="3"/>
  <c r="CG14" i="3" s="1"/>
  <c r="CW71" i="3"/>
  <c r="DB71" i="3" s="1"/>
  <c r="CD67" i="3"/>
  <c r="CI67" i="3" s="1"/>
  <c r="CT34" i="3"/>
  <c r="CT85" i="3"/>
  <c r="CT7" i="3"/>
  <c r="CR24" i="3"/>
  <c r="CM7" i="3"/>
  <c r="CM10" i="3"/>
  <c r="CM14" i="3"/>
  <c r="CM89" i="3"/>
  <c r="CR96" i="3"/>
  <c r="CX96" i="3" s="1"/>
  <c r="DC96" i="3" s="1"/>
  <c r="CR45" i="3"/>
  <c r="CX45" i="3" s="1"/>
  <c r="DC45" i="3" s="1"/>
  <c r="CR14" i="3"/>
  <c r="CR89" i="3"/>
  <c r="CX89" i="3" s="1"/>
  <c r="DC89" i="3" s="1"/>
  <c r="CW55" i="3"/>
  <c r="DB55" i="3" s="1"/>
  <c r="CD10" i="3"/>
  <c r="CI10" i="3" s="1"/>
  <c r="CD95" i="3"/>
  <c r="CI95" i="3" s="1"/>
  <c r="CD98" i="3"/>
  <c r="CI98" i="3" s="1"/>
  <c r="CY21" i="3"/>
  <c r="DD21" i="3" s="1"/>
  <c r="CY98" i="3"/>
  <c r="DD98" i="3" s="1"/>
  <c r="CY67" i="3"/>
  <c r="DD67" i="3" s="1"/>
  <c r="CY41" i="3"/>
  <c r="DD41" i="3" s="1"/>
  <c r="CR69" i="3"/>
  <c r="CX69" i="3" s="1"/>
  <c r="DC69" i="3" s="1"/>
  <c r="CT69" i="3"/>
  <c r="CM67" i="3"/>
  <c r="CT97" i="3"/>
  <c r="CO97" i="3"/>
  <c r="CT18" i="3"/>
  <c r="CT20" i="3"/>
  <c r="CT65" i="3"/>
  <c r="CZ65" i="3" s="1"/>
  <c r="DE65" i="3" s="1"/>
  <c r="CO95" i="3"/>
  <c r="CT10" i="3"/>
  <c r="CM95" i="3"/>
  <c r="CR10" i="3"/>
  <c r="CM98" i="3"/>
  <c r="CR98" i="3"/>
  <c r="CM97" i="3"/>
  <c r="CR97" i="3"/>
  <c r="CO67" i="3"/>
  <c r="CT98" i="3"/>
  <c r="CO98" i="3"/>
  <c r="CR18" i="3"/>
  <c r="CR65" i="3"/>
  <c r="CX65" i="3" s="1"/>
  <c r="DC65" i="3" s="1"/>
  <c r="CR20" i="3"/>
  <c r="CT50" i="3"/>
  <c r="CT100" i="3"/>
  <c r="CZ100" i="3" s="1"/>
  <c r="DE100" i="3" s="1"/>
  <c r="CR50" i="3"/>
  <c r="CX50" i="3" s="1"/>
  <c r="DC50" i="3" s="1"/>
  <c r="CR100" i="3"/>
  <c r="CX100" i="3" s="1"/>
  <c r="DC100" i="3" s="1"/>
  <c r="DH45" i="3"/>
  <c r="R45" i="3" s="1"/>
  <c r="AE45" i="3" s="1"/>
  <c r="CY56" i="3"/>
  <c r="DD56" i="3" s="1"/>
  <c r="CT77" i="3"/>
  <c r="CT93" i="3"/>
  <c r="CT13" i="3"/>
  <c r="CO41" i="3"/>
  <c r="CT56" i="3"/>
  <c r="CT29" i="3"/>
  <c r="CT36" i="3"/>
  <c r="CT16" i="3"/>
  <c r="CT30" i="3"/>
  <c r="CO56" i="3"/>
  <c r="CO29" i="3"/>
  <c r="CM29" i="3"/>
  <c r="CM56" i="3"/>
  <c r="CR93" i="3"/>
  <c r="CR13" i="3"/>
  <c r="CR77" i="3"/>
  <c r="CR49" i="3"/>
  <c r="CX49" i="3" s="1"/>
  <c r="DC49" i="3" s="1"/>
  <c r="CR19" i="3"/>
  <c r="CX19" i="3" s="1"/>
  <c r="DC19" i="3" s="1"/>
  <c r="CR56" i="3"/>
  <c r="CR29" i="3"/>
  <c r="CX29" i="3" s="1"/>
  <c r="DC29" i="3" s="1"/>
  <c r="CR41" i="3"/>
  <c r="CR6" i="3"/>
  <c r="CO59" i="3"/>
  <c r="CO11" i="3"/>
  <c r="CO58" i="3"/>
  <c r="CO88" i="3"/>
  <c r="CO9" i="3"/>
  <c r="CT91" i="3"/>
  <c r="CT55" i="3"/>
  <c r="CT43" i="3"/>
  <c r="CM41" i="3"/>
  <c r="CM6" i="3"/>
  <c r="CR16" i="3"/>
  <c r="CX16" i="3" s="1"/>
  <c r="DC16" i="3" s="1"/>
  <c r="CR30" i="3"/>
  <c r="CX30" i="3" s="1"/>
  <c r="DC30" i="3" s="1"/>
  <c r="CR36" i="3"/>
  <c r="CT58" i="3"/>
  <c r="CT88" i="3"/>
  <c r="CT11" i="3"/>
  <c r="CT9" i="3"/>
  <c r="CT59" i="3"/>
  <c r="CT41" i="3"/>
  <c r="CT6" i="3"/>
  <c r="CT49" i="3"/>
  <c r="CZ49" i="3" s="1"/>
  <c r="DE49" i="3" s="1"/>
  <c r="CT19" i="3"/>
  <c r="CO93" i="3"/>
  <c r="CO77" i="3"/>
  <c r="CO13" i="3"/>
  <c r="CR88" i="3"/>
  <c r="CR11" i="3"/>
  <c r="CR9" i="3"/>
  <c r="CR59" i="3"/>
  <c r="CR58" i="3"/>
  <c r="CM9" i="3"/>
  <c r="CM11" i="3"/>
  <c r="CM58" i="3"/>
  <c r="CM88" i="3"/>
  <c r="CM59" i="3"/>
  <c r="CM13" i="3"/>
  <c r="CM77" i="3"/>
  <c r="CM93" i="3"/>
  <c r="CR91" i="3"/>
  <c r="CR55" i="3"/>
  <c r="CR43" i="3"/>
  <c r="DH26" i="3"/>
  <c r="R26" i="3" s="1"/>
  <c r="AE26" i="3" s="1"/>
  <c r="DH53" i="3"/>
  <c r="R53" i="3" s="1"/>
  <c r="AE53" i="3" s="1"/>
  <c r="CW67" i="3"/>
  <c r="DB67" i="3" s="1"/>
  <c r="CB88" i="3"/>
  <c r="CG88" i="3" s="1"/>
  <c r="CW84" i="3"/>
  <c r="DB84" i="3" s="1"/>
  <c r="CY88" i="3"/>
  <c r="DD88" i="3" s="1"/>
  <c r="CW93" i="3"/>
  <c r="DB93" i="3" s="1"/>
  <c r="DH49" i="3"/>
  <c r="R49" i="3" s="1"/>
  <c r="AE49" i="3" s="1"/>
  <c r="DH70" i="3"/>
  <c r="R70" i="3" s="1"/>
  <c r="AE70" i="3" s="1"/>
  <c r="DH54" i="3"/>
  <c r="R54" i="3" s="1"/>
  <c r="AE54" i="3" s="1"/>
  <c r="DI26" i="3"/>
  <c r="S26" i="3" s="1"/>
  <c r="AF26" i="3" s="1"/>
  <c r="DG26" i="3"/>
  <c r="Q26" i="3" s="1"/>
  <c r="AD26" i="3" s="1"/>
  <c r="DF51" i="3"/>
  <c r="P51" i="3" s="1"/>
  <c r="AC51" i="3" s="1"/>
  <c r="DH51" i="3"/>
  <c r="R51" i="3" s="1"/>
  <c r="AE51" i="3" s="1"/>
  <c r="DI51" i="3"/>
  <c r="S51" i="3" s="1"/>
  <c r="AF51" i="3" s="1"/>
  <c r="DG51" i="3"/>
  <c r="Q51" i="3" s="1"/>
  <c r="AD51" i="3" s="1"/>
  <c r="DH38" i="3"/>
  <c r="R38" i="3" s="1"/>
  <c r="AE38" i="3" s="1"/>
  <c r="CD11" i="3"/>
  <c r="CI11" i="3" s="1"/>
  <c r="CD77" i="3"/>
  <c r="CI77" i="3" s="1"/>
  <c r="DF49" i="3"/>
  <c r="P49" i="3" s="1"/>
  <c r="AC49" i="3" s="1"/>
  <c r="CW58" i="3"/>
  <c r="DB58" i="3" s="1"/>
  <c r="CB59" i="3"/>
  <c r="CG59" i="3" s="1"/>
  <c r="CY11" i="3"/>
  <c r="DD11" i="3" s="1"/>
  <c r="CW13" i="3"/>
  <c r="DB13" i="3" s="1"/>
  <c r="CW56" i="3"/>
  <c r="DB56" i="3" s="1"/>
  <c r="CB56" i="3"/>
  <c r="CG56" i="3" s="1"/>
  <c r="CD41" i="3"/>
  <c r="CI41" i="3" s="1"/>
  <c r="CW88" i="3"/>
  <c r="DB88" i="3" s="1"/>
  <c r="CY9" i="3"/>
  <c r="DD9" i="3" s="1"/>
  <c r="CD27" i="3"/>
  <c r="CI27" i="3" s="1"/>
  <c r="CB58" i="3"/>
  <c r="CG58" i="3" s="1"/>
  <c r="CD9" i="3"/>
  <c r="CI9" i="3" s="1"/>
  <c r="CY93" i="3"/>
  <c r="DD93" i="3" s="1"/>
  <c r="CD29" i="3"/>
  <c r="CI29" i="3" s="1"/>
  <c r="CW29" i="3"/>
  <c r="DB29" i="3" s="1"/>
  <c r="CY58" i="3"/>
  <c r="DD58" i="3" s="1"/>
  <c r="CW59" i="3"/>
  <c r="DB59" i="3" s="1"/>
  <c r="CD88" i="3"/>
  <c r="CI88" i="3" s="1"/>
  <c r="CY13" i="3"/>
  <c r="DD13" i="3" s="1"/>
  <c r="CB13" i="3"/>
  <c r="CG13" i="3" s="1"/>
  <c r="CY59" i="3"/>
  <c r="DD59" i="3" s="1"/>
  <c r="CD93" i="3"/>
  <c r="CI93" i="3" s="1"/>
  <c r="CD59" i="3"/>
  <c r="CI59" i="3" s="1"/>
  <c r="CY77" i="3"/>
  <c r="DD77" i="3" s="1"/>
  <c r="CY29" i="3"/>
  <c r="DD29" i="3" s="1"/>
  <c r="CD13" i="3"/>
  <c r="CI13" i="3" s="1"/>
  <c r="CD58" i="3"/>
  <c r="CI58" i="3" s="1"/>
  <c r="CD56" i="3"/>
  <c r="CI56" i="3" s="1"/>
  <c r="CB9" i="3"/>
  <c r="CG9" i="3" s="1"/>
  <c r="CB93" i="3"/>
  <c r="CG93" i="3" s="1"/>
  <c r="DF38" i="3"/>
  <c r="P38" i="3" s="1"/>
  <c r="AC38" i="3" s="1"/>
  <c r="CY16" i="3"/>
  <c r="DD16" i="3" s="1"/>
  <c r="CB7" i="3"/>
  <c r="CG7" i="3" s="1"/>
  <c r="CY96" i="3"/>
  <c r="DD96" i="3" s="1"/>
  <c r="CY7" i="3"/>
  <c r="DD7" i="3" s="1"/>
  <c r="CB16" i="3"/>
  <c r="CG16" i="3" s="1"/>
  <c r="CW61" i="3"/>
  <c r="DB61" i="3" s="1"/>
  <c r="DF70" i="3"/>
  <c r="P70" i="3" s="1"/>
  <c r="AC70" i="3" s="1"/>
  <c r="DF26" i="3"/>
  <c r="P26" i="3" s="1"/>
  <c r="AC26" i="3" s="1"/>
  <c r="CB36" i="3"/>
  <c r="CG36" i="3" s="1"/>
  <c r="CD36" i="3"/>
  <c r="CI36" i="3" s="1"/>
  <c r="DF53" i="3"/>
  <c r="P53" i="3" s="1"/>
  <c r="AC53" i="3" s="1"/>
  <c r="CD16" i="3"/>
  <c r="CI16" i="3" s="1"/>
  <c r="CD18" i="3"/>
  <c r="CI18" i="3" s="1"/>
  <c r="CD45" i="3"/>
  <c r="CI45" i="3" s="1"/>
  <c r="CB61" i="3"/>
  <c r="CG61" i="3" s="1"/>
  <c r="CY50" i="3"/>
  <c r="DD50" i="3" s="1"/>
  <c r="DF45" i="3"/>
  <c r="P45" i="3" s="1"/>
  <c r="AC45" i="3" s="1"/>
  <c r="CW96" i="3"/>
  <c r="DB96" i="3" s="1"/>
  <c r="CW21" i="3"/>
  <c r="DB21" i="3" s="1"/>
  <c r="CD28" i="3"/>
  <c r="CI28" i="3" s="1"/>
  <c r="DF54" i="3"/>
  <c r="P54" i="3" s="1"/>
  <c r="AC54" i="3" s="1"/>
  <c r="CD61" i="3"/>
  <c r="CI61" i="3" s="1"/>
  <c r="CW16" i="3"/>
  <c r="DB16" i="3" s="1"/>
  <c r="CB45" i="3"/>
  <c r="CG45" i="3" s="1"/>
  <c r="CD7" i="3"/>
  <c r="CI7" i="3" s="1"/>
  <c r="CB28" i="3"/>
  <c r="CG28" i="3" s="1"/>
  <c r="CB18" i="3"/>
  <c r="CG18" i="3" s="1"/>
  <c r="CD46" i="3"/>
  <c r="CI46" i="3" s="1"/>
  <c r="DH48" i="3" l="1"/>
  <c r="R48" i="3" s="1"/>
  <c r="AE48" i="3" s="1"/>
  <c r="DH69" i="3"/>
  <c r="R69" i="3" s="1"/>
  <c r="AE69" i="3" s="1"/>
  <c r="DF48" i="3"/>
  <c r="P48" i="3" s="1"/>
  <c r="AC48" i="3" s="1"/>
  <c r="DH80" i="3"/>
  <c r="R80" i="3" s="1"/>
  <c r="AE80" i="3" s="1"/>
  <c r="CZ63" i="3"/>
  <c r="DE63" i="3" s="1"/>
  <c r="DI63" i="3" s="1"/>
  <c r="S63" i="3" s="1"/>
  <c r="AF63" i="3" s="1"/>
  <c r="DF52" i="3"/>
  <c r="P52" i="3" s="1"/>
  <c r="AC52" i="3" s="1"/>
  <c r="DH42" i="3"/>
  <c r="R42" i="3" s="1"/>
  <c r="AE42" i="3" s="1"/>
  <c r="CO15" i="3"/>
  <c r="CZ15" i="3" s="1"/>
  <c r="DE15" i="3" s="1"/>
  <c r="DH79" i="3"/>
  <c r="R79" i="3" s="1"/>
  <c r="AE79" i="3" s="1"/>
  <c r="DF79" i="3"/>
  <c r="P79" i="3" s="1"/>
  <c r="AC79" i="3" s="1"/>
  <c r="CZ39" i="3"/>
  <c r="DE39" i="3" s="1"/>
  <c r="DH22" i="3"/>
  <c r="R22" i="3" s="1"/>
  <c r="AE22" i="3" s="1"/>
  <c r="DH39" i="3"/>
  <c r="R39" i="3" s="1"/>
  <c r="AE39" i="3" s="1"/>
  <c r="DH33" i="3"/>
  <c r="R33" i="3" s="1"/>
  <c r="AE33" i="3" s="1"/>
  <c r="DH76" i="3"/>
  <c r="R76" i="3" s="1"/>
  <c r="AE76" i="3" s="1"/>
  <c r="DH60" i="3"/>
  <c r="R60" i="3" s="1"/>
  <c r="AE60" i="3" s="1"/>
  <c r="DF33" i="3"/>
  <c r="P33" i="3" s="1"/>
  <c r="AC33" i="3" s="1"/>
  <c r="CZ50" i="3"/>
  <c r="DE50" i="3" s="1"/>
  <c r="DI50" i="3" s="1"/>
  <c r="S50" i="3" s="1"/>
  <c r="AF50" i="3" s="1"/>
  <c r="DH83" i="3"/>
  <c r="R83" i="3" s="1"/>
  <c r="AE83" i="3" s="1"/>
  <c r="CZ52" i="3"/>
  <c r="DE52" i="3" s="1"/>
  <c r="DG52" i="3" s="1"/>
  <c r="Q52" i="3" s="1"/>
  <c r="AD52" i="3" s="1"/>
  <c r="DF99" i="3"/>
  <c r="P99" i="3" s="1"/>
  <c r="AC99" i="3" s="1"/>
  <c r="DH19" i="3"/>
  <c r="R19" i="3" s="1"/>
  <c r="AE19" i="3" s="1"/>
  <c r="CZ61" i="3"/>
  <c r="DE61" i="3" s="1"/>
  <c r="DG61" i="3" s="1"/>
  <c r="Q61" i="3" s="1"/>
  <c r="AD61" i="3" s="1"/>
  <c r="DF60" i="3"/>
  <c r="P60" i="3" s="1"/>
  <c r="AC60" i="3" s="1"/>
  <c r="DH64" i="3"/>
  <c r="R64" i="3" s="1"/>
  <c r="AE64" i="3" s="1"/>
  <c r="DI57" i="3"/>
  <c r="S57" i="3" s="1"/>
  <c r="AF57" i="3" s="1"/>
  <c r="DG57" i="3"/>
  <c r="Q57" i="3" s="1"/>
  <c r="AD57" i="3" s="1"/>
  <c r="DF64" i="3"/>
  <c r="P64" i="3" s="1"/>
  <c r="AC64" i="3" s="1"/>
  <c r="DF69" i="3"/>
  <c r="P69" i="3" s="1"/>
  <c r="AC69" i="3" s="1"/>
  <c r="CZ19" i="3"/>
  <c r="DE19" i="3" s="1"/>
  <c r="DI19" i="3" s="1"/>
  <c r="S19" i="3" s="1"/>
  <c r="AF19" i="3" s="1"/>
  <c r="CZ69" i="3"/>
  <c r="DE69" i="3" s="1"/>
  <c r="DG69" i="3" s="1"/>
  <c r="Q69" i="3" s="1"/>
  <c r="AD69" i="3" s="1"/>
  <c r="CZ37" i="3"/>
  <c r="DE37" i="3" s="1"/>
  <c r="DI37" i="3" s="1"/>
  <c r="S37" i="3" s="1"/>
  <c r="AF37" i="3" s="1"/>
  <c r="DH73" i="3"/>
  <c r="R73" i="3" s="1"/>
  <c r="AE73" i="3" s="1"/>
  <c r="DH28" i="3"/>
  <c r="R28" i="3" s="1"/>
  <c r="AE28" i="3" s="1"/>
  <c r="DF39" i="3"/>
  <c r="P39" i="3" s="1"/>
  <c r="AC39" i="3" s="1"/>
  <c r="DH66" i="3"/>
  <c r="R66" i="3" s="1"/>
  <c r="AE66" i="3" s="1"/>
  <c r="CZ81" i="3"/>
  <c r="DE81" i="3" s="1"/>
  <c r="DI81" i="3" s="1"/>
  <c r="S81" i="3" s="1"/>
  <c r="AF81" i="3" s="1"/>
  <c r="CX72" i="3"/>
  <c r="DC72" i="3" s="1"/>
  <c r="CX68" i="3"/>
  <c r="DC68" i="3" s="1"/>
  <c r="DF82" i="3"/>
  <c r="P82" i="3" s="1"/>
  <c r="AC82" i="3" s="1"/>
  <c r="DH37" i="3"/>
  <c r="R37" i="3" s="1"/>
  <c r="AE37" i="3" s="1"/>
  <c r="CZ23" i="3"/>
  <c r="DE23" i="3" s="1"/>
  <c r="DI23" i="3" s="1"/>
  <c r="S23" i="3" s="1"/>
  <c r="AF23" i="3" s="1"/>
  <c r="CX44" i="3"/>
  <c r="DC44" i="3" s="1"/>
  <c r="CZ36" i="3"/>
  <c r="DE36" i="3" s="1"/>
  <c r="CZ82" i="3"/>
  <c r="DE82" i="3" s="1"/>
  <c r="DI82" i="3" s="1"/>
  <c r="S82" i="3" s="1"/>
  <c r="AF82" i="3" s="1"/>
  <c r="CZ21" i="3"/>
  <c r="DE21" i="3" s="1"/>
  <c r="DG21" i="3" s="1"/>
  <c r="Q21" i="3" s="1"/>
  <c r="AD21" i="3" s="1"/>
  <c r="DH82" i="3"/>
  <c r="R82" i="3" s="1"/>
  <c r="AE82" i="3" s="1"/>
  <c r="CZ72" i="3"/>
  <c r="DE72" i="3" s="1"/>
  <c r="DH30" i="3"/>
  <c r="R30" i="3" s="1"/>
  <c r="AE30" i="3" s="1"/>
  <c r="DF66" i="3"/>
  <c r="P66" i="3" s="1"/>
  <c r="AC66" i="3" s="1"/>
  <c r="DH81" i="3"/>
  <c r="R81" i="3" s="1"/>
  <c r="AE81" i="3" s="1"/>
  <c r="DF81" i="3"/>
  <c r="P81" i="3" s="1"/>
  <c r="AC81" i="3" s="1"/>
  <c r="CZ60" i="3"/>
  <c r="DE60" i="3" s="1"/>
  <c r="DI60" i="3" s="1"/>
  <c r="S60" i="3" s="1"/>
  <c r="AF60" i="3" s="1"/>
  <c r="CZ73" i="3"/>
  <c r="DE73" i="3" s="1"/>
  <c r="DG73" i="3" s="1"/>
  <c r="Q73" i="3" s="1"/>
  <c r="AD73" i="3" s="1"/>
  <c r="DH75" i="3"/>
  <c r="R75" i="3" s="1"/>
  <c r="AE75" i="3" s="1"/>
  <c r="DF73" i="3"/>
  <c r="P73" i="3" s="1"/>
  <c r="AC73" i="3" s="1"/>
  <c r="DH92" i="3"/>
  <c r="R92" i="3" s="1"/>
  <c r="AE92" i="3" s="1"/>
  <c r="DG70" i="3"/>
  <c r="Q70" i="3" s="1"/>
  <c r="AD70" i="3" s="1"/>
  <c r="CZ48" i="3"/>
  <c r="DE48" i="3" s="1"/>
  <c r="CZ79" i="3"/>
  <c r="DE79" i="3" s="1"/>
  <c r="DI79" i="3" s="1"/>
  <c r="S79" i="3" s="1"/>
  <c r="AF79" i="3" s="1"/>
  <c r="DF23" i="3"/>
  <c r="P23" i="3" s="1"/>
  <c r="AC23" i="3" s="1"/>
  <c r="DH78" i="3"/>
  <c r="R78" i="3" s="1"/>
  <c r="AE78" i="3" s="1"/>
  <c r="DH98" i="3"/>
  <c r="R98" i="3" s="1"/>
  <c r="AE98" i="3" s="1"/>
  <c r="CZ32" i="3"/>
  <c r="DE32" i="3" s="1"/>
  <c r="DI32" i="3" s="1"/>
  <c r="S32" i="3" s="1"/>
  <c r="AF32" i="3" s="1"/>
  <c r="CZ92" i="3"/>
  <c r="DE92" i="3" s="1"/>
  <c r="DF76" i="3"/>
  <c r="P76" i="3" s="1"/>
  <c r="AC76" i="3" s="1"/>
  <c r="CZ68" i="3"/>
  <c r="DE68" i="3" s="1"/>
  <c r="DI68" i="3" s="1"/>
  <c r="S68" i="3" s="1"/>
  <c r="AF68" i="3" s="1"/>
  <c r="DH86" i="3"/>
  <c r="R86" i="3" s="1"/>
  <c r="AE86" i="3" s="1"/>
  <c r="DF86" i="3"/>
  <c r="P86" i="3" s="1"/>
  <c r="AC86" i="3" s="1"/>
  <c r="CZ78" i="3"/>
  <c r="DE78" i="3" s="1"/>
  <c r="DI78" i="3" s="1"/>
  <c r="S78" i="3" s="1"/>
  <c r="AF78" i="3" s="1"/>
  <c r="CZ31" i="3"/>
  <c r="DE31" i="3" s="1"/>
  <c r="DF83" i="3"/>
  <c r="P83" i="3" s="1"/>
  <c r="AC83" i="3" s="1"/>
  <c r="CZ75" i="3"/>
  <c r="DE75" i="3" s="1"/>
  <c r="DI75" i="3" s="1"/>
  <c r="S75" i="3" s="1"/>
  <c r="AF75" i="3" s="1"/>
  <c r="CZ86" i="3"/>
  <c r="DE86" i="3" s="1"/>
  <c r="DI86" i="3" s="1"/>
  <c r="S86" i="3" s="1"/>
  <c r="AF86" i="3" s="1"/>
  <c r="CZ83" i="3"/>
  <c r="DE83" i="3" s="1"/>
  <c r="DI83" i="3" s="1"/>
  <c r="S83" i="3" s="1"/>
  <c r="AF83" i="3" s="1"/>
  <c r="DF78" i="3"/>
  <c r="P78" i="3" s="1"/>
  <c r="AC78" i="3" s="1"/>
  <c r="DH100" i="3"/>
  <c r="R100" i="3" s="1"/>
  <c r="AE100" i="3" s="1"/>
  <c r="DH18" i="3"/>
  <c r="R18" i="3" s="1"/>
  <c r="AE18" i="3" s="1"/>
  <c r="DF75" i="3"/>
  <c r="P75" i="3" s="1"/>
  <c r="AC75" i="3" s="1"/>
  <c r="CX92" i="3"/>
  <c r="DC92" i="3" s="1"/>
  <c r="CZ66" i="3"/>
  <c r="DE66" i="3" s="1"/>
  <c r="DG66" i="3" s="1"/>
  <c r="Q66" i="3" s="1"/>
  <c r="AD66" i="3" s="1"/>
  <c r="DH97" i="3"/>
  <c r="R97" i="3" s="1"/>
  <c r="AE97" i="3" s="1"/>
  <c r="DF18" i="3"/>
  <c r="P18" i="3" s="1"/>
  <c r="AC18" i="3" s="1"/>
  <c r="DH85" i="3"/>
  <c r="R85" i="3" s="1"/>
  <c r="AE85" i="3" s="1"/>
  <c r="DH91" i="3"/>
  <c r="R91" i="3" s="1"/>
  <c r="AE91" i="3" s="1"/>
  <c r="DH15" i="3"/>
  <c r="R15" i="3" s="1"/>
  <c r="AE15" i="3" s="1"/>
  <c r="DI52" i="3"/>
  <c r="S52" i="3" s="1"/>
  <c r="AF52" i="3" s="1"/>
  <c r="DG90" i="3"/>
  <c r="Q90" i="3" s="1"/>
  <c r="AD90" i="3" s="1"/>
  <c r="DI90" i="3"/>
  <c r="S90" i="3" s="1"/>
  <c r="AF90" i="3" s="1"/>
  <c r="DH47" i="3"/>
  <c r="R47" i="3" s="1"/>
  <c r="AE47" i="3" s="1"/>
  <c r="DF30" i="3"/>
  <c r="P30" i="3" s="1"/>
  <c r="AC30" i="3" s="1"/>
  <c r="DF19" i="3"/>
  <c r="P19" i="3" s="1"/>
  <c r="AC19" i="3" s="1"/>
  <c r="CZ16" i="3"/>
  <c r="DE16" i="3" s="1"/>
  <c r="DG16" i="3" s="1"/>
  <c r="Q16" i="3" s="1"/>
  <c r="AD16" i="3" s="1"/>
  <c r="DF85" i="3"/>
  <c r="P85" i="3" s="1"/>
  <c r="AC85" i="3" s="1"/>
  <c r="DH43" i="3"/>
  <c r="R43" i="3" s="1"/>
  <c r="AE43" i="3" s="1"/>
  <c r="DH24" i="3"/>
  <c r="R24" i="3" s="1"/>
  <c r="AE24" i="3" s="1"/>
  <c r="CX27" i="3"/>
  <c r="DC27" i="3" s="1"/>
  <c r="DH44" i="3"/>
  <c r="R44" i="3" s="1"/>
  <c r="AE44" i="3" s="1"/>
  <c r="CX36" i="3"/>
  <c r="DC36" i="3" s="1"/>
  <c r="DH62" i="3"/>
  <c r="R62" i="3" s="1"/>
  <c r="AE62" i="3" s="1"/>
  <c r="DF100" i="3"/>
  <c r="P100" i="3" s="1"/>
  <c r="AC100" i="3" s="1"/>
  <c r="CZ30" i="3"/>
  <c r="DE30" i="3" s="1"/>
  <c r="DI30" i="3" s="1"/>
  <c r="S30" i="3" s="1"/>
  <c r="AF30" i="3" s="1"/>
  <c r="CX18" i="3"/>
  <c r="DC18" i="3" s="1"/>
  <c r="CX85" i="3"/>
  <c r="DC85" i="3" s="1"/>
  <c r="CZ27" i="3"/>
  <c r="DE27" i="3" s="1"/>
  <c r="CZ25" i="3"/>
  <c r="DE25" i="3" s="1"/>
  <c r="DG25" i="3" s="1"/>
  <c r="Q25" i="3" s="1"/>
  <c r="AD25" i="3" s="1"/>
  <c r="DF25" i="3"/>
  <c r="P25" i="3" s="1"/>
  <c r="AC25" i="3" s="1"/>
  <c r="DH25" i="3"/>
  <c r="R25" i="3" s="1"/>
  <c r="AE25" i="3" s="1"/>
  <c r="CX17" i="3"/>
  <c r="DC17" i="3" s="1"/>
  <c r="DF62" i="3"/>
  <c r="P62" i="3" s="1"/>
  <c r="AC62" i="3" s="1"/>
  <c r="DF20" i="3"/>
  <c r="P20" i="3" s="1"/>
  <c r="AC20" i="3" s="1"/>
  <c r="CX15" i="3"/>
  <c r="DC15" i="3" s="1"/>
  <c r="CX74" i="3"/>
  <c r="DC74" i="3" s="1"/>
  <c r="DF28" i="3"/>
  <c r="P28" i="3" s="1"/>
  <c r="AC28" i="3" s="1"/>
  <c r="DH17" i="3"/>
  <c r="R17" i="3" s="1"/>
  <c r="AE17" i="3" s="1"/>
  <c r="CZ99" i="3"/>
  <c r="DE99" i="3" s="1"/>
  <c r="DI99" i="3" s="1"/>
  <c r="S99" i="3" s="1"/>
  <c r="AF99" i="3" s="1"/>
  <c r="CZ85" i="3"/>
  <c r="DE85" i="3" s="1"/>
  <c r="CZ87" i="3"/>
  <c r="DE87" i="3" s="1"/>
  <c r="DG87" i="3" s="1"/>
  <c r="Q87" i="3" s="1"/>
  <c r="AD87" i="3" s="1"/>
  <c r="DF17" i="3"/>
  <c r="P17" i="3" s="1"/>
  <c r="AC17" i="3" s="1"/>
  <c r="DH31" i="3"/>
  <c r="R31" i="3" s="1"/>
  <c r="AE31" i="3" s="1"/>
  <c r="DF98" i="3"/>
  <c r="P98" i="3" s="1"/>
  <c r="AC98" i="3" s="1"/>
  <c r="CZ42" i="3"/>
  <c r="DE42" i="3" s="1"/>
  <c r="DI42" i="3" s="1"/>
  <c r="S42" i="3" s="1"/>
  <c r="AF42" i="3" s="1"/>
  <c r="DF63" i="3"/>
  <c r="P63" i="3" s="1"/>
  <c r="AC63" i="3" s="1"/>
  <c r="DF91" i="3"/>
  <c r="P91" i="3" s="1"/>
  <c r="AC91" i="3" s="1"/>
  <c r="DH99" i="3"/>
  <c r="R99" i="3" s="1"/>
  <c r="AE99" i="3" s="1"/>
  <c r="DF24" i="3"/>
  <c r="P24" i="3" s="1"/>
  <c r="AC24" i="3" s="1"/>
  <c r="CZ91" i="3"/>
  <c r="DE91" i="3" s="1"/>
  <c r="CZ18" i="3"/>
  <c r="DE18" i="3" s="1"/>
  <c r="CX24" i="3"/>
  <c r="DC24" i="3" s="1"/>
  <c r="DH72" i="3"/>
  <c r="R72" i="3" s="1"/>
  <c r="AE72" i="3" s="1"/>
  <c r="DG62" i="3"/>
  <c r="Q62" i="3" s="1"/>
  <c r="AD62" i="3" s="1"/>
  <c r="DH87" i="3"/>
  <c r="R87" i="3" s="1"/>
  <c r="AE87" i="3" s="1"/>
  <c r="DF31" i="3"/>
  <c r="P31" i="3" s="1"/>
  <c r="AC31" i="3" s="1"/>
  <c r="DI62" i="3"/>
  <c r="S62" i="3" s="1"/>
  <c r="AF62" i="3" s="1"/>
  <c r="CX43" i="3"/>
  <c r="DC43" i="3" s="1"/>
  <c r="CZ34" i="3"/>
  <c r="DE34" i="3" s="1"/>
  <c r="CZ43" i="3"/>
  <c r="DE43" i="3" s="1"/>
  <c r="CX34" i="3"/>
  <c r="DC34" i="3" s="1"/>
  <c r="DF43" i="3"/>
  <c r="P43" i="3" s="1"/>
  <c r="AC43" i="3" s="1"/>
  <c r="DF72" i="3"/>
  <c r="P72" i="3" s="1"/>
  <c r="AC72" i="3" s="1"/>
  <c r="DH20" i="3"/>
  <c r="R20" i="3" s="1"/>
  <c r="AE20" i="3" s="1"/>
  <c r="CX55" i="3"/>
  <c r="DC55" i="3" s="1"/>
  <c r="CX91" i="3"/>
  <c r="DC91" i="3" s="1"/>
  <c r="CX31" i="3"/>
  <c r="DC31" i="3" s="1"/>
  <c r="DF97" i="3"/>
  <c r="P97" i="3" s="1"/>
  <c r="AC97" i="3" s="1"/>
  <c r="CX20" i="3"/>
  <c r="DC20" i="3" s="1"/>
  <c r="CX14" i="3"/>
  <c r="DC14" i="3" s="1"/>
  <c r="CX13" i="3"/>
  <c r="DC13" i="3" s="1"/>
  <c r="CX71" i="3"/>
  <c r="DC71" i="3" s="1"/>
  <c r="DH34" i="3"/>
  <c r="R34" i="3" s="1"/>
  <c r="AE34" i="3" s="1"/>
  <c r="DF89" i="3"/>
  <c r="P89" i="3" s="1"/>
  <c r="AC89" i="3" s="1"/>
  <c r="DF34" i="3"/>
  <c r="P34" i="3" s="1"/>
  <c r="AC34" i="3" s="1"/>
  <c r="DF46" i="3"/>
  <c r="P46" i="3" s="1"/>
  <c r="AC46" i="3" s="1"/>
  <c r="DH89" i="3"/>
  <c r="R89" i="3" s="1"/>
  <c r="AE89" i="3" s="1"/>
  <c r="CZ96" i="3"/>
  <c r="DE96" i="3" s="1"/>
  <c r="DI96" i="3" s="1"/>
  <c r="S96" i="3" s="1"/>
  <c r="AF96" i="3" s="1"/>
  <c r="DH55" i="3"/>
  <c r="R55" i="3" s="1"/>
  <c r="AE55" i="3" s="1"/>
  <c r="DF87" i="3"/>
  <c r="P87" i="3" s="1"/>
  <c r="AC87" i="3" s="1"/>
  <c r="CZ24" i="3"/>
  <c r="DE24" i="3" s="1"/>
  <c r="CZ28" i="3"/>
  <c r="DE28" i="3" s="1"/>
  <c r="DG28" i="3" s="1"/>
  <c r="Q28" i="3" s="1"/>
  <c r="AD28" i="3" s="1"/>
  <c r="CX41" i="3"/>
  <c r="DC41" i="3" s="1"/>
  <c r="CX58" i="3"/>
  <c r="DC58" i="3" s="1"/>
  <c r="CX76" i="3"/>
  <c r="DC76" i="3" s="1"/>
  <c r="CX10" i="3"/>
  <c r="DC10" i="3" s="1"/>
  <c r="DH36" i="3"/>
  <c r="R36" i="3" s="1"/>
  <c r="AE36" i="3" s="1"/>
  <c r="DI38" i="3"/>
  <c r="S38" i="3" s="1"/>
  <c r="AF38" i="3" s="1"/>
  <c r="CZ44" i="3"/>
  <c r="DE44" i="3" s="1"/>
  <c r="CX7" i="3"/>
  <c r="DC7" i="3" s="1"/>
  <c r="CX6" i="3"/>
  <c r="DC6" i="3" s="1"/>
  <c r="CX77" i="3"/>
  <c r="DC77" i="3" s="1"/>
  <c r="DF68" i="3"/>
  <c r="P68" i="3" s="1"/>
  <c r="AC68" i="3" s="1"/>
  <c r="DH95" i="3"/>
  <c r="R95" i="3" s="1"/>
  <c r="AE95" i="3" s="1"/>
  <c r="CZ17" i="3"/>
  <c r="DE17" i="3" s="1"/>
  <c r="DH32" i="3"/>
  <c r="R32" i="3" s="1"/>
  <c r="AE32" i="3" s="1"/>
  <c r="DI12" i="3"/>
  <c r="S12" i="3" s="1"/>
  <c r="AF12" i="3" s="1"/>
  <c r="DI64" i="3"/>
  <c r="S64" i="3" s="1"/>
  <c r="AF64" i="3" s="1"/>
  <c r="DG64" i="3"/>
  <c r="Q64" i="3" s="1"/>
  <c r="AD64" i="3" s="1"/>
  <c r="DG33" i="3"/>
  <c r="Q33" i="3" s="1"/>
  <c r="AD33" i="3" s="1"/>
  <c r="DI54" i="3"/>
  <c r="S54" i="3" s="1"/>
  <c r="AF54" i="3" s="1"/>
  <c r="CX47" i="3"/>
  <c r="DC47" i="3" s="1"/>
  <c r="CZ71" i="3"/>
  <c r="DE71" i="3" s="1"/>
  <c r="CZ67" i="3"/>
  <c r="DE67" i="3" s="1"/>
  <c r="DG54" i="3"/>
  <c r="Q54" i="3" s="1"/>
  <c r="AD54" i="3" s="1"/>
  <c r="CZ47" i="3"/>
  <c r="DE47" i="3" s="1"/>
  <c r="DH68" i="3"/>
  <c r="R68" i="3" s="1"/>
  <c r="AE68" i="3" s="1"/>
  <c r="DG12" i="3"/>
  <c r="Q12" i="3" s="1"/>
  <c r="AD12" i="3" s="1"/>
  <c r="DF6" i="3"/>
  <c r="P6" i="3" s="1"/>
  <c r="AC6" i="3" s="1"/>
  <c r="DG38" i="3"/>
  <c r="Q38" i="3" s="1"/>
  <c r="AD38" i="3" s="1"/>
  <c r="DG63" i="3"/>
  <c r="Q63" i="3" s="1"/>
  <c r="AD63" i="3" s="1"/>
  <c r="DI33" i="3"/>
  <c r="S33" i="3" s="1"/>
  <c r="AF33" i="3" s="1"/>
  <c r="CZ55" i="3"/>
  <c r="DE55" i="3" s="1"/>
  <c r="DG94" i="3"/>
  <c r="Q94" i="3" s="1"/>
  <c r="AD94" i="3" s="1"/>
  <c r="DH21" i="3"/>
  <c r="R21" i="3" s="1"/>
  <c r="AE21" i="3" s="1"/>
  <c r="DI53" i="3"/>
  <c r="S53" i="3" s="1"/>
  <c r="AF53" i="3" s="1"/>
  <c r="CZ74" i="3"/>
  <c r="DE74" i="3" s="1"/>
  <c r="DI70" i="3"/>
  <c r="S70" i="3" s="1"/>
  <c r="AF70" i="3" s="1"/>
  <c r="DH65" i="3"/>
  <c r="R65" i="3" s="1"/>
  <c r="AE65" i="3" s="1"/>
  <c r="DI94" i="3"/>
  <c r="S94" i="3" s="1"/>
  <c r="AF94" i="3" s="1"/>
  <c r="DF95" i="3"/>
  <c r="P95" i="3" s="1"/>
  <c r="AC95" i="3" s="1"/>
  <c r="DG40" i="3"/>
  <c r="Q40" i="3" s="1"/>
  <c r="AD40" i="3" s="1"/>
  <c r="DI40" i="3"/>
  <c r="S40" i="3" s="1"/>
  <c r="AF40" i="3" s="1"/>
  <c r="DI35" i="3"/>
  <c r="S35" i="3" s="1"/>
  <c r="AF35" i="3" s="1"/>
  <c r="DG35" i="3"/>
  <c r="Q35" i="3" s="1"/>
  <c r="AD35" i="3" s="1"/>
  <c r="CZ20" i="3"/>
  <c r="DE20" i="3" s="1"/>
  <c r="CZ76" i="3"/>
  <c r="DE76" i="3" s="1"/>
  <c r="DF27" i="3"/>
  <c r="P27" i="3" s="1"/>
  <c r="AC27" i="3" s="1"/>
  <c r="DH27" i="3"/>
  <c r="R27" i="3" s="1"/>
  <c r="AE27" i="3" s="1"/>
  <c r="DI22" i="3"/>
  <c r="S22" i="3" s="1"/>
  <c r="AF22" i="3" s="1"/>
  <c r="DG22" i="3"/>
  <c r="Q22" i="3" s="1"/>
  <c r="AD22" i="3" s="1"/>
  <c r="DH14" i="3"/>
  <c r="R14" i="3" s="1"/>
  <c r="AE14" i="3" s="1"/>
  <c r="DH74" i="3"/>
  <c r="R74" i="3" s="1"/>
  <c r="AE74" i="3" s="1"/>
  <c r="DF36" i="3"/>
  <c r="P36" i="3" s="1"/>
  <c r="AC36" i="3" s="1"/>
  <c r="CX56" i="3"/>
  <c r="DC56" i="3" s="1"/>
  <c r="CX67" i="3"/>
  <c r="DC67" i="3" s="1"/>
  <c r="DH10" i="3"/>
  <c r="R10" i="3" s="1"/>
  <c r="AE10" i="3" s="1"/>
  <c r="CX95" i="3"/>
  <c r="DC95" i="3" s="1"/>
  <c r="DF32" i="3"/>
  <c r="P32" i="3" s="1"/>
  <c r="AC32" i="3" s="1"/>
  <c r="DF88" i="3"/>
  <c r="P88" i="3" s="1"/>
  <c r="AC88" i="3" s="1"/>
  <c r="DF14" i="3"/>
  <c r="P14" i="3" s="1"/>
  <c r="AC14" i="3" s="1"/>
  <c r="DF47" i="3"/>
  <c r="P47" i="3" s="1"/>
  <c r="AC47" i="3" s="1"/>
  <c r="DF55" i="3"/>
  <c r="P55" i="3" s="1"/>
  <c r="AC55" i="3" s="1"/>
  <c r="CZ7" i="3"/>
  <c r="DE7" i="3" s="1"/>
  <c r="DH41" i="3"/>
  <c r="R41" i="3" s="1"/>
  <c r="AE41" i="3" s="1"/>
  <c r="DF10" i="3"/>
  <c r="P10" i="3" s="1"/>
  <c r="AC10" i="3" s="1"/>
  <c r="CZ95" i="3"/>
  <c r="DE95" i="3" s="1"/>
  <c r="CZ59" i="3"/>
  <c r="DE59" i="3" s="1"/>
  <c r="CZ93" i="3"/>
  <c r="DE93" i="3" s="1"/>
  <c r="DI84" i="3"/>
  <c r="S84" i="3" s="1"/>
  <c r="AF84" i="3" s="1"/>
  <c r="DF67" i="3"/>
  <c r="P67" i="3" s="1"/>
  <c r="AC67" i="3" s="1"/>
  <c r="CZ10" i="3"/>
  <c r="DE10" i="3" s="1"/>
  <c r="CZ89" i="3"/>
  <c r="DE89" i="3" s="1"/>
  <c r="DI89" i="3" s="1"/>
  <c r="S89" i="3" s="1"/>
  <c r="AF89" i="3" s="1"/>
  <c r="DI39" i="3"/>
  <c r="S39" i="3" s="1"/>
  <c r="AF39" i="3" s="1"/>
  <c r="DG45" i="3"/>
  <c r="Q45" i="3" s="1"/>
  <c r="AD45" i="3" s="1"/>
  <c r="CZ14" i="3"/>
  <c r="DE14" i="3" s="1"/>
  <c r="DG80" i="3"/>
  <c r="Q80" i="3" s="1"/>
  <c r="AD80" i="3" s="1"/>
  <c r="DI80" i="3"/>
  <c r="S80" i="3" s="1"/>
  <c r="AF80" i="3" s="1"/>
  <c r="DG46" i="3"/>
  <c r="Q46" i="3" s="1"/>
  <c r="AD46" i="3" s="1"/>
  <c r="DF71" i="3"/>
  <c r="P71" i="3" s="1"/>
  <c r="AC71" i="3" s="1"/>
  <c r="DH6" i="3"/>
  <c r="R6" i="3" s="1"/>
  <c r="AE6" i="3" s="1"/>
  <c r="DG39" i="3"/>
  <c r="Q39" i="3" s="1"/>
  <c r="AD39" i="3" s="1"/>
  <c r="DH71" i="3"/>
  <c r="R71" i="3" s="1"/>
  <c r="AE71" i="3" s="1"/>
  <c r="DG65" i="3"/>
  <c r="Q65" i="3" s="1"/>
  <c r="AD65" i="3" s="1"/>
  <c r="CX98" i="3"/>
  <c r="DC98" i="3" s="1"/>
  <c r="CZ97" i="3"/>
  <c r="DE97" i="3" s="1"/>
  <c r="CX88" i="3"/>
  <c r="DC88" i="3" s="1"/>
  <c r="CZ9" i="3"/>
  <c r="DE9" i="3" s="1"/>
  <c r="CZ56" i="3"/>
  <c r="DE56" i="3" s="1"/>
  <c r="CZ98" i="3"/>
  <c r="DE98" i="3" s="1"/>
  <c r="CX97" i="3"/>
  <c r="DC97" i="3" s="1"/>
  <c r="DF84" i="3"/>
  <c r="P84" i="3" s="1"/>
  <c r="AC84" i="3" s="1"/>
  <c r="DF41" i="3"/>
  <c r="P41" i="3" s="1"/>
  <c r="AC41" i="3" s="1"/>
  <c r="DH56" i="3"/>
  <c r="R56" i="3" s="1"/>
  <c r="AE56" i="3" s="1"/>
  <c r="CZ58" i="3"/>
  <c r="DE58" i="3" s="1"/>
  <c r="DI100" i="3"/>
  <c r="S100" i="3" s="1"/>
  <c r="AF100" i="3" s="1"/>
  <c r="DI49" i="3"/>
  <c r="S49" i="3" s="1"/>
  <c r="AF49" i="3" s="1"/>
  <c r="DG100" i="3"/>
  <c r="Q100" i="3" s="1"/>
  <c r="AD100" i="3" s="1"/>
  <c r="DG49" i="3"/>
  <c r="Q49" i="3" s="1"/>
  <c r="AD49" i="3" s="1"/>
  <c r="CZ29" i="3"/>
  <c r="DE29" i="3" s="1"/>
  <c r="DG29" i="3" s="1"/>
  <c r="Q29" i="3" s="1"/>
  <c r="AD29" i="3" s="1"/>
  <c r="CZ41" i="3"/>
  <c r="DE41" i="3" s="1"/>
  <c r="DI65" i="3"/>
  <c r="S65" i="3" s="1"/>
  <c r="AF65" i="3" s="1"/>
  <c r="CX9" i="3"/>
  <c r="DC9" i="3" s="1"/>
  <c r="CZ13" i="3"/>
  <c r="DE13" i="3" s="1"/>
  <c r="CX11" i="3"/>
  <c r="DC11" i="3" s="1"/>
  <c r="CX93" i="3"/>
  <c r="DC93" i="3" s="1"/>
  <c r="CX59" i="3"/>
  <c r="DC59" i="3" s="1"/>
  <c r="CZ88" i="3"/>
  <c r="DE88" i="3" s="1"/>
  <c r="DG84" i="3"/>
  <c r="Q84" i="3" s="1"/>
  <c r="AD84" i="3" s="1"/>
  <c r="CZ6" i="3"/>
  <c r="DE6" i="3" s="1"/>
  <c r="DH84" i="3"/>
  <c r="R84" i="3" s="1"/>
  <c r="AE84" i="3" s="1"/>
  <c r="DH67" i="3"/>
  <c r="R67" i="3" s="1"/>
  <c r="AE67" i="3" s="1"/>
  <c r="DH88" i="3"/>
  <c r="R88" i="3" s="1"/>
  <c r="AE88" i="3" s="1"/>
  <c r="CZ11" i="3"/>
  <c r="DE11" i="3" s="1"/>
  <c r="CZ77" i="3"/>
  <c r="DE77" i="3" s="1"/>
  <c r="DH96" i="3"/>
  <c r="R96" i="3" s="1"/>
  <c r="AE96" i="3" s="1"/>
  <c r="DH93" i="3"/>
  <c r="R93" i="3" s="1"/>
  <c r="AE93" i="3" s="1"/>
  <c r="DI46" i="3"/>
  <c r="S46" i="3" s="1"/>
  <c r="AF46" i="3" s="1"/>
  <c r="DH58" i="3"/>
  <c r="R58" i="3" s="1"/>
  <c r="AE58" i="3" s="1"/>
  <c r="DH29" i="3"/>
  <c r="R29" i="3" s="1"/>
  <c r="AE29" i="3" s="1"/>
  <c r="DH13" i="3"/>
  <c r="R13" i="3" s="1"/>
  <c r="AE13" i="3" s="1"/>
  <c r="DF56" i="3"/>
  <c r="P56" i="3" s="1"/>
  <c r="AC56" i="3" s="1"/>
  <c r="DF11" i="3"/>
  <c r="P11" i="3" s="1"/>
  <c r="AC11" i="3" s="1"/>
  <c r="DH77" i="3"/>
  <c r="R77" i="3" s="1"/>
  <c r="AE77" i="3" s="1"/>
  <c r="DH16" i="3"/>
  <c r="R16" i="3" s="1"/>
  <c r="AE16" i="3" s="1"/>
  <c r="DH59" i="3"/>
  <c r="R59" i="3" s="1"/>
  <c r="AE59" i="3" s="1"/>
  <c r="DH9" i="3"/>
  <c r="R9" i="3" s="1"/>
  <c r="AE9" i="3" s="1"/>
  <c r="DI45" i="3"/>
  <c r="S45" i="3" s="1"/>
  <c r="AF45" i="3" s="1"/>
  <c r="DH7" i="3"/>
  <c r="R7" i="3" s="1"/>
  <c r="AE7" i="3" s="1"/>
  <c r="DH11" i="3"/>
  <c r="R11" i="3" s="1"/>
  <c r="AE11" i="3" s="1"/>
  <c r="DF61" i="3"/>
  <c r="P61" i="3" s="1"/>
  <c r="AC61" i="3" s="1"/>
  <c r="DH61" i="3"/>
  <c r="R61" i="3" s="1"/>
  <c r="AE61" i="3" s="1"/>
  <c r="DH50" i="3"/>
  <c r="R50" i="3" s="1"/>
  <c r="AE50" i="3" s="1"/>
  <c r="DF7" i="3"/>
  <c r="P7" i="3" s="1"/>
  <c r="AC7" i="3" s="1"/>
  <c r="DF9" i="3"/>
  <c r="P9" i="3" s="1"/>
  <c r="AC9" i="3" s="1"/>
  <c r="DF29" i="3"/>
  <c r="P29" i="3" s="1"/>
  <c r="AC29" i="3" s="1"/>
  <c r="DF59" i="3"/>
  <c r="P59" i="3" s="1"/>
  <c r="AC59" i="3" s="1"/>
  <c r="DF77" i="3"/>
  <c r="P77" i="3" s="1"/>
  <c r="AC77" i="3" s="1"/>
  <c r="DF13" i="3"/>
  <c r="P13" i="3" s="1"/>
  <c r="AC13" i="3" s="1"/>
  <c r="DF58" i="3"/>
  <c r="P58" i="3" s="1"/>
  <c r="AC58" i="3" s="1"/>
  <c r="DF93" i="3"/>
  <c r="P93" i="3" s="1"/>
  <c r="AC93" i="3" s="1"/>
  <c r="DF96" i="3"/>
  <c r="P96" i="3" s="1"/>
  <c r="AC96" i="3" s="1"/>
  <c r="DF21" i="3"/>
  <c r="P21" i="3" s="1"/>
  <c r="AC21" i="3" s="1"/>
  <c r="DF50" i="3"/>
  <c r="P50" i="3" s="1"/>
  <c r="AC50" i="3" s="1"/>
  <c r="DF16" i="3"/>
  <c r="P16" i="3" s="1"/>
  <c r="AC16" i="3" s="1"/>
  <c r="DG23" i="3" l="1"/>
  <c r="Q23" i="3" s="1"/>
  <c r="AD23" i="3" s="1"/>
  <c r="DI44" i="3"/>
  <c r="S44" i="3" s="1"/>
  <c r="AF44" i="3" s="1"/>
  <c r="DI69" i="3"/>
  <c r="S69" i="3" s="1"/>
  <c r="AF69" i="3" s="1"/>
  <c r="DI21" i="3"/>
  <c r="S21" i="3" s="1"/>
  <c r="AF21" i="3" s="1"/>
  <c r="DI61" i="3"/>
  <c r="S61" i="3" s="1"/>
  <c r="AF61" i="3" s="1"/>
  <c r="DG19" i="3"/>
  <c r="Q19" i="3" s="1"/>
  <c r="AD19" i="3" s="1"/>
  <c r="DG50" i="3"/>
  <c r="Q50" i="3" s="1"/>
  <c r="AD50" i="3" s="1"/>
  <c r="DG37" i="3"/>
  <c r="Q37" i="3" s="1"/>
  <c r="AD37" i="3" s="1"/>
  <c r="DG32" i="3"/>
  <c r="Q32" i="3" s="1"/>
  <c r="AD32" i="3" s="1"/>
  <c r="DG81" i="3"/>
  <c r="Q81" i="3" s="1"/>
  <c r="AD81" i="3" s="1"/>
  <c r="DG79" i="3"/>
  <c r="Q79" i="3" s="1"/>
  <c r="AD79" i="3" s="1"/>
  <c r="DG60" i="3"/>
  <c r="Q60" i="3" s="1"/>
  <c r="AD60" i="3" s="1"/>
  <c r="DI72" i="3"/>
  <c r="S72" i="3" s="1"/>
  <c r="AF72" i="3" s="1"/>
  <c r="DG36" i="3"/>
  <c r="Q36" i="3" s="1"/>
  <c r="AD36" i="3" s="1"/>
  <c r="DG72" i="3"/>
  <c r="Q72" i="3" s="1"/>
  <c r="AD72" i="3" s="1"/>
  <c r="DG82" i="3"/>
  <c r="Q82" i="3" s="1"/>
  <c r="AD82" i="3" s="1"/>
  <c r="DI73" i="3"/>
  <c r="S73" i="3" s="1"/>
  <c r="AF73" i="3" s="1"/>
  <c r="DI48" i="3"/>
  <c r="S48" i="3" s="1"/>
  <c r="AF48" i="3" s="1"/>
  <c r="DG48" i="3"/>
  <c r="Q48" i="3" s="1"/>
  <c r="AD48" i="3" s="1"/>
  <c r="DG68" i="3"/>
  <c r="Q68" i="3" s="1"/>
  <c r="AD68" i="3" s="1"/>
  <c r="DI92" i="3"/>
  <c r="S92" i="3" s="1"/>
  <c r="AF92" i="3" s="1"/>
  <c r="DG75" i="3"/>
  <c r="Q75" i="3" s="1"/>
  <c r="AD75" i="3" s="1"/>
  <c r="DG92" i="3"/>
  <c r="Q92" i="3" s="1"/>
  <c r="AD92" i="3" s="1"/>
  <c r="DG78" i="3"/>
  <c r="Q78" i="3" s="1"/>
  <c r="AD78" i="3" s="1"/>
  <c r="DG86" i="3"/>
  <c r="Q86" i="3" s="1"/>
  <c r="AD86" i="3" s="1"/>
  <c r="DG83" i="3"/>
  <c r="Q83" i="3" s="1"/>
  <c r="AD83" i="3" s="1"/>
  <c r="DI31" i="3"/>
  <c r="S31" i="3" s="1"/>
  <c r="AF31" i="3" s="1"/>
  <c r="DG30" i="3"/>
  <c r="Q30" i="3" s="1"/>
  <c r="AD30" i="3" s="1"/>
  <c r="DI17" i="3"/>
  <c r="S17" i="3" s="1"/>
  <c r="AF17" i="3" s="1"/>
  <c r="DI66" i="3"/>
  <c r="S66" i="3" s="1"/>
  <c r="AF66" i="3" s="1"/>
  <c r="DG99" i="3"/>
  <c r="Q99" i="3" s="1"/>
  <c r="AD99" i="3" s="1"/>
  <c r="DI16" i="3"/>
  <c r="S16" i="3" s="1"/>
  <c r="AF16" i="3" s="1"/>
  <c r="DI36" i="3"/>
  <c r="S36" i="3" s="1"/>
  <c r="AF36" i="3" s="1"/>
  <c r="DI25" i="3"/>
  <c r="S25" i="3" s="1"/>
  <c r="AF25" i="3" s="1"/>
  <c r="DI27" i="3"/>
  <c r="S27" i="3" s="1"/>
  <c r="AF27" i="3" s="1"/>
  <c r="DG27" i="3"/>
  <c r="Q27" i="3" s="1"/>
  <c r="AD27" i="3" s="1"/>
  <c r="DG18" i="3"/>
  <c r="Q18" i="3" s="1"/>
  <c r="AD18" i="3" s="1"/>
  <c r="DI18" i="3"/>
  <c r="S18" i="3" s="1"/>
  <c r="AF18" i="3" s="1"/>
  <c r="DG74" i="3"/>
  <c r="Q74" i="3" s="1"/>
  <c r="AD74" i="3" s="1"/>
  <c r="DI85" i="3"/>
  <c r="S85" i="3" s="1"/>
  <c r="AF85" i="3" s="1"/>
  <c r="DG85" i="3"/>
  <c r="Q85" i="3" s="1"/>
  <c r="AD85" i="3" s="1"/>
  <c r="DI87" i="3"/>
  <c r="S87" i="3" s="1"/>
  <c r="AF87" i="3" s="1"/>
  <c r="DG15" i="3"/>
  <c r="Q15" i="3" s="1"/>
  <c r="AD15" i="3" s="1"/>
  <c r="DI15" i="3"/>
  <c r="S15" i="3" s="1"/>
  <c r="AF15" i="3" s="1"/>
  <c r="DG42" i="3"/>
  <c r="Q42" i="3" s="1"/>
  <c r="AD42" i="3" s="1"/>
  <c r="DG96" i="3"/>
  <c r="Q96" i="3" s="1"/>
  <c r="AD96" i="3" s="1"/>
  <c r="DG91" i="3"/>
  <c r="Q91" i="3" s="1"/>
  <c r="AD91" i="3" s="1"/>
  <c r="DI24" i="3"/>
  <c r="S24" i="3" s="1"/>
  <c r="AF24" i="3" s="1"/>
  <c r="DG43" i="3"/>
  <c r="Q43" i="3" s="1"/>
  <c r="AD43" i="3" s="1"/>
  <c r="DI55" i="3"/>
  <c r="S55" i="3" s="1"/>
  <c r="AF55" i="3" s="1"/>
  <c r="DI43" i="3"/>
  <c r="S43" i="3" s="1"/>
  <c r="AF43" i="3" s="1"/>
  <c r="DG34" i="3"/>
  <c r="Q34" i="3" s="1"/>
  <c r="AD34" i="3" s="1"/>
  <c r="DI34" i="3"/>
  <c r="S34" i="3" s="1"/>
  <c r="AF34" i="3" s="1"/>
  <c r="DG13" i="3"/>
  <c r="Q13" i="3" s="1"/>
  <c r="AD13" i="3" s="1"/>
  <c r="DG20" i="3"/>
  <c r="Q20" i="3" s="1"/>
  <c r="AD20" i="3" s="1"/>
  <c r="DI91" i="3"/>
  <c r="S91" i="3" s="1"/>
  <c r="AF91" i="3" s="1"/>
  <c r="DI14" i="3"/>
  <c r="S14" i="3" s="1"/>
  <c r="AF14" i="3" s="1"/>
  <c r="DI7" i="3"/>
  <c r="S7" i="3" s="1"/>
  <c r="AF7" i="3" s="1"/>
  <c r="DI71" i="3"/>
  <c r="S71" i="3" s="1"/>
  <c r="AF71" i="3" s="1"/>
  <c r="DG31" i="3"/>
  <c r="Q31" i="3" s="1"/>
  <c r="AD31" i="3" s="1"/>
  <c r="DG71" i="3"/>
  <c r="Q71" i="3" s="1"/>
  <c r="AD71" i="3" s="1"/>
  <c r="DI47" i="3"/>
  <c r="S47" i="3" s="1"/>
  <c r="AF47" i="3" s="1"/>
  <c r="DG17" i="3"/>
  <c r="Q17" i="3" s="1"/>
  <c r="AD17" i="3" s="1"/>
  <c r="DI41" i="3"/>
  <c r="S41" i="3" s="1"/>
  <c r="AF41" i="3" s="1"/>
  <c r="DG58" i="3"/>
  <c r="Q58" i="3" s="1"/>
  <c r="AD58" i="3" s="1"/>
  <c r="DG76" i="3"/>
  <c r="Q76" i="3" s="1"/>
  <c r="AD76" i="3" s="1"/>
  <c r="DI29" i="3"/>
  <c r="S29" i="3" s="1"/>
  <c r="AF29" i="3" s="1"/>
  <c r="DG24" i="3"/>
  <c r="Q24" i="3" s="1"/>
  <c r="AD24" i="3" s="1"/>
  <c r="DG67" i="3"/>
  <c r="Q67" i="3" s="1"/>
  <c r="AD67" i="3" s="1"/>
  <c r="DI28" i="3"/>
  <c r="S28" i="3" s="1"/>
  <c r="AF28" i="3" s="1"/>
  <c r="DI10" i="3"/>
  <c r="S10" i="3" s="1"/>
  <c r="AF10" i="3" s="1"/>
  <c r="DI76" i="3"/>
  <c r="S76" i="3" s="1"/>
  <c r="AF76" i="3" s="1"/>
  <c r="DG44" i="3"/>
  <c r="Q44" i="3" s="1"/>
  <c r="AD44" i="3" s="1"/>
  <c r="DI6" i="3"/>
  <c r="S6" i="3" s="1"/>
  <c r="AF6" i="3" s="1"/>
  <c r="DI77" i="3"/>
  <c r="S77" i="3" s="1"/>
  <c r="AF77" i="3" s="1"/>
  <c r="DG55" i="3"/>
  <c r="Q55" i="3" s="1"/>
  <c r="AD55" i="3" s="1"/>
  <c r="DG47" i="3"/>
  <c r="Q47" i="3" s="1"/>
  <c r="AD47" i="3" s="1"/>
  <c r="DG89" i="3"/>
  <c r="Q89" i="3" s="1"/>
  <c r="AD89" i="3" s="1"/>
  <c r="DI74" i="3"/>
  <c r="S74" i="3" s="1"/>
  <c r="AF74" i="3" s="1"/>
  <c r="DI59" i="3"/>
  <c r="S59" i="3" s="1"/>
  <c r="AF59" i="3" s="1"/>
  <c r="DI20" i="3"/>
  <c r="S20" i="3" s="1"/>
  <c r="AF20" i="3" s="1"/>
  <c r="DG95" i="3"/>
  <c r="Q95" i="3" s="1"/>
  <c r="AD95" i="3" s="1"/>
  <c r="DI56" i="3"/>
  <c r="S56" i="3" s="1"/>
  <c r="AF56" i="3" s="1"/>
  <c r="DI95" i="3"/>
  <c r="S95" i="3" s="1"/>
  <c r="AF95" i="3" s="1"/>
  <c r="DI67" i="3"/>
  <c r="S67" i="3" s="1"/>
  <c r="AF67" i="3" s="1"/>
  <c r="DI58" i="3"/>
  <c r="S58" i="3" s="1"/>
  <c r="AF58" i="3" s="1"/>
  <c r="DG93" i="3"/>
  <c r="Q93" i="3" s="1"/>
  <c r="AD93" i="3" s="1"/>
  <c r="DG7" i="3"/>
  <c r="Q7" i="3" s="1"/>
  <c r="AD7" i="3" s="1"/>
  <c r="DG10" i="3"/>
  <c r="Q10" i="3" s="1"/>
  <c r="AD10" i="3" s="1"/>
  <c r="DG56" i="3"/>
  <c r="Q56" i="3" s="1"/>
  <c r="AD56" i="3" s="1"/>
  <c r="DG97" i="3"/>
  <c r="Q97" i="3" s="1"/>
  <c r="AD97" i="3" s="1"/>
  <c r="DG9" i="3"/>
  <c r="Q9" i="3" s="1"/>
  <c r="AD9" i="3" s="1"/>
  <c r="DG98" i="3"/>
  <c r="Q98" i="3" s="1"/>
  <c r="AD98" i="3" s="1"/>
  <c r="DG88" i="3"/>
  <c r="Q88" i="3" s="1"/>
  <c r="AD88" i="3" s="1"/>
  <c r="DI98" i="3"/>
  <c r="S98" i="3" s="1"/>
  <c r="AF98" i="3" s="1"/>
  <c r="DG14" i="3"/>
  <c r="Q14" i="3" s="1"/>
  <c r="AD14" i="3" s="1"/>
  <c r="DI97" i="3"/>
  <c r="S97" i="3" s="1"/>
  <c r="AF97" i="3" s="1"/>
  <c r="DI93" i="3"/>
  <c r="S93" i="3" s="1"/>
  <c r="AF93" i="3" s="1"/>
  <c r="DI9" i="3"/>
  <c r="S9" i="3" s="1"/>
  <c r="AF9" i="3" s="1"/>
  <c r="DG41" i="3"/>
  <c r="Q41" i="3" s="1"/>
  <c r="AD41" i="3" s="1"/>
  <c r="DI11" i="3"/>
  <c r="S11" i="3" s="1"/>
  <c r="AF11" i="3" s="1"/>
  <c r="DI13" i="3"/>
  <c r="S13" i="3" s="1"/>
  <c r="AF13" i="3" s="1"/>
  <c r="DI88" i="3"/>
  <c r="S88" i="3" s="1"/>
  <c r="AF88" i="3" s="1"/>
  <c r="DG6" i="3"/>
  <c r="Q6" i="3" s="1"/>
  <c r="AD6" i="3" s="1"/>
  <c r="DG11" i="3"/>
  <c r="Q11" i="3" s="1"/>
  <c r="AD11" i="3" s="1"/>
  <c r="DG59" i="3"/>
  <c r="Q59" i="3" s="1"/>
  <c r="AD59" i="3" s="1"/>
  <c r="DG77" i="3"/>
  <c r="Q77" i="3" s="1"/>
  <c r="AD77" i="3" s="1"/>
  <c r="CQ8" i="3" l="1"/>
  <c r="CS8" i="3"/>
  <c r="BW8" i="3"/>
  <c r="BZ8" i="3"/>
  <c r="BX8" i="3"/>
  <c r="CR8" i="3"/>
  <c r="CT8" i="3"/>
  <c r="BV8" i="3"/>
  <c r="BY8" i="3"/>
  <c r="BS8" i="3" l="1"/>
  <c r="CC8" i="3" s="1"/>
  <c r="CH8" i="3" s="1"/>
  <c r="BT8" i="3"/>
  <c r="BR8" i="3"/>
  <c r="CB8" i="3" s="1"/>
  <c r="CG8" i="3" s="1"/>
  <c r="CM8" i="3"/>
  <c r="CX8" i="3" s="1"/>
  <c r="DC8" i="3" s="1"/>
  <c r="CN8" i="3"/>
  <c r="BU8" i="3"/>
  <c r="CO8" i="3"/>
  <c r="CL8" i="3"/>
  <c r="CW8" i="3" s="1"/>
  <c r="DB8" i="3" s="1"/>
  <c r="BQ8" i="3"/>
  <c r="CD8" i="3" l="1"/>
  <c r="CI8" i="3" s="1"/>
  <c r="CZ8" i="3"/>
  <c r="DE8" i="3" s="1"/>
  <c r="CY8" i="3"/>
  <c r="DD8" i="3" s="1"/>
  <c r="DH8" i="3" s="1"/>
  <c r="R8" i="3" s="1"/>
  <c r="AE8" i="3" s="1"/>
  <c r="CE8" i="3"/>
  <c r="CJ8" i="3" s="1"/>
  <c r="DF8" i="3" l="1"/>
  <c r="P8" i="3" s="1"/>
  <c r="AC8" i="3" s="1"/>
  <c r="DI8" i="3"/>
  <c r="S8" i="3" s="1"/>
  <c r="AF8" i="3" s="1"/>
  <c r="DG8" i="3"/>
  <c r="Q8" i="3" s="1"/>
  <c r="AD8" i="3" s="1"/>
</calcChain>
</file>

<file path=xl/sharedStrings.xml><?xml version="1.0" encoding="utf-8"?>
<sst xmlns="http://schemas.openxmlformats.org/spreadsheetml/2006/main" count="1020" uniqueCount="119">
  <si>
    <t>f</t>
  </si>
  <si>
    <t>-</t>
  </si>
  <si>
    <t>Hz</t>
  </si>
  <si>
    <t>m</t>
  </si>
  <si>
    <t>Ohm</t>
  </si>
  <si>
    <t>Nominal Z</t>
  </si>
  <si>
    <t>Range list</t>
  </si>
  <si>
    <t>Range</t>
  </si>
  <si>
    <t>Rs</t>
  </si>
  <si>
    <t>ua(Rs)</t>
  </si>
  <si>
    <t>Xs</t>
  </si>
  <si>
    <t>ua(Xs)</t>
  </si>
  <si>
    <t>Rs-Xs unit</t>
  </si>
  <si>
    <t>Rs-Xs mult</t>
  </si>
  <si>
    <t>|Z|</t>
  </si>
  <si>
    <t>This is sheet containing calibration data of reference standards to be used for calibration of RLC meter.</t>
  </si>
  <si>
    <t>U(Rs)</t>
  </si>
  <si>
    <t>U(Xs)</t>
  </si>
  <si>
    <t>Nom Z</t>
  </si>
  <si>
    <t>tag</t>
  </si>
  <si>
    <t>ref ID</t>
  </si>
  <si>
    <t>cor(Rs)</t>
  </si>
  <si>
    <t>U(cor(Rs))</t>
  </si>
  <si>
    <t>cor(Xs)</t>
  </si>
  <si>
    <t>U(cor(Xs))</t>
  </si>
  <si>
    <t>Absolute correction</t>
  </si>
  <si>
    <t>Reference Z (auto search from Ref Z sheet)</t>
  </si>
  <si>
    <t>This sheet uses correction data to fix bridge errors.</t>
  </si>
  <si>
    <t>Min |Z|</t>
  </si>
  <si>
    <t>Max |Z|</t>
  </si>
  <si>
    <t>Ref. Z list</t>
  </si>
  <si>
    <t>Z tag</t>
  </si>
  <si>
    <t>lower Z tag</t>
  </si>
  <si>
    <t>higher Z tag</t>
  </si>
  <si>
    <t>lower tag</t>
  </si>
  <si>
    <t>higher tag</t>
  </si>
  <si>
    <t>lower ID</t>
  </si>
  <si>
    <t>higher ID</t>
  </si>
  <si>
    <t>low cor(Rs)</t>
  </si>
  <si>
    <t>low U(cor(Rs))</t>
  </si>
  <si>
    <t>low cor(Xs)</t>
  </si>
  <si>
    <t>low U(cor(Xs))</t>
  </si>
  <si>
    <t>high cor(Rs)</t>
  </si>
  <si>
    <t>high U(cor(Rs))</t>
  </si>
  <si>
    <t>high cor(Xs)</t>
  </si>
  <si>
    <t>high U(cor(Xs))</t>
  </si>
  <si>
    <t>lower Z</t>
  </si>
  <si>
    <t>higher Z</t>
  </si>
  <si>
    <t>Interpolated correction</t>
  </si>
  <si>
    <t>corrected Z</t>
  </si>
  <si>
    <t>low check</t>
  </si>
  <si>
    <t>high check</t>
  </si>
  <si>
    <t>Status</t>
  </si>
  <si>
    <t>Range Z</t>
  </si>
  <si>
    <t>Calibration data: measured values of reference standards.</t>
  </si>
  <si>
    <t>Fixed Rs</t>
  </si>
  <si>
    <t>Fixed U(Rs)</t>
  </si>
  <si>
    <t>Fixed Xs</t>
  </si>
  <si>
    <t>Fixed U(Xs)</t>
  </si>
  <si>
    <t>Min Z</t>
  </si>
  <si>
    <t>Max Z</t>
  </si>
  <si>
    <t>Measured Z</t>
  </si>
  <si>
    <t>Measured Z (basic units)</t>
  </si>
  <si>
    <t>Corrected Z (results)</t>
  </si>
  <si>
    <t>Valid Rs</t>
  </si>
  <si>
    <t>Valid Xs</t>
  </si>
  <si>
    <t>Dev Rs</t>
  </si>
  <si>
    <t>Dev Xs</t>
  </si>
  <si>
    <t>Deviation of XLS calculated from Octave calculated:</t>
  </si>
  <si>
    <t>Zr</t>
  </si>
  <si>
    <t>phi</t>
  </si>
  <si>
    <t>rad</t>
  </si>
  <si>
    <t>phir</t>
  </si>
  <si>
    <t>cor(gain)</t>
  </si>
  <si>
    <t>cor(phi)</t>
  </si>
  <si>
    <t>low cor(gain)</t>
  </si>
  <si>
    <t>low cor(phi)</t>
  </si>
  <si>
    <t>hi cor(gain)</t>
  </si>
  <si>
    <t>hi cor(phi)</t>
  </si>
  <si>
    <t>U(cor(gain))</t>
  </si>
  <si>
    <t>U(cor(phi))</t>
  </si>
  <si>
    <t>Gain-phase correction</t>
  </si>
  <si>
    <t>sh Rs</t>
  </si>
  <si>
    <t>sh Xs</t>
  </si>
  <si>
    <t>sh ua(Rs)</t>
  </si>
  <si>
    <t>sh ua(Xs)</t>
  </si>
  <si>
    <t>U(Zr)</t>
  </si>
  <si>
    <t>U(phir)</t>
  </si>
  <si>
    <t>ua(|Z|)</t>
  </si>
  <si>
    <t>ua(phi)</t>
  </si>
  <si>
    <t>U(|Z|)</t>
  </si>
  <si>
    <t>U(phi)</t>
  </si>
  <si>
    <t>Interpolated correction (gain-phase)</t>
  </si>
  <si>
    <t>Corrected Z (gain-phase method)</t>
  </si>
  <si>
    <t>unc(Dev Rs)</t>
  </si>
  <si>
    <t>unc(Dev Xs)</t>
  </si>
  <si>
    <t>Validation: ref data</t>
  </si>
  <si>
    <t>Deviation with no correction:</t>
  </si>
  <si>
    <t>Measured residual SHORT Z:</t>
  </si>
  <si>
    <t>lower ID'</t>
  </si>
  <si>
    <t>lower Z ID'</t>
  </si>
  <si>
    <t>lower Z'</t>
  </si>
  <si>
    <t>lower ID''</t>
  </si>
  <si>
    <t>lower Z ID''</t>
  </si>
  <si>
    <t>Correction data search for interpolation</t>
  </si>
  <si>
    <t>low U(cor(gain))</t>
  </si>
  <si>
    <t>low U(cor(phi))</t>
  </si>
  <si>
    <t>hi U(cor(gain))</t>
  </si>
  <si>
    <t>hi U(cor(phi))</t>
  </si>
  <si>
    <t>low status</t>
  </si>
  <si>
    <t>ref tag</t>
  </si>
  <si>
    <t>tag f-rng</t>
  </si>
  <si>
    <t>tag f-rng'</t>
  </si>
  <si>
    <t>zero id'</t>
  </si>
  <si>
    <t>Aux stuff to generate zero Z gain correction</t>
  </si>
  <si>
    <t>Processing stuff</t>
  </si>
  <si>
    <t>Measured calibration Rs-Xs</t>
  </si>
  <si>
    <t>Measured residual SHORT Rs-Xs</t>
  </si>
  <si>
    <t>Calibration data of ref. Z standards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</si>
</sst>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\ 000"/>
    <numFmt numFmtId="165" formatCode="0.000\ 00"/>
    <numFmt numFmtId="166" formatCode="0.00000000000000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2" borderId="0" xfId="0" applyFill="1" applyAlignment="1"/>
    <xf numFmtId="0" fontId="1" fillId="0" borderId="0" xfId="0" applyFont="1" applyAlignment="1"/>
    <xf numFmtId="0" fontId="0" fillId="2" borderId="0" xfId="0" applyFill="1" applyAlignment="1">
      <alignment horizontal="center"/>
    </xf>
    <xf numFmtId="0" fontId="0" fillId="3" borderId="0" xfId="0" applyFill="1" applyAlignment="1"/>
    <xf numFmtId="0" fontId="0" fillId="3" borderId="0" xfId="0" applyFill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3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4" borderId="0" xfId="0" applyNumberFormat="1" applyFill="1"/>
    <xf numFmtId="165" fontId="0" fillId="5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0" fillId="3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/>
    <xf numFmtId="0" fontId="3" fillId="5" borderId="0" xfId="0" applyFont="1" applyFill="1"/>
    <xf numFmtId="0" fontId="0" fillId="2" borderId="0" xfId="0" applyFill="1" applyAlignment="1">
      <alignment horizontal="left"/>
    </xf>
    <xf numFmtId="0" fontId="0" fillId="0" borderId="0" xfId="0" applyFill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DI100"/>
  <sheetViews>
    <sheetView tabSelected="1" zoomScale="70" zoomScaleNormal="70" workbookViewId="0">
      <selection activeCell="R26" sqref="R26"/>
    </sheetView>
  </sheetViews>
  <sheetFormatPr defaultRowHeight="15" x14ac:dyDescent="0.25"/>
  <cols>
    <col min="1" max="1" width="5.28515625" customWidth="1"/>
    <col min="2" max="2" width="5.5703125" customWidth="1"/>
    <col min="3" max="3" width="6.7109375" customWidth="1"/>
    <col min="4" max="4" width="10.5703125" bestFit="1" customWidth="1"/>
    <col min="5" max="5" width="9.28515625" bestFit="1" customWidth="1"/>
    <col min="6" max="6" width="9.7109375" bestFit="1" customWidth="1"/>
    <col min="7" max="7" width="9.28515625" bestFit="1" customWidth="1"/>
    <col min="8" max="8" width="9.7109375" customWidth="1"/>
    <col min="9" max="9" width="2.140625" customWidth="1"/>
    <col min="10" max="10" width="10" customWidth="1"/>
    <col min="11" max="13" width="9.28515625" customWidth="1"/>
    <col min="14" max="14" width="11" customWidth="1"/>
    <col min="15" max="15" width="4.140625" customWidth="1"/>
    <col min="16" max="19" width="12" bestFit="1" customWidth="1"/>
    <col min="20" max="20" width="2.7109375" bestFit="1" customWidth="1"/>
    <col min="21" max="21" width="33" customWidth="1"/>
    <col min="22" max="22" width="2.85546875" customWidth="1"/>
    <col min="23" max="26" width="11" customWidth="1"/>
    <col min="27" max="27" width="2.7109375" bestFit="1" customWidth="1"/>
    <col min="28" max="28" width="2.7109375" customWidth="1"/>
    <col min="29" max="32" width="9.85546875" customWidth="1"/>
    <col min="33" max="33" width="4.28515625" customWidth="1"/>
    <col min="34" max="34" width="9.85546875" customWidth="1"/>
    <col min="35" max="35" width="7.5703125" customWidth="1"/>
    <col min="36" max="36" width="10.85546875" customWidth="1"/>
    <col min="37" max="38" width="7.5703125" customWidth="1"/>
    <col min="39" max="39" width="2.7109375" customWidth="1"/>
    <col min="40" max="40" width="4.7109375" customWidth="1"/>
    <col min="41" max="41" width="5.5703125" customWidth="1"/>
    <col min="42" max="42" width="11" customWidth="1"/>
    <col min="47" max="50" width="10.140625" customWidth="1"/>
    <col min="51" max="51" width="5" customWidth="1"/>
    <col min="52" max="53" width="10.7109375" bestFit="1" customWidth="1"/>
    <col min="54" max="55" width="10.7109375" customWidth="1"/>
    <col min="56" max="56" width="10.7109375" bestFit="1" customWidth="1"/>
    <col min="57" max="58" width="10.7109375" customWidth="1"/>
    <col min="59" max="59" width="11" bestFit="1" customWidth="1"/>
    <col min="60" max="60" width="10.7109375" customWidth="1"/>
    <col min="61" max="61" width="11.28515625" bestFit="1" customWidth="1"/>
    <col min="62" max="63" width="11.28515625" customWidth="1"/>
    <col min="64" max="64" width="16.42578125" bestFit="1" customWidth="1"/>
    <col min="65" max="65" width="17.5703125" bestFit="1" customWidth="1"/>
    <col min="67" max="67" width="9.5703125" customWidth="1"/>
    <col min="69" max="69" width="16.7109375" bestFit="1" customWidth="1"/>
    <col min="70" max="70" width="10.85546875" bestFit="1" customWidth="1"/>
    <col min="71" max="71" width="13.85546875" bestFit="1" customWidth="1"/>
    <col min="72" max="72" width="10.85546875" bestFit="1" customWidth="1"/>
    <col min="73" max="73" width="13.85546875" bestFit="1" customWidth="1"/>
    <col min="74" max="74" width="17.7109375" bestFit="1" customWidth="1"/>
    <col min="75" max="78" width="13.5703125" customWidth="1"/>
    <col min="80" max="80" width="13.140625" bestFit="1" customWidth="1"/>
    <col min="90" max="93" width="12.7109375" customWidth="1"/>
    <col min="94" max="94" width="10" bestFit="1" customWidth="1"/>
    <col min="95" max="99" width="12.7109375" customWidth="1"/>
    <col min="101" max="104" width="12.140625" customWidth="1"/>
    <col min="107" max="107" width="12.5703125" bestFit="1" customWidth="1"/>
    <col min="108" max="108" width="11.5703125" customWidth="1"/>
    <col min="109" max="109" width="17.42578125" bestFit="1" customWidth="1"/>
    <col min="110" max="113" width="10.140625" customWidth="1"/>
  </cols>
  <sheetData>
    <row r="1" spans="1:113" x14ac:dyDescent="0.25">
      <c r="A1" t="s">
        <v>27</v>
      </c>
    </row>
    <row r="3" spans="1:113" x14ac:dyDescent="0.25">
      <c r="D3" s="5" t="s">
        <v>61</v>
      </c>
      <c r="J3" s="5" t="s">
        <v>98</v>
      </c>
      <c r="P3" s="5" t="s">
        <v>63</v>
      </c>
      <c r="W3" s="5" t="s">
        <v>96</v>
      </c>
      <c r="AC3" s="5" t="s">
        <v>68</v>
      </c>
      <c r="AH3" s="5" t="s">
        <v>97</v>
      </c>
      <c r="AP3" s="5" t="s">
        <v>62</v>
      </c>
      <c r="AZ3" s="5" t="s">
        <v>104</v>
      </c>
      <c r="CB3" t="s">
        <v>48</v>
      </c>
      <c r="CG3" t="s">
        <v>49</v>
      </c>
      <c r="CW3" s="5" t="s">
        <v>92</v>
      </c>
      <c r="DB3" s="5" t="s">
        <v>93</v>
      </c>
    </row>
    <row r="4" spans="1:113" x14ac:dyDescent="0.25">
      <c r="A4" s="48" t="s">
        <v>7</v>
      </c>
      <c r="B4" s="48"/>
      <c r="C4" s="4" t="s">
        <v>0</v>
      </c>
      <c r="D4" s="4" t="s">
        <v>8</v>
      </c>
      <c r="E4" s="4" t="s">
        <v>9</v>
      </c>
      <c r="F4" s="4" t="s">
        <v>10</v>
      </c>
      <c r="G4" s="4" t="s">
        <v>11</v>
      </c>
      <c r="H4" s="33" t="s">
        <v>12</v>
      </c>
      <c r="I4" s="33"/>
      <c r="J4" s="30" t="s">
        <v>82</v>
      </c>
      <c r="K4" s="30" t="s">
        <v>84</v>
      </c>
      <c r="L4" s="30" t="s">
        <v>83</v>
      </c>
      <c r="M4" s="30" t="s">
        <v>85</v>
      </c>
      <c r="N4" s="4" t="s">
        <v>12</v>
      </c>
      <c r="P4" s="4" t="s">
        <v>55</v>
      </c>
      <c r="Q4" s="4" t="s">
        <v>56</v>
      </c>
      <c r="R4" s="4" t="s">
        <v>57</v>
      </c>
      <c r="S4" s="4" t="s">
        <v>58</v>
      </c>
      <c r="T4" s="6"/>
      <c r="U4" s="6" t="s">
        <v>52</v>
      </c>
      <c r="V4" s="6"/>
      <c r="W4" s="15" t="s">
        <v>64</v>
      </c>
      <c r="X4" s="15"/>
      <c r="Y4" s="15" t="s">
        <v>65</v>
      </c>
      <c r="Z4" s="6"/>
      <c r="AA4" s="6"/>
      <c r="AB4" s="6"/>
      <c r="AC4" s="36" t="s">
        <v>66</v>
      </c>
      <c r="AD4" s="36" t="s">
        <v>94</v>
      </c>
      <c r="AE4" s="36" t="s">
        <v>67</v>
      </c>
      <c r="AF4" s="36" t="s">
        <v>95</v>
      </c>
      <c r="AG4" s="6"/>
      <c r="AH4" s="6" t="s">
        <v>66</v>
      </c>
      <c r="AI4" s="6" t="s">
        <v>94</v>
      </c>
      <c r="AJ4" s="6" t="s">
        <v>67</v>
      </c>
      <c r="AK4" s="6" t="s">
        <v>95</v>
      </c>
      <c r="AL4" s="6"/>
      <c r="AM4" s="6"/>
      <c r="AN4" s="48" t="s">
        <v>0</v>
      </c>
      <c r="AO4" s="48"/>
      <c r="AP4" s="4" t="s">
        <v>13</v>
      </c>
      <c r="AQ4" s="4" t="s">
        <v>8</v>
      </c>
      <c r="AR4" s="4" t="s">
        <v>9</v>
      </c>
      <c r="AS4" s="4" t="s">
        <v>10</v>
      </c>
      <c r="AT4" s="4" t="s">
        <v>11</v>
      </c>
      <c r="AU4" s="4" t="s">
        <v>14</v>
      </c>
      <c r="AV4" s="30" t="s">
        <v>88</v>
      </c>
      <c r="AW4" s="23" t="s">
        <v>70</v>
      </c>
      <c r="AX4" s="30" t="s">
        <v>89</v>
      </c>
      <c r="AZ4" s="6" t="s">
        <v>100</v>
      </c>
      <c r="BA4" s="6" t="s">
        <v>99</v>
      </c>
      <c r="BB4" s="6" t="s">
        <v>101</v>
      </c>
      <c r="BC4" s="6" t="s">
        <v>100</v>
      </c>
      <c r="BD4" s="6" t="s">
        <v>100</v>
      </c>
      <c r="BE4" s="6" t="s">
        <v>102</v>
      </c>
      <c r="BF4" s="6" t="s">
        <v>103</v>
      </c>
      <c r="BG4" s="6" t="s">
        <v>103</v>
      </c>
      <c r="BH4" s="6" t="s">
        <v>32</v>
      </c>
      <c r="BI4" s="6" t="s">
        <v>33</v>
      </c>
      <c r="BJ4" s="6" t="s">
        <v>46</v>
      </c>
      <c r="BK4" s="6" t="s">
        <v>47</v>
      </c>
      <c r="BL4" s="6" t="s">
        <v>34</v>
      </c>
      <c r="BM4" s="6" t="s">
        <v>35</v>
      </c>
      <c r="BN4" s="6" t="s">
        <v>36</v>
      </c>
      <c r="BO4" s="6" t="s">
        <v>37</v>
      </c>
      <c r="BQ4" s="6" t="s">
        <v>50</v>
      </c>
      <c r="BR4" s="4" t="s">
        <v>38</v>
      </c>
      <c r="BS4" s="4" t="s">
        <v>39</v>
      </c>
      <c r="BT4" s="4" t="s">
        <v>40</v>
      </c>
      <c r="BU4" s="4" t="s">
        <v>41</v>
      </c>
      <c r="BV4" s="4" t="s">
        <v>51</v>
      </c>
      <c r="BW4" s="4" t="s">
        <v>42</v>
      </c>
      <c r="BX4" s="4" t="s">
        <v>43</v>
      </c>
      <c r="BY4" s="4" t="s">
        <v>44</v>
      </c>
      <c r="BZ4" s="4" t="s">
        <v>45</v>
      </c>
      <c r="CB4" s="4" t="s">
        <v>21</v>
      </c>
      <c r="CC4" s="4" t="s">
        <v>22</v>
      </c>
      <c r="CD4" s="4" t="s">
        <v>23</v>
      </c>
      <c r="CE4" s="4" t="s">
        <v>24</v>
      </c>
      <c r="CG4" s="6" t="s">
        <v>8</v>
      </c>
      <c r="CH4" s="6" t="s">
        <v>16</v>
      </c>
      <c r="CI4" s="6" t="s">
        <v>10</v>
      </c>
      <c r="CJ4" s="6" t="s">
        <v>17</v>
      </c>
      <c r="CL4" s="23" t="s">
        <v>75</v>
      </c>
      <c r="CM4" s="40" t="s">
        <v>105</v>
      </c>
      <c r="CN4" s="23" t="s">
        <v>76</v>
      </c>
      <c r="CO4" s="40" t="s">
        <v>106</v>
      </c>
      <c r="CP4" s="40" t="s">
        <v>109</v>
      </c>
      <c r="CQ4" s="23" t="s">
        <v>77</v>
      </c>
      <c r="CR4" s="40" t="s">
        <v>107</v>
      </c>
      <c r="CS4" s="23" t="s">
        <v>78</v>
      </c>
      <c r="CT4" s="40" t="s">
        <v>108</v>
      </c>
      <c r="CU4" s="40" t="s">
        <v>109</v>
      </c>
      <c r="CW4" s="23" t="s">
        <v>73</v>
      </c>
      <c r="CX4" s="23" t="s">
        <v>79</v>
      </c>
      <c r="CY4" s="23" t="s">
        <v>74</v>
      </c>
      <c r="CZ4" s="23" t="s">
        <v>80</v>
      </c>
      <c r="DB4" s="23" t="s">
        <v>14</v>
      </c>
      <c r="DC4" s="30" t="s">
        <v>90</v>
      </c>
      <c r="DD4" s="23" t="s">
        <v>70</v>
      </c>
      <c r="DE4" s="30" t="s">
        <v>91</v>
      </c>
      <c r="DF4" s="6" t="s">
        <v>8</v>
      </c>
      <c r="DG4" s="6" t="s">
        <v>16</v>
      </c>
      <c r="DH4" s="6" t="s">
        <v>10</v>
      </c>
      <c r="DI4" s="6" t="s">
        <v>17</v>
      </c>
    </row>
    <row r="5" spans="1:113" x14ac:dyDescent="0.25">
      <c r="A5" s="49" t="s">
        <v>4</v>
      </c>
      <c r="B5" s="49"/>
      <c r="C5" s="1" t="s">
        <v>2</v>
      </c>
      <c r="D5" s="1" t="s">
        <v>4</v>
      </c>
      <c r="E5" s="1" t="s">
        <v>4</v>
      </c>
      <c r="F5" s="1" t="s">
        <v>4</v>
      </c>
      <c r="G5" s="1" t="s">
        <v>4</v>
      </c>
      <c r="H5" s="34" t="s">
        <v>4</v>
      </c>
      <c r="I5" s="34"/>
      <c r="J5" s="31" t="s">
        <v>4</v>
      </c>
      <c r="K5" s="31" t="s">
        <v>4</v>
      </c>
      <c r="L5" s="31" t="s">
        <v>4</v>
      </c>
      <c r="M5" s="31" t="s">
        <v>4</v>
      </c>
      <c r="N5" s="1" t="s">
        <v>4</v>
      </c>
      <c r="P5" s="31" t="s">
        <v>4</v>
      </c>
      <c r="Q5" s="31" t="s">
        <v>4</v>
      </c>
      <c r="R5" s="31" t="s">
        <v>4</v>
      </c>
      <c r="S5" s="31" t="s">
        <v>4</v>
      </c>
      <c r="T5" s="1"/>
      <c r="U5" s="2" t="s">
        <v>1</v>
      </c>
      <c r="V5" s="16"/>
      <c r="W5" s="31" t="s">
        <v>4</v>
      </c>
      <c r="X5" s="31" t="s">
        <v>4</v>
      </c>
      <c r="Y5" s="31" t="s">
        <v>4</v>
      </c>
      <c r="Z5" s="31" t="s">
        <v>4</v>
      </c>
      <c r="AA5" s="19"/>
      <c r="AB5" s="19"/>
      <c r="AC5" s="31" t="s">
        <v>4</v>
      </c>
      <c r="AD5" s="31" t="s">
        <v>4</v>
      </c>
      <c r="AE5" s="31" t="s">
        <v>4</v>
      </c>
      <c r="AF5" s="31" t="s">
        <v>4</v>
      </c>
      <c r="AG5" s="16"/>
      <c r="AH5" s="31" t="s">
        <v>4</v>
      </c>
      <c r="AI5" s="31" t="s">
        <v>4</v>
      </c>
      <c r="AJ5" s="31" t="s">
        <v>4</v>
      </c>
      <c r="AK5" s="31" t="s">
        <v>4</v>
      </c>
      <c r="AL5" s="31"/>
      <c r="AM5" s="31"/>
      <c r="AN5" s="49" t="s">
        <v>1</v>
      </c>
      <c r="AO5" s="49"/>
      <c r="AP5" s="1" t="s">
        <v>1</v>
      </c>
      <c r="AQ5" s="1" t="str">
        <f>D5</f>
        <v>Ohm</v>
      </c>
      <c r="AR5" s="1" t="str">
        <f>E5</f>
        <v>Ohm</v>
      </c>
      <c r="AS5" s="1" t="str">
        <f>F5</f>
        <v>Ohm</v>
      </c>
      <c r="AT5" s="1" t="str">
        <f>G5</f>
        <v>Ohm</v>
      </c>
      <c r="AU5" s="1" t="s">
        <v>4</v>
      </c>
      <c r="AV5" s="31" t="s">
        <v>4</v>
      </c>
      <c r="AW5" s="24" t="s">
        <v>71</v>
      </c>
      <c r="AX5" s="31" t="s">
        <v>71</v>
      </c>
      <c r="AZ5" s="1" t="s">
        <v>1</v>
      </c>
      <c r="BA5" s="1" t="s">
        <v>1</v>
      </c>
      <c r="BB5" s="37" t="s">
        <v>4</v>
      </c>
      <c r="BC5" s="37"/>
      <c r="BD5" s="37" t="s">
        <v>1</v>
      </c>
      <c r="BE5" s="37"/>
      <c r="BF5" s="37"/>
      <c r="BG5" s="37"/>
      <c r="BH5" s="37"/>
      <c r="BI5" s="1" t="s">
        <v>1</v>
      </c>
      <c r="BJ5" s="1" t="s">
        <v>4</v>
      </c>
      <c r="BK5" s="1" t="s">
        <v>4</v>
      </c>
      <c r="BL5" s="1" t="s">
        <v>1</v>
      </c>
      <c r="BM5" s="1" t="s">
        <v>1</v>
      </c>
      <c r="BN5" s="1" t="s">
        <v>1</v>
      </c>
      <c r="BO5" s="1" t="s">
        <v>1</v>
      </c>
      <c r="BQ5" s="2" t="s">
        <v>1</v>
      </c>
      <c r="BR5" s="1" t="s">
        <v>4</v>
      </c>
      <c r="BS5" s="1" t="s">
        <v>4</v>
      </c>
      <c r="BT5" s="1" t="s">
        <v>4</v>
      </c>
      <c r="BU5" s="1" t="s">
        <v>4</v>
      </c>
      <c r="BV5" s="2" t="s">
        <v>1</v>
      </c>
      <c r="BW5" s="1" t="s">
        <v>4</v>
      </c>
      <c r="BX5" s="1" t="s">
        <v>4</v>
      </c>
      <c r="BY5" s="1" t="s">
        <v>4</v>
      </c>
      <c r="BZ5" s="1" t="s">
        <v>4</v>
      </c>
      <c r="CB5" s="1" t="str">
        <f>BU5</f>
        <v>Ohm</v>
      </c>
      <c r="CC5" s="1" t="str">
        <f>BW5</f>
        <v>Ohm</v>
      </c>
      <c r="CD5" s="1" t="str">
        <f>BX5</f>
        <v>Ohm</v>
      </c>
      <c r="CE5" s="1" t="str">
        <f>BY5</f>
        <v>Ohm</v>
      </c>
      <c r="CG5" s="1" t="str">
        <f>BT5</f>
        <v>Ohm</v>
      </c>
      <c r="CH5" s="1" t="str">
        <f t="shared" ref="CH5" si="0">BU5</f>
        <v>Ohm</v>
      </c>
      <c r="CI5" s="1" t="str">
        <f t="shared" ref="CI5" si="1">BW5</f>
        <v>Ohm</v>
      </c>
      <c r="CJ5" s="1" t="str">
        <f t="shared" ref="CJ5" si="2">BX5</f>
        <v>Ohm</v>
      </c>
      <c r="CL5" s="24" t="s">
        <v>1</v>
      </c>
      <c r="CM5" s="24" t="s">
        <v>1</v>
      </c>
      <c r="CN5" s="24" t="s">
        <v>71</v>
      </c>
      <c r="CO5" s="41" t="s">
        <v>71</v>
      </c>
      <c r="CP5" s="41" t="s">
        <v>1</v>
      </c>
      <c r="CQ5" s="24" t="s">
        <v>1</v>
      </c>
      <c r="CR5" s="41" t="s">
        <v>1</v>
      </c>
      <c r="CS5" s="24" t="s">
        <v>71</v>
      </c>
      <c r="CT5" s="41" t="s">
        <v>71</v>
      </c>
      <c r="CU5" s="41" t="s">
        <v>1</v>
      </c>
      <c r="CW5" s="24" t="s">
        <v>1</v>
      </c>
      <c r="CX5" s="24" t="str">
        <f>CQ5</f>
        <v>-</v>
      </c>
      <c r="CY5" s="24" t="s">
        <v>71</v>
      </c>
      <c r="CZ5" s="24" t="s">
        <v>71</v>
      </c>
      <c r="DB5" s="24" t="s">
        <v>4</v>
      </c>
      <c r="DC5" s="31" t="s">
        <v>4</v>
      </c>
      <c r="DD5" s="24" t="s">
        <v>71</v>
      </c>
      <c r="DE5" s="31" t="s">
        <v>71</v>
      </c>
      <c r="DF5" s="24" t="s">
        <v>4</v>
      </c>
      <c r="DG5" s="24" t="s">
        <v>4</v>
      </c>
      <c r="DH5" s="24" t="s">
        <v>4</v>
      </c>
      <c r="DI5" s="24" t="s">
        <v>4</v>
      </c>
    </row>
    <row r="6" spans="1:113" x14ac:dyDescent="0.25">
      <c r="A6" s="7">
        <v>100</v>
      </c>
      <c r="B6" s="7" t="s">
        <v>3</v>
      </c>
      <c r="C6" s="10">
        <v>0.05</v>
      </c>
      <c r="D6" s="20">
        <v>8.1930977324752998</v>
      </c>
      <c r="E6" s="20">
        <v>1.2406171850642791E-3</v>
      </c>
      <c r="F6" s="20">
        <v>-60.000036621132274</v>
      </c>
      <c r="G6" s="20">
        <v>5.4652230188180289E-4</v>
      </c>
      <c r="H6" s="8" t="s">
        <v>3</v>
      </c>
      <c r="I6" s="35"/>
      <c r="J6" s="20">
        <v>-6.9503390241683707E-4</v>
      </c>
      <c r="K6" s="20">
        <v>7.4715997101942034E-5</v>
      </c>
      <c r="L6" s="20">
        <v>-1.1689380990654163E-3</v>
      </c>
      <c r="M6" s="20">
        <v>1.723864988872479E-4</v>
      </c>
      <c r="N6" s="8" t="s">
        <v>3</v>
      </c>
      <c r="P6" s="21">
        <f t="shared" ref="P6:P37" si="3">DF6/$AP6</f>
        <v>8.2000000111397764</v>
      </c>
      <c r="Q6" s="21">
        <f t="shared" ref="Q6:Q37" si="4">DG6/$AP6</f>
        <v>1.2314123299473534E-2</v>
      </c>
      <c r="R6" s="21">
        <f t="shared" ref="R6:R37" si="5">DH6/$AP6</f>
        <v>-60.000000057815335</v>
      </c>
      <c r="S6" s="21">
        <f t="shared" ref="S6:S37" si="6">DI6/$AP6</f>
        <v>2.0734146822828821E-3</v>
      </c>
      <c r="T6" s="18" t="str">
        <f t="shared" ref="T6:T37" si="7">N6</f>
        <v>m</v>
      </c>
      <c r="U6" t="str">
        <f>IF(OR(BN6=0,BO6=0),"Outside of calibration data!",IF(AND(AU6&gt;=BJ6,AU6&lt;=BK6),IF(OR(CP6&lt;&gt;"OK",CU6&lt;&gt;"OK"),"Calibration data error!","OK"),"Extrapolated"))</f>
        <v>OK</v>
      </c>
      <c r="W6" s="22">
        <v>8.2000000000000011</v>
      </c>
      <c r="X6" s="22"/>
      <c r="Y6" s="22">
        <v>-60</v>
      </c>
      <c r="Z6" s="22"/>
      <c r="AA6" t="str">
        <f>N6</f>
        <v>m</v>
      </c>
      <c r="AC6" s="22">
        <f>P6-W6</f>
        <v>1.1139775324409129E-8</v>
      </c>
      <c r="AD6" s="22">
        <f>Q6</f>
        <v>1.2314123299473534E-2</v>
      </c>
      <c r="AE6" s="22">
        <f>R6-Y6</f>
        <v>-5.7815334741917468E-8</v>
      </c>
      <c r="AF6" s="22">
        <f>S6</f>
        <v>2.0734146822828821E-3</v>
      </c>
      <c r="AG6" t="str">
        <f>AA6</f>
        <v>m</v>
      </c>
      <c r="AH6" s="22">
        <f>AQ6/AP6-W6</f>
        <v>-6.2072336222840363E-3</v>
      </c>
      <c r="AI6" s="22"/>
      <c r="AJ6" s="22">
        <f>AS6/AP6-Y6</f>
        <v>1.1323169667889488E-3</v>
      </c>
      <c r="AK6" s="22"/>
      <c r="AL6" t="str">
        <f>AG6</f>
        <v>m</v>
      </c>
      <c r="AN6" s="11">
        <f t="shared" ref="AN6:AN37" si="8">IF(AO6="mHz",1000,IF(AO6="kHz",0.001,1))*C6</f>
        <v>50</v>
      </c>
      <c r="AO6" s="11" t="str">
        <f t="shared" ref="AO6:AO37" si="9">IF(C6&gt;=1000,"kHz",IF(C6&gt;=1,"Hz","mHz"))</f>
        <v>mHz</v>
      </c>
      <c r="AP6" s="12">
        <f t="shared" ref="AP6:AP37" si="10">IF(MID(N6,1,1)="m",0.001,IF(OR(MID(N6,1,1)="u",MID(N6,1,1)="µ"),0.000001,1))</f>
        <v>1E-3</v>
      </c>
      <c r="AQ6" s="13">
        <f>(D6-J6)*$AP6</f>
        <v>8.1937927663777166E-3</v>
      </c>
      <c r="AR6" s="13">
        <f>(E6^2 + K6^2)^0.5*$AP6</f>
        <v>1.2428650289149474E-6</v>
      </c>
      <c r="AS6" s="13">
        <f>(F6-L6)*$AP6</f>
        <v>-5.9998867683033211E-2</v>
      </c>
      <c r="AT6" s="13">
        <f>(G6^2 + M6^2)^0.5*$AP6</f>
        <v>5.7306520698153337E-7</v>
      </c>
      <c r="AU6" s="17">
        <f>SUMSQ(AQ6,AS6)^0.5</f>
        <v>6.0555778940943952E-2</v>
      </c>
      <c r="AV6" s="14">
        <f>IFERROR(((AQ6/AU6*AR6)^2 + (AS6/AU6*AT6)^2)^0.5,(AR6^2 + AT6^2)^0.5)</f>
        <v>5.9217636393812513E-7</v>
      </c>
      <c r="AW6" s="17">
        <f>ATAN2(AQ6,AS6)</f>
        <v>-1.4350701549430351</v>
      </c>
      <c r="AX6" s="13">
        <f>IFERROR(((AS6/AU6^2*AR6)^2 + (AQ6/AU6^2*AT6)^2)^0.5,0)</f>
        <v>2.0375821186348671E-5</v>
      </c>
      <c r="AZ6" s="12">
        <f>IFERROR(MATCH(AU6 - 0.000001,'Ref Z list'!$C$5:$C$30,1),1)</f>
        <v>4</v>
      </c>
      <c r="BA6" s="12" t="str">
        <f>INDEX('Ref Z list'!$D$5:$D$30,AZ6)</f>
        <v>10m</v>
      </c>
      <c r="BB6" s="12">
        <f>INDEX('Ref Z list'!$C$5:$C$30,AZ6)</f>
        <v>0.01</v>
      </c>
      <c r="BC6" s="12">
        <f>IFERROR(MATCH(AN6&amp;AO6&amp;A6&amp;B6&amp;BA6,'Cal Data'!$AR$6:$AR$1108,0),0)</f>
        <v>111</v>
      </c>
      <c r="BD6" s="12">
        <f>IF(BC6=0,AZ6+1,AZ6)</f>
        <v>4</v>
      </c>
      <c r="BE6" s="12" t="str">
        <f>INDEX('Ref Z list'!$D$5:$D$30,BD6+1)</f>
        <v>100m</v>
      </c>
      <c r="BF6" s="12">
        <f>IFERROR(MATCH(AN6&amp;AO6&amp;A6&amp;B6&amp;BE6,'Cal Data'!$AR$6:$AR$1108,0),0)</f>
        <v>129</v>
      </c>
      <c r="BG6" s="12">
        <f>IF(BF6&lt;&gt;0,BD6,BD6-1)</f>
        <v>4</v>
      </c>
      <c r="BH6" s="12" t="str">
        <f>INDEX('Ref Z list'!$D$5:$D$30,BG6)</f>
        <v>10m</v>
      </c>
      <c r="BI6" s="12" t="str">
        <f>IF(INDEX('Ref Z list'!$D$5:$D$30,BG6+1)=0,BH6,INDEX('Ref Z list'!$D$5:$D$30,BG6+1))</f>
        <v>100m</v>
      </c>
      <c r="BJ6" s="12">
        <f>INDEX('Ref Z list'!$C$5:$C$30,BG6)</f>
        <v>0.01</v>
      </c>
      <c r="BK6" s="12">
        <f>INDEX('Ref Z list'!$C$5:$C$30,BG6+1)</f>
        <v>0.1</v>
      </c>
      <c r="BL6" s="14" t="str">
        <f>AN6&amp;AO6&amp;A6&amp;B6&amp;BH6</f>
        <v>50mHz100m10m</v>
      </c>
      <c r="BM6" s="14" t="str">
        <f>AN6&amp;AO6&amp;A6&amp;B6&amp;BI6</f>
        <v>50mHz100m100m</v>
      </c>
      <c r="BN6" s="12">
        <f>IFERROR(MATCH(BL6,'Cal Data'!$AR$6:$AR$1108,0),0)</f>
        <v>111</v>
      </c>
      <c r="BO6" s="12">
        <f>IFERROR(MATCH(BM6,'Cal Data'!$AR$6:$AR$1108,0),0)</f>
        <v>129</v>
      </c>
      <c r="BQ6" s="14" t="str">
        <f>INDEX('Cal Data'!AR$6:AR$1108,$BN6)</f>
        <v>50mHz100m10m</v>
      </c>
      <c r="BR6" s="14">
        <f>INDEX('Cal Data'!AS$6:AS$1108,$BN6)</f>
        <v>4.7128303159657547E-7</v>
      </c>
      <c r="BS6" s="14">
        <f>INDEX('Cal Data'!AT$6:AT$1108,$BN6)</f>
        <v>1.3031693530300833E-3</v>
      </c>
      <c r="BT6" s="14">
        <f>INDEX('Cal Data'!AU$6:AU$1108,$BN6)</f>
        <v>9.9997090017536235E-7</v>
      </c>
      <c r="BU6" s="14">
        <f>INDEX('Cal Data'!AV$6:AV$1108,$BN6)</f>
        <v>3.3158686157588103E-3</v>
      </c>
      <c r="BV6" s="14" t="str">
        <f>INDEX('Cal Data'!AR$6:AR$1108,$BO6)</f>
        <v>50mHz100m100m</v>
      </c>
      <c r="BW6" s="14">
        <f>INDEX('Cal Data'!AS$6:AS$1108,$BO6)</f>
        <v>2.0948479023813471E-6</v>
      </c>
      <c r="BX6" s="14">
        <f>INDEX('Cal Data'!AT$6:AT$1108,$BO6)</f>
        <v>3.2386048304020782E-3</v>
      </c>
      <c r="BY6" s="14">
        <f>INDEX('Cal Data'!AU$6:AU$1108,$BO6)</f>
        <v>9.8259076138562112E-6</v>
      </c>
      <c r="BZ6" s="14">
        <f>INDEX('Cal Data'!AV$6:AV$1108,$BO6)</f>
        <v>3.5728877189088841E-3</v>
      </c>
      <c r="CB6" s="14">
        <f t="shared" ref="CB6:CB37" si="11">IF($BN6=0,BR6,IF(BO6=0,BW6,($AU6-$BJ6)/($BK6-$BJ6)*(BW6-BR6)+BR6))</f>
        <v>1.3832895505263214E-6</v>
      </c>
      <c r="CC6" s="14">
        <f t="shared" ref="CC6:CC37" si="12">IF($BN6=0,BS6,IF(BP6=0,BX6,($AU6-$BJ6)/($BK6-$BJ6)*(BX6-BS6)+BS6))</f>
        <v>3.2386048304020782E-3</v>
      </c>
      <c r="CD6" s="14">
        <f t="shared" ref="CD6:CD37" si="13">IF($BN6=0,BT6,IF(BR6=0,BY6,($AU6-$BJ6)/($BK6-$BJ6)*(BY6-BT6)+BT6))</f>
        <v>5.957772071771032E-6</v>
      </c>
      <c r="CE6" s="14">
        <f t="shared" ref="CE6:CE37" si="14">IF($BN6=0,BU6,IF(BS6=0,BZ6,($AU6-$BJ6)/($BK6-$BJ6)*(BZ6-BU6)+BU6))</f>
        <v>3.4602441820083081E-3</v>
      </c>
      <c r="CG6" s="14">
        <f t="shared" ref="CG6:CG37" si="15">AQ6+CB6</f>
        <v>8.1951760559282431E-3</v>
      </c>
      <c r="CH6" s="14">
        <f t="shared" ref="CH6:CH37" si="16">(4*AR6^2+CC6^2)^0.5</f>
        <v>3.2386057843395502E-3</v>
      </c>
      <c r="CI6" s="14">
        <f t="shared" ref="CI6:CI37" si="17">AS6+CD6</f>
        <v>-5.9992909910961442E-2</v>
      </c>
      <c r="CJ6" s="14">
        <f t="shared" ref="CJ6:CJ37" si="18">(4*AT6^2+CE6^2)^0.5</f>
        <v>3.4602443718236538E-3</v>
      </c>
      <c r="CL6">
        <f>INDEX('Cal Data'!BB$6:BB$1000,$BN6)</f>
        <v>1.0000471106782547</v>
      </c>
      <c r="CM6">
        <f>INDEX('Cal Data'!BC$6:BC$1000,$BN6)</f>
        <v>3.0828155639619683E-6</v>
      </c>
      <c r="CN6">
        <f>INDEX('Cal Data'!BD$6:BD$1000,$BN6)</f>
        <v>9.9999986143650018E-5</v>
      </c>
      <c r="CO6">
        <f>INDEX('Cal Data'!BE$6:BE$1000,$BN6)</f>
        <v>3.7977707155897232E-4</v>
      </c>
      <c r="CP6" t="str">
        <f>INDEX('Cal Data'!BF$6:BF$1000,$BN6)</f>
        <v>OK</v>
      </c>
      <c r="CQ6">
        <f>INDEX('Cal Data'!BB$6:BB$1000,$BO6)</f>
        <v>1.000020927013278</v>
      </c>
      <c r="CR6">
        <f>INDEX('Cal Data'!BC$6:BC$1000,$BO6)</f>
        <v>5.0094238716185362E-6</v>
      </c>
      <c r="CS6">
        <f>INDEX('Cal Data'!BD$6:BD$1000,$BO6)</f>
        <v>9.8270390931084345E-5</v>
      </c>
      <c r="CT6">
        <f>INDEX('Cal Data'!BE$6:BE$1000,$BO6)</f>
        <v>6.17473311911635E-5</v>
      </c>
      <c r="CU6" t="str">
        <f>INDEX('Cal Data'!BF$6:BF$1000,$BO6)</f>
        <v>OK</v>
      </c>
      <c r="CW6" s="14">
        <f t="shared" ref="CW6:CW37" si="19">IF($BN6=0,CL6,IF(BO6=0,CQ6,($AU6-$BJ6)/($BK6-$BJ6)*(CQ6-CL6)+CL6))</f>
        <v>1.000032402505161</v>
      </c>
      <c r="CX6" s="14">
        <f t="shared" ref="CX6:CX37" si="20">IF($BN6=0,CM6,IF(BP6=0,CR6,($AU6-$BJ6)/($BK6-$BJ6)*(CR6-CM6)+CM6))</f>
        <v>5.0094238716185362E-6</v>
      </c>
      <c r="CY6" s="14">
        <f t="shared" ref="CY6:CY37" si="21">IF($BN6=0,CN6,IF(BQ6=0,CS6,($AU6-$BJ6)/($BK6-$BJ6)*(CS6-CN6)+CN6))</f>
        <v>9.9028419107830188E-5</v>
      </c>
      <c r="CZ6" s="14">
        <f t="shared" ref="CZ6:CZ37" si="22">IF($BN6=0,CO6,IF(BR6=0,CT6,($AU6-$BJ6)/($BK6-$BJ6)*(CT6-CO6)+CO6))</f>
        <v>2.0112994655140852E-4</v>
      </c>
      <c r="DB6" s="14">
        <f t="shared" ref="DB6:DB37" si="23">AU6*CW6</f>
        <v>6.0557741099883614E-2</v>
      </c>
      <c r="DC6" s="14">
        <f t="shared" ref="DC6:DC37" si="24">(4*AV6^2 + (CX6*AU6)^2)^0.5</f>
        <v>1.2225842884503292E-6</v>
      </c>
      <c r="DD6" s="25">
        <f t="shared" ref="DD6:DD37" si="25">AW6+CY6</f>
        <v>-1.4349711265239273</v>
      </c>
      <c r="DE6" s="25">
        <f t="shared" ref="DE6:DE37" si="26">(4*AX6^2 + CZ6^2)^0.5</f>
        <v>2.0521684081927749E-4</v>
      </c>
      <c r="DF6" s="14">
        <f>DB6*COS(DD6)</f>
        <v>8.2000000111397773E-3</v>
      </c>
      <c r="DG6" s="14">
        <f>((COS(DD6)*DC6)^2 + (DB6*SIN(DD6)*DE6)^2)^0.5</f>
        <v>1.2314123299473534E-5</v>
      </c>
      <c r="DH6" s="14">
        <f>DB6*SIN(DD6)</f>
        <v>-6.0000000057815334E-2</v>
      </c>
      <c r="DI6" s="14">
        <f>((SIN(DD6)*DC6)^2 + (DB6*COS(DD6)*DE6)^2)^0.5</f>
        <v>2.0734146822828819E-6</v>
      </c>
    </row>
    <row r="7" spans="1:113" x14ac:dyDescent="0.25">
      <c r="A7" s="7">
        <v>100</v>
      </c>
      <c r="B7" s="7" t="s">
        <v>3</v>
      </c>
      <c r="C7" s="10">
        <v>0.02</v>
      </c>
      <c r="D7" s="20">
        <v>10.500420526606696</v>
      </c>
      <c r="E7" s="20">
        <v>1.8086125417380962E-4</v>
      </c>
      <c r="F7" s="20">
        <v>-1.5220330266076474</v>
      </c>
      <c r="G7" s="20">
        <v>1.1015117516785886E-3</v>
      </c>
      <c r="H7" s="8" t="s">
        <v>3</v>
      </c>
      <c r="I7" s="35"/>
      <c r="J7" s="20">
        <v>-2.1084798718822308E-4</v>
      </c>
      <c r="K7" s="20">
        <v>1.2594248367594422E-3</v>
      </c>
      <c r="L7" s="20">
        <v>-8.7241060656071995E-4</v>
      </c>
      <c r="M7" s="20">
        <v>2.8680477992550546E-4</v>
      </c>
      <c r="N7" s="8" t="s">
        <v>3</v>
      </c>
      <c r="P7" s="21">
        <f t="shared" si="3"/>
        <v>10.500000015489169</v>
      </c>
      <c r="Q7" s="21">
        <f t="shared" si="4"/>
        <v>2.6186728355889186E-3</v>
      </c>
      <c r="R7" s="21">
        <f t="shared" si="5"/>
        <v>-1.5200000087700654</v>
      </c>
      <c r="S7" s="21">
        <f t="shared" si="6"/>
        <v>5.083704930711491E-3</v>
      </c>
      <c r="T7" s="18" t="str">
        <f t="shared" si="7"/>
        <v>m</v>
      </c>
      <c r="U7" t="str">
        <f t="shared" ref="U7:U70" si="27">IF(OR(BN7=0,BO7=0),"Outside of calibration data!",IF(AND(AU7&gt;=BJ7,AU7&lt;=BK7),IF(OR(CP7&lt;&gt;"OK",CU7&lt;&gt;"OK"),"Calibration data error!","OK"),"Extrapolated"))</f>
        <v>OK</v>
      </c>
      <c r="W7" s="22">
        <v>10.5</v>
      </c>
      <c r="X7" s="22"/>
      <c r="Y7" s="22">
        <v>-1.52</v>
      </c>
      <c r="Z7" s="22"/>
      <c r="AA7" t="str">
        <f t="shared" ref="AA7:AA70" si="28">N7</f>
        <v>m</v>
      </c>
      <c r="AC7" s="22">
        <f t="shared" ref="AC7:AC70" si="29">P7-W7</f>
        <v>1.5489169058469088E-8</v>
      </c>
      <c r="AD7" s="22">
        <f t="shared" ref="AD7:AF70" si="30">Q7</f>
        <v>2.6186728355889186E-3</v>
      </c>
      <c r="AE7" s="22">
        <f t="shared" ref="AE7:AE70" si="31">R7-Y7</f>
        <v>-8.7700653406130868E-9</v>
      </c>
      <c r="AF7" s="22">
        <f t="shared" si="30"/>
        <v>5.083704930711491E-3</v>
      </c>
      <c r="AG7" t="str">
        <f t="shared" ref="AG7:AG70" si="32">AA7</f>
        <v>m</v>
      </c>
      <c r="AH7" s="22">
        <f t="shared" ref="AH7:AH70" si="33">AQ7/AP7-W7</f>
        <v>6.3137459388507011E-4</v>
      </c>
      <c r="AI7" s="22"/>
      <c r="AJ7" s="22">
        <f t="shared" ref="AJ7:AJ70" si="34">AS7/AP7-Y7</f>
        <v>-1.160616001086634E-3</v>
      </c>
      <c r="AK7" s="22"/>
      <c r="AL7" t="str">
        <f t="shared" ref="AL7:AL70" si="35">AG7</f>
        <v>m</v>
      </c>
      <c r="AN7" s="11">
        <f t="shared" si="8"/>
        <v>20</v>
      </c>
      <c r="AO7" s="11" t="str">
        <f t="shared" si="9"/>
        <v>mHz</v>
      </c>
      <c r="AP7" s="12">
        <f t="shared" si="10"/>
        <v>1E-3</v>
      </c>
      <c r="AQ7" s="13">
        <f t="shared" ref="AQ7:AQ70" si="36">(D7-J7)*$AP7</f>
        <v>1.0500631374593885E-2</v>
      </c>
      <c r="AR7" s="13">
        <f t="shared" ref="AR7:AR70" si="37">(E7^2 + K7^2)^0.5*$AP7</f>
        <v>1.2723449660795105E-6</v>
      </c>
      <c r="AS7" s="13">
        <f t="shared" ref="AS7:AS70" si="38">(F7-L7)*$AP7</f>
        <v>-1.5211606160010866E-3</v>
      </c>
      <c r="AT7" s="13">
        <f t="shared" ref="AT7:AT70" si="39">(G7^2 + M7^2)^0.5*$AP7</f>
        <v>1.1382377259931907E-6</v>
      </c>
      <c r="AU7" s="17">
        <f t="shared" ref="AU7:AU70" si="40">SUMSQ(AQ7,AS7)^0.5</f>
        <v>1.0610239812783605E-2</v>
      </c>
      <c r="AV7" s="14">
        <f t="shared" ref="AV7:AV70" si="41">IFERROR(((AQ7/AU7*AR7)^2 + (AS7/AU7*AT7)^2)^0.5,(AR7^2 + AT7^2)^0.5)</f>
        <v>1.2697310871687407E-6</v>
      </c>
      <c r="AW7" s="17">
        <f t="shared" ref="AW7:AW70" si="42">ATAN2(AQ7,AS7)</f>
        <v>-0.14386295406055166</v>
      </c>
      <c r="AX7" s="13">
        <f t="shared" ref="AX7:AX70" si="43">IFERROR(((AS7/AU7^2*AR7)^2 + (AQ7/AU7^2*AT7)^2)^0.5,0)</f>
        <v>1.0755203070015947E-4</v>
      </c>
      <c r="AZ7" s="12">
        <f>IFERROR(MATCH(AU7 - 0.000001,'Ref Z list'!$C$5:$C$30,1),1)</f>
        <v>4</v>
      </c>
      <c r="BA7" s="12" t="str">
        <f>INDEX('Ref Z list'!$D$5:$D$30,AZ7)</f>
        <v>10m</v>
      </c>
      <c r="BB7" s="12">
        <f>INDEX('Ref Z list'!$C$5:$C$30,AZ7)</f>
        <v>0.01</v>
      </c>
      <c r="BC7" s="12">
        <f>IFERROR(MATCH(AN7&amp;AO7&amp;A7&amp;B7&amp;BA7,'Cal Data'!$AR$6:$AR$1108,0),0)</f>
        <v>110</v>
      </c>
      <c r="BD7" s="12">
        <f t="shared" ref="BD7:BD70" si="44">IF(BC7=0,AZ7+1,AZ7)</f>
        <v>4</v>
      </c>
      <c r="BE7" s="12" t="str">
        <f>INDEX('Ref Z list'!$D$5:$D$30,BD7+1)</f>
        <v>100m</v>
      </c>
      <c r="BF7" s="12">
        <f>IFERROR(MATCH(AN7&amp;AO7&amp;A7&amp;B7&amp;BE7,'Cal Data'!$AR$6:$AR$1108,0),0)</f>
        <v>128</v>
      </c>
      <c r="BG7" s="12">
        <f t="shared" ref="BG7:BG70" si="45">IF(BF7&lt;&gt;0,BD7,BD7-1)</f>
        <v>4</v>
      </c>
      <c r="BH7" s="12" t="str">
        <f>INDEX('Ref Z list'!$D$5:$D$30,BG7)</f>
        <v>10m</v>
      </c>
      <c r="BI7" s="12" t="str">
        <f>IF(INDEX('Ref Z list'!$D$5:$D$30,BG7+1)=0,BH7,INDEX('Ref Z list'!$D$5:$D$30,BG7+1))</f>
        <v>100m</v>
      </c>
      <c r="BJ7" s="12">
        <f>INDEX('Ref Z list'!$C$5:$C$30,BG7)</f>
        <v>0.01</v>
      </c>
      <c r="BK7" s="12">
        <f>INDEX('Ref Z list'!$C$5:$C$30,BG7+1)</f>
        <v>0.1</v>
      </c>
      <c r="BL7" s="14" t="str">
        <f t="shared" ref="BL7:BL70" si="46">AN7&amp;AO7&amp;A7&amp;B7&amp;BH7</f>
        <v>20mHz100m10m</v>
      </c>
      <c r="BM7" s="14" t="str">
        <f t="shared" ref="BM7:BM70" si="47">AN7&amp;AO7&amp;A7&amp;B7&amp;BI7</f>
        <v>20mHz100m100m</v>
      </c>
      <c r="BN7" s="12">
        <f>IFERROR(MATCH(BL7,'Cal Data'!$AR$6:$AR$1108,0),0)</f>
        <v>110</v>
      </c>
      <c r="BO7" s="12">
        <f>IFERROR(MATCH(BM7,'Cal Data'!$AR$6:$AR$1108,0),0)</f>
        <v>128</v>
      </c>
      <c r="BQ7" s="14" t="str">
        <f>INDEX('Cal Data'!AR$6:AR$1108,$BN7)</f>
        <v>20mHz100m10m</v>
      </c>
      <c r="BR7" s="14">
        <f>INDEX('Cal Data'!AS$6:AS$1108,$BN7)</f>
        <v>-7.5250720160680018E-7</v>
      </c>
      <c r="BS7" s="14">
        <f>INDEX('Cal Data'!AT$6:AT$1108,$BN7)</f>
        <v>3.0345572668994529E-3</v>
      </c>
      <c r="BT7" s="14">
        <f>INDEX('Cal Data'!AU$6:AU$1108,$BN7)</f>
        <v>1.0001140388035999E-6</v>
      </c>
      <c r="BU7" s="14">
        <f>INDEX('Cal Data'!AV$6:AV$1108,$BN7)</f>
        <v>3.5718397571183774E-3</v>
      </c>
      <c r="BV7" s="14" t="str">
        <f>INDEX('Cal Data'!AR$6:AR$1108,$BO7)</f>
        <v>20mHz100m100m</v>
      </c>
      <c r="BW7" s="14">
        <f>INDEX('Cal Data'!AS$6:AS$1108,$BO7)</f>
        <v>2.1899699606114931E-6</v>
      </c>
      <c r="BX7" s="14">
        <f>INDEX('Cal Data'!AT$6:AT$1108,$BO7)</f>
        <v>4.0030445389215115E-3</v>
      </c>
      <c r="BY7" s="14">
        <f>INDEX('Cal Data'!AU$6:AU$1108,$BO7)</f>
        <v>6.0559625285525244E-6</v>
      </c>
      <c r="BZ7" s="14">
        <f>INDEX('Cal Data'!AV$6:AV$1108,$BO7)</f>
        <v>3.8788396372254116E-3</v>
      </c>
      <c r="CB7" s="14">
        <f t="shared" si="11"/>
        <v>-7.3255590480022104E-7</v>
      </c>
      <c r="CC7" s="14">
        <f t="shared" si="12"/>
        <v>4.0030445389215115E-3</v>
      </c>
      <c r="CD7" s="14">
        <f t="shared" si="13"/>
        <v>1.034394928090785E-6</v>
      </c>
      <c r="CE7" s="14">
        <f t="shared" si="14"/>
        <v>3.5739213521112784E-3</v>
      </c>
      <c r="CG7" s="14">
        <f t="shared" si="15"/>
        <v>1.0499898818689086E-2</v>
      </c>
      <c r="CH7" s="14">
        <f t="shared" si="16"/>
        <v>4.0030453477366687E-3</v>
      </c>
      <c r="CI7" s="14">
        <f t="shared" si="17"/>
        <v>-1.520126221072996E-3</v>
      </c>
      <c r="CJ7" s="14">
        <f t="shared" si="18"/>
        <v>3.5739220771328229E-3</v>
      </c>
      <c r="CL7">
        <f>INDEX('Cal Data'!BB$6:BB$1000,$BN7)</f>
        <v>0.99992477414099312</v>
      </c>
      <c r="CM7">
        <f>INDEX('Cal Data'!BC$6:BC$1000,$BN7)</f>
        <v>3.067337652710219E-6</v>
      </c>
      <c r="CN7">
        <f>INDEX('Cal Data'!BD$6:BD$1000,$BN7)</f>
        <v>9.9999364145334792E-5</v>
      </c>
      <c r="CO7">
        <f>INDEX('Cal Data'!BE$6:BE$1000,$BN7)</f>
        <v>4.3485021768072097E-4</v>
      </c>
      <c r="CP7" t="str">
        <f>INDEX('Cal Data'!BF$6:BF$1000,$BN7)</f>
        <v>OK</v>
      </c>
      <c r="CQ7">
        <f>INDEX('Cal Data'!BB$6:BB$1000,$BO7)</f>
        <v>1.0000218972746593</v>
      </c>
      <c r="CR7">
        <f>INDEX('Cal Data'!BC$6:BC$1000,$BO7)</f>
        <v>4.399723158216416E-6</v>
      </c>
      <c r="CS7">
        <f>INDEX('Cal Data'!BD$6:BD$1000,$BO7)</f>
        <v>6.0566549380181127E-5</v>
      </c>
      <c r="CT7">
        <f>INDEX('Cal Data'!BE$6:BE$1000,$BO7)</f>
        <v>6.8821797000912489E-5</v>
      </c>
      <c r="CU7" t="str">
        <f>INDEX('Cal Data'!BF$6:BF$1000,$BO7)</f>
        <v>OK</v>
      </c>
      <c r="CW7" s="14">
        <f t="shared" si="19"/>
        <v>0.99992543267880318</v>
      </c>
      <c r="CX7" s="14">
        <f t="shared" si="20"/>
        <v>4.399723158216416E-6</v>
      </c>
      <c r="CY7" s="14">
        <f t="shared" si="21"/>
        <v>9.9731992217559035E-5</v>
      </c>
      <c r="CZ7" s="14">
        <f t="shared" si="22"/>
        <v>4.3236838307061958E-4</v>
      </c>
      <c r="DB7" s="14">
        <f t="shared" si="23"/>
        <v>1.0609448635623509E-2</v>
      </c>
      <c r="DC7" s="14">
        <f t="shared" si="24"/>
        <v>2.5398912092872939E-6</v>
      </c>
      <c r="DD7" s="25">
        <f t="shared" si="25"/>
        <v>-0.14376322206833411</v>
      </c>
      <c r="DE7" s="25">
        <f t="shared" si="26"/>
        <v>4.8292046540813967E-4</v>
      </c>
      <c r="DF7" s="14">
        <f t="shared" ref="DF7:DF70" si="48">DB7*COS(DD7)</f>
        <v>1.050000001548917E-2</v>
      </c>
      <c r="DG7" s="14">
        <f t="shared" ref="DG7:DG70" si="49">((COS(DD7)*DC7)^2 + (DB7*SIN(DD7)*DE7)^2)^0.5</f>
        <v>2.6186728355889186E-6</v>
      </c>
      <c r="DH7" s="14">
        <f t="shared" ref="DH7:DH70" si="50">DB7*SIN(DD7)</f>
        <v>-1.5200000087700655E-3</v>
      </c>
      <c r="DI7" s="14">
        <f t="shared" ref="DI7:DI70" si="51">((SIN(DD7)*DC7)^2 + (DB7*COS(DD7)*DE7)^2)^0.5</f>
        <v>5.0837049307114908E-6</v>
      </c>
    </row>
    <row r="8" spans="1:113" x14ac:dyDescent="0.25">
      <c r="A8" s="7">
        <v>3</v>
      </c>
      <c r="B8" s="7" t="s">
        <v>3</v>
      </c>
      <c r="C8" s="10">
        <v>500</v>
      </c>
      <c r="D8" s="20">
        <v>0.68177547870980315</v>
      </c>
      <c r="E8" s="20">
        <v>1.900302166988095E-3</v>
      </c>
      <c r="F8" s="20">
        <v>-2.340834415638656</v>
      </c>
      <c r="G8" s="20">
        <v>1.8746721989845189E-3</v>
      </c>
      <c r="H8" s="8" t="s">
        <v>3</v>
      </c>
      <c r="I8" s="35"/>
      <c r="J8" s="20">
        <v>-1.9734806708964061E-4</v>
      </c>
      <c r="K8" s="20">
        <v>5.1439424674900843E-4</v>
      </c>
      <c r="L8" s="20">
        <v>-9.0366526995693799E-4</v>
      </c>
      <c r="M8" s="20">
        <v>1.8622090090794841E-4</v>
      </c>
      <c r="N8" s="8" t="s">
        <v>3</v>
      </c>
      <c r="P8" s="21">
        <f t="shared" si="3"/>
        <v>0.68199985088421289</v>
      </c>
      <c r="Q8" s="21">
        <f t="shared" si="4"/>
        <v>4.8101830509029312E-3</v>
      </c>
      <c r="R8" s="21">
        <f t="shared" si="5"/>
        <v>-2.3400003627673933</v>
      </c>
      <c r="S8" s="21">
        <f t="shared" si="6"/>
        <v>3.8793662304191985E-3</v>
      </c>
      <c r="T8" s="18" t="str">
        <f t="shared" si="7"/>
        <v>m</v>
      </c>
      <c r="U8" t="str">
        <f t="shared" si="27"/>
        <v>OK</v>
      </c>
      <c r="W8" s="22">
        <v>0.68199999999999994</v>
      </c>
      <c r="X8" s="22"/>
      <c r="Y8" s="22">
        <v>-2.34</v>
      </c>
      <c r="Z8" s="22"/>
      <c r="AA8" t="str">
        <f t="shared" si="28"/>
        <v>m</v>
      </c>
      <c r="AC8" s="22">
        <f t="shared" si="29"/>
        <v>-1.49115787051457E-7</v>
      </c>
      <c r="AD8" s="22">
        <f t="shared" si="30"/>
        <v>4.8101830509029312E-3</v>
      </c>
      <c r="AE8" s="22">
        <f t="shared" si="31"/>
        <v>-3.6276739345808551E-7</v>
      </c>
      <c r="AF8" s="22">
        <f t="shared" si="30"/>
        <v>3.8793662304191985E-3</v>
      </c>
      <c r="AG8" t="str">
        <f t="shared" si="32"/>
        <v>m</v>
      </c>
      <c r="AH8" s="22">
        <f t="shared" si="33"/>
        <v>-2.7173223107190836E-5</v>
      </c>
      <c r="AI8" s="22"/>
      <c r="AJ8" s="22">
        <f t="shared" si="34"/>
        <v>6.9249631300838388E-5</v>
      </c>
      <c r="AK8" s="22"/>
      <c r="AL8" t="str">
        <f t="shared" si="35"/>
        <v>m</v>
      </c>
      <c r="AN8" s="11">
        <f t="shared" si="8"/>
        <v>500</v>
      </c>
      <c r="AO8" s="11" t="str">
        <f t="shared" si="9"/>
        <v>Hz</v>
      </c>
      <c r="AP8" s="12">
        <f t="shared" si="10"/>
        <v>1E-3</v>
      </c>
      <c r="AQ8" s="13">
        <f t="shared" si="36"/>
        <v>6.8197282677689281E-4</v>
      </c>
      <c r="AR8" s="13">
        <f t="shared" si="37"/>
        <v>1.9686924002870864E-6</v>
      </c>
      <c r="AS8" s="13">
        <f t="shared" si="38"/>
        <v>-2.3399307503686991E-3</v>
      </c>
      <c r="AT8" s="13">
        <f t="shared" si="39"/>
        <v>1.8838986378200976E-6</v>
      </c>
      <c r="AU8" s="17">
        <f t="shared" si="40"/>
        <v>2.4372859604451604E-3</v>
      </c>
      <c r="AV8" s="14">
        <f t="shared" si="41"/>
        <v>1.8906745868236892E-6</v>
      </c>
      <c r="AW8" s="17">
        <f t="shared" si="42"/>
        <v>-1.2872019054395953</v>
      </c>
      <c r="AX8" s="13">
        <f t="shared" si="43"/>
        <v>8.0507003193599808E-4</v>
      </c>
      <c r="AZ8" s="12">
        <f>IFERROR(MATCH(AU8 - 0.000001,'Ref Z list'!$C$5:$C$30,1),1)</f>
        <v>2</v>
      </c>
      <c r="BA8" s="12" t="str">
        <f>INDEX('Ref Z list'!$D$5:$D$30,AZ8)</f>
        <v>1m</v>
      </c>
      <c r="BB8" s="12">
        <f>INDEX('Ref Z list'!$C$5:$C$30,AZ8)</f>
        <v>1E-3</v>
      </c>
      <c r="BC8" s="12">
        <f>IFERROR(MATCH(AN8&amp;AO8&amp;A8&amp;B8&amp;BA8,'Cal Data'!$AR$6:$AR$1108,0),0)</f>
        <v>51</v>
      </c>
      <c r="BD8" s="12">
        <f t="shared" si="44"/>
        <v>2</v>
      </c>
      <c r="BE8" s="12" t="str">
        <f>INDEX('Ref Z list'!$D$5:$D$30,BD8+1)</f>
        <v>3m</v>
      </c>
      <c r="BF8" s="12">
        <f>IFERROR(MATCH(AN8&amp;AO8&amp;A8&amp;B8&amp;BE8,'Cal Data'!$AR$6:$AR$1108,0),0)</f>
        <v>69</v>
      </c>
      <c r="BG8" s="12">
        <f t="shared" si="45"/>
        <v>2</v>
      </c>
      <c r="BH8" s="12" t="str">
        <f>INDEX('Ref Z list'!$D$5:$D$30,BG8)</f>
        <v>1m</v>
      </c>
      <c r="BI8" s="12" t="str">
        <f>IF(INDEX('Ref Z list'!$D$5:$D$30,BG8+1)=0,BH8,INDEX('Ref Z list'!$D$5:$D$30,BG8+1))</f>
        <v>3m</v>
      </c>
      <c r="BJ8" s="12">
        <f>INDEX('Ref Z list'!$C$5:$C$30,BG8)</f>
        <v>1E-3</v>
      </c>
      <c r="BK8" s="12">
        <f>INDEX('Ref Z list'!$C$5:$C$30,BG8+1)</f>
        <v>3.0000000000000001E-3</v>
      </c>
      <c r="BL8" s="14" t="str">
        <f t="shared" si="46"/>
        <v>500Hz3m1m</v>
      </c>
      <c r="BM8" s="14" t="str">
        <f t="shared" si="47"/>
        <v>500Hz3m3m</v>
      </c>
      <c r="BN8" s="12">
        <f>IFERROR(MATCH(BL8,'Cal Data'!$AR$6:$AR$1108,0),0)</f>
        <v>51</v>
      </c>
      <c r="BO8" s="12">
        <f>IFERROR(MATCH(BM8,'Cal Data'!$AR$6:$AR$1108,0),0)</f>
        <v>69</v>
      </c>
      <c r="BQ8" s="14" t="str">
        <f>INDEX('Cal Data'!AR$6:AR$1108,$BN8)</f>
        <v>500Hz3m1m</v>
      </c>
      <c r="BR8" s="14">
        <f>INDEX('Cal Data'!AS$6:AS$1108,$BN8)</f>
        <v>-8.6726311199604791E-8</v>
      </c>
      <c r="BS8" s="14">
        <f>INDEX('Cal Data'!AT$6:AT$1108,$BN8)</f>
        <v>2.8009262479928687E-4</v>
      </c>
      <c r="BT8" s="14">
        <f>INDEX('Cal Data'!AU$6:AU$1108,$BN8)</f>
        <v>9.964172002266364E-8</v>
      </c>
      <c r="BU8" s="14">
        <f>INDEX('Cal Data'!AV$6:AV$1108,$BN8)</f>
        <v>3.1946181109888524E-3</v>
      </c>
      <c r="BV8" s="14" t="str">
        <f>INDEX('Cal Data'!AR$6:AR$1108,$BO8)</f>
        <v>500Hz3m3m</v>
      </c>
      <c r="BW8" s="14">
        <f>INDEX('Cal Data'!AS$6:AS$1108,$BO8)</f>
        <v>2.2927508808645233E-7</v>
      </c>
      <c r="BX8" s="14">
        <f>INDEX('Cal Data'!AT$6:AT$1108,$BO8)</f>
        <v>2.3749808226132471E-3</v>
      </c>
      <c r="BY8" s="14">
        <f>INDEX('Cal Data'!AU$6:AU$1108,$BO8)</f>
        <v>-1.0533248381087889E-7</v>
      </c>
      <c r="BZ8" s="14">
        <f>INDEX('Cal Data'!AV$6:AV$1108,$BO8)</f>
        <v>6.7098460075231867E-4</v>
      </c>
      <c r="CB8" s="14">
        <f t="shared" si="11"/>
        <v>1.4036587613783283E-7</v>
      </c>
      <c r="CC8" s="14">
        <f t="shared" si="12"/>
        <v>2.3749808226132471E-3</v>
      </c>
      <c r="CD8" s="14">
        <f t="shared" si="13"/>
        <v>-4.766155268902399E-8</v>
      </c>
      <c r="CE8" s="14">
        <f t="shared" si="14"/>
        <v>1.3810266042028985E-3</v>
      </c>
      <c r="CG8" s="14">
        <f t="shared" si="15"/>
        <v>6.8211319265303061E-4</v>
      </c>
      <c r="CH8" s="14">
        <f t="shared" si="16"/>
        <v>2.3749840864266359E-3</v>
      </c>
      <c r="CI8" s="14">
        <f t="shared" si="17"/>
        <v>-2.339978411921388E-3</v>
      </c>
      <c r="CJ8" s="14">
        <f t="shared" si="18"/>
        <v>1.3810317439554023E-3</v>
      </c>
      <c r="CL8">
        <f>INDEX('Cal Data'!BB$6:BB$1000,$BN8)</f>
        <v>0.99991379152821469</v>
      </c>
      <c r="CM8">
        <f>INDEX('Cal Data'!BC$6:BC$1000,$BN8)</f>
        <v>3.1106634689323677E-7</v>
      </c>
      <c r="CN8">
        <f>INDEX('Cal Data'!BD$6:BD$1000,$BN8)</f>
        <v>9.9949627115205469E-5</v>
      </c>
      <c r="CO8">
        <f>INDEX('Cal Data'!BE$6:BE$1000,$BN8)</f>
        <v>3.216513910062474E-3</v>
      </c>
      <c r="CP8" t="str">
        <f>INDEX('Cal Data'!BF$6:BF$1000,$BN8)</f>
        <v>OK</v>
      </c>
      <c r="CQ8">
        <f>INDEX('Cal Data'!BB$6:BB$1000,$BO8)</f>
        <v>1.0000762247709052</v>
      </c>
      <c r="CR8">
        <f>INDEX('Cal Data'!BC$6:BC$1000,$BO8)</f>
        <v>2.4189536893961794E-6</v>
      </c>
      <c r="CS8">
        <f>INDEX('Cal Data'!BD$6:BD$1000,$BO8)</f>
        <v>-3.5439632437942251E-5</v>
      </c>
      <c r="CT8">
        <f>INDEX('Cal Data'!BE$6:BE$1000,$BO8)</f>
        <v>4.0390367183761966E-4</v>
      </c>
      <c r="CU8" t="str">
        <f>INDEX('Cal Data'!BF$6:BF$1000,$BO8)</f>
        <v>OK</v>
      </c>
      <c r="CW8" s="14">
        <f t="shared" si="19"/>
        <v>1.000030523037829</v>
      </c>
      <c r="CX8" s="14">
        <f t="shared" si="20"/>
        <v>2.4189536893961794E-6</v>
      </c>
      <c r="CY8" s="14">
        <f t="shared" si="21"/>
        <v>2.653086139802949E-6</v>
      </c>
      <c r="CZ8" s="14">
        <f t="shared" si="22"/>
        <v>1.1952513062600235E-3</v>
      </c>
      <c r="DB8" s="14">
        <f t="shared" si="23"/>
        <v>2.4373603538167311E-3</v>
      </c>
      <c r="DC8" s="14">
        <f t="shared" si="24"/>
        <v>3.7813537697639952E-6</v>
      </c>
      <c r="DD8" s="25">
        <f t="shared" si="25"/>
        <v>-1.2871992523534554</v>
      </c>
      <c r="DE8" s="25">
        <f t="shared" si="26"/>
        <v>2.0052871890085988E-3</v>
      </c>
      <c r="DF8" s="14">
        <f t="shared" si="48"/>
        <v>6.8199985088421289E-4</v>
      </c>
      <c r="DG8" s="14">
        <f t="shared" si="49"/>
        <v>4.8101830509029315E-6</v>
      </c>
      <c r="DH8" s="14">
        <f t="shared" si="50"/>
        <v>-2.3400003627673934E-3</v>
      </c>
      <c r="DI8" s="14">
        <f t="shared" si="51"/>
        <v>3.8793662304191985E-6</v>
      </c>
    </row>
    <row r="9" spans="1:113" x14ac:dyDescent="0.25">
      <c r="A9" s="7">
        <v>100</v>
      </c>
      <c r="B9" s="7" t="s">
        <v>3</v>
      </c>
      <c r="C9" s="10">
        <v>0.5</v>
      </c>
      <c r="D9" s="20">
        <v>-32.801477055207677</v>
      </c>
      <c r="E9" s="20">
        <v>4.0882219636920484E-4</v>
      </c>
      <c r="F9" s="20">
        <v>18.203975006425122</v>
      </c>
      <c r="G9" s="20">
        <v>8.8915517493823326E-4</v>
      </c>
      <c r="H9" s="8" t="s">
        <v>3</v>
      </c>
      <c r="I9" s="35"/>
      <c r="J9" s="20">
        <v>-1.0127092806528249E-3</v>
      </c>
      <c r="K9" s="20">
        <v>2.2216563023034535E-5</v>
      </c>
      <c r="L9" s="20">
        <v>1.8410959783243348E-3</v>
      </c>
      <c r="M9" s="20">
        <v>5.2011218868765056E-4</v>
      </c>
      <c r="N9" s="8" t="s">
        <v>3</v>
      </c>
      <c r="P9" s="21">
        <f t="shared" si="3"/>
        <v>-32.800000049825158</v>
      </c>
      <c r="Q9" s="21">
        <f t="shared" si="4"/>
        <v>5.1185152508855429E-3</v>
      </c>
      <c r="R9" s="21">
        <f t="shared" si="5"/>
        <v>18.199999878068695</v>
      </c>
      <c r="S9" s="21">
        <f t="shared" si="6"/>
        <v>9.0336875098709895E-3</v>
      </c>
      <c r="T9" s="18" t="str">
        <f t="shared" si="7"/>
        <v>m</v>
      </c>
      <c r="U9" t="str">
        <f t="shared" si="27"/>
        <v>OK</v>
      </c>
      <c r="W9" s="22">
        <v>-32.800000000000004</v>
      </c>
      <c r="X9" s="22"/>
      <c r="Y9" s="22">
        <v>18.2</v>
      </c>
      <c r="Z9" s="22"/>
      <c r="AA9" t="str">
        <f t="shared" si="28"/>
        <v>m</v>
      </c>
      <c r="AC9" s="22">
        <f t="shared" si="29"/>
        <v>-4.9825153780602705E-8</v>
      </c>
      <c r="AD9" s="22">
        <f t="shared" si="30"/>
        <v>5.1185152508855429E-3</v>
      </c>
      <c r="AE9" s="22">
        <f t="shared" si="31"/>
        <v>-1.2193130416449094E-7</v>
      </c>
      <c r="AF9" s="22">
        <f t="shared" si="30"/>
        <v>9.0336875098709895E-3</v>
      </c>
      <c r="AG9" t="str">
        <f t="shared" si="32"/>
        <v>m</v>
      </c>
      <c r="AH9" s="22">
        <f t="shared" si="33"/>
        <v>-4.643459270212702E-4</v>
      </c>
      <c r="AI9" s="22"/>
      <c r="AJ9" s="22">
        <f t="shared" si="34"/>
        <v>2.1339104467976711E-3</v>
      </c>
      <c r="AK9" s="22"/>
      <c r="AL9" t="str">
        <f t="shared" si="35"/>
        <v>m</v>
      </c>
      <c r="AN9" s="11">
        <f t="shared" si="8"/>
        <v>500</v>
      </c>
      <c r="AO9" s="11" t="str">
        <f t="shared" si="9"/>
        <v>mHz</v>
      </c>
      <c r="AP9" s="12">
        <f t="shared" si="10"/>
        <v>1E-3</v>
      </c>
      <c r="AQ9" s="13">
        <f t="shared" si="36"/>
        <v>-3.2800464345927025E-2</v>
      </c>
      <c r="AR9" s="13">
        <f t="shared" si="37"/>
        <v>4.0942540702391338E-7</v>
      </c>
      <c r="AS9" s="13">
        <f t="shared" si="38"/>
        <v>1.8202133910446797E-2</v>
      </c>
      <c r="AT9" s="13">
        <f t="shared" si="39"/>
        <v>1.0301036908684963E-6</v>
      </c>
      <c r="AU9" s="17">
        <f t="shared" si="40"/>
        <v>3.7512506450546157E-2</v>
      </c>
      <c r="AV9" s="14">
        <f t="shared" si="41"/>
        <v>6.1481464671143483E-7</v>
      </c>
      <c r="AW9" s="17">
        <f t="shared" si="42"/>
        <v>2.6349682804291401</v>
      </c>
      <c r="AX9" s="13">
        <f t="shared" si="43"/>
        <v>2.4588034022645763E-5</v>
      </c>
      <c r="AZ9" s="12">
        <f>IFERROR(MATCH(AU9 - 0.000001,'Ref Z list'!$C$5:$C$30,1),1)</f>
        <v>4</v>
      </c>
      <c r="BA9" s="12" t="str">
        <f>INDEX('Ref Z list'!$D$5:$D$30,AZ9)</f>
        <v>10m</v>
      </c>
      <c r="BB9" s="12">
        <f>INDEX('Ref Z list'!$C$5:$C$30,AZ9)</f>
        <v>0.01</v>
      </c>
      <c r="BC9" s="12">
        <f>IFERROR(MATCH(AN9&amp;AO9&amp;A9&amp;B9&amp;BA9,'Cal Data'!$AR$6:$AR$1108,0),0)</f>
        <v>114</v>
      </c>
      <c r="BD9" s="12">
        <f t="shared" si="44"/>
        <v>4</v>
      </c>
      <c r="BE9" s="12" t="str">
        <f>INDEX('Ref Z list'!$D$5:$D$30,BD9+1)</f>
        <v>100m</v>
      </c>
      <c r="BF9" s="12">
        <f>IFERROR(MATCH(AN9&amp;AO9&amp;A9&amp;B9&amp;BE9,'Cal Data'!$AR$6:$AR$1108,0),0)</f>
        <v>132</v>
      </c>
      <c r="BG9" s="12">
        <f t="shared" si="45"/>
        <v>4</v>
      </c>
      <c r="BH9" s="12" t="str">
        <f>INDEX('Ref Z list'!$D$5:$D$30,BG9)</f>
        <v>10m</v>
      </c>
      <c r="BI9" s="12" t="str">
        <f>IF(INDEX('Ref Z list'!$D$5:$D$30,BG9+1)=0,BH9,INDEX('Ref Z list'!$D$5:$D$30,BG9+1))</f>
        <v>100m</v>
      </c>
      <c r="BJ9" s="12">
        <f>INDEX('Ref Z list'!$C$5:$C$30,BG9)</f>
        <v>0.01</v>
      </c>
      <c r="BK9" s="12">
        <f>INDEX('Ref Z list'!$C$5:$C$30,BG9+1)</f>
        <v>0.1</v>
      </c>
      <c r="BL9" s="14" t="str">
        <f t="shared" si="46"/>
        <v>500mHz100m10m</v>
      </c>
      <c r="BM9" s="14" t="str">
        <f t="shared" si="47"/>
        <v>500mHz100m100m</v>
      </c>
      <c r="BN9" s="12">
        <f>IFERROR(MATCH(BL9,'Cal Data'!$AR$6:$AR$1108,0),0)</f>
        <v>114</v>
      </c>
      <c r="BO9" s="12">
        <f>IFERROR(MATCH(BM9,'Cal Data'!$AR$6:$AR$1108,0),0)</f>
        <v>132</v>
      </c>
      <c r="BQ9" s="14" t="str">
        <f>INDEX('Cal Data'!AR$6:AR$1108,$BN9)</f>
        <v>500mHz100m10m</v>
      </c>
      <c r="BR9" s="14">
        <f>INDEX('Cal Data'!AS$6:AS$1108,$BN9)</f>
        <v>-5.3831478923765941E-7</v>
      </c>
      <c r="BS9" s="14">
        <f>INDEX('Cal Data'!AT$6:AT$1108,$BN9)</f>
        <v>2.9438836119640411E-3</v>
      </c>
      <c r="BT9" s="14">
        <f>INDEX('Cal Data'!AU$6:AU$1108,$BN9)</f>
        <v>1.0001074360918582E-6</v>
      </c>
      <c r="BU9" s="14">
        <f>INDEX('Cal Data'!AV$6:AV$1108,$BN9)</f>
        <v>1.8520932113761097E-3</v>
      </c>
      <c r="BV9" s="14" t="str">
        <f>INDEX('Cal Data'!AR$6:AR$1108,$BO9)</f>
        <v>500mHz100m100m</v>
      </c>
      <c r="BW9" s="14">
        <f>INDEX('Cal Data'!AS$6:AS$1108,$BO9)</f>
        <v>-3.4264831599850609E-7</v>
      </c>
      <c r="BX9" s="14">
        <f>INDEX('Cal Data'!AT$6:AT$1108,$BO9)</f>
        <v>4.8149784128225324E-3</v>
      </c>
      <c r="BY9" s="14">
        <f>INDEX('Cal Data'!AU$6:AU$1108,$BO9)</f>
        <v>-8.4037476002762399E-6</v>
      </c>
      <c r="BZ9" s="14">
        <f>INDEX('Cal Data'!AV$6:AV$1108,$BO9)</f>
        <v>1.5333861712695765E-3</v>
      </c>
      <c r="CB9" s="14">
        <f t="shared" si="11"/>
        <v>-4.7850062138046134E-7</v>
      </c>
      <c r="CC9" s="14">
        <f t="shared" si="12"/>
        <v>4.8149784128225324E-3</v>
      </c>
      <c r="CD9" s="14">
        <f t="shared" si="13"/>
        <v>-1.8745994788867885E-6</v>
      </c>
      <c r="CE9" s="14">
        <f t="shared" si="14"/>
        <v>1.7546662169676045E-3</v>
      </c>
      <c r="CG9" s="14">
        <f t="shared" si="15"/>
        <v>-3.2800942846548407E-2</v>
      </c>
      <c r="CH9" s="14">
        <f t="shared" si="16"/>
        <v>4.8149784824507418E-3</v>
      </c>
      <c r="CI9" s="14">
        <f t="shared" si="17"/>
        <v>1.8200259310967911E-2</v>
      </c>
      <c r="CJ9" s="14">
        <f t="shared" si="18"/>
        <v>1.7546674264435013E-3</v>
      </c>
      <c r="CL9">
        <f>INDEX('Cal Data'!BB$6:BB$1000,$BN9)</f>
        <v>0.99994616377231127</v>
      </c>
      <c r="CM9">
        <f>INDEX('Cal Data'!BC$6:BC$1000,$BN9)</f>
        <v>3.1680006132707799E-6</v>
      </c>
      <c r="CN9">
        <f>INDEX('Cal Data'!BD$6:BD$1000,$BN9)</f>
        <v>9.9999258525693775E-5</v>
      </c>
      <c r="CO9">
        <f>INDEX('Cal Data'!BE$6:BE$1000,$BN9)</f>
        <v>3.6197587879193305E-4</v>
      </c>
      <c r="CP9" t="str">
        <f>INDEX('Cal Data'!BF$6:BF$1000,$BN9)</f>
        <v>OK</v>
      </c>
      <c r="CQ9">
        <f>INDEX('Cal Data'!BB$6:BB$1000,$BO9)</f>
        <v>0.99999657638007189</v>
      </c>
      <c r="CR9">
        <f>INDEX('Cal Data'!BC$6:BC$1000,$BO9)</f>
        <v>5.2288887597959827E-6</v>
      </c>
      <c r="CS9">
        <f>INDEX('Cal Data'!BD$6:BD$1000,$BO9)</f>
        <v>-8.4042836757506497E-5</v>
      </c>
      <c r="CT9">
        <f>INDEX('Cal Data'!BE$6:BE$1000,$BO9)</f>
        <v>6.2294185816285749E-5</v>
      </c>
      <c r="CU9" t="str">
        <f>INDEX('Cal Data'!BF$6:BF$1000,$BO9)</f>
        <v>OK</v>
      </c>
      <c r="CW9" s="14">
        <f t="shared" si="19"/>
        <v>0.99996157463004687</v>
      </c>
      <c r="CX9" s="14">
        <f t="shared" si="20"/>
        <v>5.2288887597959827E-6</v>
      </c>
      <c r="CY9" s="14">
        <f t="shared" si="21"/>
        <v>4.3738599262904037E-5</v>
      </c>
      <c r="CZ9" s="14">
        <f t="shared" si="22"/>
        <v>2.703648286685654E-4</v>
      </c>
      <c r="DB9" s="14">
        <f t="shared" si="23"/>
        <v>3.7511065018607924E-2</v>
      </c>
      <c r="DC9" s="14">
        <f t="shared" si="24"/>
        <v>1.2451756988104211E-6</v>
      </c>
      <c r="DD9" s="25">
        <f t="shared" si="25"/>
        <v>2.635012019028403</v>
      </c>
      <c r="DE9" s="25">
        <f t="shared" si="26"/>
        <v>2.7480070278181214E-4</v>
      </c>
      <c r="DF9" s="14">
        <f t="shared" si="48"/>
        <v>-3.2800000049825161E-2</v>
      </c>
      <c r="DG9" s="14">
        <f t="shared" si="49"/>
        <v>5.1185152508855427E-6</v>
      </c>
      <c r="DH9" s="14">
        <f t="shared" si="50"/>
        <v>1.8199999878068696E-2</v>
      </c>
      <c r="DI9" s="14">
        <f t="shared" si="51"/>
        <v>9.0336875098709903E-6</v>
      </c>
    </row>
    <row r="10" spans="1:113" x14ac:dyDescent="0.25">
      <c r="A10" s="7">
        <v>10</v>
      </c>
      <c r="B10" s="7" t="s">
        <v>3</v>
      </c>
      <c r="C10" s="10">
        <v>5</v>
      </c>
      <c r="D10" s="20">
        <v>9.4391300730799585</v>
      </c>
      <c r="E10" s="20">
        <v>1.9994271644607291E-3</v>
      </c>
      <c r="F10" s="20">
        <v>-1.5901484816020652</v>
      </c>
      <c r="G10" s="20">
        <v>2.1584806315829658E-5</v>
      </c>
      <c r="H10" s="8" t="s">
        <v>3</v>
      </c>
      <c r="I10" s="35"/>
      <c r="J10" s="20">
        <v>-9.8700781944444891E-5</v>
      </c>
      <c r="K10" s="20">
        <v>1.582469183948102E-3</v>
      </c>
      <c r="L10" s="20">
        <v>5.646602343073355E-4</v>
      </c>
      <c r="M10" s="20">
        <v>2.945329413642716E-4</v>
      </c>
      <c r="N10" s="8" t="s">
        <v>3</v>
      </c>
      <c r="P10" s="21">
        <f t="shared" si="3"/>
        <v>9.4400000359090228</v>
      </c>
      <c r="Q10" s="21">
        <f t="shared" si="4"/>
        <v>5.0040283004142098E-3</v>
      </c>
      <c r="R10" s="21">
        <f t="shared" si="5"/>
        <v>-1.5900000097133995</v>
      </c>
      <c r="S10" s="21">
        <f t="shared" si="6"/>
        <v>4.0155225479835176E-3</v>
      </c>
      <c r="T10" s="18" t="str">
        <f t="shared" si="7"/>
        <v>m</v>
      </c>
      <c r="U10" t="str">
        <f t="shared" si="27"/>
        <v>OK</v>
      </c>
      <c r="W10" s="22">
        <v>9.44</v>
      </c>
      <c r="X10" s="22"/>
      <c r="Y10" s="22">
        <v>-1.59</v>
      </c>
      <c r="Z10" s="22"/>
      <c r="AA10" t="str">
        <f t="shared" si="28"/>
        <v>m</v>
      </c>
      <c r="AC10" s="22">
        <f t="shared" si="29"/>
        <v>3.5909023310409793E-8</v>
      </c>
      <c r="AD10" s="22">
        <f t="shared" si="30"/>
        <v>5.0040283004142098E-3</v>
      </c>
      <c r="AE10" s="22">
        <f t="shared" si="31"/>
        <v>-9.7133994181319849E-9</v>
      </c>
      <c r="AF10" s="22">
        <f t="shared" si="30"/>
        <v>4.0155225479835176E-3</v>
      </c>
      <c r="AG10" t="str">
        <f t="shared" si="32"/>
        <v>m</v>
      </c>
      <c r="AH10" s="22">
        <f t="shared" si="33"/>
        <v>-7.7122613809699203E-4</v>
      </c>
      <c r="AI10" s="22"/>
      <c r="AJ10" s="22">
        <f t="shared" si="34"/>
        <v>-7.1314183637238848E-4</v>
      </c>
      <c r="AK10" s="22"/>
      <c r="AL10" t="str">
        <f t="shared" si="35"/>
        <v>m</v>
      </c>
      <c r="AN10" s="11">
        <f t="shared" si="8"/>
        <v>5</v>
      </c>
      <c r="AO10" s="11" t="str">
        <f t="shared" si="9"/>
        <v>Hz</v>
      </c>
      <c r="AP10" s="12">
        <f t="shared" si="10"/>
        <v>1E-3</v>
      </c>
      <c r="AQ10" s="13">
        <f t="shared" si="36"/>
        <v>9.4392287738619025E-3</v>
      </c>
      <c r="AR10" s="13">
        <f t="shared" si="37"/>
        <v>2.5498858217827805E-6</v>
      </c>
      <c r="AS10" s="13">
        <f t="shared" si="38"/>
        <v>-1.5907131418363724E-3</v>
      </c>
      <c r="AT10" s="13">
        <f t="shared" si="39"/>
        <v>2.9532280205290846E-7</v>
      </c>
      <c r="AU10" s="17">
        <f t="shared" si="40"/>
        <v>9.5723251169667987E-3</v>
      </c>
      <c r="AV10" s="14">
        <f t="shared" si="41"/>
        <v>2.5149103663218589E-6</v>
      </c>
      <c r="AW10" s="17">
        <f t="shared" si="42"/>
        <v>-0.16695285095229825</v>
      </c>
      <c r="AX10" s="13">
        <f t="shared" si="43"/>
        <v>5.3713036010953983E-5</v>
      </c>
      <c r="AZ10" s="12">
        <f>IFERROR(MATCH(AU10 - 0.000001,'Ref Z list'!$C$5:$C$30,1),1)</f>
        <v>3</v>
      </c>
      <c r="BA10" s="12" t="str">
        <f>INDEX('Ref Z list'!$D$5:$D$30,AZ10)</f>
        <v>3m</v>
      </c>
      <c r="BB10" s="12">
        <f>INDEX('Ref Z list'!$C$5:$C$30,AZ10)</f>
        <v>3.0000000000000001E-3</v>
      </c>
      <c r="BC10" s="12">
        <f>IFERROR(MATCH(AN10&amp;AO10&amp;A10&amp;B10&amp;BA10,'Cal Data'!$AR$6:$AR$1108,0),0)</f>
        <v>81</v>
      </c>
      <c r="BD10" s="12">
        <f t="shared" si="44"/>
        <v>3</v>
      </c>
      <c r="BE10" s="12" t="str">
        <f>INDEX('Ref Z list'!$D$5:$D$30,BD10+1)</f>
        <v>10m</v>
      </c>
      <c r="BF10" s="12">
        <f>IFERROR(MATCH(AN10&amp;AO10&amp;A10&amp;B10&amp;BE10,'Cal Data'!$AR$6:$AR$1108,0),0)</f>
        <v>99</v>
      </c>
      <c r="BG10" s="12">
        <f t="shared" si="45"/>
        <v>3</v>
      </c>
      <c r="BH10" s="12" t="str">
        <f>INDEX('Ref Z list'!$D$5:$D$30,BG10)</f>
        <v>3m</v>
      </c>
      <c r="BI10" s="12" t="str">
        <f>IF(INDEX('Ref Z list'!$D$5:$D$30,BG10+1)=0,BH10,INDEX('Ref Z list'!$D$5:$D$30,BG10+1))</f>
        <v>10m</v>
      </c>
      <c r="BJ10" s="12">
        <f>INDEX('Ref Z list'!$C$5:$C$30,BG10)</f>
        <v>3.0000000000000001E-3</v>
      </c>
      <c r="BK10" s="12">
        <f>INDEX('Ref Z list'!$C$5:$C$30,BG10+1)</f>
        <v>0.01</v>
      </c>
      <c r="BL10" s="14" t="str">
        <f t="shared" si="46"/>
        <v>5Hz10m3m</v>
      </c>
      <c r="BM10" s="14" t="str">
        <f t="shared" si="47"/>
        <v>5Hz10m10m</v>
      </c>
      <c r="BN10" s="12">
        <f>IFERROR(MATCH(BL10,'Cal Data'!$AR$6:$AR$1108,0),0)</f>
        <v>81</v>
      </c>
      <c r="BO10" s="12">
        <f>IFERROR(MATCH(BM10,'Cal Data'!$AR$6:$AR$1108,0),0)</f>
        <v>99</v>
      </c>
      <c r="BQ10" s="14" t="str">
        <f>INDEX('Cal Data'!AR$6:AR$1108,$BN10)</f>
        <v>5Hz10m3m</v>
      </c>
      <c r="BR10" s="14">
        <f>INDEX('Cal Data'!AS$6:AS$1108,$BN10)</f>
        <v>-1.2340689772025529E-7</v>
      </c>
      <c r="BS10" s="14">
        <f>INDEX('Cal Data'!AT$6:AT$1108,$BN10)</f>
        <v>9.5267774360271106E-4</v>
      </c>
      <c r="BT10" s="14">
        <f>INDEX('Cal Data'!AU$6:AU$1108,$BN10)</f>
        <v>2.9997023973641772E-7</v>
      </c>
      <c r="BU10" s="14">
        <f>INDEX('Cal Data'!AV$6:AV$1108,$BN10)</f>
        <v>2.009018170561038E-3</v>
      </c>
      <c r="BV10" s="14" t="str">
        <f>INDEX('Cal Data'!AR$6:AR$1108,$BO10)</f>
        <v>5Hz10m10m</v>
      </c>
      <c r="BW10" s="14">
        <f>INDEX('Cal Data'!AS$6:AS$1108,$BO10)</f>
        <v>7.4124315525836426E-7</v>
      </c>
      <c r="BX10" s="14">
        <f>INDEX('Cal Data'!AT$6:AT$1108,$BO10)</f>
        <v>4.0652795425607053E-3</v>
      </c>
      <c r="BY10" s="14">
        <f>INDEX('Cal Data'!AU$6:AU$1108,$BO10)</f>
        <v>8.5979210661036873E-7</v>
      </c>
      <c r="BZ10" s="14">
        <f>INDEX('Cal Data'!AV$6:AV$1108,$BO10)</f>
        <v>1.138219099444619E-3</v>
      </c>
      <c r="CB10" s="14">
        <f t="shared" si="11"/>
        <v>6.8841613950518097E-7</v>
      </c>
      <c r="CC10" s="14">
        <f t="shared" si="12"/>
        <v>4.0652795425607053E-3</v>
      </c>
      <c r="CD10" s="14">
        <f t="shared" si="13"/>
        <v>8.2558899926254802E-7</v>
      </c>
      <c r="CE10" s="14">
        <f t="shared" si="14"/>
        <v>1.1914217981424955E-3</v>
      </c>
      <c r="CG10" s="14">
        <f t="shared" si="15"/>
        <v>9.4399171900014078E-3</v>
      </c>
      <c r="CH10" s="14">
        <f t="shared" si="16"/>
        <v>4.0652827413149746E-3</v>
      </c>
      <c r="CI10" s="14">
        <f t="shared" si="17"/>
        <v>-1.5898875528371098E-3</v>
      </c>
      <c r="CJ10" s="14">
        <f t="shared" si="18"/>
        <v>1.1914219445483313E-3</v>
      </c>
      <c r="CL10">
        <f>INDEX('Cal Data'!BB$6:BB$1000,$BN10)</f>
        <v>0.99995887774747338</v>
      </c>
      <c r="CM10">
        <f>INDEX('Cal Data'!BC$6:BC$1000,$BN10)</f>
        <v>3.0537640696491863E-6</v>
      </c>
      <c r="CN10">
        <f>INDEX('Cal Data'!BD$6:BD$1000,$BN10)</f>
        <v>1.0000038801850865E-4</v>
      </c>
      <c r="CO10">
        <f>INDEX('Cal Data'!BE$6:BE$1000,$BN10)</f>
        <v>8.5174843029801276E-4</v>
      </c>
      <c r="CP10" t="str">
        <f>INDEX('Cal Data'!BF$6:BF$1000,$BN10)</f>
        <v>OK</v>
      </c>
      <c r="CQ10">
        <f>INDEX('Cal Data'!BB$6:BB$1000,$BO10)</f>
        <v>1.0000741160075355</v>
      </c>
      <c r="CR10">
        <f>INDEX('Cal Data'!BC$6:BC$1000,$BO10)</f>
        <v>4.0809636531069436E-6</v>
      </c>
      <c r="CS10">
        <f>INDEX('Cal Data'!BD$6:BD$1000,$BO10)</f>
        <v>8.5991092823254383E-5</v>
      </c>
      <c r="CT10">
        <f>INDEX('Cal Data'!BE$6:BE$1000,$BO10)</f>
        <v>3.7268845732656868E-4</v>
      </c>
      <c r="CU10" t="str">
        <f>INDEX('Cal Data'!BF$6:BF$1000,$BO10)</f>
        <v>OK</v>
      </c>
      <c r="CW10" s="14">
        <f t="shared" si="19"/>
        <v>1.0000670753633365</v>
      </c>
      <c r="CX10" s="14">
        <f t="shared" si="20"/>
        <v>4.0809636531069436E-6</v>
      </c>
      <c r="CY10" s="14">
        <f t="shared" si="21"/>
        <v>8.6847010492398377E-5</v>
      </c>
      <c r="CZ10" s="14">
        <f t="shared" si="22"/>
        <v>4.0195730274177597E-4</v>
      </c>
      <c r="DB10" s="14">
        <f t="shared" si="23"/>
        <v>9.5729671841519939E-3</v>
      </c>
      <c r="DC10" s="14">
        <f t="shared" si="24"/>
        <v>5.0299724276497744E-6</v>
      </c>
      <c r="DD10" s="25">
        <f t="shared" si="25"/>
        <v>-0.16686600394180587</v>
      </c>
      <c r="DE10" s="25">
        <f t="shared" si="26"/>
        <v>4.1606493985614783E-4</v>
      </c>
      <c r="DF10" s="14">
        <f t="shared" si="48"/>
        <v>9.4400000359090228E-3</v>
      </c>
      <c r="DG10" s="14">
        <f t="shared" si="49"/>
        <v>5.0040283004142097E-6</v>
      </c>
      <c r="DH10" s="14">
        <f t="shared" si="50"/>
        <v>-1.5900000097133996E-3</v>
      </c>
      <c r="DI10" s="14">
        <f t="shared" si="51"/>
        <v>4.0155225479835176E-6</v>
      </c>
    </row>
    <row r="11" spans="1:113" x14ac:dyDescent="0.25">
      <c r="A11" s="7">
        <v>3</v>
      </c>
      <c r="B11" s="7" t="s">
        <v>3</v>
      </c>
      <c r="C11" s="10">
        <v>2</v>
      </c>
      <c r="D11" s="20">
        <v>-0.11983826986199124</v>
      </c>
      <c r="E11" s="20">
        <v>9.7636815284745217E-4</v>
      </c>
      <c r="F11" s="20">
        <v>-1.0797474397006648</v>
      </c>
      <c r="G11" s="20">
        <v>6.7449240708448641E-4</v>
      </c>
      <c r="H11" s="8" t="s">
        <v>3</v>
      </c>
      <c r="I11" s="35"/>
      <c r="J11" s="20">
        <v>2.6043795329620952E-4</v>
      </c>
      <c r="K11" s="20">
        <v>1.2330730831791612E-3</v>
      </c>
      <c r="L11" s="20">
        <v>2.2918389673277529E-4</v>
      </c>
      <c r="M11" s="20">
        <v>1.2179532312452284E-3</v>
      </c>
      <c r="N11" s="8" t="s">
        <v>3</v>
      </c>
      <c r="P11" s="21">
        <f t="shared" si="3"/>
        <v>-0.1199999966483742</v>
      </c>
      <c r="Q11" s="21">
        <f t="shared" si="4"/>
        <v>4.3497316562831501E-3</v>
      </c>
      <c r="R11" s="21">
        <f t="shared" si="5"/>
        <v>-1.0800000003651571</v>
      </c>
      <c r="S11" s="21">
        <f t="shared" si="6"/>
        <v>2.8137404155527492E-3</v>
      </c>
      <c r="T11" s="18" t="str">
        <f t="shared" si="7"/>
        <v>m</v>
      </c>
      <c r="U11" t="str">
        <f t="shared" si="27"/>
        <v>OK</v>
      </c>
      <c r="W11" s="22">
        <v>-0.12</v>
      </c>
      <c r="X11" s="22"/>
      <c r="Y11" s="22">
        <v>-1.08</v>
      </c>
      <c r="Z11" s="22"/>
      <c r="AA11" t="str">
        <f t="shared" si="28"/>
        <v>m</v>
      </c>
      <c r="AC11" s="22">
        <f t="shared" si="29"/>
        <v>3.35162579634396E-9</v>
      </c>
      <c r="AD11" s="22">
        <f t="shared" si="30"/>
        <v>4.3497316562831501E-3</v>
      </c>
      <c r="AE11" s="22">
        <f t="shared" si="31"/>
        <v>-3.6515701573591741E-10</v>
      </c>
      <c r="AF11" s="22">
        <f t="shared" si="30"/>
        <v>2.8137404155527492E-3</v>
      </c>
      <c r="AG11" t="str">
        <f t="shared" si="32"/>
        <v>m</v>
      </c>
      <c r="AH11" s="22">
        <f t="shared" si="33"/>
        <v>-9.8707815287452094E-5</v>
      </c>
      <c r="AI11" s="22"/>
      <c r="AJ11" s="22">
        <f t="shared" si="34"/>
        <v>2.3376402602526269E-5</v>
      </c>
      <c r="AK11" s="22"/>
      <c r="AL11" t="str">
        <f t="shared" si="35"/>
        <v>m</v>
      </c>
      <c r="AN11" s="11">
        <f t="shared" si="8"/>
        <v>2</v>
      </c>
      <c r="AO11" s="11" t="str">
        <f t="shared" si="9"/>
        <v>Hz</v>
      </c>
      <c r="AP11" s="12">
        <f t="shared" si="10"/>
        <v>1E-3</v>
      </c>
      <c r="AQ11" s="13">
        <f t="shared" si="36"/>
        <v>-1.2009870781528745E-4</v>
      </c>
      <c r="AR11" s="13">
        <f t="shared" si="37"/>
        <v>1.5728203960896833E-6</v>
      </c>
      <c r="AS11" s="13">
        <f t="shared" si="38"/>
        <v>-1.0799766235973975E-3</v>
      </c>
      <c r="AT11" s="13">
        <f t="shared" si="39"/>
        <v>1.3922464152280362E-6</v>
      </c>
      <c r="AU11" s="17">
        <f t="shared" si="40"/>
        <v>1.0866338882695205E-3</v>
      </c>
      <c r="AV11" s="14">
        <f t="shared" si="41"/>
        <v>1.3945932788208341E-6</v>
      </c>
      <c r="AW11" s="17">
        <f t="shared" si="42"/>
        <v>-1.6815462062092021</v>
      </c>
      <c r="AX11" s="13">
        <f t="shared" si="43"/>
        <v>1.4455097191149882E-3</v>
      </c>
      <c r="AZ11" s="12">
        <f>IFERROR(MATCH(AU11 - 0.000001,'Ref Z list'!$C$5:$C$30,1),1)</f>
        <v>2</v>
      </c>
      <c r="BA11" s="12" t="str">
        <f>INDEX('Ref Z list'!$D$5:$D$30,AZ11)</f>
        <v>1m</v>
      </c>
      <c r="BB11" s="12">
        <f>INDEX('Ref Z list'!$C$5:$C$30,AZ11)</f>
        <v>1E-3</v>
      </c>
      <c r="BC11" s="12">
        <f>IFERROR(MATCH(AN11&amp;AO11&amp;A11&amp;B11&amp;BA11,'Cal Data'!$AR$6:$AR$1108,0),0)</f>
        <v>44</v>
      </c>
      <c r="BD11" s="12">
        <f t="shared" si="44"/>
        <v>2</v>
      </c>
      <c r="BE11" s="12" t="str">
        <f>INDEX('Ref Z list'!$D$5:$D$30,BD11+1)</f>
        <v>3m</v>
      </c>
      <c r="BF11" s="12">
        <f>IFERROR(MATCH(AN11&amp;AO11&amp;A11&amp;B11&amp;BE11,'Cal Data'!$AR$6:$AR$1108,0),0)</f>
        <v>62</v>
      </c>
      <c r="BG11" s="12">
        <f t="shared" si="45"/>
        <v>2</v>
      </c>
      <c r="BH11" s="12" t="str">
        <f>INDEX('Ref Z list'!$D$5:$D$30,BG11)</f>
        <v>1m</v>
      </c>
      <c r="BI11" s="12" t="str">
        <f>IF(INDEX('Ref Z list'!$D$5:$D$30,BG11+1)=0,BH11,INDEX('Ref Z list'!$D$5:$D$30,BG11+1))</f>
        <v>3m</v>
      </c>
      <c r="BJ11" s="12">
        <f>INDEX('Ref Z list'!$C$5:$C$30,BG11)</f>
        <v>1E-3</v>
      </c>
      <c r="BK11" s="12">
        <f>INDEX('Ref Z list'!$C$5:$C$30,BG11+1)</f>
        <v>3.0000000000000001E-3</v>
      </c>
      <c r="BL11" s="14" t="str">
        <f t="shared" si="46"/>
        <v>2Hz3m1m</v>
      </c>
      <c r="BM11" s="14" t="str">
        <f t="shared" si="47"/>
        <v>2Hz3m3m</v>
      </c>
      <c r="BN11" s="12">
        <f>IFERROR(MATCH(BL11,'Cal Data'!$AR$6:$AR$1108,0),0)</f>
        <v>44</v>
      </c>
      <c r="BO11" s="12">
        <f>IFERROR(MATCH(BM11,'Cal Data'!$AR$6:$AR$1108,0),0)</f>
        <v>62</v>
      </c>
      <c r="BQ11" s="14" t="str">
        <f>INDEX('Cal Data'!AR$6:AR$1108,$BN11)</f>
        <v>2Hz3m1m</v>
      </c>
      <c r="BR11" s="14">
        <f>INDEX('Cal Data'!AS$6:AS$1108,$BN11)</f>
        <v>1.1325855663263731E-8</v>
      </c>
      <c r="BS11" s="14">
        <f>INDEX('Cal Data'!AT$6:AT$1108,$BN11)</f>
        <v>2.6982665176230498E-3</v>
      </c>
      <c r="BT11" s="14">
        <f>INDEX('Cal Data'!AU$6:AU$1108,$BN11)</f>
        <v>9.9999185017215551E-8</v>
      </c>
      <c r="BU11" s="14">
        <f>INDEX('Cal Data'!AV$6:AV$1108,$BN11)</f>
        <v>1.4561053383603309E-3</v>
      </c>
      <c r="BV11" s="14" t="str">
        <f>INDEX('Cal Data'!AR$6:AR$1108,$BO11)</f>
        <v>2Hz3m3m</v>
      </c>
      <c r="BW11" s="14">
        <f>INDEX('Cal Data'!AS$6:AS$1108,$BO11)</f>
        <v>3.507794116546642E-8</v>
      </c>
      <c r="BX11" s="14">
        <f>INDEX('Cal Data'!AT$6:AT$1108,$BO11)</f>
        <v>3.8536030811789157E-3</v>
      </c>
      <c r="BY11" s="14">
        <f>INDEX('Cal Data'!AU$6:AU$1108,$BO11)</f>
        <v>-2.0848256324374922E-7</v>
      </c>
      <c r="BZ11" s="14">
        <f>INDEX('Cal Data'!AV$6:AV$1108,$BO11)</f>
        <v>1.8577401080530698E-3</v>
      </c>
      <c r="CB11" s="14">
        <f t="shared" si="11"/>
        <v>1.2354723424046693E-8</v>
      </c>
      <c r="CC11" s="14">
        <f t="shared" si="12"/>
        <v>3.8536030811789157E-3</v>
      </c>
      <c r="CD11" s="14">
        <f t="shared" si="13"/>
        <v>8.6636698361202165E-8</v>
      </c>
      <c r="CE11" s="14">
        <f t="shared" si="14"/>
        <v>1.4735029292416886E-3</v>
      </c>
      <c r="CG11" s="14">
        <f t="shared" si="15"/>
        <v>-1.2008635309186341E-4</v>
      </c>
      <c r="CH11" s="14">
        <f t="shared" si="16"/>
        <v>3.8536043650493788E-3</v>
      </c>
      <c r="CI11" s="14">
        <f t="shared" si="17"/>
        <v>-1.0798899868990363E-3</v>
      </c>
      <c r="CJ11" s="14">
        <f t="shared" si="18"/>
        <v>1.4735055601809446E-3</v>
      </c>
      <c r="CL11">
        <f>INDEX('Cal Data'!BB$6:BB$1000,$BN11)</f>
        <v>1.0000113297076016</v>
      </c>
      <c r="CM11">
        <f>INDEX('Cal Data'!BC$6:BC$1000,$BN11)</f>
        <v>2.706439756096094E-6</v>
      </c>
      <c r="CN11">
        <f>INDEX('Cal Data'!BD$6:BD$1000,$BN11)</f>
        <v>1.0000343369241767E-4</v>
      </c>
      <c r="CO11">
        <f>INDEX('Cal Data'!BE$6:BE$1000,$BN11)</f>
        <v>2.8825527051732449E-3</v>
      </c>
      <c r="CP11" t="str">
        <f>INDEX('Cal Data'!BF$6:BF$1000,$BN11)</f>
        <v>OK</v>
      </c>
      <c r="CQ11">
        <f>INDEX('Cal Data'!BB$6:BB$1000,$BO11)</f>
        <v>1.0000116920544762</v>
      </c>
      <c r="CR11">
        <f>INDEX('Cal Data'!BC$6:BC$1000,$BO11)</f>
        <v>5.4909711607382672E-6</v>
      </c>
      <c r="CS11">
        <f>INDEX('Cal Data'!BD$6:BD$1000,$BO11)</f>
        <v>-6.9493533563512471E-5</v>
      </c>
      <c r="CT11">
        <f>INDEX('Cal Data'!BE$6:BE$1000,$BO11)</f>
        <v>7.3581955102576795E-4</v>
      </c>
      <c r="CU11" t="str">
        <f>INDEX('Cal Data'!BF$6:BF$1000,$BO11)</f>
        <v>OK</v>
      </c>
      <c r="CW11" s="14">
        <f t="shared" si="19"/>
        <v>1.000011345403361</v>
      </c>
      <c r="CX11" s="14">
        <f t="shared" si="20"/>
        <v>5.4909711607382672E-6</v>
      </c>
      <c r="CY11" s="14">
        <f t="shared" si="21"/>
        <v>9.2661343030781256E-5</v>
      </c>
      <c r="CZ11" s="14">
        <f t="shared" si="22"/>
        <v>2.789562785062801E-3</v>
      </c>
      <c r="DB11" s="14">
        <f t="shared" si="23"/>
        <v>1.0866462165692887E-3</v>
      </c>
      <c r="DC11" s="14">
        <f t="shared" si="24"/>
        <v>2.7891929396410759E-6</v>
      </c>
      <c r="DD11" s="25">
        <f t="shared" si="25"/>
        <v>-1.6814535448661714</v>
      </c>
      <c r="DE11" s="25">
        <f t="shared" si="26"/>
        <v>4.0174188136203699E-3</v>
      </c>
      <c r="DF11" s="14">
        <f t="shared" si="48"/>
        <v>-1.199999966483742E-4</v>
      </c>
      <c r="DG11" s="14">
        <f t="shared" si="49"/>
        <v>4.3497316562831501E-6</v>
      </c>
      <c r="DH11" s="14">
        <f t="shared" si="50"/>
        <v>-1.0800000003651571E-3</v>
      </c>
      <c r="DI11" s="14">
        <f t="shared" si="51"/>
        <v>2.8137404155527492E-6</v>
      </c>
    </row>
    <row r="12" spans="1:113" x14ac:dyDescent="0.25">
      <c r="A12" s="7">
        <v>10</v>
      </c>
      <c r="B12" s="7" t="s">
        <v>3</v>
      </c>
      <c r="C12" s="10">
        <v>0.05</v>
      </c>
      <c r="D12" s="20">
        <v>2.6516302159457834</v>
      </c>
      <c r="E12" s="20">
        <v>1.6406078192530706E-3</v>
      </c>
      <c r="F12" s="20">
        <v>-0.92175277116951204</v>
      </c>
      <c r="G12" s="20">
        <v>4.542463946383101E-4</v>
      </c>
      <c r="H12" s="8" t="s">
        <v>3</v>
      </c>
      <c r="I12" s="35"/>
      <c r="J12" s="20">
        <v>1.8351865249884333E-3</v>
      </c>
      <c r="K12" s="20">
        <v>1.9785761869200824E-3</v>
      </c>
      <c r="L12" s="20">
        <v>4.8296457453822874E-4</v>
      </c>
      <c r="M12" s="20">
        <v>1.0709483085078705E-3</v>
      </c>
      <c r="N12" s="8" t="s">
        <v>3</v>
      </c>
      <c r="P12" s="21">
        <f t="shared" si="3"/>
        <v>2.6499999984566918</v>
      </c>
      <c r="Q12" s="21">
        <f t="shared" si="4"/>
        <v>4.7465967779565304E-3</v>
      </c>
      <c r="R12" s="21">
        <f t="shared" si="5"/>
        <v>-0.92200000219146439</v>
      </c>
      <c r="S12" s="21">
        <f t="shared" si="6"/>
        <v>3.2757289987643138E-3</v>
      </c>
      <c r="T12" s="18" t="str">
        <f t="shared" si="7"/>
        <v>m</v>
      </c>
      <c r="U12" t="str">
        <f t="shared" si="27"/>
        <v>Extrapolated</v>
      </c>
      <c r="W12" s="22">
        <v>2.65</v>
      </c>
      <c r="X12" s="22"/>
      <c r="Y12" s="22">
        <v>-0.92199999999999993</v>
      </c>
      <c r="Z12" s="22"/>
      <c r="AA12" t="str">
        <f t="shared" si="28"/>
        <v>m</v>
      </c>
      <c r="AC12" s="22">
        <f t="shared" si="29"/>
        <v>-1.5433081479443445E-9</v>
      </c>
      <c r="AD12" s="22">
        <f t="shared" si="30"/>
        <v>4.7465967779565304E-3</v>
      </c>
      <c r="AE12" s="22">
        <f t="shared" si="31"/>
        <v>-2.1914644543485906E-9</v>
      </c>
      <c r="AF12" s="22">
        <f t="shared" si="30"/>
        <v>3.2757289987643138E-3</v>
      </c>
      <c r="AG12" t="str">
        <f t="shared" si="32"/>
        <v>m</v>
      </c>
      <c r="AH12" s="22">
        <f t="shared" si="33"/>
        <v>-2.0497057920509931E-4</v>
      </c>
      <c r="AI12" s="22"/>
      <c r="AJ12" s="22">
        <f t="shared" si="34"/>
        <v>-2.3573574405033604E-4</v>
      </c>
      <c r="AK12" s="22"/>
      <c r="AL12" t="str">
        <f t="shared" si="35"/>
        <v>m</v>
      </c>
      <c r="AN12" s="11">
        <f t="shared" si="8"/>
        <v>50</v>
      </c>
      <c r="AO12" s="11" t="str">
        <f t="shared" si="9"/>
        <v>mHz</v>
      </c>
      <c r="AP12" s="12">
        <f t="shared" si="10"/>
        <v>1E-3</v>
      </c>
      <c r="AQ12" s="13">
        <f t="shared" si="36"/>
        <v>2.6497950294207947E-3</v>
      </c>
      <c r="AR12" s="13">
        <f t="shared" si="37"/>
        <v>2.5702835921433904E-6</v>
      </c>
      <c r="AS12" s="13">
        <f t="shared" si="38"/>
        <v>-9.222357357440503E-4</v>
      </c>
      <c r="AT12" s="13">
        <f t="shared" si="39"/>
        <v>1.1633013653124337E-6</v>
      </c>
      <c r="AU12" s="17">
        <f t="shared" si="40"/>
        <v>2.8056964287368155E-3</v>
      </c>
      <c r="AV12" s="14">
        <f t="shared" si="41"/>
        <v>2.4573951008180881E-6</v>
      </c>
      <c r="AW12" s="17">
        <f t="shared" si="42"/>
        <v>-0.3349280123792267</v>
      </c>
      <c r="AX12" s="13">
        <f t="shared" si="43"/>
        <v>4.9397456968930755E-4</v>
      </c>
      <c r="AZ12" s="12">
        <f>IFERROR(MATCH(AU12 - 0.000001,'Ref Z list'!$C$5:$C$30,1),1)</f>
        <v>2</v>
      </c>
      <c r="BA12" s="12" t="str">
        <f>INDEX('Ref Z list'!$D$5:$D$30,AZ12)</f>
        <v>1m</v>
      </c>
      <c r="BB12" s="12">
        <f>INDEX('Ref Z list'!$C$5:$C$30,AZ12)</f>
        <v>1E-3</v>
      </c>
      <c r="BC12" s="12">
        <f>IFERROR(MATCH(AN12&amp;AO12&amp;A12&amp;B12&amp;BA12,'Cal Data'!$AR$6:$AR$1108,0),0)</f>
        <v>0</v>
      </c>
      <c r="BD12" s="12">
        <f t="shared" si="44"/>
        <v>3</v>
      </c>
      <c r="BE12" s="12" t="str">
        <f>INDEX('Ref Z list'!$D$5:$D$30,BD12+1)</f>
        <v>10m</v>
      </c>
      <c r="BF12" s="12">
        <f>IFERROR(MATCH(AN12&amp;AO12&amp;A12&amp;B12&amp;BE12,'Cal Data'!$AR$6:$AR$1108,0),0)</f>
        <v>93</v>
      </c>
      <c r="BG12" s="12">
        <f t="shared" si="45"/>
        <v>3</v>
      </c>
      <c r="BH12" s="12" t="str">
        <f>INDEX('Ref Z list'!$D$5:$D$30,BG12)</f>
        <v>3m</v>
      </c>
      <c r="BI12" s="12" t="str">
        <f>IF(INDEX('Ref Z list'!$D$5:$D$30,BG12+1)=0,BH12,INDEX('Ref Z list'!$D$5:$D$30,BG12+1))</f>
        <v>10m</v>
      </c>
      <c r="BJ12" s="12">
        <f>INDEX('Ref Z list'!$C$5:$C$30,BG12)</f>
        <v>3.0000000000000001E-3</v>
      </c>
      <c r="BK12" s="12">
        <f>INDEX('Ref Z list'!$C$5:$C$30,BG12+1)</f>
        <v>0.01</v>
      </c>
      <c r="BL12" s="14" t="str">
        <f t="shared" si="46"/>
        <v>50mHz10m3m</v>
      </c>
      <c r="BM12" s="14" t="str">
        <f t="shared" si="47"/>
        <v>50mHz10m10m</v>
      </c>
      <c r="BN12" s="12">
        <f>IFERROR(MATCH(BL12,'Cal Data'!$AR$6:$AR$1108,0),0)</f>
        <v>75</v>
      </c>
      <c r="BO12" s="12">
        <f>IFERROR(MATCH(BM12,'Cal Data'!$AR$6:$AR$1108,0),0)</f>
        <v>93</v>
      </c>
      <c r="BQ12" s="14" t="str">
        <f>INDEX('Cal Data'!AR$6:AR$1108,$BN12)</f>
        <v>50mHz10m3m</v>
      </c>
      <c r="BR12" s="14">
        <f>INDEX('Cal Data'!AS$6:AS$1108,$BN12)</f>
        <v>1.2156874399857354E-7</v>
      </c>
      <c r="BS12" s="14">
        <f>INDEX('Cal Data'!AT$6:AT$1108,$BN12)</f>
        <v>8.4509576590830371E-4</v>
      </c>
      <c r="BT12" s="14">
        <f>INDEX('Cal Data'!AU$6:AU$1108,$BN12)</f>
        <v>2.9999523948022197E-7</v>
      </c>
      <c r="BU12" s="14">
        <f>INDEX('Cal Data'!AV$6:AV$1108,$BN12)</f>
        <v>1.2340067990648075E-3</v>
      </c>
      <c r="BV12" s="14" t="str">
        <f>INDEX('Cal Data'!AR$6:AR$1108,$BO12)</f>
        <v>50mHz10m10m</v>
      </c>
      <c r="BW12" s="14">
        <f>INDEX('Cal Data'!AS$6:AS$1108,$BO12)</f>
        <v>9.4882383302671847E-8</v>
      </c>
      <c r="BX12" s="14">
        <f>INDEX('Cal Data'!AT$6:AT$1108,$BO12)</f>
        <v>2.3220275901102289E-3</v>
      </c>
      <c r="BY12" s="14">
        <f>INDEX('Cal Data'!AU$6:AU$1108,$BO12)</f>
        <v>-2.108997667986201E-7</v>
      </c>
      <c r="BZ12" s="14">
        <f>INDEX('Cal Data'!AV$6:AV$1108,$BO12)</f>
        <v>4.9993150436367486E-4</v>
      </c>
      <c r="CB12" s="14">
        <f t="shared" si="11"/>
        <v>1.2230949473960657E-7</v>
      </c>
      <c r="CC12" s="14">
        <f t="shared" si="12"/>
        <v>2.3220275901102289E-3</v>
      </c>
      <c r="CD12" s="14">
        <f t="shared" si="13"/>
        <v>3.1417648580315143E-7</v>
      </c>
      <c r="CE12" s="14">
        <f t="shared" si="14"/>
        <v>1.2543830063985939E-3</v>
      </c>
      <c r="CG12" s="14">
        <f t="shared" si="15"/>
        <v>2.6499173389155344E-3</v>
      </c>
      <c r="CH12" s="14">
        <f t="shared" si="16"/>
        <v>2.322033280266261E-3</v>
      </c>
      <c r="CI12" s="14">
        <f t="shared" si="17"/>
        <v>-9.2192155925824716E-4</v>
      </c>
      <c r="CJ12" s="14">
        <f t="shared" si="18"/>
        <v>1.2543851640631919E-3</v>
      </c>
      <c r="CL12">
        <f>INDEX('Cal Data'!BB$6:BB$1000,$BN12)</f>
        <v>1.0000405218646122</v>
      </c>
      <c r="CM12">
        <f>INDEX('Cal Data'!BC$6:BC$1000,$BN12)</f>
        <v>3.8424649088722197E-6</v>
      </c>
      <c r="CN12">
        <f>INDEX('Cal Data'!BD$6:BD$1000,$BN12)</f>
        <v>9.999876959288016E-5</v>
      </c>
      <c r="CO12">
        <f>INDEX('Cal Data'!BE$6:BE$1000,$BN12)</f>
        <v>4.176807974562206E-4</v>
      </c>
      <c r="CP12" t="str">
        <f>INDEX('Cal Data'!BF$6:BF$1000,$BN12)</f>
        <v>OK</v>
      </c>
      <c r="CQ12">
        <f>INDEX('Cal Data'!BB$6:BB$1000,$BO12)</f>
        <v>1.0000094898361114</v>
      </c>
      <c r="CR12">
        <f>INDEX('Cal Data'!BC$6:BC$1000,$BO12)</f>
        <v>3.9059626549765153E-6</v>
      </c>
      <c r="CS12">
        <f>INDEX('Cal Data'!BD$6:BD$1000,$BO12)</f>
        <v>-2.1087570134609415E-5</v>
      </c>
      <c r="CT12">
        <f>INDEX('Cal Data'!BE$6:BE$1000,$BO12)</f>
        <v>1.5761306304687769E-4</v>
      </c>
      <c r="CU12" t="str">
        <f>INDEX('Cal Data'!BF$6:BF$1000,$BO12)</f>
        <v>OK</v>
      </c>
      <c r="CW12" s="14">
        <f t="shared" si="19"/>
        <v>1.0000413832408923</v>
      </c>
      <c r="CX12" s="14">
        <f t="shared" si="20"/>
        <v>3.9059626549765153E-6</v>
      </c>
      <c r="CY12" s="14">
        <f t="shared" si="21"/>
        <v>1.0335984219862852E-4</v>
      </c>
      <c r="CZ12" s="14">
        <f t="shared" si="22"/>
        <v>4.248996673942293E-4</v>
      </c>
      <c r="DB12" s="14">
        <f t="shared" si="23"/>
        <v>2.8058125375479965E-3</v>
      </c>
      <c r="DC12" s="14">
        <f t="shared" si="24"/>
        <v>4.9148024196894039E-6</v>
      </c>
      <c r="DD12" s="25">
        <f t="shared" si="25"/>
        <v>-0.33482465253702809</v>
      </c>
      <c r="DE12" s="25">
        <f t="shared" si="26"/>
        <v>1.0754455957186642E-3</v>
      </c>
      <c r="DF12" s="14">
        <f t="shared" si="48"/>
        <v>2.649999998456692E-3</v>
      </c>
      <c r="DG12" s="14">
        <f t="shared" si="49"/>
        <v>4.7465967779565307E-6</v>
      </c>
      <c r="DH12" s="14">
        <f t="shared" si="50"/>
        <v>-9.2200000219146443E-4</v>
      </c>
      <c r="DI12" s="14">
        <f t="shared" si="51"/>
        <v>3.275728998764314E-6</v>
      </c>
    </row>
    <row r="13" spans="1:113" x14ac:dyDescent="0.25">
      <c r="A13" s="7">
        <v>3</v>
      </c>
      <c r="B13" s="7" t="s">
        <v>3</v>
      </c>
      <c r="C13" s="10">
        <v>0.05</v>
      </c>
      <c r="D13" s="20">
        <v>0.52471482424382743</v>
      </c>
      <c r="E13" s="20">
        <v>8.6697520048598401E-4</v>
      </c>
      <c r="F13" s="20">
        <v>-0.83448162144271321</v>
      </c>
      <c r="G13" s="20">
        <v>5.0096863565888498E-4</v>
      </c>
      <c r="H13" s="8" t="s">
        <v>3</v>
      </c>
      <c r="I13" s="35"/>
      <c r="J13" s="20">
        <v>-2.3637776112489276E-4</v>
      </c>
      <c r="K13" s="20">
        <v>1.7055803056774796E-3</v>
      </c>
      <c r="L13" s="20">
        <v>6.2782578359556857E-4</v>
      </c>
      <c r="M13" s="20">
        <v>1.8335215905093682E-3</v>
      </c>
      <c r="N13" s="8" t="s">
        <v>3</v>
      </c>
      <c r="P13" s="21">
        <f t="shared" si="3"/>
        <v>0.52500000413919046</v>
      </c>
      <c r="Q13" s="21">
        <f t="shared" si="4"/>
        <v>5.3053356970309724E-3</v>
      </c>
      <c r="R13" s="21">
        <f t="shared" si="5"/>
        <v>-0.83499999528701008</v>
      </c>
      <c r="S13" s="21">
        <f t="shared" si="6"/>
        <v>4.4607125540449535E-3</v>
      </c>
      <c r="T13" s="18" t="str">
        <f t="shared" si="7"/>
        <v>m</v>
      </c>
      <c r="U13" t="str">
        <f t="shared" si="27"/>
        <v>Extrapolated</v>
      </c>
      <c r="W13" s="22">
        <v>0.52499999999999991</v>
      </c>
      <c r="X13" s="22"/>
      <c r="Y13" s="22">
        <v>-0.83499999999999996</v>
      </c>
      <c r="Z13" s="22"/>
      <c r="AA13" t="str">
        <f t="shared" si="28"/>
        <v>m</v>
      </c>
      <c r="AC13" s="22">
        <f t="shared" si="29"/>
        <v>4.1391905458709743E-9</v>
      </c>
      <c r="AD13" s="22">
        <f t="shared" si="30"/>
        <v>5.3053356970309724E-3</v>
      </c>
      <c r="AE13" s="22">
        <f t="shared" si="31"/>
        <v>4.7129898872455556E-9</v>
      </c>
      <c r="AF13" s="22">
        <f t="shared" si="30"/>
        <v>4.4607125540449535E-3</v>
      </c>
      <c r="AG13" t="str">
        <f t="shared" si="32"/>
        <v>m</v>
      </c>
      <c r="AH13" s="22">
        <f t="shared" si="33"/>
        <v>-4.8797995047644704E-5</v>
      </c>
      <c r="AI13" s="22"/>
      <c r="AJ13" s="22">
        <f t="shared" si="34"/>
        <v>-1.0944722630878978E-4</v>
      </c>
      <c r="AK13" s="22"/>
      <c r="AL13" t="str">
        <f t="shared" si="35"/>
        <v>m</v>
      </c>
      <c r="AN13" s="11">
        <f t="shared" si="8"/>
        <v>50</v>
      </c>
      <c r="AO13" s="11" t="str">
        <f t="shared" si="9"/>
        <v>mHz</v>
      </c>
      <c r="AP13" s="12">
        <f t="shared" si="10"/>
        <v>1E-3</v>
      </c>
      <c r="AQ13" s="13">
        <f t="shared" si="36"/>
        <v>5.2495120200495233E-4</v>
      </c>
      <c r="AR13" s="13">
        <f t="shared" si="37"/>
        <v>1.913282566003411E-6</v>
      </c>
      <c r="AS13" s="13">
        <f t="shared" si="38"/>
        <v>-8.3510944722630872E-4</v>
      </c>
      <c r="AT13" s="13">
        <f t="shared" si="39"/>
        <v>1.9007290697987256E-6</v>
      </c>
      <c r="AU13" s="17">
        <f t="shared" si="40"/>
        <v>9.8639827318029857E-4</v>
      </c>
      <c r="AV13" s="14">
        <f t="shared" si="41"/>
        <v>1.9042929475430208E-6</v>
      </c>
      <c r="AW13" s="17">
        <f t="shared" si="42"/>
        <v>-1.0096112303518152</v>
      </c>
      <c r="AX13" s="13">
        <f t="shared" si="43"/>
        <v>1.9360693508406685E-3</v>
      </c>
      <c r="AZ13" s="12">
        <f>IFERROR(MATCH(AU13 - 0.000001,'Ref Z list'!$C$5:$C$30,1),1)</f>
        <v>1</v>
      </c>
      <c r="BA13" s="12" t="str">
        <f>INDEX('Ref Z list'!$D$5:$D$30,AZ13)</f>
        <v>0m</v>
      </c>
      <c r="BB13" s="12">
        <f>INDEX('Ref Z list'!$C$5:$C$30,AZ13)</f>
        <v>0</v>
      </c>
      <c r="BC13" s="12">
        <f>IFERROR(MATCH(AN13&amp;AO13&amp;A13&amp;B13&amp;BA13,'Cal Data'!$AR$6:$AR$1108,0),0)</f>
        <v>0</v>
      </c>
      <c r="BD13" s="12">
        <f t="shared" si="44"/>
        <v>2</v>
      </c>
      <c r="BE13" s="12" t="str">
        <f>INDEX('Ref Z list'!$D$5:$D$30,BD13+1)</f>
        <v>3m</v>
      </c>
      <c r="BF13" s="12">
        <f>IFERROR(MATCH(AN13&amp;AO13&amp;A13&amp;B13&amp;BE13,'Cal Data'!$AR$6:$AR$1108,0),0)</f>
        <v>57</v>
      </c>
      <c r="BG13" s="12">
        <f t="shared" si="45"/>
        <v>2</v>
      </c>
      <c r="BH13" s="12" t="str">
        <f>INDEX('Ref Z list'!$D$5:$D$30,BG13)</f>
        <v>1m</v>
      </c>
      <c r="BI13" s="12" t="str">
        <f>IF(INDEX('Ref Z list'!$D$5:$D$30,BG13+1)=0,BH13,INDEX('Ref Z list'!$D$5:$D$30,BG13+1))</f>
        <v>3m</v>
      </c>
      <c r="BJ13" s="12">
        <f>INDEX('Ref Z list'!$C$5:$C$30,BG13)</f>
        <v>1E-3</v>
      </c>
      <c r="BK13" s="12">
        <f>INDEX('Ref Z list'!$C$5:$C$30,BG13+1)</f>
        <v>3.0000000000000001E-3</v>
      </c>
      <c r="BL13" s="14" t="str">
        <f t="shared" si="46"/>
        <v>50mHz3m1m</v>
      </c>
      <c r="BM13" s="14" t="str">
        <f t="shared" si="47"/>
        <v>50mHz3m3m</v>
      </c>
      <c r="BN13" s="12">
        <f>IFERROR(MATCH(BL13,'Cal Data'!$AR$6:$AR$1108,0),0)</f>
        <v>39</v>
      </c>
      <c r="BO13" s="12">
        <f>IFERROR(MATCH(BM13,'Cal Data'!$AR$6:$AR$1108,0),0)</f>
        <v>57</v>
      </c>
      <c r="BQ13" s="14" t="str">
        <f>INDEX('Cal Data'!AR$6:AR$1108,$BN13)</f>
        <v>50mHz3m1m</v>
      </c>
      <c r="BR13" s="14">
        <f>INDEX('Cal Data'!AS$6:AS$1108,$BN13)</f>
        <v>-6.7315692836317914E-8</v>
      </c>
      <c r="BS13" s="14">
        <f>INDEX('Cal Data'!AT$6:AT$1108,$BN13)</f>
        <v>2.0391429512286092E-3</v>
      </c>
      <c r="BT13" s="14">
        <f>INDEX('Cal Data'!AU$6:AU$1108,$BN13)</f>
        <v>1.0000921815797064E-7</v>
      </c>
      <c r="BU13" s="14">
        <f>INDEX('Cal Data'!AV$6:AV$1108,$BN13)</f>
        <v>3.3296944163707129E-3</v>
      </c>
      <c r="BV13" s="14" t="str">
        <f>INDEX('Cal Data'!AR$6:AR$1108,$BO13)</f>
        <v>50mHz3m3m</v>
      </c>
      <c r="BW13" s="14">
        <f>INDEX('Cal Data'!AS$6:AS$1108,$BO13)</f>
        <v>-7.9541536473267532E-8</v>
      </c>
      <c r="BX13" s="14">
        <f>INDEX('Cal Data'!AT$6:AT$1108,$BO13)</f>
        <v>3.0995362199079889E-3</v>
      </c>
      <c r="BY13" s="14">
        <f>INDEX('Cal Data'!AU$6:AU$1108,$BO13)</f>
        <v>-1.1467705351495601E-7</v>
      </c>
      <c r="BZ13" s="14">
        <f>INDEX('Cal Data'!AV$6:AV$1108,$BO13)</f>
        <v>2.0252522839618488E-3</v>
      </c>
      <c r="CB13" s="14">
        <f t="shared" si="11"/>
        <v>-6.7232546543672833E-8</v>
      </c>
      <c r="CC13" s="14">
        <f t="shared" si="12"/>
        <v>3.0995362199079889E-3</v>
      </c>
      <c r="CD13" s="14">
        <f t="shared" si="13"/>
        <v>1.0146927016758832E-7</v>
      </c>
      <c r="CE13" s="14">
        <f t="shared" si="14"/>
        <v>3.3385657491392801E-3</v>
      </c>
      <c r="CG13" s="14">
        <f t="shared" si="15"/>
        <v>5.248839694584087E-4</v>
      </c>
      <c r="CH13" s="14">
        <f t="shared" si="16"/>
        <v>3.0995385819702608E-3</v>
      </c>
      <c r="CI13" s="14">
        <f t="shared" si="17"/>
        <v>-8.3500797795614111E-4</v>
      </c>
      <c r="CJ13" s="14">
        <f t="shared" si="18"/>
        <v>3.3385679134038762E-3</v>
      </c>
      <c r="CL13">
        <f>INDEX('Cal Data'!BB$6:BB$1000,$BN13)</f>
        <v>0.99993267028219235</v>
      </c>
      <c r="CM13">
        <f>INDEX('Cal Data'!BC$6:BC$1000,$BN13)</f>
        <v>2.3593744766050339E-6</v>
      </c>
      <c r="CN13">
        <f>INDEX('Cal Data'!BD$6:BD$1000,$BN13)</f>
        <v>1.0000602166492798E-4</v>
      </c>
      <c r="CO13">
        <f>INDEX('Cal Data'!BE$6:BE$1000,$BN13)</f>
        <v>4.3908280180612507E-3</v>
      </c>
      <c r="CP13" t="str">
        <f>INDEX('Cal Data'!BF$6:BF$1000,$BN13)</f>
        <v>OK</v>
      </c>
      <c r="CQ13">
        <f>INDEX('Cal Data'!BB$6:BB$1000,$BO13)</f>
        <v>0.99997348550628573</v>
      </c>
      <c r="CR13">
        <f>INDEX('Cal Data'!BC$6:BC$1000,$BO13)</f>
        <v>3.10237624864207E-6</v>
      </c>
      <c r="CS13">
        <f>INDEX('Cal Data'!BD$6:BD$1000,$BO13)</f>
        <v>-3.8222897982960812E-5</v>
      </c>
      <c r="CT13">
        <f>INDEX('Cal Data'!BE$6:BE$1000,$BO13)</f>
        <v>1.0110094873862125E-3</v>
      </c>
      <c r="CU13" t="str">
        <f>INDEX('Cal Data'!BF$6:BF$1000,$BO13)</f>
        <v>OK</v>
      </c>
      <c r="CW13" s="14">
        <f t="shared" si="19"/>
        <v>0.99993239270342826</v>
      </c>
      <c r="CX13" s="14">
        <f t="shared" si="20"/>
        <v>3.10237624864207E-6</v>
      </c>
      <c r="CY13" s="14">
        <f t="shared" si="21"/>
        <v>1.009460976667445E-4</v>
      </c>
      <c r="CZ13" s="14">
        <f t="shared" si="22"/>
        <v>4.413813702238454E-3</v>
      </c>
      <c r="DB13" s="14">
        <f t="shared" si="23"/>
        <v>9.863315854597059E-4</v>
      </c>
      <c r="DC13" s="14">
        <f t="shared" si="24"/>
        <v>3.8085871245044735E-6</v>
      </c>
      <c r="DD13" s="25">
        <f t="shared" si="25"/>
        <v>-1.0095102842541486</v>
      </c>
      <c r="DE13" s="25">
        <f t="shared" si="26"/>
        <v>5.8715593774674845E-3</v>
      </c>
      <c r="DF13" s="14">
        <f t="shared" si="48"/>
        <v>5.2500000413919048E-4</v>
      </c>
      <c r="DG13" s="14">
        <f t="shared" si="49"/>
        <v>5.3053356970309727E-6</v>
      </c>
      <c r="DH13" s="14">
        <f t="shared" si="50"/>
        <v>-8.3499999528701015E-4</v>
      </c>
      <c r="DI13" s="14">
        <f t="shared" si="51"/>
        <v>4.4607125540449537E-6</v>
      </c>
    </row>
    <row r="14" spans="1:113" x14ac:dyDescent="0.25">
      <c r="A14" s="7">
        <v>3</v>
      </c>
      <c r="B14" s="7" t="s">
        <v>3</v>
      </c>
      <c r="C14" s="10">
        <v>1000</v>
      </c>
      <c r="D14" s="20">
        <v>1.4586805432374768</v>
      </c>
      <c r="E14" s="20">
        <v>1.4853089035593281E-3</v>
      </c>
      <c r="F14" s="20">
        <v>6.333114096223573E-2</v>
      </c>
      <c r="G14" s="20">
        <v>7.2724053310093588E-4</v>
      </c>
      <c r="H14" s="8" t="s">
        <v>3</v>
      </c>
      <c r="I14" s="35"/>
      <c r="J14" s="20">
        <v>-1.2451059522740563E-3</v>
      </c>
      <c r="K14" s="20">
        <v>1.2363084339353635E-3</v>
      </c>
      <c r="L14" s="20">
        <v>1.9374088063188273E-3</v>
      </c>
      <c r="M14" s="20">
        <v>3.8918841251338993E-4</v>
      </c>
      <c r="N14" s="8" t="s">
        <v>3</v>
      </c>
      <c r="P14" s="21">
        <f t="shared" si="3"/>
        <v>1.4599998085518169</v>
      </c>
      <c r="Q14" s="21">
        <f t="shared" si="4"/>
        <v>3.864547855539279E-3</v>
      </c>
      <c r="R14" s="21">
        <f t="shared" si="5"/>
        <v>6.1499744869569779E-2</v>
      </c>
      <c r="S14" s="21">
        <f t="shared" si="6"/>
        <v>4.9994564725080355E-3</v>
      </c>
      <c r="T14" s="18" t="str">
        <f t="shared" si="7"/>
        <v>m</v>
      </c>
      <c r="U14" t="str">
        <f t="shared" si="27"/>
        <v>OK</v>
      </c>
      <c r="W14" s="22">
        <v>1.46</v>
      </c>
      <c r="X14" s="22"/>
      <c r="Y14" s="22">
        <v>6.1500000000000006E-2</v>
      </c>
      <c r="Z14" s="22"/>
      <c r="AA14" t="str">
        <f t="shared" si="28"/>
        <v>m</v>
      </c>
      <c r="AC14" s="22">
        <f t="shared" si="29"/>
        <v>-1.9144818308447498E-7</v>
      </c>
      <c r="AD14" s="22">
        <f t="shared" si="30"/>
        <v>3.864547855539279E-3</v>
      </c>
      <c r="AE14" s="22">
        <f t="shared" si="31"/>
        <v>-2.5513043022673543E-7</v>
      </c>
      <c r="AF14" s="22">
        <f t="shared" si="30"/>
        <v>4.9994564725080355E-3</v>
      </c>
      <c r="AG14" t="str">
        <f t="shared" si="32"/>
        <v>m</v>
      </c>
      <c r="AH14" s="22">
        <f t="shared" si="33"/>
        <v>-7.4350810249201871E-5</v>
      </c>
      <c r="AI14" s="22"/>
      <c r="AJ14" s="22">
        <f t="shared" si="34"/>
        <v>-1.0626784408310219E-4</v>
      </c>
      <c r="AK14" s="22"/>
      <c r="AL14" t="str">
        <f t="shared" si="35"/>
        <v>m</v>
      </c>
      <c r="AN14" s="11">
        <f t="shared" si="8"/>
        <v>1</v>
      </c>
      <c r="AO14" s="11" t="str">
        <f t="shared" si="9"/>
        <v>kHz</v>
      </c>
      <c r="AP14" s="12">
        <f t="shared" si="10"/>
        <v>1E-3</v>
      </c>
      <c r="AQ14" s="13">
        <f t="shared" si="36"/>
        <v>1.4599256491897507E-3</v>
      </c>
      <c r="AR14" s="13">
        <f t="shared" si="37"/>
        <v>1.9325115996578972E-6</v>
      </c>
      <c r="AS14" s="13">
        <f t="shared" si="38"/>
        <v>6.1393732155916908E-5</v>
      </c>
      <c r="AT14" s="13">
        <f t="shared" si="39"/>
        <v>8.2483114236771269E-7</v>
      </c>
      <c r="AU14" s="17">
        <f t="shared" si="40"/>
        <v>1.4612159633367503E-3</v>
      </c>
      <c r="AV14" s="14">
        <f t="shared" si="41"/>
        <v>1.9311161016224357E-6</v>
      </c>
      <c r="AW14" s="17">
        <f t="shared" si="42"/>
        <v>4.2027880307001518E-2</v>
      </c>
      <c r="AX14" s="13">
        <f t="shared" si="43"/>
        <v>5.6671503054311944E-4</v>
      </c>
      <c r="AZ14" s="12">
        <f>IFERROR(MATCH(AU14 - 0.000001,'Ref Z list'!$C$5:$C$30,1),1)</f>
        <v>2</v>
      </c>
      <c r="BA14" s="12" t="str">
        <f>INDEX('Ref Z list'!$D$5:$D$30,AZ14)</f>
        <v>1m</v>
      </c>
      <c r="BB14" s="12">
        <f>INDEX('Ref Z list'!$C$5:$C$30,AZ14)</f>
        <v>1E-3</v>
      </c>
      <c r="BC14" s="12">
        <f>IFERROR(MATCH(AN14&amp;AO14&amp;A14&amp;B14&amp;BA14,'Cal Data'!$AR$6:$AR$1108,0),0)</f>
        <v>52</v>
      </c>
      <c r="BD14" s="12">
        <f t="shared" si="44"/>
        <v>2</v>
      </c>
      <c r="BE14" s="12" t="str">
        <f>INDEX('Ref Z list'!$D$5:$D$30,BD14+1)</f>
        <v>3m</v>
      </c>
      <c r="BF14" s="12">
        <f>IFERROR(MATCH(AN14&amp;AO14&amp;A14&amp;B14&amp;BE14,'Cal Data'!$AR$6:$AR$1108,0),0)</f>
        <v>70</v>
      </c>
      <c r="BG14" s="12">
        <f t="shared" si="45"/>
        <v>2</v>
      </c>
      <c r="BH14" s="12" t="str">
        <f>INDEX('Ref Z list'!$D$5:$D$30,BG14)</f>
        <v>1m</v>
      </c>
      <c r="BI14" s="12" t="str">
        <f>IF(INDEX('Ref Z list'!$D$5:$D$30,BG14+1)=0,BH14,INDEX('Ref Z list'!$D$5:$D$30,BG14+1))</f>
        <v>3m</v>
      </c>
      <c r="BJ14" s="12">
        <f>INDEX('Ref Z list'!$C$5:$C$30,BG14)</f>
        <v>1E-3</v>
      </c>
      <c r="BK14" s="12">
        <f>INDEX('Ref Z list'!$C$5:$C$30,BG14+1)</f>
        <v>3.0000000000000001E-3</v>
      </c>
      <c r="BL14" s="14" t="str">
        <f t="shared" si="46"/>
        <v>1kHz3m1m</v>
      </c>
      <c r="BM14" s="14" t="str">
        <f t="shared" si="47"/>
        <v>1kHz3m3m</v>
      </c>
      <c r="BN14" s="12">
        <f>IFERROR(MATCH(BL14,'Cal Data'!$AR$6:$AR$1108,0),0)</f>
        <v>52</v>
      </c>
      <c r="BO14" s="12">
        <f>IFERROR(MATCH(BM14,'Cal Data'!$AR$6:$AR$1108,0),0)</f>
        <v>70</v>
      </c>
      <c r="BQ14" s="14" t="str">
        <f>INDEX('Cal Data'!AR$6:AR$1108,$BN14)</f>
        <v>1kHz3m1m</v>
      </c>
      <c r="BR14" s="14">
        <f>INDEX('Cal Data'!AS$6:AS$1108,$BN14)</f>
        <v>7.7479788557861459E-8</v>
      </c>
      <c r="BS14" s="14">
        <f>INDEX('Cal Data'!AT$6:AT$1108,$BN14)</f>
        <v>1.5949414283902977E-3</v>
      </c>
      <c r="BT14" s="14">
        <f>INDEX('Cal Data'!AU$6:AU$1108,$BN14)</f>
        <v>1.0078403686053133E-7</v>
      </c>
      <c r="BU14" s="14">
        <f>INDEX('Cal Data'!AV$6:AV$1108,$BN14)</f>
        <v>1.6428076265344316E-4</v>
      </c>
      <c r="BV14" s="14" t="str">
        <f>INDEX('Cal Data'!AR$6:AR$1108,$BO14)</f>
        <v>1kHz3m3m</v>
      </c>
      <c r="BW14" s="14">
        <f>INDEX('Cal Data'!AS$6:AS$1108,$BO14)</f>
        <v>-8.3541160119000868E-8</v>
      </c>
      <c r="BX14" s="14">
        <f>INDEX('Cal Data'!AT$6:AT$1108,$BO14)</f>
        <v>2.2709767307040169E-3</v>
      </c>
      <c r="BY14" s="14">
        <f>INDEX('Cal Data'!AU$6:AU$1108,$BO14)</f>
        <v>-8.5511565433169038E-8</v>
      </c>
      <c r="BZ14" s="14">
        <f>INDEX('Cal Data'!AV$6:AV$1108,$BO14)</f>
        <v>3.8777710978249854E-3</v>
      </c>
      <c r="CB14" s="14">
        <f t="shared" si="11"/>
        <v>4.0347072577163221E-8</v>
      </c>
      <c r="CC14" s="14">
        <f t="shared" si="12"/>
        <v>2.2709767307040169E-3</v>
      </c>
      <c r="CD14" s="14">
        <f t="shared" si="13"/>
        <v>5.7822784021886767E-8</v>
      </c>
      <c r="CE14" s="14">
        <f t="shared" si="14"/>
        <v>1.0206412737923704E-3</v>
      </c>
      <c r="CG14" s="14">
        <f t="shared" si="15"/>
        <v>1.459965996262328E-3</v>
      </c>
      <c r="CH14" s="14">
        <f t="shared" si="16"/>
        <v>2.2709800196838888E-3</v>
      </c>
      <c r="CI14" s="14">
        <f t="shared" si="17"/>
        <v>6.1451554939938801E-5</v>
      </c>
      <c r="CJ14" s="14">
        <f t="shared" si="18"/>
        <v>1.0206426069659085E-3</v>
      </c>
      <c r="CL14">
        <f>INDEX('Cal Data'!BB$6:BB$1000,$BN14)</f>
        <v>1.0000782801366865</v>
      </c>
      <c r="CM14">
        <f>INDEX('Cal Data'!BC$6:BC$1000,$BN14)</f>
        <v>3.8039659404269178E-6</v>
      </c>
      <c r="CN14">
        <f>INDEX('Cal Data'!BD$6:BD$1000,$BN14)</f>
        <v>9.9886673693693265E-5</v>
      </c>
      <c r="CO14">
        <f>INDEX('Cal Data'!BE$6:BE$1000,$BN14)</f>
        <v>3.8075759904348068E-3</v>
      </c>
      <c r="CP14" t="str">
        <f>INDEX('Cal Data'!BF$6:BF$1000,$BN14)</f>
        <v>OK</v>
      </c>
      <c r="CQ14">
        <f>INDEX('Cal Data'!BB$6:BB$1000,$BO14)</f>
        <v>0.99997194212241514</v>
      </c>
      <c r="CR14">
        <f>INDEX('Cal Data'!BC$6:BC$1000,$BO14)</f>
        <v>2.2768079100684204E-6</v>
      </c>
      <c r="CS14">
        <f>INDEX('Cal Data'!BD$6:BD$1000,$BO14)</f>
        <v>-2.8191551226340941E-5</v>
      </c>
      <c r="CT14">
        <f>INDEX('Cal Data'!BE$6:BE$1000,$BO14)</f>
        <v>1.3001595807617913E-3</v>
      </c>
      <c r="CU14" t="str">
        <f>INDEX('Cal Data'!BF$6:BF$1000,$BO14)</f>
        <v>OK</v>
      </c>
      <c r="CW14" s="14">
        <f t="shared" si="19"/>
        <v>1.0000537577418407</v>
      </c>
      <c r="CX14" s="14">
        <f t="shared" si="20"/>
        <v>2.2768079100684204E-6</v>
      </c>
      <c r="CY14" s="14">
        <f t="shared" si="21"/>
        <v>7.0350812749215994E-5</v>
      </c>
      <c r="CZ14" s="14">
        <f t="shared" si="22"/>
        <v>3.2293457529979489E-3</v>
      </c>
      <c r="DB14" s="14">
        <f t="shared" si="23"/>
        <v>1.4612945150072809E-3</v>
      </c>
      <c r="DC14" s="14">
        <f t="shared" si="24"/>
        <v>3.8622336361358299E-6</v>
      </c>
      <c r="DD14" s="25">
        <f t="shared" si="25"/>
        <v>4.2098231119750737E-2</v>
      </c>
      <c r="DE14" s="25">
        <f t="shared" si="26"/>
        <v>3.4224753754818816E-3</v>
      </c>
      <c r="DF14" s="14">
        <f t="shared" si="48"/>
        <v>1.4599998085518169E-3</v>
      </c>
      <c r="DG14" s="14">
        <f t="shared" si="49"/>
        <v>3.8645478555392793E-6</v>
      </c>
      <c r="DH14" s="14">
        <f t="shared" si="50"/>
        <v>6.1499744869569781E-5</v>
      </c>
      <c r="DI14" s="14">
        <f t="shared" si="51"/>
        <v>4.9994564725080358E-6</v>
      </c>
    </row>
    <row r="15" spans="1:113" x14ac:dyDescent="0.25">
      <c r="A15" s="7">
        <v>10</v>
      </c>
      <c r="B15" s="7" t="s">
        <v>3</v>
      </c>
      <c r="C15" s="10">
        <v>10</v>
      </c>
      <c r="D15" s="20">
        <v>-6.5817385943457749</v>
      </c>
      <c r="E15" s="20">
        <v>1.1473364762331825E-3</v>
      </c>
      <c r="F15" s="20">
        <v>-4.6711076228297985</v>
      </c>
      <c r="G15" s="20">
        <v>7.8740998217133936E-4</v>
      </c>
      <c r="H15" s="8" t="s">
        <v>3</v>
      </c>
      <c r="I15" s="35"/>
      <c r="J15" s="20">
        <v>-1.9414147218053466E-3</v>
      </c>
      <c r="K15" s="20">
        <v>3.3177123025579551E-4</v>
      </c>
      <c r="L15" s="20">
        <v>-1.5154008878770517E-3</v>
      </c>
      <c r="M15" s="20">
        <v>5.2797111164479507E-5</v>
      </c>
      <c r="N15" s="8" t="s">
        <v>3</v>
      </c>
      <c r="P15" s="21">
        <f t="shared" si="3"/>
        <v>-6.5800001295621158</v>
      </c>
      <c r="Q15" s="21">
        <f t="shared" si="4"/>
        <v>3.7157180465957453E-3</v>
      </c>
      <c r="R15" s="21">
        <f t="shared" si="5"/>
        <v>-4.6699999622542041</v>
      </c>
      <c r="S15" s="21">
        <f t="shared" si="6"/>
        <v>4.7799168997353196E-3</v>
      </c>
      <c r="T15" s="18" t="str">
        <f t="shared" si="7"/>
        <v>m</v>
      </c>
      <c r="U15" t="str">
        <f t="shared" si="27"/>
        <v>OK</v>
      </c>
      <c r="W15" s="22">
        <v>-6.58</v>
      </c>
      <c r="X15" s="22"/>
      <c r="Y15" s="22">
        <v>-4.67</v>
      </c>
      <c r="Z15" s="22"/>
      <c r="AA15" t="str">
        <f t="shared" si="28"/>
        <v>m</v>
      </c>
      <c r="AC15" s="22">
        <f t="shared" si="29"/>
        <v>-1.2956211570269716E-7</v>
      </c>
      <c r="AD15" s="22">
        <f t="shared" si="30"/>
        <v>3.7157180465957453E-3</v>
      </c>
      <c r="AE15" s="22">
        <f t="shared" si="31"/>
        <v>3.7745795822274886E-8</v>
      </c>
      <c r="AF15" s="22">
        <f t="shared" si="30"/>
        <v>4.7799168997353196E-3</v>
      </c>
      <c r="AG15" t="str">
        <f t="shared" si="32"/>
        <v>m</v>
      </c>
      <c r="AH15" s="22">
        <f t="shared" si="33"/>
        <v>2.0282037603092107E-4</v>
      </c>
      <c r="AI15" s="22"/>
      <c r="AJ15" s="22">
        <f t="shared" si="34"/>
        <v>4.0777805807845624E-4</v>
      </c>
      <c r="AK15" s="22"/>
      <c r="AL15" t="str">
        <f t="shared" si="35"/>
        <v>m</v>
      </c>
      <c r="AN15" s="11">
        <f t="shared" si="8"/>
        <v>10</v>
      </c>
      <c r="AO15" s="11" t="str">
        <f t="shared" si="9"/>
        <v>Hz</v>
      </c>
      <c r="AP15" s="12">
        <f t="shared" si="10"/>
        <v>1E-3</v>
      </c>
      <c r="AQ15" s="13">
        <f t="shared" si="36"/>
        <v>-6.5797971796239694E-3</v>
      </c>
      <c r="AR15" s="13">
        <f t="shared" si="37"/>
        <v>1.1943421364586534E-6</v>
      </c>
      <c r="AS15" s="13">
        <f t="shared" si="38"/>
        <v>-4.6695922219419216E-3</v>
      </c>
      <c r="AT15" s="13">
        <f t="shared" si="39"/>
        <v>7.8917806290493362E-7</v>
      </c>
      <c r="AU15" s="17">
        <f t="shared" si="40"/>
        <v>8.0683841284490184E-3</v>
      </c>
      <c r="AV15" s="14">
        <f t="shared" si="41"/>
        <v>1.0757635523234004E-6</v>
      </c>
      <c r="AW15" s="17">
        <f t="shared" si="42"/>
        <v>-2.5243953249763242</v>
      </c>
      <c r="AX15" s="13">
        <f t="shared" si="43"/>
        <v>1.1705579618815926E-4</v>
      </c>
      <c r="AZ15" s="12">
        <f>IFERROR(MATCH(AU15 - 0.000001,'Ref Z list'!$C$5:$C$30,1),1)</f>
        <v>3</v>
      </c>
      <c r="BA15" s="12" t="str">
        <f>INDEX('Ref Z list'!$D$5:$D$30,AZ15)</f>
        <v>3m</v>
      </c>
      <c r="BB15" s="12">
        <f>INDEX('Ref Z list'!$C$5:$C$30,AZ15)</f>
        <v>3.0000000000000001E-3</v>
      </c>
      <c r="BC15" s="12">
        <f>IFERROR(MATCH(AN15&amp;AO15&amp;A15&amp;B15&amp;BA15,'Cal Data'!$AR$6:$AR$1108,0),0)</f>
        <v>82</v>
      </c>
      <c r="BD15" s="12">
        <f t="shared" si="44"/>
        <v>3</v>
      </c>
      <c r="BE15" s="12" t="str">
        <f>INDEX('Ref Z list'!$D$5:$D$30,BD15+1)</f>
        <v>10m</v>
      </c>
      <c r="BF15" s="12">
        <f>IFERROR(MATCH(AN15&amp;AO15&amp;A15&amp;B15&amp;BE15,'Cal Data'!$AR$6:$AR$1108,0),0)</f>
        <v>100</v>
      </c>
      <c r="BG15" s="12">
        <f t="shared" si="45"/>
        <v>3</v>
      </c>
      <c r="BH15" s="12" t="str">
        <f>INDEX('Ref Z list'!$D$5:$D$30,BG15)</f>
        <v>3m</v>
      </c>
      <c r="BI15" s="12" t="str">
        <f>IF(INDEX('Ref Z list'!$D$5:$D$30,BG15+1)=0,BH15,INDEX('Ref Z list'!$D$5:$D$30,BG15+1))</f>
        <v>10m</v>
      </c>
      <c r="BJ15" s="12">
        <f>INDEX('Ref Z list'!$C$5:$C$30,BG15)</f>
        <v>3.0000000000000001E-3</v>
      </c>
      <c r="BK15" s="12">
        <f>INDEX('Ref Z list'!$C$5:$C$30,BG15+1)</f>
        <v>0.01</v>
      </c>
      <c r="BL15" s="14" t="str">
        <f t="shared" si="46"/>
        <v>10Hz10m3m</v>
      </c>
      <c r="BM15" s="14" t="str">
        <f t="shared" si="47"/>
        <v>10Hz10m10m</v>
      </c>
      <c r="BN15" s="12">
        <f>IFERROR(MATCH(BL15,'Cal Data'!$AR$6:$AR$1108,0),0)</f>
        <v>82</v>
      </c>
      <c r="BO15" s="12">
        <f>IFERROR(MATCH(BM15,'Cal Data'!$AR$6:$AR$1108,0),0)</f>
        <v>100</v>
      </c>
      <c r="BQ15" s="14" t="str">
        <f>INDEX('Cal Data'!AR$6:AR$1108,$BN15)</f>
        <v>10Hz10m3m</v>
      </c>
      <c r="BR15" s="14">
        <f>INDEX('Cal Data'!AS$6:AS$1108,$BN15)</f>
        <v>-7.5775974123920564E-9</v>
      </c>
      <c r="BS15" s="14">
        <f>INDEX('Cal Data'!AT$6:AT$1108,$BN15)</f>
        <v>3.4114002890107738E-3</v>
      </c>
      <c r="BT15" s="14">
        <f>INDEX('Cal Data'!AU$6:AU$1108,$BN15)</f>
        <v>3.0003890167156771E-7</v>
      </c>
      <c r="BU15" s="14">
        <f>INDEX('Cal Data'!AV$6:AV$1108,$BN15)</f>
        <v>2.8606194232681332E-3</v>
      </c>
      <c r="BV15" s="14" t="str">
        <f>INDEX('Cal Data'!AR$6:AR$1108,$BO15)</f>
        <v>10Hz10m10m</v>
      </c>
      <c r="BW15" s="14">
        <f>INDEX('Cal Data'!AS$6:AS$1108,$BO15)</f>
        <v>6.968911224931873E-7</v>
      </c>
      <c r="BX15" s="14">
        <f>INDEX('Cal Data'!AT$6:AT$1108,$BO15)</f>
        <v>3.9654024657115481E-3</v>
      </c>
      <c r="BY15" s="14">
        <f>INDEX('Cal Data'!AU$6:AU$1108,$BO15)</f>
        <v>-1.2961955026762829E-8</v>
      </c>
      <c r="BZ15" s="14">
        <f>INDEX('Cal Data'!AV$6:AV$1108,$BO15)</f>
        <v>3.7713812050834566E-3</v>
      </c>
      <c r="CB15" s="14">
        <f t="shared" si="11"/>
        <v>5.0249641386735588E-7</v>
      </c>
      <c r="CC15" s="14">
        <f t="shared" si="12"/>
        <v>3.9654024657115481E-3</v>
      </c>
      <c r="CD15" s="14">
        <f t="shared" si="13"/>
        <v>7.3409105345744267E-8</v>
      </c>
      <c r="CE15" s="14">
        <f t="shared" si="14"/>
        <v>3.5200609318039519E-3</v>
      </c>
      <c r="CG15" s="14">
        <f t="shared" si="15"/>
        <v>-6.5792946832101025E-3</v>
      </c>
      <c r="CH15" s="14">
        <f t="shared" si="16"/>
        <v>3.965403185160846E-3</v>
      </c>
      <c r="CI15" s="14">
        <f t="shared" si="17"/>
        <v>-4.6695188128365759E-3</v>
      </c>
      <c r="CJ15" s="14">
        <f t="shared" si="18"/>
        <v>3.5200612856625896E-3</v>
      </c>
      <c r="CL15">
        <f>INDEX('Cal Data'!BB$6:BB$1000,$BN15)</f>
        <v>0.99999747635895231</v>
      </c>
      <c r="CM15">
        <f>INDEX('Cal Data'!BC$6:BC$1000,$BN15)</f>
        <v>4.1881317502239902E-6</v>
      </c>
      <c r="CN15">
        <f>INDEX('Cal Data'!BD$6:BD$1000,$BN15)</f>
        <v>9.9990117401376513E-5</v>
      </c>
      <c r="CO15">
        <f>INDEX('Cal Data'!BE$6:BE$1000,$BN15)</f>
        <v>1.3258637733106352E-3</v>
      </c>
      <c r="CP15" t="str">
        <f>INDEX('Cal Data'!BF$6:BF$1000,$BN15)</f>
        <v>OK</v>
      </c>
      <c r="CQ15">
        <f>INDEX('Cal Data'!BB$6:BB$1000,$BO15)</f>
        <v>1.0000696870507091</v>
      </c>
      <c r="CR15">
        <f>INDEX('Cal Data'!BC$6:BC$1000,$BO15)</f>
        <v>4.3220395952958839E-6</v>
      </c>
      <c r="CS15">
        <f>INDEX('Cal Data'!BD$6:BD$1000,$BO15)</f>
        <v>-1.2967819502572786E-6</v>
      </c>
      <c r="CT15">
        <f>INDEX('Cal Data'!BE$6:BE$1000,$BO15)</f>
        <v>4.0776889767843991E-4</v>
      </c>
      <c r="CU15" t="str">
        <f>INDEX('Cal Data'!BF$6:BF$1000,$BO15)</f>
        <v>OK</v>
      </c>
      <c r="CW15" s="14">
        <f t="shared" si="19"/>
        <v>1.0000497608623815</v>
      </c>
      <c r="CX15" s="14">
        <f t="shared" si="20"/>
        <v>4.3220395952958839E-6</v>
      </c>
      <c r="CY15" s="14">
        <f t="shared" si="21"/>
        <v>2.6652844102285968E-5</v>
      </c>
      <c r="CZ15" s="14">
        <f t="shared" si="22"/>
        <v>6.611127024442647E-4</v>
      </c>
      <c r="DB15" s="14">
        <f t="shared" si="23"/>
        <v>8.0687856182012751E-3</v>
      </c>
      <c r="DC15" s="14">
        <f t="shared" si="24"/>
        <v>2.1518096871570251E-6</v>
      </c>
      <c r="DD15" s="25">
        <f t="shared" si="25"/>
        <v>-2.5243686721322218</v>
      </c>
      <c r="DE15" s="25">
        <f t="shared" si="26"/>
        <v>7.0134031897370222E-4</v>
      </c>
      <c r="DF15" s="14">
        <f t="shared" si="48"/>
        <v>-6.5800001295621162E-3</v>
      </c>
      <c r="DG15" s="14">
        <f t="shared" si="49"/>
        <v>3.7157180465957453E-6</v>
      </c>
      <c r="DH15" s="14">
        <f t="shared" si="50"/>
        <v>-4.6699999622542045E-3</v>
      </c>
      <c r="DI15" s="14">
        <f t="shared" si="51"/>
        <v>4.7799168997353196E-6</v>
      </c>
    </row>
    <row r="16" spans="1:113" x14ac:dyDescent="0.25">
      <c r="A16" s="7">
        <v>100</v>
      </c>
      <c r="B16" s="7" t="s">
        <v>3</v>
      </c>
      <c r="C16" s="10">
        <v>2</v>
      </c>
      <c r="D16" s="20">
        <v>-4.5624959681160417</v>
      </c>
      <c r="E16" s="20">
        <v>1.7387603998027077E-3</v>
      </c>
      <c r="F16" s="20">
        <v>-6.4784952345217963</v>
      </c>
      <c r="G16" s="20">
        <v>1.6676495275379068E-3</v>
      </c>
      <c r="H16" s="8" t="s">
        <v>3</v>
      </c>
      <c r="I16" s="35"/>
      <c r="J16" s="20">
        <v>-1.4062364759366416E-3</v>
      </c>
      <c r="K16" s="20">
        <v>1.8859973086811641E-3</v>
      </c>
      <c r="L16" s="20">
        <v>1.6518563853684567E-3</v>
      </c>
      <c r="M16" s="20">
        <v>1.1380333070055045E-3</v>
      </c>
      <c r="N16" s="8" t="s">
        <v>3</v>
      </c>
      <c r="P16" s="21">
        <f t="shared" si="3"/>
        <v>-4.5599999789920744</v>
      </c>
      <c r="Q16" s="21">
        <f t="shared" si="4"/>
        <v>5.4892656100573459E-3</v>
      </c>
      <c r="R16" s="21">
        <f t="shared" si="5"/>
        <v>-6.4800000004176672</v>
      </c>
      <c r="S16" s="21">
        <f t="shared" si="6"/>
        <v>4.9827653319461998E-3</v>
      </c>
      <c r="T16" s="18" t="str">
        <f t="shared" si="7"/>
        <v>m</v>
      </c>
      <c r="U16" t="str">
        <f t="shared" si="27"/>
        <v>Extrapolated</v>
      </c>
      <c r="W16" s="22">
        <v>-4.5599999999999996</v>
      </c>
      <c r="X16" s="22"/>
      <c r="Y16" s="22">
        <v>-6.4799999999999995</v>
      </c>
      <c r="Z16" s="22"/>
      <c r="AA16" t="str">
        <f t="shared" si="28"/>
        <v>m</v>
      </c>
      <c r="AC16" s="22">
        <f t="shared" si="29"/>
        <v>2.1007925177229936E-8</v>
      </c>
      <c r="AD16" s="22">
        <f t="shared" si="30"/>
        <v>5.4892656100573459E-3</v>
      </c>
      <c r="AE16" s="22">
        <f t="shared" si="31"/>
        <v>-4.1766767822082329E-10</v>
      </c>
      <c r="AF16" s="22">
        <f t="shared" si="30"/>
        <v>4.9827653319461998E-3</v>
      </c>
      <c r="AG16" t="str">
        <f t="shared" si="32"/>
        <v>m</v>
      </c>
      <c r="AH16" s="22">
        <f t="shared" si="33"/>
        <v>-1.0897316401052848E-3</v>
      </c>
      <c r="AI16" s="22"/>
      <c r="AJ16" s="22">
        <f t="shared" si="34"/>
        <v>-1.4709090716547024E-4</v>
      </c>
      <c r="AK16" s="22"/>
      <c r="AL16" t="str">
        <f t="shared" si="35"/>
        <v>m</v>
      </c>
      <c r="AN16" s="11">
        <f t="shared" si="8"/>
        <v>2</v>
      </c>
      <c r="AO16" s="11" t="str">
        <f t="shared" si="9"/>
        <v>Hz</v>
      </c>
      <c r="AP16" s="12">
        <f t="shared" si="10"/>
        <v>1E-3</v>
      </c>
      <c r="AQ16" s="13">
        <f t="shared" si="36"/>
        <v>-4.5610897316401052E-3</v>
      </c>
      <c r="AR16" s="13">
        <f t="shared" si="37"/>
        <v>2.5652043926897261E-6</v>
      </c>
      <c r="AS16" s="13">
        <f t="shared" si="38"/>
        <v>-6.4801470909071649E-3</v>
      </c>
      <c r="AT16" s="13">
        <f t="shared" si="39"/>
        <v>2.0189538762813005E-6</v>
      </c>
      <c r="AU16" s="17">
        <f t="shared" si="40"/>
        <v>7.9243829955312865E-3</v>
      </c>
      <c r="AV16" s="14">
        <f t="shared" si="41"/>
        <v>2.214893635292738E-6</v>
      </c>
      <c r="AW16" s="17">
        <f t="shared" si="42"/>
        <v>-2.1841054551625549</v>
      </c>
      <c r="AX16" s="13">
        <f t="shared" si="43"/>
        <v>3.0261795461663572E-4</v>
      </c>
      <c r="AZ16" s="12">
        <f>IFERROR(MATCH(AU16 - 0.000001,'Ref Z list'!$C$5:$C$30,1),1)</f>
        <v>3</v>
      </c>
      <c r="BA16" s="12" t="str">
        <f>INDEX('Ref Z list'!$D$5:$D$30,AZ16)</f>
        <v>3m</v>
      </c>
      <c r="BB16" s="12">
        <f>INDEX('Ref Z list'!$C$5:$C$30,AZ16)</f>
        <v>3.0000000000000001E-3</v>
      </c>
      <c r="BC16" s="12">
        <f>IFERROR(MATCH(AN16&amp;AO16&amp;A16&amp;B16&amp;BA16,'Cal Data'!$AR$6:$AR$1108,0),0)</f>
        <v>0</v>
      </c>
      <c r="BD16" s="12">
        <f t="shared" si="44"/>
        <v>4</v>
      </c>
      <c r="BE16" s="12" t="str">
        <f>INDEX('Ref Z list'!$D$5:$D$30,BD16+1)</f>
        <v>100m</v>
      </c>
      <c r="BF16" s="12">
        <f>IFERROR(MATCH(AN16&amp;AO16&amp;A16&amp;B16&amp;BE16,'Cal Data'!$AR$6:$AR$1108,0),0)</f>
        <v>134</v>
      </c>
      <c r="BG16" s="12">
        <f t="shared" si="45"/>
        <v>4</v>
      </c>
      <c r="BH16" s="12" t="str">
        <f>INDEX('Ref Z list'!$D$5:$D$30,BG16)</f>
        <v>10m</v>
      </c>
      <c r="BI16" s="12" t="str">
        <f>IF(INDEX('Ref Z list'!$D$5:$D$30,BG16+1)=0,BH16,INDEX('Ref Z list'!$D$5:$D$30,BG16+1))</f>
        <v>100m</v>
      </c>
      <c r="BJ16" s="12">
        <f>INDEX('Ref Z list'!$C$5:$C$30,BG16)</f>
        <v>0.01</v>
      </c>
      <c r="BK16" s="12">
        <f>INDEX('Ref Z list'!$C$5:$C$30,BG16+1)</f>
        <v>0.1</v>
      </c>
      <c r="BL16" s="14" t="str">
        <f t="shared" si="46"/>
        <v>2Hz100m10m</v>
      </c>
      <c r="BM16" s="14" t="str">
        <f t="shared" si="47"/>
        <v>2Hz100m100m</v>
      </c>
      <c r="BN16" s="12">
        <f>IFERROR(MATCH(BL16,'Cal Data'!$AR$6:$AR$1108,0),0)</f>
        <v>116</v>
      </c>
      <c r="BO16" s="12">
        <f>IFERROR(MATCH(BM16,'Cal Data'!$AR$6:$AR$1108,0),0)</f>
        <v>134</v>
      </c>
      <c r="BQ16" s="14" t="str">
        <f>INDEX('Cal Data'!AR$6:AR$1108,$BN16)</f>
        <v>2Hz100m10m</v>
      </c>
      <c r="BR16" s="14">
        <f>INDEX('Cal Data'!AS$6:AS$1108,$BN16)</f>
        <v>-9.3168124687230403E-7</v>
      </c>
      <c r="BS16" s="14">
        <f>INDEX('Cal Data'!AT$6:AT$1108,$BN16)</f>
        <v>1.919130100366608E-3</v>
      </c>
      <c r="BT16" s="14">
        <f>INDEX('Cal Data'!AU$6:AU$1108,$BN16)</f>
        <v>9.9982146937423609E-7</v>
      </c>
      <c r="BU16" s="14">
        <f>INDEX('Cal Data'!AV$6:AV$1108,$BN16)</f>
        <v>2.3846069221526165E-3</v>
      </c>
      <c r="BV16" s="14" t="str">
        <f>INDEX('Cal Data'!AR$6:AR$1108,$BO16)</f>
        <v>2Hz100m100m</v>
      </c>
      <c r="BW16" s="14">
        <f>INDEX('Cal Data'!AS$6:AS$1108,$BO16)</f>
        <v>-4.3208747779882595E-6</v>
      </c>
      <c r="BX16" s="14">
        <f>INDEX('Cal Data'!AT$6:AT$1108,$BO16)</f>
        <v>4.6506927268200665E-3</v>
      </c>
      <c r="BY16" s="14">
        <f>INDEX('Cal Data'!AU$6:AU$1108,$BO16)</f>
        <v>2.2823058683352097E-6</v>
      </c>
      <c r="BZ16" s="14">
        <f>INDEX('Cal Data'!AV$6:AV$1108,$BO16)</f>
        <v>1.4106003957291369E-3</v>
      </c>
      <c r="CB16" s="14">
        <f t="shared" si="11"/>
        <v>-8.5351827215430798E-7</v>
      </c>
      <c r="CC16" s="14">
        <f t="shared" si="12"/>
        <v>4.6506927268200665E-3</v>
      </c>
      <c r="CD16" s="14">
        <f t="shared" si="13"/>
        <v>9.7024428685813349E-7</v>
      </c>
      <c r="CE16" s="14">
        <f t="shared" si="14"/>
        <v>2.4070698611382618E-3</v>
      </c>
      <c r="CG16" s="14">
        <f t="shared" si="15"/>
        <v>-4.5619432499122599E-3</v>
      </c>
      <c r="CH16" s="14">
        <f t="shared" si="16"/>
        <v>4.6506955566228336E-3</v>
      </c>
      <c r="CI16" s="14">
        <f t="shared" si="17"/>
        <v>-6.4791768466203065E-3</v>
      </c>
      <c r="CJ16" s="14">
        <f t="shared" si="18"/>
        <v>2.4070732479713175E-3</v>
      </c>
      <c r="CL16">
        <f>INDEX('Cal Data'!BB$6:BB$1000,$BN16)</f>
        <v>0.99990682627898508</v>
      </c>
      <c r="CM16">
        <f>INDEX('Cal Data'!BC$6:BC$1000,$BN16)</f>
        <v>3.8756395728028464E-6</v>
      </c>
      <c r="CN16">
        <f>INDEX('Cal Data'!BD$6:BD$1000,$BN16)</f>
        <v>1.0000172258480412E-4</v>
      </c>
      <c r="CO16">
        <f>INDEX('Cal Data'!BE$6:BE$1000,$BN16)</f>
        <v>4.3470531874563315E-4</v>
      </c>
      <c r="CP16" t="str">
        <f>INDEX('Cal Data'!BF$6:BF$1000,$BN16)</f>
        <v>OK</v>
      </c>
      <c r="CQ16">
        <f>INDEX('Cal Data'!BB$6:BB$1000,$BO16)</f>
        <v>0.99995680458359359</v>
      </c>
      <c r="CR16">
        <f>INDEX('Cal Data'!BC$6:BC$1000,$BO16)</f>
        <v>5.2662682988611393E-6</v>
      </c>
      <c r="CS16">
        <f>INDEX('Cal Data'!BD$6:BD$1000,$BO16)</f>
        <v>2.2821191191735245E-5</v>
      </c>
      <c r="CT16">
        <f>INDEX('Cal Data'!BE$6:BE$1000,$BO16)</f>
        <v>6.2968836549318042E-5</v>
      </c>
      <c r="CU16" t="str">
        <f>INDEX('Cal Data'!BF$6:BF$1000,$BO16)</f>
        <v>OK</v>
      </c>
      <c r="CW16" s="14">
        <f t="shared" si="19"/>
        <v>0.99990567365877503</v>
      </c>
      <c r="CX16" s="14">
        <f t="shared" si="20"/>
        <v>5.2662682988611393E-6</v>
      </c>
      <c r="CY16" s="14">
        <f t="shared" si="21"/>
        <v>1.0178169173339728E-4</v>
      </c>
      <c r="CZ16" s="14">
        <f t="shared" si="22"/>
        <v>4.4327845834150041E-4</v>
      </c>
      <c r="DB16" s="14">
        <f t="shared" si="23"/>
        <v>7.9236355174768531E-3</v>
      </c>
      <c r="DC16" s="14">
        <f t="shared" si="24"/>
        <v>4.4299838392897889E-6</v>
      </c>
      <c r="DD16" s="25">
        <f t="shared" si="25"/>
        <v>-2.1840036734708215</v>
      </c>
      <c r="DE16" s="25">
        <f t="shared" si="26"/>
        <v>7.5020417051296245E-4</v>
      </c>
      <c r="DF16" s="14">
        <f t="shared" si="48"/>
        <v>-4.5599999789920744E-3</v>
      </c>
      <c r="DG16" s="14">
        <f t="shared" si="49"/>
        <v>5.4892656100573463E-6</v>
      </c>
      <c r="DH16" s="14">
        <f t="shared" si="50"/>
        <v>-6.4800000004176673E-3</v>
      </c>
      <c r="DI16" s="14">
        <f t="shared" si="51"/>
        <v>4.9827653319461998E-6</v>
      </c>
    </row>
    <row r="17" spans="1:113" x14ac:dyDescent="0.25">
      <c r="A17" s="7">
        <v>3</v>
      </c>
      <c r="B17" s="7" t="s">
        <v>3</v>
      </c>
      <c r="C17" s="10">
        <v>5000</v>
      </c>
      <c r="D17" s="20">
        <v>-0.9197342626614986</v>
      </c>
      <c r="E17" s="20">
        <v>1.2274252196145363E-3</v>
      </c>
      <c r="F17" s="20">
        <v>-3.4217334120749177E-2</v>
      </c>
      <c r="G17" s="20">
        <v>2.6004752663301596E-4</v>
      </c>
      <c r="H17" s="8" t="s">
        <v>3</v>
      </c>
      <c r="I17" s="35"/>
      <c r="J17" s="20">
        <v>-1.6905707652032126E-3</v>
      </c>
      <c r="K17" s="20">
        <v>1.9074064184815903E-3</v>
      </c>
      <c r="L17" s="20">
        <v>4.8990966424046001E-4</v>
      </c>
      <c r="M17" s="20">
        <v>1.3094892226848606E-3</v>
      </c>
      <c r="N17" s="8" t="s">
        <v>3</v>
      </c>
      <c r="P17" s="21">
        <f t="shared" si="3"/>
        <v>-0.91800015375105892</v>
      </c>
      <c r="Q17" s="21">
        <f t="shared" si="4"/>
        <v>4.5325328405569241E-3</v>
      </c>
      <c r="R17" s="21">
        <f t="shared" si="5"/>
        <v>-3.4799420753608139E-2</v>
      </c>
      <c r="S17" s="21">
        <f t="shared" si="6"/>
        <v>3.065510125927956E-3</v>
      </c>
      <c r="T17" s="18" t="str">
        <f t="shared" si="7"/>
        <v>m</v>
      </c>
      <c r="U17" t="str">
        <f t="shared" si="27"/>
        <v>Extrapolated</v>
      </c>
      <c r="W17" s="22">
        <v>-0.91799999999999993</v>
      </c>
      <c r="X17" s="22"/>
      <c r="Y17" s="22">
        <v>-3.4799999999999998E-2</v>
      </c>
      <c r="Z17" s="22"/>
      <c r="AA17" t="str">
        <f t="shared" si="28"/>
        <v>m</v>
      </c>
      <c r="AC17" s="22">
        <f t="shared" si="29"/>
        <v>-1.5375105899551045E-7</v>
      </c>
      <c r="AD17" s="22">
        <f t="shared" si="30"/>
        <v>4.5325328405569241E-3</v>
      </c>
      <c r="AE17" s="22">
        <f t="shared" si="31"/>
        <v>5.792463918588564E-7</v>
      </c>
      <c r="AF17" s="22">
        <f t="shared" si="30"/>
        <v>3.065510125927956E-3</v>
      </c>
      <c r="AG17" t="str">
        <f t="shared" si="32"/>
        <v>m</v>
      </c>
      <c r="AH17" s="22">
        <f t="shared" si="33"/>
        <v>-4.3691896295494637E-5</v>
      </c>
      <c r="AI17" s="22"/>
      <c r="AJ17" s="22">
        <f t="shared" si="34"/>
        <v>9.2756215010363074E-5</v>
      </c>
      <c r="AK17" s="22"/>
      <c r="AL17" t="str">
        <f t="shared" si="35"/>
        <v>m</v>
      </c>
      <c r="AN17" s="11">
        <f t="shared" si="8"/>
        <v>5</v>
      </c>
      <c r="AO17" s="11" t="str">
        <f t="shared" si="9"/>
        <v>kHz</v>
      </c>
      <c r="AP17" s="12">
        <f t="shared" si="10"/>
        <v>1E-3</v>
      </c>
      <c r="AQ17" s="13">
        <f t="shared" si="36"/>
        <v>-9.1804369189629547E-4</v>
      </c>
      <c r="AR17" s="13">
        <f t="shared" si="37"/>
        <v>2.2682089663455969E-6</v>
      </c>
      <c r="AS17" s="13">
        <f t="shared" si="38"/>
        <v>-3.4707243784989637E-5</v>
      </c>
      <c r="AT17" s="13">
        <f t="shared" si="39"/>
        <v>1.3350605755679214E-6</v>
      </c>
      <c r="AU17" s="17">
        <f t="shared" si="40"/>
        <v>9.1869952269593074E-4</v>
      </c>
      <c r="AV17" s="14">
        <f t="shared" si="41"/>
        <v>2.2671508608151347E-6</v>
      </c>
      <c r="AW17" s="17">
        <f t="shared" si="42"/>
        <v>-3.1038049938697929</v>
      </c>
      <c r="AX17" s="13">
        <f t="shared" si="43"/>
        <v>1.4551619868184824E-3</v>
      </c>
      <c r="AZ17" s="12">
        <f>IFERROR(MATCH(AU17 - 0.000001,'Ref Z list'!$C$5:$C$30,1),1)</f>
        <v>1</v>
      </c>
      <c r="BA17" s="12" t="str">
        <f>INDEX('Ref Z list'!$D$5:$D$30,AZ17)</f>
        <v>0m</v>
      </c>
      <c r="BB17" s="12">
        <f>INDEX('Ref Z list'!$C$5:$C$30,AZ17)</f>
        <v>0</v>
      </c>
      <c r="BC17" s="12">
        <f>IFERROR(MATCH(AN17&amp;AO17&amp;A17&amp;B17&amp;BA17,'Cal Data'!$AR$6:$AR$1108,0),0)</f>
        <v>0</v>
      </c>
      <c r="BD17" s="12">
        <f t="shared" si="44"/>
        <v>2</v>
      </c>
      <c r="BE17" s="12" t="str">
        <f>INDEX('Ref Z list'!$D$5:$D$30,BD17+1)</f>
        <v>3m</v>
      </c>
      <c r="BF17" s="12">
        <f>IFERROR(MATCH(AN17&amp;AO17&amp;A17&amp;B17&amp;BE17,'Cal Data'!$AR$6:$AR$1108,0),0)</f>
        <v>72</v>
      </c>
      <c r="BG17" s="12">
        <f t="shared" si="45"/>
        <v>2</v>
      </c>
      <c r="BH17" s="12" t="str">
        <f>INDEX('Ref Z list'!$D$5:$D$30,BG17)</f>
        <v>1m</v>
      </c>
      <c r="BI17" s="12" t="str">
        <f>IF(INDEX('Ref Z list'!$D$5:$D$30,BG17+1)=0,BH17,INDEX('Ref Z list'!$D$5:$D$30,BG17+1))</f>
        <v>3m</v>
      </c>
      <c r="BJ17" s="12">
        <f>INDEX('Ref Z list'!$C$5:$C$30,BG17)</f>
        <v>1E-3</v>
      </c>
      <c r="BK17" s="12">
        <f>INDEX('Ref Z list'!$C$5:$C$30,BG17+1)</f>
        <v>3.0000000000000001E-3</v>
      </c>
      <c r="BL17" s="14" t="str">
        <f t="shared" si="46"/>
        <v>5kHz3m1m</v>
      </c>
      <c r="BM17" s="14" t="str">
        <f t="shared" si="47"/>
        <v>5kHz3m3m</v>
      </c>
      <c r="BN17" s="12">
        <f>IFERROR(MATCH(BL17,'Cal Data'!$AR$6:$AR$1108,0),0)</f>
        <v>54</v>
      </c>
      <c r="BO17" s="12">
        <f>IFERROR(MATCH(BM17,'Cal Data'!$AR$6:$AR$1108,0),0)</f>
        <v>72</v>
      </c>
      <c r="BQ17" s="14" t="str">
        <f>INDEX('Cal Data'!AR$6:AR$1108,$BN17)</f>
        <v>5kHz3m1m</v>
      </c>
      <c r="BR17" s="14">
        <f>INDEX('Cal Data'!AS$6:AS$1108,$BN17)</f>
        <v>-4.8442194361961524E-8</v>
      </c>
      <c r="BS17" s="14">
        <f>INDEX('Cal Data'!AT$6:AT$1108,$BN17)</f>
        <v>3.8257260021101816E-3</v>
      </c>
      <c r="BT17" s="14">
        <f>INDEX('Cal Data'!AU$6:AU$1108,$BN17)</f>
        <v>9.9271886301071006E-8</v>
      </c>
      <c r="BU17" s="14">
        <f>INDEX('Cal Data'!AV$6:AV$1108,$BN17)</f>
        <v>7.7836195772146982E-4</v>
      </c>
      <c r="BV17" s="14" t="str">
        <f>INDEX('Cal Data'!AR$6:AR$1108,$BO17)</f>
        <v>5kHz3m3m</v>
      </c>
      <c r="BW17" s="14">
        <f>INDEX('Cal Data'!AS$6:AS$1108,$BO17)</f>
        <v>-8.9190036094057706E-8</v>
      </c>
      <c r="BX17" s="14">
        <f>INDEX('Cal Data'!AT$6:AT$1108,$BO17)</f>
        <v>1.7082226844433225E-3</v>
      </c>
      <c r="BY17" s="14">
        <f>INDEX('Cal Data'!AU$6:AU$1108,$BO17)</f>
        <v>9.2924951912383208E-8</v>
      </c>
      <c r="BZ17" s="14">
        <f>INDEX('Cal Data'!AV$6:AV$1108,$BO17)</f>
        <v>8.2202350820699121E-4</v>
      </c>
      <c r="CB17" s="14">
        <f t="shared" si="11"/>
        <v>-4.6785784870996479E-8</v>
      </c>
      <c r="CC17" s="14">
        <f t="shared" si="12"/>
        <v>1.7082226844433225E-3</v>
      </c>
      <c r="CD17" s="14">
        <f t="shared" si="13"/>
        <v>9.9529890698679974E-8</v>
      </c>
      <c r="CE17" s="14">
        <f t="shared" si="14"/>
        <v>7.7658710527431555E-4</v>
      </c>
      <c r="CG17" s="14">
        <f t="shared" si="15"/>
        <v>-9.1809047768116642E-4</v>
      </c>
      <c r="CH17" s="14">
        <f t="shared" si="16"/>
        <v>1.7082287079704553E-3</v>
      </c>
      <c r="CI17" s="14">
        <f t="shared" si="17"/>
        <v>-3.4607713894290955E-5</v>
      </c>
      <c r="CJ17" s="14">
        <f t="shared" si="18"/>
        <v>7.7659169556807816E-4</v>
      </c>
      <c r="CL17">
        <f>INDEX('Cal Data'!BB$6:BB$1000,$BN17)</f>
        <v>0.99995705816461689</v>
      </c>
      <c r="CM17">
        <f>INDEX('Cal Data'!BC$6:BC$1000,$BN17)</f>
        <v>4.3489380967983956E-6</v>
      </c>
      <c r="CN17">
        <f>INDEX('Cal Data'!BD$6:BD$1000,$BN17)</f>
        <v>9.9306447237670903E-5</v>
      </c>
      <c r="CO17">
        <f>INDEX('Cal Data'!BE$6:BE$1000,$BN17)</f>
        <v>1.5876254039168939E-3</v>
      </c>
      <c r="CP17" t="str">
        <f>INDEX('Cal Data'!BF$6:BF$1000,$BN17)</f>
        <v>OK</v>
      </c>
      <c r="CQ17">
        <f>INDEX('Cal Data'!BB$6:BB$1000,$BO17)</f>
        <v>0.99997230273142768</v>
      </c>
      <c r="CR17">
        <f>INDEX('Cal Data'!BC$6:BC$1000,$BO17)</f>
        <v>1.7162215690089209E-6</v>
      </c>
      <c r="CS17">
        <f>INDEX('Cal Data'!BD$6:BD$1000,$BO17)</f>
        <v>3.1633283931332967E-5</v>
      </c>
      <c r="CT17">
        <f>INDEX('Cal Data'!BE$6:BE$1000,$BO17)</f>
        <v>6.2629501385197406E-4</v>
      </c>
      <c r="CU17" t="str">
        <f>INDEX('Cal Data'!BF$6:BF$1000,$BO17)</f>
        <v>OK</v>
      </c>
      <c r="CW17" s="14">
        <f t="shared" si="19"/>
        <v>0.9999564384693379</v>
      </c>
      <c r="CX17" s="14">
        <f t="shared" si="20"/>
        <v>1.7162215690089209E-6</v>
      </c>
      <c r="CY17" s="14">
        <f t="shared" si="21"/>
        <v>1.0205737747641165E-4</v>
      </c>
      <c r="CZ17" s="14">
        <f t="shared" si="22"/>
        <v>1.6267037136964864E-3</v>
      </c>
      <c r="DB17" s="14">
        <f t="shared" si="23"/>
        <v>9.1865950273850355E-4</v>
      </c>
      <c r="DC17" s="14">
        <f t="shared" si="24"/>
        <v>4.5343019957581882E-6</v>
      </c>
      <c r="DD17" s="25">
        <f t="shared" si="25"/>
        <v>-3.1037029364923163</v>
      </c>
      <c r="DE17" s="25">
        <f t="shared" si="26"/>
        <v>3.3340891715249598E-3</v>
      </c>
      <c r="DF17" s="14">
        <f t="shared" si="48"/>
        <v>-9.1800015375105896E-4</v>
      </c>
      <c r="DG17" s="14">
        <f t="shared" si="49"/>
        <v>4.5325328405569241E-6</v>
      </c>
      <c r="DH17" s="14">
        <f t="shared" si="50"/>
        <v>-3.4799420753608139E-5</v>
      </c>
      <c r="DI17" s="14">
        <f t="shared" si="51"/>
        <v>3.0655101259279563E-6</v>
      </c>
    </row>
    <row r="18" spans="1:113" x14ac:dyDescent="0.25">
      <c r="A18" s="7">
        <v>10</v>
      </c>
      <c r="B18" s="7" t="s">
        <v>3</v>
      </c>
      <c r="C18" s="10">
        <v>2</v>
      </c>
      <c r="D18" s="20">
        <v>-1.7804600321410524</v>
      </c>
      <c r="E18" s="20">
        <v>1.9777914147426482E-3</v>
      </c>
      <c r="F18" s="20">
        <v>-9.7395277095692911</v>
      </c>
      <c r="G18" s="20">
        <v>1.6885206196174322E-3</v>
      </c>
      <c r="H18" s="8" t="s">
        <v>3</v>
      </c>
      <c r="I18" s="35"/>
      <c r="J18" s="20">
        <v>-1.10874040591531E-3</v>
      </c>
      <c r="K18" s="20">
        <v>1.5468991411790661E-3</v>
      </c>
      <c r="L18" s="20">
        <v>-1.1800614214275366E-4</v>
      </c>
      <c r="M18" s="20">
        <v>1.9508586183032512E-3</v>
      </c>
      <c r="N18" s="8" t="s">
        <v>3</v>
      </c>
      <c r="P18" s="21">
        <f t="shared" si="3"/>
        <v>-1.7799995304420706</v>
      </c>
      <c r="Q18" s="21">
        <f t="shared" si="4"/>
        <v>6.2648507938994876E-3</v>
      </c>
      <c r="R18" s="21">
        <f t="shared" si="5"/>
        <v>-9.7399998601382105</v>
      </c>
      <c r="S18" s="21">
        <f t="shared" si="6"/>
        <v>5.1967393151945845E-3</v>
      </c>
      <c r="T18" s="18" t="str">
        <f t="shared" si="7"/>
        <v>m</v>
      </c>
      <c r="U18" t="str">
        <f t="shared" si="27"/>
        <v>OK</v>
      </c>
      <c r="W18" s="22">
        <v>-1.7799999999999998</v>
      </c>
      <c r="X18" s="22"/>
      <c r="Y18" s="22">
        <v>-9.74</v>
      </c>
      <c r="Z18" s="22"/>
      <c r="AA18" t="str">
        <f t="shared" si="28"/>
        <v>m</v>
      </c>
      <c r="AC18" s="22">
        <f t="shared" si="29"/>
        <v>4.6955792920577721E-7</v>
      </c>
      <c r="AD18" s="22">
        <f t="shared" si="30"/>
        <v>6.2648507938994876E-3</v>
      </c>
      <c r="AE18" s="22">
        <f t="shared" si="31"/>
        <v>1.3986178970526453E-7</v>
      </c>
      <c r="AF18" s="22">
        <f t="shared" si="30"/>
        <v>5.1967393151945845E-3</v>
      </c>
      <c r="AG18" t="str">
        <f t="shared" si="32"/>
        <v>m</v>
      </c>
      <c r="AH18" s="22">
        <f t="shared" si="33"/>
        <v>6.4870826486274069E-4</v>
      </c>
      <c r="AI18" s="22"/>
      <c r="AJ18" s="22">
        <f t="shared" si="34"/>
        <v>5.9029657285236681E-4</v>
      </c>
      <c r="AK18" s="22"/>
      <c r="AL18" t="str">
        <f t="shared" si="35"/>
        <v>m</v>
      </c>
      <c r="AN18" s="11">
        <f t="shared" si="8"/>
        <v>2</v>
      </c>
      <c r="AO18" s="11" t="str">
        <f t="shared" si="9"/>
        <v>Hz</v>
      </c>
      <c r="AP18" s="12">
        <f t="shared" si="10"/>
        <v>1E-3</v>
      </c>
      <c r="AQ18" s="13">
        <f t="shared" si="36"/>
        <v>-1.7793512917351371E-3</v>
      </c>
      <c r="AR18" s="13">
        <f t="shared" si="37"/>
        <v>2.5108874592881016E-6</v>
      </c>
      <c r="AS18" s="13">
        <f t="shared" si="38"/>
        <v>-9.7394097034271473E-3</v>
      </c>
      <c r="AT18" s="13">
        <f t="shared" si="39"/>
        <v>2.5801068255948837E-6</v>
      </c>
      <c r="AU18" s="17">
        <f t="shared" si="40"/>
        <v>9.9006157581541555E-3</v>
      </c>
      <c r="AV18" s="14">
        <f t="shared" si="41"/>
        <v>2.5779001052893805E-6</v>
      </c>
      <c r="AW18" s="17">
        <f t="shared" si="42"/>
        <v>-1.7514994327175697</v>
      </c>
      <c r="AX18" s="13">
        <f t="shared" si="43"/>
        <v>2.5383805243637359E-4</v>
      </c>
      <c r="AZ18" s="12">
        <f>IFERROR(MATCH(AU18 - 0.000001,'Ref Z list'!$C$5:$C$30,1),1)</f>
        <v>3</v>
      </c>
      <c r="BA18" s="12" t="str">
        <f>INDEX('Ref Z list'!$D$5:$D$30,AZ18)</f>
        <v>3m</v>
      </c>
      <c r="BB18" s="12">
        <f>INDEX('Ref Z list'!$C$5:$C$30,AZ18)</f>
        <v>3.0000000000000001E-3</v>
      </c>
      <c r="BC18" s="12">
        <f>IFERROR(MATCH(AN18&amp;AO18&amp;A18&amp;B18&amp;BA18,'Cal Data'!$AR$6:$AR$1108,0),0)</f>
        <v>80</v>
      </c>
      <c r="BD18" s="12">
        <f t="shared" si="44"/>
        <v>3</v>
      </c>
      <c r="BE18" s="12" t="str">
        <f>INDEX('Ref Z list'!$D$5:$D$30,BD18+1)</f>
        <v>10m</v>
      </c>
      <c r="BF18" s="12">
        <f>IFERROR(MATCH(AN18&amp;AO18&amp;A18&amp;B18&amp;BE18,'Cal Data'!$AR$6:$AR$1108,0),0)</f>
        <v>98</v>
      </c>
      <c r="BG18" s="12">
        <f t="shared" si="45"/>
        <v>3</v>
      </c>
      <c r="BH18" s="12" t="str">
        <f>INDEX('Ref Z list'!$D$5:$D$30,BG18)</f>
        <v>3m</v>
      </c>
      <c r="BI18" s="12" t="str">
        <f>IF(INDEX('Ref Z list'!$D$5:$D$30,BG18+1)=0,BH18,INDEX('Ref Z list'!$D$5:$D$30,BG18+1))</f>
        <v>10m</v>
      </c>
      <c r="BJ18" s="12">
        <f>INDEX('Ref Z list'!$C$5:$C$30,BG18)</f>
        <v>3.0000000000000001E-3</v>
      </c>
      <c r="BK18" s="12">
        <f>INDEX('Ref Z list'!$C$5:$C$30,BG18+1)</f>
        <v>0.01</v>
      </c>
      <c r="BL18" s="14" t="str">
        <f t="shared" si="46"/>
        <v>2Hz10m3m</v>
      </c>
      <c r="BM18" s="14" t="str">
        <f t="shared" si="47"/>
        <v>2Hz10m10m</v>
      </c>
      <c r="BN18" s="12">
        <f>IFERROR(MATCH(BL18,'Cal Data'!$AR$6:$AR$1108,0),0)</f>
        <v>80</v>
      </c>
      <c r="BO18" s="12">
        <f>IFERROR(MATCH(BM18,'Cal Data'!$AR$6:$AR$1108,0),0)</f>
        <v>98</v>
      </c>
      <c r="BQ18" s="14" t="str">
        <f>INDEX('Cal Data'!AR$6:AR$1108,$BN18)</f>
        <v>2Hz10m3m</v>
      </c>
      <c r="BR18" s="14">
        <f>INDEX('Cal Data'!AS$6:AS$1108,$BN18)</f>
        <v>-2.4035999254302942E-8</v>
      </c>
      <c r="BS18" s="14">
        <f>INDEX('Cal Data'!AT$6:AT$1108,$BN18)</f>
        <v>3.5531619632550031E-3</v>
      </c>
      <c r="BT18" s="14">
        <f>INDEX('Cal Data'!AU$6:AU$1108,$BN18)</f>
        <v>3.0000470261262997E-7</v>
      </c>
      <c r="BU18" s="14">
        <f>INDEX('Cal Data'!AV$6:AV$1108,$BN18)</f>
        <v>2.7952103243337459E-3</v>
      </c>
      <c r="BV18" s="14" t="str">
        <f>INDEX('Cal Data'!AR$6:AR$1108,$BO18)</f>
        <v>2Hz10m10m</v>
      </c>
      <c r="BW18" s="14">
        <f>INDEX('Cal Data'!AS$6:AS$1108,$BO18)</f>
        <v>7.1522990257276431E-7</v>
      </c>
      <c r="BX18" s="14">
        <f>INDEX('Cal Data'!AT$6:AT$1108,$BO18)</f>
        <v>2.2247575641674893E-4</v>
      </c>
      <c r="BY18" s="14">
        <f>INDEX('Cal Data'!AU$6:AU$1108,$BO18)</f>
        <v>-5.5883382660897195E-7</v>
      </c>
      <c r="BZ18" s="14">
        <f>INDEX('Cal Data'!AV$6:AV$1108,$BO18)</f>
        <v>3.7175405010160729E-3</v>
      </c>
      <c r="CB18" s="14">
        <f t="shared" si="11"/>
        <v>7.0473399097625466E-7</v>
      </c>
      <c r="CC18" s="14">
        <f t="shared" si="12"/>
        <v>2.2247575641674893E-4</v>
      </c>
      <c r="CD18" s="14">
        <f t="shared" si="13"/>
        <v>-5.4664025288115915E-7</v>
      </c>
      <c r="CE18" s="14">
        <f t="shared" si="14"/>
        <v>3.7044454888244846E-3</v>
      </c>
      <c r="CG18" s="14">
        <f t="shared" si="15"/>
        <v>-1.7786465577441608E-3</v>
      </c>
      <c r="CH18" s="14">
        <f t="shared" si="16"/>
        <v>2.225324255395996E-4</v>
      </c>
      <c r="CI18" s="14">
        <f t="shared" si="17"/>
        <v>-9.7399563436800281E-3</v>
      </c>
      <c r="CJ18" s="14">
        <f t="shared" si="18"/>
        <v>3.704449082856586E-3</v>
      </c>
      <c r="CL18">
        <f>INDEX('Cal Data'!BB$6:BB$1000,$BN18)</f>
        <v>0.99999198049347782</v>
      </c>
      <c r="CM18">
        <f>INDEX('Cal Data'!BC$6:BC$1000,$BN18)</f>
        <v>4.8866831205074362E-6</v>
      </c>
      <c r="CN18">
        <f>INDEX('Cal Data'!BD$6:BD$1000,$BN18)</f>
        <v>9.999889341018016E-5</v>
      </c>
      <c r="CO18">
        <f>INDEX('Cal Data'!BE$6:BE$1000,$BN18)</f>
        <v>9.4570865270833711E-4</v>
      </c>
      <c r="CP18" t="str">
        <f>INDEX('Cal Data'!BF$6:BF$1000,$BN18)</f>
        <v>OK</v>
      </c>
      <c r="CQ18">
        <f>INDEX('Cal Data'!BB$6:BB$1000,$BO18)</f>
        <v>1.0000715356386471</v>
      </c>
      <c r="CR18">
        <f>INDEX('Cal Data'!BC$6:BC$1000,$BO18)</f>
        <v>2.906831790231277E-6</v>
      </c>
      <c r="CS18">
        <f>INDEX('Cal Data'!BD$6:BD$1000,$BO18)</f>
        <v>-5.5905368641549741E-5</v>
      </c>
      <c r="CT18">
        <f>INDEX('Cal Data'!BE$6:BE$1000,$BO18)</f>
        <v>3.7520952725325071E-4</v>
      </c>
      <c r="CU18" t="str">
        <f>INDEX('Cal Data'!BF$6:BF$1000,$BO18)</f>
        <v>OK</v>
      </c>
      <c r="CW18" s="14">
        <f t="shared" si="19"/>
        <v>1.0000704061346775</v>
      </c>
      <c r="CX18" s="14">
        <f t="shared" si="20"/>
        <v>2.906831790231277E-6</v>
      </c>
      <c r="CY18" s="14">
        <f t="shared" si="21"/>
        <v>-5.3691879086614427E-5</v>
      </c>
      <c r="CZ18" s="14">
        <f t="shared" si="22"/>
        <v>3.8330933054711808E-4</v>
      </c>
      <c r="DB18" s="14">
        <f t="shared" si="23"/>
        <v>9.9013128222406131E-3</v>
      </c>
      <c r="DC18" s="14">
        <f t="shared" si="24"/>
        <v>5.1558805326234969E-6</v>
      </c>
      <c r="DD18" s="25">
        <f t="shared" si="25"/>
        <v>-1.7515531245966562</v>
      </c>
      <c r="DE18" s="25">
        <f t="shared" si="26"/>
        <v>6.3612975904546736E-4</v>
      </c>
      <c r="DF18" s="14">
        <f t="shared" si="48"/>
        <v>-1.7799995304420707E-3</v>
      </c>
      <c r="DG18" s="14">
        <f t="shared" si="49"/>
        <v>6.2648507938994876E-6</v>
      </c>
      <c r="DH18" s="14">
        <f t="shared" si="50"/>
        <v>-9.7399998601382116E-3</v>
      </c>
      <c r="DI18" s="14">
        <f t="shared" si="51"/>
        <v>5.1967393151945848E-6</v>
      </c>
    </row>
    <row r="19" spans="1:113" x14ac:dyDescent="0.25">
      <c r="A19" s="7">
        <v>10</v>
      </c>
      <c r="B19" s="7" t="s">
        <v>3</v>
      </c>
      <c r="C19" s="10">
        <v>100</v>
      </c>
      <c r="D19" s="20">
        <v>-5.817820298425743</v>
      </c>
      <c r="E19" s="20">
        <v>1.209537182618349E-4</v>
      </c>
      <c r="F19" s="20">
        <v>5.5403745523161883</v>
      </c>
      <c r="G19" s="20">
        <v>5.5004099758060212E-4</v>
      </c>
      <c r="H19" s="8" t="s">
        <v>3</v>
      </c>
      <c r="I19" s="35"/>
      <c r="J19" s="20">
        <v>1.4358543591045749E-3</v>
      </c>
      <c r="K19" s="20">
        <v>1.2610396009065626E-3</v>
      </c>
      <c r="L19" s="20">
        <v>1.6273216756717881E-4</v>
      </c>
      <c r="M19" s="20">
        <v>5.537211127625394E-4</v>
      </c>
      <c r="N19" s="8" t="s">
        <v>3</v>
      </c>
      <c r="P19" s="21">
        <f t="shared" si="3"/>
        <v>-5.8200001019484935</v>
      </c>
      <c r="Q19" s="21">
        <f t="shared" si="4"/>
        <v>3.7908796564171386E-3</v>
      </c>
      <c r="R19" s="21">
        <f t="shared" si="5"/>
        <v>5.5400001192032811</v>
      </c>
      <c r="S19" s="21">
        <f t="shared" si="6"/>
        <v>3.9231235131126875E-3</v>
      </c>
      <c r="T19" s="18" t="str">
        <f t="shared" si="7"/>
        <v>m</v>
      </c>
      <c r="U19" t="str">
        <f t="shared" si="27"/>
        <v>OK</v>
      </c>
      <c r="W19" s="22">
        <v>-5.8199999999999994</v>
      </c>
      <c r="X19" s="22"/>
      <c r="Y19" s="22">
        <v>5.54</v>
      </c>
      <c r="Z19" s="22"/>
      <c r="AA19" t="str">
        <f t="shared" si="28"/>
        <v>m</v>
      </c>
      <c r="AC19" s="22">
        <f t="shared" si="29"/>
        <v>-1.0194849409117523E-7</v>
      </c>
      <c r="AD19" s="22">
        <f t="shared" si="30"/>
        <v>3.7908796564171386E-3</v>
      </c>
      <c r="AE19" s="22">
        <f t="shared" si="31"/>
        <v>1.1920328102377198E-7</v>
      </c>
      <c r="AF19" s="22">
        <f t="shared" si="30"/>
        <v>3.9231235131126875E-3</v>
      </c>
      <c r="AG19" t="str">
        <f t="shared" si="32"/>
        <v>m</v>
      </c>
      <c r="AH19" s="22">
        <f t="shared" si="33"/>
        <v>7.4384721515219354E-4</v>
      </c>
      <c r="AI19" s="22"/>
      <c r="AJ19" s="22">
        <f t="shared" si="34"/>
        <v>2.1182014862120013E-4</v>
      </c>
      <c r="AK19" s="22"/>
      <c r="AL19" t="str">
        <f t="shared" si="35"/>
        <v>m</v>
      </c>
      <c r="AN19" s="11">
        <f t="shared" si="8"/>
        <v>100</v>
      </c>
      <c r="AO19" s="11" t="str">
        <f t="shared" si="9"/>
        <v>Hz</v>
      </c>
      <c r="AP19" s="12">
        <f t="shared" si="10"/>
        <v>1E-3</v>
      </c>
      <c r="AQ19" s="13">
        <f t="shared" si="36"/>
        <v>-5.8192561527848474E-3</v>
      </c>
      <c r="AR19" s="13">
        <f t="shared" si="37"/>
        <v>1.2668270114802358E-6</v>
      </c>
      <c r="AS19" s="13">
        <f t="shared" si="38"/>
        <v>5.5402118201486215E-3</v>
      </c>
      <c r="AT19" s="13">
        <f t="shared" si="39"/>
        <v>7.8048201115621421E-7</v>
      </c>
      <c r="AU19" s="17">
        <f t="shared" si="40"/>
        <v>8.0347799710906078E-3</v>
      </c>
      <c r="AV19" s="14">
        <f t="shared" si="41"/>
        <v>1.0636944669677141E-6</v>
      </c>
      <c r="AW19" s="17">
        <f t="shared" si="42"/>
        <v>2.3807544630053648</v>
      </c>
      <c r="AX19" s="13">
        <f t="shared" si="43"/>
        <v>1.2949451801086022E-4</v>
      </c>
      <c r="AZ19" s="12">
        <f>IFERROR(MATCH(AU19 - 0.000001,'Ref Z list'!$C$5:$C$30,1),1)</f>
        <v>3</v>
      </c>
      <c r="BA19" s="12" t="str">
        <f>INDEX('Ref Z list'!$D$5:$D$30,AZ19)</f>
        <v>3m</v>
      </c>
      <c r="BB19" s="12">
        <f>INDEX('Ref Z list'!$C$5:$C$30,AZ19)</f>
        <v>3.0000000000000001E-3</v>
      </c>
      <c r="BC19" s="12">
        <f>IFERROR(MATCH(AN19&amp;AO19&amp;A19&amp;B19&amp;BA19,'Cal Data'!$AR$6:$AR$1108,0),0)</f>
        <v>85</v>
      </c>
      <c r="BD19" s="12">
        <f t="shared" si="44"/>
        <v>3</v>
      </c>
      <c r="BE19" s="12" t="str">
        <f>INDEX('Ref Z list'!$D$5:$D$30,BD19+1)</f>
        <v>10m</v>
      </c>
      <c r="BF19" s="12">
        <f>IFERROR(MATCH(AN19&amp;AO19&amp;A19&amp;B19&amp;BE19,'Cal Data'!$AR$6:$AR$1108,0),0)</f>
        <v>103</v>
      </c>
      <c r="BG19" s="12">
        <f t="shared" si="45"/>
        <v>3</v>
      </c>
      <c r="BH19" s="12" t="str">
        <f>INDEX('Ref Z list'!$D$5:$D$30,BG19)</f>
        <v>3m</v>
      </c>
      <c r="BI19" s="12" t="str">
        <f>IF(INDEX('Ref Z list'!$D$5:$D$30,BG19+1)=0,BH19,INDEX('Ref Z list'!$D$5:$D$30,BG19+1))</f>
        <v>10m</v>
      </c>
      <c r="BJ19" s="12">
        <f>INDEX('Ref Z list'!$C$5:$C$30,BG19)</f>
        <v>3.0000000000000001E-3</v>
      </c>
      <c r="BK19" s="12">
        <f>INDEX('Ref Z list'!$C$5:$C$30,BG19+1)</f>
        <v>0.01</v>
      </c>
      <c r="BL19" s="14" t="str">
        <f t="shared" si="46"/>
        <v>100Hz10m3m</v>
      </c>
      <c r="BM19" s="14" t="str">
        <f t="shared" si="47"/>
        <v>100Hz10m10m</v>
      </c>
      <c r="BN19" s="12">
        <f>IFERROR(MATCH(BL19,'Cal Data'!$AR$6:$AR$1108,0),0)</f>
        <v>85</v>
      </c>
      <c r="BO19" s="12">
        <f>IFERROR(MATCH(BM19,'Cal Data'!$AR$6:$AR$1108,0),0)</f>
        <v>103</v>
      </c>
      <c r="BQ19" s="14" t="str">
        <f>INDEX('Cal Data'!AR$6:AR$1108,$BN19)</f>
        <v>100Hz10m3m</v>
      </c>
      <c r="BR19" s="14">
        <f>INDEX('Cal Data'!AS$6:AS$1108,$BN19)</f>
        <v>-2.1018943958560007E-7</v>
      </c>
      <c r="BS19" s="14">
        <f>INDEX('Cal Data'!AT$6:AT$1108,$BN19)</f>
        <v>2.8015944395207108E-3</v>
      </c>
      <c r="BT19" s="14">
        <f>INDEX('Cal Data'!AU$6:AU$1108,$BN19)</f>
        <v>2.9983705915683952E-7</v>
      </c>
      <c r="BU19" s="14">
        <f>INDEX('Cal Data'!AV$6:AV$1108,$BN19)</f>
        <v>3.1983498031011776E-3</v>
      </c>
      <c r="BV19" s="14" t="str">
        <f>INDEX('Cal Data'!AR$6:AR$1108,$BO19)</f>
        <v>100Hz10m10m</v>
      </c>
      <c r="BW19" s="14">
        <f>INDEX('Cal Data'!AS$6:AS$1108,$BO19)</f>
        <v>9.5217979247802509E-7</v>
      </c>
      <c r="BX19" s="14">
        <f>INDEX('Cal Data'!AT$6:AT$1108,$BO19)</f>
        <v>3.677671713101864E-3</v>
      </c>
      <c r="BY19" s="14">
        <f>INDEX('Cal Data'!AU$6:AU$1108,$BO19)</f>
        <v>7.634718913082414E-7</v>
      </c>
      <c r="BZ19" s="14">
        <f>INDEX('Cal Data'!AV$6:AV$1108,$BO19)</f>
        <v>1.796533148025992E-3</v>
      </c>
      <c r="CB19" s="14">
        <f t="shared" si="11"/>
        <v>6.2584960735810146E-7</v>
      </c>
      <c r="CC19" s="14">
        <f t="shared" si="12"/>
        <v>3.677671713101864E-3</v>
      </c>
      <c r="CD19" s="14">
        <f t="shared" si="13"/>
        <v>6.333083972733873E-7</v>
      </c>
      <c r="CE19" s="14">
        <f t="shared" si="14"/>
        <v>2.1900871719420668E-3</v>
      </c>
      <c r="CG19" s="14">
        <f t="shared" si="15"/>
        <v>-5.8186303031774892E-3</v>
      </c>
      <c r="CH19" s="14">
        <f t="shared" si="16"/>
        <v>3.6776725858553949E-3</v>
      </c>
      <c r="CI19" s="14">
        <f t="shared" si="17"/>
        <v>5.5408451285458953E-3</v>
      </c>
      <c r="CJ19" s="14">
        <f t="shared" si="18"/>
        <v>2.1900877282232051E-3</v>
      </c>
      <c r="CL19">
        <f>INDEX('Cal Data'!BB$6:BB$1000,$BN19)</f>
        <v>0.99993003567029359</v>
      </c>
      <c r="CM19">
        <f>INDEX('Cal Data'!BC$6:BC$1000,$BN19)</f>
        <v>3.6728230238168362E-6</v>
      </c>
      <c r="CN19">
        <f>INDEX('Cal Data'!BD$6:BD$1000,$BN19)</f>
        <v>9.9999416271261739E-5</v>
      </c>
      <c r="CO19">
        <f>INDEX('Cal Data'!BE$6:BE$1000,$BN19)</f>
        <v>1.3412954266210967E-3</v>
      </c>
      <c r="CP19" t="str">
        <f>INDEX('Cal Data'!BF$6:BF$1000,$BN19)</f>
        <v>OK</v>
      </c>
      <c r="CQ19">
        <f>INDEX('Cal Data'!BB$6:BB$1000,$BO19)</f>
        <v>1.000095290013495</v>
      </c>
      <c r="CR19">
        <f>INDEX('Cal Data'!BC$6:BC$1000,$BO19)</f>
        <v>5.1837147501025227E-6</v>
      </c>
      <c r="CS19">
        <f>INDEX('Cal Data'!BD$6:BD$1000,$BO19)</f>
        <v>7.6257559402028536E-5</v>
      </c>
      <c r="CT19">
        <f>INDEX('Cal Data'!BE$6:BE$1000,$BO19)</f>
        <v>2.6755440647985133E-4</v>
      </c>
      <c r="CU19" t="str">
        <f>INDEX('Cal Data'!BF$6:BF$1000,$BO19)</f>
        <v>OK</v>
      </c>
      <c r="CW19" s="14">
        <f t="shared" si="19"/>
        <v>1.0000488955641915</v>
      </c>
      <c r="CX19" s="14">
        <f t="shared" si="20"/>
        <v>5.1837147501025227E-6</v>
      </c>
      <c r="CY19" s="14">
        <f t="shared" si="21"/>
        <v>8.2922984065302407E-5</v>
      </c>
      <c r="CZ19" s="14">
        <f t="shared" si="22"/>
        <v>5.6900260057173393E-4</v>
      </c>
      <c r="DB19" s="14">
        <f t="shared" si="23"/>
        <v>8.0351728361904486E-3</v>
      </c>
      <c r="DC19" s="14">
        <f t="shared" si="24"/>
        <v>2.1277966066688566E-6</v>
      </c>
      <c r="DD19" s="25">
        <f t="shared" si="25"/>
        <v>2.3808373859894298</v>
      </c>
      <c r="DE19" s="25">
        <f t="shared" si="26"/>
        <v>6.2517140068692862E-4</v>
      </c>
      <c r="DF19" s="14">
        <f t="shared" si="48"/>
        <v>-5.8200001019484936E-3</v>
      </c>
      <c r="DG19" s="14">
        <f t="shared" si="49"/>
        <v>3.7908796564171386E-6</v>
      </c>
      <c r="DH19" s="14">
        <f t="shared" si="50"/>
        <v>5.5400001192032816E-3</v>
      </c>
      <c r="DI19" s="14">
        <f t="shared" si="51"/>
        <v>3.9231235131126874E-6</v>
      </c>
    </row>
    <row r="20" spans="1:113" x14ac:dyDescent="0.25">
      <c r="A20" s="7">
        <v>1</v>
      </c>
      <c r="B20" s="7" t="s">
        <v>3</v>
      </c>
      <c r="C20" s="10">
        <v>100</v>
      </c>
      <c r="D20" s="20">
        <v>-0.11928627727758576</v>
      </c>
      <c r="E20" s="20">
        <v>1.978676915537127E-3</v>
      </c>
      <c r="F20" s="20">
        <v>0.93245763912198421</v>
      </c>
      <c r="G20" s="20">
        <v>2.1191701830282261E-4</v>
      </c>
      <c r="H20" s="8" t="s">
        <v>3</v>
      </c>
      <c r="I20" s="35"/>
      <c r="J20" s="20">
        <v>6.8930948590415289E-4</v>
      </c>
      <c r="K20" s="20">
        <v>8.3319898956164189E-4</v>
      </c>
      <c r="L20" s="20">
        <v>-1.5554057085861636E-3</v>
      </c>
      <c r="M20" s="20">
        <v>5.8517283405745257E-4</v>
      </c>
      <c r="N20" s="8" t="s">
        <v>3</v>
      </c>
      <c r="P20" s="21">
        <f t="shared" si="3"/>
        <v>-0.12000159026333237</v>
      </c>
      <c r="Q20" s="21">
        <f t="shared" si="4"/>
        <v>5.0962334508009802E-3</v>
      </c>
      <c r="R20" s="21">
        <f t="shared" si="5"/>
        <v>0.93399979532011523</v>
      </c>
      <c r="S20" s="21">
        <f t="shared" si="6"/>
        <v>1.4906740768323584E-3</v>
      </c>
      <c r="T20" s="18" t="str">
        <f t="shared" si="7"/>
        <v>m</v>
      </c>
      <c r="U20" t="str">
        <f t="shared" si="27"/>
        <v>OK</v>
      </c>
      <c r="W20" s="22">
        <v>-0.12</v>
      </c>
      <c r="X20" s="22"/>
      <c r="Y20" s="22">
        <v>0.93400000000000005</v>
      </c>
      <c r="Z20" s="22"/>
      <c r="AA20" t="str">
        <f t="shared" si="28"/>
        <v>m</v>
      </c>
      <c r="AC20" s="22">
        <f t="shared" si="29"/>
        <v>-1.590263332379438E-6</v>
      </c>
      <c r="AD20" s="22">
        <f t="shared" si="30"/>
        <v>5.0962334508009802E-3</v>
      </c>
      <c r="AE20" s="22">
        <f t="shared" si="31"/>
        <v>-2.0467988481875921E-7</v>
      </c>
      <c r="AF20" s="22">
        <f t="shared" si="30"/>
        <v>1.4906740768323584E-3</v>
      </c>
      <c r="AG20" t="str">
        <f t="shared" si="32"/>
        <v>m</v>
      </c>
      <c r="AH20" s="22">
        <f t="shared" si="33"/>
        <v>2.4413236510090197E-5</v>
      </c>
      <c r="AI20" s="22"/>
      <c r="AJ20" s="22">
        <f t="shared" si="34"/>
        <v>1.3044830570296817E-5</v>
      </c>
      <c r="AK20" s="22"/>
      <c r="AL20" t="str">
        <f t="shared" si="35"/>
        <v>m</v>
      </c>
      <c r="AN20" s="11">
        <f t="shared" si="8"/>
        <v>100</v>
      </c>
      <c r="AO20" s="11" t="str">
        <f t="shared" si="9"/>
        <v>Hz</v>
      </c>
      <c r="AP20" s="12">
        <f t="shared" si="10"/>
        <v>1E-3</v>
      </c>
      <c r="AQ20" s="13">
        <f t="shared" si="36"/>
        <v>-1.199755867634899E-4</v>
      </c>
      <c r="AR20" s="13">
        <f t="shared" si="37"/>
        <v>2.1469473426905607E-6</v>
      </c>
      <c r="AS20" s="13">
        <f t="shared" si="38"/>
        <v>9.3401304483057038E-4</v>
      </c>
      <c r="AT20" s="13">
        <f t="shared" si="39"/>
        <v>6.2236329291274068E-7</v>
      </c>
      <c r="AU20" s="17">
        <f t="shared" si="40"/>
        <v>9.4168705488230896E-4</v>
      </c>
      <c r="AV20" s="14">
        <f t="shared" si="41"/>
        <v>6.7518028416828338E-7</v>
      </c>
      <c r="AW20" s="17">
        <f t="shared" si="42"/>
        <v>1.6985484865776095</v>
      </c>
      <c r="AX20" s="13">
        <f t="shared" si="43"/>
        <v>2.2628824990558092E-3</v>
      </c>
      <c r="AZ20" s="12">
        <f>IFERROR(MATCH(AU20 - 0.000001,'Ref Z list'!$C$5:$C$30,1),1)</f>
        <v>1</v>
      </c>
      <c r="BA20" s="12" t="str">
        <f>INDEX('Ref Z list'!$D$5:$D$30,AZ20)</f>
        <v>0m</v>
      </c>
      <c r="BB20" s="12">
        <f>INDEX('Ref Z list'!$C$5:$C$30,AZ20)</f>
        <v>0</v>
      </c>
      <c r="BC20" s="12">
        <f>IFERROR(MATCH(AN20&amp;AO20&amp;A20&amp;B20&amp;BA20,'Cal Data'!$AR$6:$AR$1108,0),0)</f>
        <v>13</v>
      </c>
      <c r="BD20" s="12">
        <f t="shared" si="44"/>
        <v>1</v>
      </c>
      <c r="BE20" s="12" t="str">
        <f>INDEX('Ref Z list'!$D$5:$D$30,BD20+1)</f>
        <v>1m</v>
      </c>
      <c r="BF20" s="12">
        <f>IFERROR(MATCH(AN20&amp;AO20&amp;A20&amp;B20&amp;BE20,'Cal Data'!$AR$6:$AR$1108,0),0)</f>
        <v>31</v>
      </c>
      <c r="BG20" s="12">
        <f t="shared" si="45"/>
        <v>1</v>
      </c>
      <c r="BH20" s="12" t="str">
        <f>INDEX('Ref Z list'!$D$5:$D$30,BG20)</f>
        <v>0m</v>
      </c>
      <c r="BI20" s="12" t="str">
        <f>IF(INDEX('Ref Z list'!$D$5:$D$30,BG20+1)=0,BH20,INDEX('Ref Z list'!$D$5:$D$30,BG20+1))</f>
        <v>1m</v>
      </c>
      <c r="BJ20" s="12">
        <f>INDEX('Ref Z list'!$C$5:$C$30,BG20)</f>
        <v>0</v>
      </c>
      <c r="BK20" s="12">
        <f>INDEX('Ref Z list'!$C$5:$C$30,BG20+1)</f>
        <v>1E-3</v>
      </c>
      <c r="BL20" s="14" t="str">
        <f t="shared" si="46"/>
        <v>100Hz1m0m</v>
      </c>
      <c r="BM20" s="14" t="str">
        <f t="shared" si="47"/>
        <v>100Hz1m1m</v>
      </c>
      <c r="BN20" s="12">
        <f>IFERROR(MATCH(BL20,'Cal Data'!$AR$6:$AR$1108,0),0)</f>
        <v>13</v>
      </c>
      <c r="BO20" s="12">
        <f>IFERROR(MATCH(BM20,'Cal Data'!$AR$6:$AR$1108,0),0)</f>
        <v>31</v>
      </c>
      <c r="BQ20" s="14" t="str">
        <f>INDEX('Cal Data'!AR$6:AR$1108,$BN20)</f>
        <v>100Hz1m0m</v>
      </c>
      <c r="BR20" s="14">
        <f>INDEX('Cal Data'!AS$6:AS$1108,$BN20)</f>
        <v>0</v>
      </c>
      <c r="BS20" s="14">
        <f>INDEX('Cal Data'!AT$6:AT$1108,$BN20)</f>
        <v>1.3346713363227155E-3</v>
      </c>
      <c r="BT20" s="14">
        <f>INDEX('Cal Data'!AU$6:AU$1108,$BN20)</f>
        <v>0</v>
      </c>
      <c r="BU20" s="14">
        <f>INDEX('Cal Data'!AV$6:AV$1108,$BN20)</f>
        <v>3.2946953460537303E-4</v>
      </c>
      <c r="BV20" s="14" t="str">
        <f>INDEX('Cal Data'!AR$6:AR$1108,$BO20)</f>
        <v>100Hz1m1m</v>
      </c>
      <c r="BW20" s="14">
        <f>INDEX('Cal Data'!AS$6:AS$1108,$BO20)</f>
        <v>-1.1111556908740758E-8</v>
      </c>
      <c r="BX20" s="14">
        <f>INDEX('Cal Data'!AT$6:AT$1108,$BO20)</f>
        <v>3.1278205891393986E-4</v>
      </c>
      <c r="BY20" s="14">
        <f>INDEX('Cal Data'!AU$6:AU$1108,$BO20)</f>
        <v>2.9172202415265138E-8</v>
      </c>
      <c r="BZ20" s="14">
        <f>INDEX('Cal Data'!AV$6:AV$1108,$BO20)</f>
        <v>1.9521282804111572E-3</v>
      </c>
      <c r="CB20" s="14">
        <f t="shared" si="11"/>
        <v>-1.0463609300549258E-8</v>
      </c>
      <c r="CC20" s="14">
        <f t="shared" si="12"/>
        <v>3.1278205891393986E-4</v>
      </c>
      <c r="CD20" s="14">
        <f t="shared" si="13"/>
        <v>2.9172202415265138E-8</v>
      </c>
      <c r="CE20" s="14">
        <f t="shared" si="14"/>
        <v>1.8575062700222432E-3</v>
      </c>
      <c r="CG20" s="14">
        <f t="shared" si="15"/>
        <v>-1.1998605037279045E-4</v>
      </c>
      <c r="CH20" s="14">
        <f t="shared" si="16"/>
        <v>3.1281153097354402E-4</v>
      </c>
      <c r="CI20" s="14">
        <f t="shared" si="17"/>
        <v>9.340422170329856E-4</v>
      </c>
      <c r="CJ20" s="14">
        <f t="shared" si="18"/>
        <v>1.857506687071737E-3</v>
      </c>
      <c r="CL20">
        <f>INDEX('Cal Data'!BB$6:BB$1000,$BN20)</f>
        <v>1</v>
      </c>
      <c r="CM20">
        <f>INDEX('Cal Data'!BC$6:BC$1000,$BN20)</f>
        <v>1.3747355201036104E-6</v>
      </c>
      <c r="CN20">
        <f>INDEX('Cal Data'!BD$6:BD$1000,$BN20)</f>
        <v>2.9181596520803542E-5</v>
      </c>
      <c r="CO20">
        <f>INDEX('Cal Data'!BE$6:BE$1000,$BN20)</f>
        <v>3.0422531362133691E-3</v>
      </c>
      <c r="CP20" t="str">
        <f>INDEX('Cal Data'!BF$6:BF$1000,$BN20)</f>
        <v>OK</v>
      </c>
      <c r="CQ20">
        <f>INDEX('Cal Data'!BB$6:BB$1000,$BO20)</f>
        <v>0.99998891695482117</v>
      </c>
      <c r="CR20">
        <f>INDEX('Cal Data'!BC$6:BC$1000,$BO20)</f>
        <v>3.5857818078953992E-6</v>
      </c>
      <c r="CS20">
        <f>INDEX('Cal Data'!BD$6:BD$1000,$BO20)</f>
        <v>2.9181596520803542E-5</v>
      </c>
      <c r="CT20">
        <f>INDEX('Cal Data'!BE$6:BE$1000,$BO20)</f>
        <v>3.0422531362133691E-3</v>
      </c>
      <c r="CU20" t="str">
        <f>INDEX('Cal Data'!BF$6:BF$1000,$BO20)</f>
        <v>OK</v>
      </c>
      <c r="CW20" s="14">
        <f t="shared" si="19"/>
        <v>0.99998956323982646</v>
      </c>
      <c r="CX20" s="14">
        <f t="shared" si="20"/>
        <v>3.5857818078953992E-6</v>
      </c>
      <c r="CY20" s="14">
        <f t="shared" si="21"/>
        <v>2.9181596520803542E-5</v>
      </c>
      <c r="CZ20" s="14">
        <f t="shared" si="22"/>
        <v>3.0422531362133691E-3</v>
      </c>
      <c r="DB20" s="14">
        <f t="shared" si="23"/>
        <v>9.4167722672035866E-4</v>
      </c>
      <c r="DC20" s="14">
        <f t="shared" si="24"/>
        <v>1.3503647901641933E-6</v>
      </c>
      <c r="DD20" s="25">
        <f t="shared" si="25"/>
        <v>1.6985776681741303</v>
      </c>
      <c r="DE20" s="25">
        <f t="shared" si="26"/>
        <v>5.4532424265690167E-3</v>
      </c>
      <c r="DF20" s="14">
        <f t="shared" si="48"/>
        <v>-1.2000159026333237E-4</v>
      </c>
      <c r="DG20" s="14">
        <f t="shared" si="49"/>
        <v>5.0962334508009802E-6</v>
      </c>
      <c r="DH20" s="14">
        <f t="shared" si="50"/>
        <v>9.3399979532011524E-4</v>
      </c>
      <c r="DI20" s="14">
        <f t="shared" si="51"/>
        <v>1.4906740768323585E-6</v>
      </c>
    </row>
    <row r="21" spans="1:113" x14ac:dyDescent="0.25">
      <c r="A21" s="7">
        <v>10</v>
      </c>
      <c r="B21" s="7" t="s">
        <v>3</v>
      </c>
      <c r="C21" s="10">
        <v>0.05</v>
      </c>
      <c r="D21" s="20">
        <v>2.5882601717132148</v>
      </c>
      <c r="E21" s="20">
        <v>1.6275475141082955E-3</v>
      </c>
      <c r="F21" s="20">
        <v>6.3608556087320709</v>
      </c>
      <c r="G21" s="20">
        <v>2.4529675946544755E-4</v>
      </c>
      <c r="H21" s="8" t="s">
        <v>3</v>
      </c>
      <c r="I21" s="35"/>
      <c r="J21" s="20">
        <v>-1.8898783249526035E-3</v>
      </c>
      <c r="K21" s="20">
        <v>1.7122072811226628E-3</v>
      </c>
      <c r="L21" s="20">
        <v>1.0900750496526486E-3</v>
      </c>
      <c r="M21" s="20">
        <v>1.2872196129821874E-3</v>
      </c>
      <c r="N21" s="8" t="s">
        <v>3</v>
      </c>
      <c r="P21" s="21">
        <f t="shared" si="3"/>
        <v>2.5900000429943324</v>
      </c>
      <c r="Q21" s="21">
        <f t="shared" si="4"/>
        <v>4.6463774417103238E-3</v>
      </c>
      <c r="R21" s="21">
        <f t="shared" si="5"/>
        <v>6.3599999701199961</v>
      </c>
      <c r="S21" s="21">
        <f t="shared" si="6"/>
        <v>3.3383003146691269E-3</v>
      </c>
      <c r="T21" s="18" t="str">
        <f t="shared" si="7"/>
        <v>m</v>
      </c>
      <c r="U21" t="str">
        <f t="shared" si="27"/>
        <v>OK</v>
      </c>
      <c r="W21" s="22">
        <v>2.59</v>
      </c>
      <c r="X21" s="22"/>
      <c r="Y21" s="22">
        <v>6.36</v>
      </c>
      <c r="Z21" s="22"/>
      <c r="AA21" t="str">
        <f t="shared" si="28"/>
        <v>m</v>
      </c>
      <c r="AC21" s="22">
        <f t="shared" si="29"/>
        <v>4.2994332538626168E-8</v>
      </c>
      <c r="AD21" s="22">
        <f t="shared" si="30"/>
        <v>4.6463774417103238E-3</v>
      </c>
      <c r="AE21" s="22">
        <f t="shared" si="31"/>
        <v>-2.9880004248639125E-8</v>
      </c>
      <c r="AF21" s="22">
        <f t="shared" si="30"/>
        <v>3.3383003146691269E-3</v>
      </c>
      <c r="AG21" t="str">
        <f t="shared" si="32"/>
        <v>m</v>
      </c>
      <c r="AH21" s="22">
        <f t="shared" si="33"/>
        <v>1.5005003816748186E-4</v>
      </c>
      <c r="AI21" s="22"/>
      <c r="AJ21" s="22">
        <f t="shared" si="34"/>
        <v>-2.3446631758172742E-4</v>
      </c>
      <c r="AK21" s="22"/>
      <c r="AL21" t="str">
        <f t="shared" si="35"/>
        <v>m</v>
      </c>
      <c r="AN21" s="11">
        <f t="shared" si="8"/>
        <v>50</v>
      </c>
      <c r="AO21" s="11" t="str">
        <f t="shared" si="9"/>
        <v>mHz</v>
      </c>
      <c r="AP21" s="12">
        <f t="shared" si="10"/>
        <v>1E-3</v>
      </c>
      <c r="AQ21" s="13">
        <f t="shared" si="36"/>
        <v>2.5901500500381675E-3</v>
      </c>
      <c r="AR21" s="13">
        <f t="shared" si="37"/>
        <v>2.3623218841236592E-6</v>
      </c>
      <c r="AS21" s="13">
        <f t="shared" si="38"/>
        <v>6.3597655336824184E-3</v>
      </c>
      <c r="AT21" s="13">
        <f t="shared" si="39"/>
        <v>1.31038346763467E-6</v>
      </c>
      <c r="AU21" s="17">
        <f t="shared" si="40"/>
        <v>6.86698586900596E-3</v>
      </c>
      <c r="AV21" s="14">
        <f t="shared" si="41"/>
        <v>1.505577826744873E-6</v>
      </c>
      <c r="AW21" s="17">
        <f t="shared" si="42"/>
        <v>1.184037336828019</v>
      </c>
      <c r="AX21" s="13">
        <f t="shared" si="43"/>
        <v>3.2663062452222512E-4</v>
      </c>
      <c r="AZ21" s="12">
        <f>IFERROR(MATCH(AU21 - 0.000001,'Ref Z list'!$C$5:$C$30,1),1)</f>
        <v>3</v>
      </c>
      <c r="BA21" s="12" t="str">
        <f>INDEX('Ref Z list'!$D$5:$D$30,AZ21)</f>
        <v>3m</v>
      </c>
      <c r="BB21" s="12">
        <f>INDEX('Ref Z list'!$C$5:$C$30,AZ21)</f>
        <v>3.0000000000000001E-3</v>
      </c>
      <c r="BC21" s="12">
        <f>IFERROR(MATCH(AN21&amp;AO21&amp;A21&amp;B21&amp;BA21,'Cal Data'!$AR$6:$AR$1108,0),0)</f>
        <v>75</v>
      </c>
      <c r="BD21" s="12">
        <f t="shared" si="44"/>
        <v>3</v>
      </c>
      <c r="BE21" s="12" t="str">
        <f>INDEX('Ref Z list'!$D$5:$D$30,BD21+1)</f>
        <v>10m</v>
      </c>
      <c r="BF21" s="12">
        <f>IFERROR(MATCH(AN21&amp;AO21&amp;A21&amp;B21&amp;BE21,'Cal Data'!$AR$6:$AR$1108,0),0)</f>
        <v>93</v>
      </c>
      <c r="BG21" s="12">
        <f t="shared" si="45"/>
        <v>3</v>
      </c>
      <c r="BH21" s="12" t="str">
        <f>INDEX('Ref Z list'!$D$5:$D$30,BG21)</f>
        <v>3m</v>
      </c>
      <c r="BI21" s="12" t="str">
        <f>IF(INDEX('Ref Z list'!$D$5:$D$30,BG21+1)=0,BH21,INDEX('Ref Z list'!$D$5:$D$30,BG21+1))</f>
        <v>10m</v>
      </c>
      <c r="BJ21" s="12">
        <f>INDEX('Ref Z list'!$C$5:$C$30,BG21)</f>
        <v>3.0000000000000001E-3</v>
      </c>
      <c r="BK21" s="12">
        <f>INDEX('Ref Z list'!$C$5:$C$30,BG21+1)</f>
        <v>0.01</v>
      </c>
      <c r="BL21" s="14" t="str">
        <f t="shared" si="46"/>
        <v>50mHz10m3m</v>
      </c>
      <c r="BM21" s="14" t="str">
        <f t="shared" si="47"/>
        <v>50mHz10m10m</v>
      </c>
      <c r="BN21" s="12">
        <f>IFERROR(MATCH(BL21,'Cal Data'!$AR$6:$AR$1108,0),0)</f>
        <v>75</v>
      </c>
      <c r="BO21" s="12">
        <f>IFERROR(MATCH(BM21,'Cal Data'!$AR$6:$AR$1108,0),0)</f>
        <v>93</v>
      </c>
      <c r="BQ21" s="14" t="str">
        <f>INDEX('Cal Data'!AR$6:AR$1108,$BN21)</f>
        <v>50mHz10m3m</v>
      </c>
      <c r="BR21" s="14">
        <f>INDEX('Cal Data'!AS$6:AS$1108,$BN21)</f>
        <v>1.2156874399857354E-7</v>
      </c>
      <c r="BS21" s="14">
        <f>INDEX('Cal Data'!AT$6:AT$1108,$BN21)</f>
        <v>8.4509576590830371E-4</v>
      </c>
      <c r="BT21" s="14">
        <f>INDEX('Cal Data'!AU$6:AU$1108,$BN21)</f>
        <v>2.9999523948022197E-7</v>
      </c>
      <c r="BU21" s="14">
        <f>INDEX('Cal Data'!AV$6:AV$1108,$BN21)</f>
        <v>1.2340067990648075E-3</v>
      </c>
      <c r="BV21" s="14" t="str">
        <f>INDEX('Cal Data'!AR$6:AR$1108,$BO21)</f>
        <v>50mHz10m10m</v>
      </c>
      <c r="BW21" s="14">
        <f>INDEX('Cal Data'!AS$6:AS$1108,$BO21)</f>
        <v>9.4882383302671847E-8</v>
      </c>
      <c r="BX21" s="14">
        <f>INDEX('Cal Data'!AT$6:AT$1108,$BO21)</f>
        <v>2.3220275901102289E-3</v>
      </c>
      <c r="BY21" s="14">
        <f>INDEX('Cal Data'!AU$6:AU$1108,$BO21)</f>
        <v>-2.108997667986201E-7</v>
      </c>
      <c r="BZ21" s="14">
        <f>INDEX('Cal Data'!AV$6:AV$1108,$BO21)</f>
        <v>4.9993150436367486E-4</v>
      </c>
      <c r="CB21" s="14">
        <f t="shared" si="11"/>
        <v>1.0682648975482384E-7</v>
      </c>
      <c r="CC21" s="14">
        <f t="shared" si="12"/>
        <v>2.3220275901102289E-3</v>
      </c>
      <c r="CD21" s="14">
        <f t="shared" si="13"/>
        <v>1.7763272362222925E-8</v>
      </c>
      <c r="CE21" s="14">
        <f t="shared" si="14"/>
        <v>8.2848411457971246E-4</v>
      </c>
      <c r="CG21" s="14">
        <f t="shared" si="15"/>
        <v>2.5902568765279223E-3</v>
      </c>
      <c r="CH21" s="14">
        <f t="shared" si="16"/>
        <v>2.3220323967360693E-3</v>
      </c>
      <c r="CI21" s="14">
        <f t="shared" si="17"/>
        <v>6.359783296954781E-3</v>
      </c>
      <c r="CJ21" s="14">
        <f t="shared" si="18"/>
        <v>8.2848825974195868E-4</v>
      </c>
      <c r="CL21">
        <f>INDEX('Cal Data'!BB$6:BB$1000,$BN21)</f>
        <v>1.0000405218646122</v>
      </c>
      <c r="CM21">
        <f>INDEX('Cal Data'!BC$6:BC$1000,$BN21)</f>
        <v>3.8424649088722197E-6</v>
      </c>
      <c r="CN21">
        <f>INDEX('Cal Data'!BD$6:BD$1000,$BN21)</f>
        <v>9.999876959288016E-5</v>
      </c>
      <c r="CO21">
        <f>INDEX('Cal Data'!BE$6:BE$1000,$BN21)</f>
        <v>4.176807974562206E-4</v>
      </c>
      <c r="CP21" t="str">
        <f>INDEX('Cal Data'!BF$6:BF$1000,$BN21)</f>
        <v>OK</v>
      </c>
      <c r="CQ21">
        <f>INDEX('Cal Data'!BB$6:BB$1000,$BO21)</f>
        <v>1.0000094898361114</v>
      </c>
      <c r="CR21">
        <f>INDEX('Cal Data'!BC$6:BC$1000,$BO21)</f>
        <v>3.9059626549765153E-6</v>
      </c>
      <c r="CS21">
        <f>INDEX('Cal Data'!BD$6:BD$1000,$BO21)</f>
        <v>-2.1087570134609415E-5</v>
      </c>
      <c r="CT21">
        <f>INDEX('Cal Data'!BE$6:BE$1000,$BO21)</f>
        <v>1.5761306304687769E-4</v>
      </c>
      <c r="CU21" t="str">
        <f>INDEX('Cal Data'!BF$6:BF$1000,$BO21)</f>
        <v>OK</v>
      </c>
      <c r="CW21" s="14">
        <f t="shared" si="19"/>
        <v>1.0000233789480837</v>
      </c>
      <c r="CX21" s="14">
        <f t="shared" si="20"/>
        <v>3.9059626549765153E-6</v>
      </c>
      <c r="CY21" s="14">
        <f t="shared" si="21"/>
        <v>3.3107460356329141E-5</v>
      </c>
      <c r="CZ21" s="14">
        <f t="shared" si="22"/>
        <v>2.7401247546403145E-4</v>
      </c>
      <c r="DB21" s="14">
        <f t="shared" si="23"/>
        <v>6.8671464119120828E-3</v>
      </c>
      <c r="DC21" s="14">
        <f t="shared" si="24"/>
        <v>3.0112751118818061E-6</v>
      </c>
      <c r="DD21" s="25">
        <f t="shared" si="25"/>
        <v>1.1840704442883754</v>
      </c>
      <c r="DE21" s="25">
        <f t="shared" si="26"/>
        <v>7.0840179009728772E-4</v>
      </c>
      <c r="DF21" s="14">
        <f t="shared" si="48"/>
        <v>2.5900000429943323E-3</v>
      </c>
      <c r="DG21" s="14">
        <f t="shared" si="49"/>
        <v>4.6463774417103243E-6</v>
      </c>
      <c r="DH21" s="14">
        <f t="shared" si="50"/>
        <v>6.3599999701199963E-3</v>
      </c>
      <c r="DI21" s="14">
        <f t="shared" si="51"/>
        <v>3.3383003146691268E-6</v>
      </c>
    </row>
    <row r="22" spans="1:113" x14ac:dyDescent="0.25">
      <c r="A22" s="7">
        <v>1</v>
      </c>
      <c r="B22" s="7" t="s">
        <v>3</v>
      </c>
      <c r="C22" s="10">
        <v>0.05</v>
      </c>
      <c r="D22" s="20">
        <v>0.28839118352771559</v>
      </c>
      <c r="E22" s="20">
        <v>3.4186546379412735E-4</v>
      </c>
      <c r="F22" s="20">
        <v>-0.24980649778040839</v>
      </c>
      <c r="G22" s="20">
        <v>1.9540441960984901E-3</v>
      </c>
      <c r="H22" s="8" t="s">
        <v>3</v>
      </c>
      <c r="I22" s="35"/>
      <c r="J22" s="20">
        <v>3.852536015830586E-4</v>
      </c>
      <c r="K22" s="20">
        <v>1.7939686313639899E-3</v>
      </c>
      <c r="L22" s="20">
        <v>1.1811005195333621E-3</v>
      </c>
      <c r="M22" s="20">
        <v>1.2038056682608053E-4</v>
      </c>
      <c r="N22" s="8" t="s">
        <v>3</v>
      </c>
      <c r="P22" s="21">
        <f t="shared" si="3"/>
        <v>0.28798592371531623</v>
      </c>
      <c r="Q22" s="21">
        <f t="shared" si="4"/>
        <v>3.8008726442912873E-3</v>
      </c>
      <c r="R22" s="21">
        <f t="shared" si="5"/>
        <v>-0.25101614996002258</v>
      </c>
      <c r="S22" s="21">
        <f t="shared" si="6"/>
        <v>3.8111236507670505E-3</v>
      </c>
      <c r="T22" s="18" t="str">
        <f t="shared" si="7"/>
        <v>m</v>
      </c>
      <c r="U22" t="str">
        <f t="shared" si="27"/>
        <v>OK</v>
      </c>
      <c r="W22" s="22">
        <v>0.28799999999999998</v>
      </c>
      <c r="X22" s="22"/>
      <c r="Y22" s="22">
        <v>-0.25099999999999995</v>
      </c>
      <c r="Z22" s="22"/>
      <c r="AA22" t="str">
        <f t="shared" si="28"/>
        <v>m</v>
      </c>
      <c r="AC22" s="22">
        <f t="shared" si="29"/>
        <v>-1.4076284683750551E-5</v>
      </c>
      <c r="AD22" s="22">
        <f t="shared" si="30"/>
        <v>3.8008726442912873E-3</v>
      </c>
      <c r="AE22" s="22">
        <f t="shared" si="31"/>
        <v>-1.6149960022637799E-5</v>
      </c>
      <c r="AF22" s="22">
        <f t="shared" si="30"/>
        <v>3.8111236507670505E-3</v>
      </c>
      <c r="AG22" t="str">
        <f t="shared" si="32"/>
        <v>m</v>
      </c>
      <c r="AH22" s="22">
        <f t="shared" si="33"/>
        <v>5.9299261325751473E-6</v>
      </c>
      <c r="AI22" s="22"/>
      <c r="AJ22" s="22">
        <f t="shared" si="34"/>
        <v>1.2401700058173315E-5</v>
      </c>
      <c r="AK22" s="22"/>
      <c r="AL22" t="str">
        <f t="shared" si="35"/>
        <v>m</v>
      </c>
      <c r="AN22" s="11">
        <f t="shared" si="8"/>
        <v>50</v>
      </c>
      <c r="AO22" s="11" t="str">
        <f t="shared" si="9"/>
        <v>mHz</v>
      </c>
      <c r="AP22" s="12">
        <f t="shared" si="10"/>
        <v>1E-3</v>
      </c>
      <c r="AQ22" s="13">
        <f t="shared" si="36"/>
        <v>2.8800592992613255E-4</v>
      </c>
      <c r="AR22" s="13">
        <f t="shared" si="37"/>
        <v>1.8262517476112545E-6</v>
      </c>
      <c r="AS22" s="13">
        <f t="shared" si="38"/>
        <v>-2.509875982999418E-4</v>
      </c>
      <c r="AT22" s="13">
        <f t="shared" si="39"/>
        <v>1.9577487584405621E-6</v>
      </c>
      <c r="AU22" s="17">
        <f t="shared" si="40"/>
        <v>3.8202380838501328E-4</v>
      </c>
      <c r="AV22" s="14">
        <f t="shared" si="41"/>
        <v>1.8841374445258092E-6</v>
      </c>
      <c r="AW22" s="17">
        <f t="shared" si="42"/>
        <v>-0.7168253724101058</v>
      </c>
      <c r="AX22" s="13">
        <f t="shared" si="43"/>
        <v>4.9790209744491011E-3</v>
      </c>
      <c r="AZ22" s="12">
        <f>IFERROR(MATCH(AU22 - 0.000001,'Ref Z list'!$C$5:$C$30,1),1)</f>
        <v>1</v>
      </c>
      <c r="BA22" s="12" t="str">
        <f>INDEX('Ref Z list'!$D$5:$D$30,AZ22)</f>
        <v>0m</v>
      </c>
      <c r="BB22" s="12">
        <f>INDEX('Ref Z list'!$C$5:$C$30,AZ22)</f>
        <v>0</v>
      </c>
      <c r="BC22" s="12">
        <f>IFERROR(MATCH(AN22&amp;AO22&amp;A22&amp;B22&amp;BA22,'Cal Data'!$AR$6:$AR$1108,0),0)</f>
        <v>3</v>
      </c>
      <c r="BD22" s="12">
        <f t="shared" si="44"/>
        <v>1</v>
      </c>
      <c r="BE22" s="12" t="str">
        <f>INDEX('Ref Z list'!$D$5:$D$30,BD22+1)</f>
        <v>1m</v>
      </c>
      <c r="BF22" s="12">
        <f>IFERROR(MATCH(AN22&amp;AO22&amp;A22&amp;B22&amp;BE22,'Cal Data'!$AR$6:$AR$1108,0),0)</f>
        <v>21</v>
      </c>
      <c r="BG22" s="12">
        <f t="shared" si="45"/>
        <v>1</v>
      </c>
      <c r="BH22" s="12" t="str">
        <f>INDEX('Ref Z list'!$D$5:$D$30,BG22)</f>
        <v>0m</v>
      </c>
      <c r="BI22" s="12" t="str">
        <f>IF(INDEX('Ref Z list'!$D$5:$D$30,BG22+1)=0,BH22,INDEX('Ref Z list'!$D$5:$D$30,BG22+1))</f>
        <v>1m</v>
      </c>
      <c r="BJ22" s="12">
        <f>INDEX('Ref Z list'!$C$5:$C$30,BG22)</f>
        <v>0</v>
      </c>
      <c r="BK22" s="12">
        <f>INDEX('Ref Z list'!$C$5:$C$30,BG22+1)</f>
        <v>1E-3</v>
      </c>
      <c r="BL22" s="14" t="str">
        <f t="shared" si="46"/>
        <v>50mHz1m0m</v>
      </c>
      <c r="BM22" s="14" t="str">
        <f t="shared" si="47"/>
        <v>50mHz1m1m</v>
      </c>
      <c r="BN22" s="12">
        <f>IFERROR(MATCH(BL22,'Cal Data'!$AR$6:$AR$1108,0),0)</f>
        <v>3</v>
      </c>
      <c r="BO22" s="12">
        <f>IFERROR(MATCH(BM22,'Cal Data'!$AR$6:$AR$1108,0),0)</f>
        <v>21</v>
      </c>
      <c r="BQ22" s="14" t="str">
        <f>INDEX('Cal Data'!AR$6:AR$1108,$BN22)</f>
        <v>50mHz1m0m</v>
      </c>
      <c r="BR22" s="14">
        <f>INDEX('Cal Data'!AS$6:AS$1108,$BN22)</f>
        <v>0</v>
      </c>
      <c r="BS22" s="14">
        <f>INDEX('Cal Data'!AT$6:AT$1108,$BN22)</f>
        <v>3.6717682370497923E-3</v>
      </c>
      <c r="BT22" s="14">
        <f>INDEX('Cal Data'!AU$6:AU$1108,$BN22)</f>
        <v>0</v>
      </c>
      <c r="BU22" s="14">
        <f>INDEX('Cal Data'!AV$6:AV$1108,$BN22)</f>
        <v>2.9354637711472044E-3</v>
      </c>
      <c r="BV22" s="14" t="str">
        <f>INDEX('Cal Data'!AR$6:AR$1108,$BO22)</f>
        <v>50mHz1m1m</v>
      </c>
      <c r="BW22" s="14">
        <f>INDEX('Cal Data'!AS$6:AS$1108,$BO22)</f>
        <v>2.5191093398985523E-8</v>
      </c>
      <c r="BX22" s="14">
        <f>INDEX('Cal Data'!AT$6:AT$1108,$BO22)</f>
        <v>3.1843425820250585E-3</v>
      </c>
      <c r="BY22" s="14">
        <f>INDEX('Cal Data'!AU$6:AU$1108,$BO22)</f>
        <v>-9.07415861677022E-8</v>
      </c>
      <c r="BZ22" s="14">
        <f>INDEX('Cal Data'!AV$6:AV$1108,$BO22)</f>
        <v>1.0893180029661169E-3</v>
      </c>
      <c r="CB22" s="14">
        <f t="shared" si="11"/>
        <v>9.6235974376630186E-9</v>
      </c>
      <c r="CC22" s="14">
        <f t="shared" si="12"/>
        <v>3.1843425820250585E-3</v>
      </c>
      <c r="CD22" s="14">
        <f t="shared" si="13"/>
        <v>-9.07415861677022E-8</v>
      </c>
      <c r="CE22" s="14">
        <f t="shared" si="14"/>
        <v>2.2301921339527896E-3</v>
      </c>
      <c r="CG22" s="14">
        <f t="shared" si="15"/>
        <v>2.8801555352357021E-4</v>
      </c>
      <c r="CH22" s="14">
        <f t="shared" si="16"/>
        <v>3.184344676770999E-3</v>
      </c>
      <c r="CI22" s="14">
        <f t="shared" si="17"/>
        <v>-2.510783398861095E-4</v>
      </c>
      <c r="CJ22" s="14">
        <f t="shared" si="18"/>
        <v>2.2301955711250309E-3</v>
      </c>
      <c r="CL22">
        <f>INDEX('Cal Data'!BB$6:BB$1000,$BN22)</f>
        <v>1</v>
      </c>
      <c r="CM22">
        <f>INDEX('Cal Data'!BC$6:BC$1000,$BN22)</f>
        <v>4.7009392187440066E-6</v>
      </c>
      <c r="CN22">
        <f>INDEX('Cal Data'!BD$6:BD$1000,$BN22)</f>
        <v>-9.0749842337742764E-5</v>
      </c>
      <c r="CO22">
        <f>INDEX('Cal Data'!BE$6:BE$1000,$BN22)</f>
        <v>1.4316048149773468E-3</v>
      </c>
      <c r="CP22" t="str">
        <f>INDEX('Cal Data'!BF$6:BF$1000,$BN22)</f>
        <v>OK</v>
      </c>
      <c r="CQ22">
        <f>INDEX('Cal Data'!BB$6:BB$1000,$BO22)</f>
        <v>1.000025196784802</v>
      </c>
      <c r="CR22">
        <f>INDEX('Cal Data'!BC$6:BC$1000,$BO22)</f>
        <v>3.6855456426179833E-6</v>
      </c>
      <c r="CS22">
        <f>INDEX('Cal Data'!BD$6:BD$1000,$BO22)</f>
        <v>-9.0749842337742764E-5</v>
      </c>
      <c r="CT22">
        <f>INDEX('Cal Data'!BE$6:BE$1000,$BO22)</f>
        <v>1.4316048149773468E-3</v>
      </c>
      <c r="CU22" t="str">
        <f>INDEX('Cal Data'!BF$6:BF$1000,$BO22)</f>
        <v>OK</v>
      </c>
      <c r="CW22" s="14">
        <f t="shared" si="19"/>
        <v>1.0000096257716891</v>
      </c>
      <c r="CX22" s="14">
        <f t="shared" si="20"/>
        <v>3.6855456426179833E-6</v>
      </c>
      <c r="CY22" s="14">
        <f t="shared" si="21"/>
        <v>-9.0749842337742764E-5</v>
      </c>
      <c r="CZ22" s="14">
        <f t="shared" si="22"/>
        <v>1.4316048149773468E-3</v>
      </c>
      <c r="DB22" s="14">
        <f t="shared" si="23"/>
        <v>3.8202748565897257E-4</v>
      </c>
      <c r="DC22" s="14">
        <f t="shared" si="24"/>
        <v>3.7682751520856008E-6</v>
      </c>
      <c r="DD22" s="25">
        <f t="shared" si="25"/>
        <v>-0.7169161222524435</v>
      </c>
      <c r="DE22" s="25">
        <f t="shared" si="26"/>
        <v>1.0060422048914381E-2</v>
      </c>
      <c r="DF22" s="14">
        <f t="shared" si="48"/>
        <v>2.8798592371531625E-4</v>
      </c>
      <c r="DG22" s="14">
        <f t="shared" si="49"/>
        <v>3.8008726442912872E-6</v>
      </c>
      <c r="DH22" s="14">
        <f t="shared" si="50"/>
        <v>-2.510161499600226E-4</v>
      </c>
      <c r="DI22" s="14">
        <f t="shared" si="51"/>
        <v>3.8111236507670504E-6</v>
      </c>
    </row>
    <row r="23" spans="1:113" x14ac:dyDescent="0.25">
      <c r="A23" s="7">
        <v>3</v>
      </c>
      <c r="B23" s="7" t="s">
        <v>3</v>
      </c>
      <c r="C23" s="10">
        <v>0.02</v>
      </c>
      <c r="D23" s="20">
        <v>3.0219776503727438</v>
      </c>
      <c r="E23" s="20">
        <v>1.590103777909756E-3</v>
      </c>
      <c r="F23" s="20">
        <v>0.425065918341407</v>
      </c>
      <c r="G23" s="20">
        <v>1.0617492816871128E-5</v>
      </c>
      <c r="H23" s="8" t="s">
        <v>3</v>
      </c>
      <c r="I23" s="35"/>
      <c r="J23" s="20">
        <v>1.7702660786749523E-3</v>
      </c>
      <c r="K23" s="20">
        <v>1.8391220586350867E-3</v>
      </c>
      <c r="L23" s="20">
        <v>-1.7688351315628423E-3</v>
      </c>
      <c r="M23" s="20">
        <v>5.7751693306022742E-4</v>
      </c>
      <c r="N23" s="8" t="s">
        <v>3</v>
      </c>
      <c r="P23" s="21">
        <f t="shared" si="3"/>
        <v>3.0200000111421685</v>
      </c>
      <c r="Q23" s="21">
        <f t="shared" si="4"/>
        <v>4.7758040058164366E-3</v>
      </c>
      <c r="R23" s="21">
        <f t="shared" si="5"/>
        <v>0.42700001879843302</v>
      </c>
      <c r="S23" s="21">
        <f t="shared" si="6"/>
        <v>1.8148733724536513E-3</v>
      </c>
      <c r="T23" s="18" t="str">
        <f t="shared" si="7"/>
        <v>m</v>
      </c>
      <c r="U23" t="str">
        <f t="shared" si="27"/>
        <v>Extrapolated</v>
      </c>
      <c r="W23" s="22">
        <v>3.02</v>
      </c>
      <c r="X23" s="22"/>
      <c r="Y23" s="22">
        <v>0.42699999999999999</v>
      </c>
      <c r="Z23" s="22"/>
      <c r="AA23" t="str">
        <f t="shared" si="28"/>
        <v>m</v>
      </c>
      <c r="AC23" s="22">
        <f t="shared" si="29"/>
        <v>1.1142168521161011E-8</v>
      </c>
      <c r="AD23" s="22">
        <f t="shared" si="30"/>
        <v>4.7758040058164366E-3</v>
      </c>
      <c r="AE23" s="22">
        <f t="shared" si="31"/>
        <v>1.8798433032429784E-8</v>
      </c>
      <c r="AF23" s="22">
        <f t="shared" si="30"/>
        <v>1.8148733724536513E-3</v>
      </c>
      <c r="AG23" t="str">
        <f t="shared" si="32"/>
        <v>m</v>
      </c>
      <c r="AH23" s="22">
        <f t="shared" si="33"/>
        <v>2.0738429406863546E-4</v>
      </c>
      <c r="AI23" s="22"/>
      <c r="AJ23" s="22">
        <f t="shared" si="34"/>
        <v>-1.6524652703014953E-4</v>
      </c>
      <c r="AK23" s="22"/>
      <c r="AL23" t="str">
        <f t="shared" si="35"/>
        <v>m</v>
      </c>
      <c r="AN23" s="11">
        <f t="shared" si="8"/>
        <v>20</v>
      </c>
      <c r="AO23" s="11" t="str">
        <f t="shared" si="9"/>
        <v>mHz</v>
      </c>
      <c r="AP23" s="12">
        <f t="shared" si="10"/>
        <v>1E-3</v>
      </c>
      <c r="AQ23" s="13">
        <f t="shared" si="36"/>
        <v>3.0202073842940688E-3</v>
      </c>
      <c r="AR23" s="13">
        <f t="shared" si="37"/>
        <v>2.431213682727423E-6</v>
      </c>
      <c r="AS23" s="13">
        <f t="shared" si="38"/>
        <v>4.2683475347296985E-4</v>
      </c>
      <c r="AT23" s="13">
        <f t="shared" si="39"/>
        <v>5.7761452468320729E-7</v>
      </c>
      <c r="AU23" s="17">
        <f t="shared" si="40"/>
        <v>3.0502197545286391E-3</v>
      </c>
      <c r="AV23" s="14">
        <f t="shared" si="41"/>
        <v>2.4086485703219135E-6</v>
      </c>
      <c r="AW23" s="17">
        <f t="shared" si="42"/>
        <v>0.14039651417980367</v>
      </c>
      <c r="AX23" s="13">
        <f t="shared" si="43"/>
        <v>2.1817122843319521E-4</v>
      </c>
      <c r="AZ23" s="12">
        <f>IFERROR(MATCH(AU23 - 0.000001,'Ref Z list'!$C$5:$C$30,1),1)</f>
        <v>3</v>
      </c>
      <c r="BA23" s="12" t="str">
        <f>INDEX('Ref Z list'!$D$5:$D$30,AZ23)</f>
        <v>3m</v>
      </c>
      <c r="BB23" s="12">
        <f>INDEX('Ref Z list'!$C$5:$C$30,AZ23)</f>
        <v>3.0000000000000001E-3</v>
      </c>
      <c r="BC23" s="12">
        <f>IFERROR(MATCH(AN23&amp;AO23&amp;A23&amp;B23&amp;BA23,'Cal Data'!$AR$6:$AR$1108,0),0)</f>
        <v>56</v>
      </c>
      <c r="BD23" s="12">
        <f t="shared" si="44"/>
        <v>3</v>
      </c>
      <c r="BE23" s="12" t="str">
        <f>INDEX('Ref Z list'!$D$5:$D$30,BD23+1)</f>
        <v>10m</v>
      </c>
      <c r="BF23" s="12">
        <f>IFERROR(MATCH(AN23&amp;AO23&amp;A23&amp;B23&amp;BE23,'Cal Data'!$AR$6:$AR$1108,0),0)</f>
        <v>0</v>
      </c>
      <c r="BG23" s="12">
        <f t="shared" si="45"/>
        <v>2</v>
      </c>
      <c r="BH23" s="12" t="str">
        <f>INDEX('Ref Z list'!$D$5:$D$30,BG23)</f>
        <v>1m</v>
      </c>
      <c r="BI23" s="12" t="str">
        <f>IF(INDEX('Ref Z list'!$D$5:$D$30,BG23+1)=0,BH23,INDEX('Ref Z list'!$D$5:$D$30,BG23+1))</f>
        <v>3m</v>
      </c>
      <c r="BJ23" s="12">
        <f>INDEX('Ref Z list'!$C$5:$C$30,BG23)</f>
        <v>1E-3</v>
      </c>
      <c r="BK23" s="12">
        <f>INDEX('Ref Z list'!$C$5:$C$30,BG23+1)</f>
        <v>3.0000000000000001E-3</v>
      </c>
      <c r="BL23" s="14" t="str">
        <f t="shared" si="46"/>
        <v>20mHz3m1m</v>
      </c>
      <c r="BM23" s="14" t="str">
        <f t="shared" si="47"/>
        <v>20mHz3m3m</v>
      </c>
      <c r="BN23" s="12">
        <f>IFERROR(MATCH(BL23,'Cal Data'!$AR$6:$AR$1108,0),0)</f>
        <v>38</v>
      </c>
      <c r="BO23" s="12">
        <f>IFERROR(MATCH(BM23,'Cal Data'!$AR$6:$AR$1108,0),0)</f>
        <v>56</v>
      </c>
      <c r="BQ23" s="14" t="str">
        <f>INDEX('Cal Data'!AR$6:AR$1108,$BN23)</f>
        <v>20mHz3m1m</v>
      </c>
      <c r="BR23" s="14">
        <f>INDEX('Cal Data'!AS$6:AS$1108,$BN23)</f>
        <v>-3.0086782456476696E-8</v>
      </c>
      <c r="BS23" s="14">
        <f>INDEX('Cal Data'!AT$6:AT$1108,$BN23)</f>
        <v>3.9188582326703204E-3</v>
      </c>
      <c r="BT23" s="14">
        <f>INDEX('Cal Data'!AU$6:AU$1108,$BN23)</f>
        <v>1.0001177158288959E-7</v>
      </c>
      <c r="BU23" s="14">
        <f>INDEX('Cal Data'!AV$6:AV$1108,$BN23)</f>
        <v>3.291905615405336E-3</v>
      </c>
      <c r="BV23" s="14" t="str">
        <f>INDEX('Cal Data'!AR$6:AR$1108,$BO23)</f>
        <v>20mHz3m3m</v>
      </c>
      <c r="BW23" s="14">
        <f>INDEX('Cal Data'!AS$6:AS$1108,$BO23)</f>
        <v>-1.7701054045356907E-7</v>
      </c>
      <c r="BX23" s="14">
        <f>INDEX('Cal Data'!AT$6:AT$1108,$BO23)</f>
        <v>8.0857373743719533E-4</v>
      </c>
      <c r="BY23" s="14">
        <f>INDEX('Cal Data'!AU$6:AU$1108,$BO23)</f>
        <v>1.9219365723081786E-7</v>
      </c>
      <c r="BZ23" s="14">
        <f>INDEX('Cal Data'!AV$6:AV$1108,$BO23)</f>
        <v>1.2774921177458492E-3</v>
      </c>
      <c r="CB23" s="14">
        <f t="shared" si="11"/>
        <v>-1.8069977798408863E-7</v>
      </c>
      <c r="CC23" s="14">
        <f t="shared" si="12"/>
        <v>8.0857373743719533E-4</v>
      </c>
      <c r="CD23" s="14">
        <f t="shared" si="13"/>
        <v>1.9450833306543086E-7</v>
      </c>
      <c r="CE23" s="14">
        <f t="shared" si="14"/>
        <v>1.2269104420600308E-3</v>
      </c>
      <c r="CG23" s="14">
        <f t="shared" si="15"/>
        <v>3.0200266845160847E-3</v>
      </c>
      <c r="CH23" s="14">
        <f t="shared" si="16"/>
        <v>8.0858835761655557E-4</v>
      </c>
      <c r="CI23" s="14">
        <f t="shared" si="17"/>
        <v>4.2702926180603529E-4</v>
      </c>
      <c r="CJ23" s="14">
        <f t="shared" si="18"/>
        <v>1.2269109859277066E-3</v>
      </c>
      <c r="CL23">
        <f>INDEX('Cal Data'!BB$6:BB$1000,$BN23)</f>
        <v>0.99996991939143043</v>
      </c>
      <c r="CM23">
        <f>INDEX('Cal Data'!BC$6:BC$1000,$BN23)</f>
        <v>4.4502006837424204E-6</v>
      </c>
      <c r="CN23">
        <f>INDEX('Cal Data'!BD$6:BD$1000,$BN23)</f>
        <v>9.9997661647084477E-5</v>
      </c>
      <c r="CO23">
        <f>INDEX('Cal Data'!BE$6:BE$1000,$BN23)</f>
        <v>4.9160089490083176E-3</v>
      </c>
      <c r="CP23" t="str">
        <f>INDEX('Cal Data'!BF$6:BF$1000,$BN23)</f>
        <v>OK</v>
      </c>
      <c r="CQ23">
        <f>INDEX('Cal Data'!BB$6:BB$1000,$BO23)</f>
        <v>0.99994099290281246</v>
      </c>
      <c r="CR23">
        <f>INDEX('Cal Data'!BC$6:BC$1000,$BO23)</f>
        <v>1.8569180678594661E-6</v>
      </c>
      <c r="CS23">
        <f>INDEX('Cal Data'!BD$6:BD$1000,$BO23)</f>
        <v>6.4068010398306101E-5</v>
      </c>
      <c r="CT23">
        <f>INDEX('Cal Data'!BE$6:BE$1000,$BO23)</f>
        <v>4.5957554943382471E-4</v>
      </c>
      <c r="CU23" t="str">
        <f>INDEX('Cal Data'!BF$6:BF$1000,$BO23)</f>
        <v>OK</v>
      </c>
      <c r="CW23" s="14">
        <f t="shared" si="19"/>
        <v>0.99994026656223356</v>
      </c>
      <c r="CX23" s="14">
        <f t="shared" si="20"/>
        <v>1.8569180678594661E-6</v>
      </c>
      <c r="CY23" s="14">
        <f t="shared" si="21"/>
        <v>6.3165821265299483E-5</v>
      </c>
      <c r="CZ23" s="14">
        <f t="shared" si="22"/>
        <v>3.4767505373389535E-4</v>
      </c>
      <c r="DB23" s="14">
        <f t="shared" si="23"/>
        <v>3.050037554416758E-3</v>
      </c>
      <c r="DC23" s="14">
        <f t="shared" si="24"/>
        <v>4.8173004704132553E-6</v>
      </c>
      <c r="DD23" s="25">
        <f t="shared" si="25"/>
        <v>0.14045968000106898</v>
      </c>
      <c r="DE23" s="25">
        <f t="shared" si="26"/>
        <v>5.5791816841994381E-4</v>
      </c>
      <c r="DF23" s="14">
        <f t="shared" si="48"/>
        <v>3.0200000111421685E-3</v>
      </c>
      <c r="DG23" s="14">
        <f t="shared" si="49"/>
        <v>4.7758040058164365E-6</v>
      </c>
      <c r="DH23" s="14">
        <f t="shared" si="50"/>
        <v>4.2700001879843305E-4</v>
      </c>
      <c r="DI23" s="14">
        <f t="shared" si="51"/>
        <v>1.8148733724536513E-6</v>
      </c>
    </row>
    <row r="24" spans="1:113" x14ac:dyDescent="0.25">
      <c r="A24" s="7">
        <v>3</v>
      </c>
      <c r="B24" s="7" t="s">
        <v>3</v>
      </c>
      <c r="C24" s="10">
        <v>0.1</v>
      </c>
      <c r="D24" s="20">
        <v>-0.74330142077083483</v>
      </c>
      <c r="E24" s="20">
        <v>1.0923625931780223E-3</v>
      </c>
      <c r="F24" s="20">
        <v>-2.9016427588541673</v>
      </c>
      <c r="G24" s="20">
        <v>1.1798965137795651E-3</v>
      </c>
      <c r="H24" s="8" t="s">
        <v>3</v>
      </c>
      <c r="I24" s="35"/>
      <c r="J24" s="20">
        <v>1.5234186824696111E-3</v>
      </c>
      <c r="K24" s="20">
        <v>3.6050692626958693E-4</v>
      </c>
      <c r="L24" s="20">
        <v>-1.4140919850847574E-3</v>
      </c>
      <c r="M24" s="20">
        <v>1.4087293487192528E-3</v>
      </c>
      <c r="N24" s="8" t="s">
        <v>3</v>
      </c>
      <c r="P24" s="21">
        <f t="shared" si="3"/>
        <v>-0.74500000525813459</v>
      </c>
      <c r="Q24" s="21">
        <f t="shared" si="4"/>
        <v>2.6769972915428836E-3</v>
      </c>
      <c r="R24" s="21">
        <f t="shared" si="5"/>
        <v>-2.8999999941607646</v>
      </c>
      <c r="S24" s="21">
        <f t="shared" si="6"/>
        <v>3.5515875917782862E-3</v>
      </c>
      <c r="T24" s="18" t="str">
        <f t="shared" si="7"/>
        <v>m</v>
      </c>
      <c r="U24" t="str">
        <f t="shared" si="27"/>
        <v>OK</v>
      </c>
      <c r="W24" s="22">
        <v>-0.745</v>
      </c>
      <c r="X24" s="22"/>
      <c r="Y24" s="22">
        <v>-2.9</v>
      </c>
      <c r="Z24" s="22"/>
      <c r="AA24" t="str">
        <f t="shared" si="28"/>
        <v>m</v>
      </c>
      <c r="AC24" s="22">
        <f t="shared" si="29"/>
        <v>-5.2581345943991664E-9</v>
      </c>
      <c r="AD24" s="22">
        <f t="shared" si="30"/>
        <v>2.6769972915428836E-3</v>
      </c>
      <c r="AE24" s="22">
        <f t="shared" si="31"/>
        <v>5.839235317495195E-9</v>
      </c>
      <c r="AF24" s="22">
        <f t="shared" si="30"/>
        <v>3.5515875917782862E-3</v>
      </c>
      <c r="AG24" t="str">
        <f t="shared" si="32"/>
        <v>m</v>
      </c>
      <c r="AH24" s="22">
        <f t="shared" si="33"/>
        <v>1.7516054669552972E-4</v>
      </c>
      <c r="AI24" s="22"/>
      <c r="AJ24" s="22">
        <f t="shared" si="34"/>
        <v>-2.2866686908251665E-4</v>
      </c>
      <c r="AK24" s="22"/>
      <c r="AL24" t="str">
        <f t="shared" si="35"/>
        <v>m</v>
      </c>
      <c r="AN24" s="11">
        <f t="shared" si="8"/>
        <v>100</v>
      </c>
      <c r="AO24" s="11" t="str">
        <f t="shared" si="9"/>
        <v>mHz</v>
      </c>
      <c r="AP24" s="12">
        <f t="shared" si="10"/>
        <v>1E-3</v>
      </c>
      <c r="AQ24" s="13">
        <f t="shared" si="36"/>
        <v>-7.4482483945330445E-4</v>
      </c>
      <c r="AR24" s="13">
        <f t="shared" si="37"/>
        <v>1.1503135567587468E-6</v>
      </c>
      <c r="AS24" s="13">
        <f t="shared" si="38"/>
        <v>-2.9002286668690824E-3</v>
      </c>
      <c r="AT24" s="13">
        <f t="shared" si="39"/>
        <v>1.8375728995531418E-6</v>
      </c>
      <c r="AU24" s="17">
        <f t="shared" si="40"/>
        <v>2.9943430601044791E-3</v>
      </c>
      <c r="AV24" s="14">
        <f t="shared" si="41"/>
        <v>1.802670157159156E-6</v>
      </c>
      <c r="AW24" s="17">
        <f t="shared" si="42"/>
        <v>-1.8221795969332304</v>
      </c>
      <c r="AX24" s="13">
        <f t="shared" si="43"/>
        <v>4.0218302477185343E-4</v>
      </c>
      <c r="AZ24" s="12">
        <f>IFERROR(MATCH(AU24 - 0.000001,'Ref Z list'!$C$5:$C$30,1),1)</f>
        <v>2</v>
      </c>
      <c r="BA24" s="12" t="str">
        <f>INDEX('Ref Z list'!$D$5:$D$30,AZ24)</f>
        <v>1m</v>
      </c>
      <c r="BB24" s="12">
        <f>INDEX('Ref Z list'!$C$5:$C$30,AZ24)</f>
        <v>1E-3</v>
      </c>
      <c r="BC24" s="12">
        <f>IFERROR(MATCH(AN24&amp;AO24&amp;A24&amp;B24&amp;BA24,'Cal Data'!$AR$6:$AR$1108,0),0)</f>
        <v>40</v>
      </c>
      <c r="BD24" s="12">
        <f t="shared" si="44"/>
        <v>2</v>
      </c>
      <c r="BE24" s="12" t="str">
        <f>INDEX('Ref Z list'!$D$5:$D$30,BD24+1)</f>
        <v>3m</v>
      </c>
      <c r="BF24" s="12">
        <f>IFERROR(MATCH(AN24&amp;AO24&amp;A24&amp;B24&amp;BE24,'Cal Data'!$AR$6:$AR$1108,0),0)</f>
        <v>58</v>
      </c>
      <c r="BG24" s="12">
        <f t="shared" si="45"/>
        <v>2</v>
      </c>
      <c r="BH24" s="12" t="str">
        <f>INDEX('Ref Z list'!$D$5:$D$30,BG24)</f>
        <v>1m</v>
      </c>
      <c r="BI24" s="12" t="str">
        <f>IF(INDEX('Ref Z list'!$D$5:$D$30,BG24+1)=0,BH24,INDEX('Ref Z list'!$D$5:$D$30,BG24+1))</f>
        <v>3m</v>
      </c>
      <c r="BJ24" s="12">
        <f>INDEX('Ref Z list'!$C$5:$C$30,BG24)</f>
        <v>1E-3</v>
      </c>
      <c r="BK24" s="12">
        <f>INDEX('Ref Z list'!$C$5:$C$30,BG24+1)</f>
        <v>3.0000000000000001E-3</v>
      </c>
      <c r="BL24" s="14" t="str">
        <f t="shared" si="46"/>
        <v>100mHz3m1m</v>
      </c>
      <c r="BM24" s="14" t="str">
        <f t="shared" si="47"/>
        <v>100mHz3m3m</v>
      </c>
      <c r="BN24" s="12">
        <f>IFERROR(MATCH(BL24,'Cal Data'!$AR$6:$AR$1108,0),0)</f>
        <v>40</v>
      </c>
      <c r="BO24" s="12">
        <f>IFERROR(MATCH(BM24,'Cal Data'!$AR$6:$AR$1108,0),0)</f>
        <v>58</v>
      </c>
      <c r="BQ24" s="14" t="str">
        <f>INDEX('Cal Data'!AR$6:AR$1108,$BN24)</f>
        <v>100mHz3m1m</v>
      </c>
      <c r="BR24" s="14">
        <f>INDEX('Cal Data'!AS$6:AS$1108,$BN24)</f>
        <v>6.0542288488497215E-8</v>
      </c>
      <c r="BS24" s="14">
        <f>INDEX('Cal Data'!AT$6:AT$1108,$BN24)</f>
        <v>1.9824945464126556E-3</v>
      </c>
      <c r="BT24" s="14">
        <f>INDEX('Cal Data'!AU$6:AU$1108,$BN24)</f>
        <v>9.9991831285109049E-8</v>
      </c>
      <c r="BU24" s="14">
        <f>INDEX('Cal Data'!AV$6:AV$1108,$BN24)</f>
        <v>3.1027242680972309E-3</v>
      </c>
      <c r="BV24" s="14" t="str">
        <f>INDEX('Cal Data'!AR$6:AR$1108,$BO24)</f>
        <v>100mHz3m3m</v>
      </c>
      <c r="BW24" s="14">
        <f>INDEX('Cal Data'!AS$6:AS$1108,$BO24)</f>
        <v>-1.7924341902614618E-7</v>
      </c>
      <c r="BX24" s="14">
        <f>INDEX('Cal Data'!AT$6:AT$1108,$BO24)</f>
        <v>4.0052848883530175E-3</v>
      </c>
      <c r="BY24" s="14">
        <f>INDEX('Cal Data'!AU$6:AU$1108,$BO24)</f>
        <v>-2.2851040270743816E-7</v>
      </c>
      <c r="BZ24" s="14">
        <f>INDEX('Cal Data'!AV$6:AV$1108,$BO24)</f>
        <v>2.3224404377688202E-5</v>
      </c>
      <c r="CB24" s="14">
        <f t="shared" si="11"/>
        <v>-1.7856519235853853E-7</v>
      </c>
      <c r="CC24" s="14">
        <f t="shared" si="12"/>
        <v>4.0052848883530175E-3</v>
      </c>
      <c r="CD24" s="14">
        <f t="shared" si="13"/>
        <v>-2.2758124401081811E-7</v>
      </c>
      <c r="CE24" s="14">
        <f t="shared" si="14"/>
        <v>3.1934677196351034E-5</v>
      </c>
      <c r="CG24" s="14">
        <f t="shared" si="15"/>
        <v>-7.4500340464566295E-4</v>
      </c>
      <c r="CH24" s="14">
        <f t="shared" si="16"/>
        <v>4.005285549090621E-3</v>
      </c>
      <c r="CI24" s="14">
        <f t="shared" si="17"/>
        <v>-2.9004562481130935E-3</v>
      </c>
      <c r="CJ24" s="14">
        <f t="shared" si="18"/>
        <v>3.2145455421876221E-5</v>
      </c>
      <c r="CL24">
        <f>INDEX('Cal Data'!BB$6:BB$1000,$BN24)</f>
        <v>1.0000605359957293</v>
      </c>
      <c r="CM24">
        <f>INDEX('Cal Data'!BC$6:BC$1000,$BN24)</f>
        <v>1.9825744489302407E-6</v>
      </c>
      <c r="CN24">
        <f>INDEX('Cal Data'!BD$6:BD$1000,$BN24)</f>
        <v>9.9998392889365316E-5</v>
      </c>
      <c r="CO24">
        <f>INDEX('Cal Data'!BE$6:BE$1000,$BN24)</f>
        <v>3.4786700152462857E-3</v>
      </c>
      <c r="CP24" t="str">
        <f>INDEX('Cal Data'!BF$6:BF$1000,$BN24)</f>
        <v>OK</v>
      </c>
      <c r="CQ24">
        <f>INDEX('Cal Data'!BB$6:BB$1000,$BO24)</f>
        <v>0.9999402459475959</v>
      </c>
      <c r="CR24">
        <f>INDEX('Cal Data'!BC$6:BC$1000,$BO24)</f>
        <v>4.8158025305790768E-6</v>
      </c>
      <c r="CS24">
        <f>INDEX('Cal Data'!BD$6:BD$1000,$BO24)</f>
        <v>-7.6159138614303196E-5</v>
      </c>
      <c r="CT24">
        <f>INDEX('Cal Data'!BE$6:BE$1000,$BO24)</f>
        <v>3.2186399459698282E-4</v>
      </c>
      <c r="CU24" t="str">
        <f>INDEX('Cal Data'!BF$6:BF$1000,$BO24)</f>
        <v>OK</v>
      </c>
      <c r="CW24" s="14">
        <f t="shared" si="19"/>
        <v>0.99994058618438209</v>
      </c>
      <c r="CX24" s="14">
        <f t="shared" si="20"/>
        <v>4.8158025305790768E-6</v>
      </c>
      <c r="CY24" s="14">
        <f t="shared" si="21"/>
        <v>-7.5660882330373414E-5</v>
      </c>
      <c r="CZ24" s="14">
        <f t="shared" si="22"/>
        <v>3.3079292555729866E-4</v>
      </c>
      <c r="DB24" s="14">
        <f t="shared" si="23"/>
        <v>2.9941651547580094E-3</v>
      </c>
      <c r="DC24" s="14">
        <f t="shared" si="24"/>
        <v>3.6053691521402095E-6</v>
      </c>
      <c r="DD24" s="25">
        <f t="shared" si="25"/>
        <v>-1.8222552578155609</v>
      </c>
      <c r="DE24" s="25">
        <f t="shared" si="26"/>
        <v>8.6972909647619907E-4</v>
      </c>
      <c r="DF24" s="14">
        <f t="shared" si="48"/>
        <v>-7.4500000525813464E-4</v>
      </c>
      <c r="DG24" s="14">
        <f t="shared" si="49"/>
        <v>2.6769972915428837E-6</v>
      </c>
      <c r="DH24" s="14">
        <f t="shared" si="50"/>
        <v>-2.8999999941607645E-3</v>
      </c>
      <c r="DI24" s="14">
        <f t="shared" si="51"/>
        <v>3.5515875917782865E-6</v>
      </c>
    </row>
    <row r="25" spans="1:113" x14ac:dyDescent="0.25">
      <c r="A25" s="7">
        <v>100</v>
      </c>
      <c r="B25" s="7" t="s">
        <v>3</v>
      </c>
      <c r="C25" s="10">
        <v>0.2</v>
      </c>
      <c r="D25" s="20">
        <v>-7.2503084408383618</v>
      </c>
      <c r="E25" s="20">
        <v>6.8365803750141394E-5</v>
      </c>
      <c r="F25" s="20">
        <v>-6.98894278489899</v>
      </c>
      <c r="G25" s="20">
        <v>1.5810461192522935E-4</v>
      </c>
      <c r="H25" s="8" t="s">
        <v>3</v>
      </c>
      <c r="I25" s="35"/>
      <c r="J25" s="20">
        <v>5.3643218126291461E-4</v>
      </c>
      <c r="K25" s="20">
        <v>7.4819697123068574E-4</v>
      </c>
      <c r="L25" s="20">
        <v>4.7424439945848991E-4</v>
      </c>
      <c r="M25" s="20">
        <v>2.8901866951238964E-4</v>
      </c>
      <c r="N25" s="8" t="s">
        <v>3</v>
      </c>
      <c r="P25" s="21">
        <f t="shared" si="3"/>
        <v>-7.2499999969818303</v>
      </c>
      <c r="Q25" s="21">
        <f t="shared" si="4"/>
        <v>2.5689694539152829E-3</v>
      </c>
      <c r="R25" s="21">
        <f t="shared" si="5"/>
        <v>-6.990000006276242</v>
      </c>
      <c r="S25" s="21">
        <f t="shared" si="6"/>
        <v>2.6447971671909229E-3</v>
      </c>
      <c r="T25" s="18" t="str">
        <f t="shared" si="7"/>
        <v>m</v>
      </c>
      <c r="U25" t="str">
        <f t="shared" si="27"/>
        <v>OK</v>
      </c>
      <c r="W25" s="22">
        <v>-7.25</v>
      </c>
      <c r="X25" s="22"/>
      <c r="Y25" s="22">
        <v>-6.9899999999999993</v>
      </c>
      <c r="Z25" s="22"/>
      <c r="AA25" t="str">
        <f t="shared" si="28"/>
        <v>m</v>
      </c>
      <c r="AC25" s="22">
        <f t="shared" si="29"/>
        <v>3.0181697141529185E-9</v>
      </c>
      <c r="AD25" s="22">
        <f t="shared" si="30"/>
        <v>2.5689694539152829E-3</v>
      </c>
      <c r="AE25" s="22">
        <f t="shared" si="31"/>
        <v>-6.2762426367157786E-9</v>
      </c>
      <c r="AF25" s="22">
        <f t="shared" si="30"/>
        <v>2.6447971671909229E-3</v>
      </c>
      <c r="AG25" t="str">
        <f t="shared" si="32"/>
        <v>m</v>
      </c>
      <c r="AH25" s="22">
        <f t="shared" si="33"/>
        <v>-8.4487301962443695E-4</v>
      </c>
      <c r="AI25" s="22"/>
      <c r="AJ25" s="22">
        <f t="shared" si="34"/>
        <v>5.829707015507779E-4</v>
      </c>
      <c r="AK25" s="22"/>
      <c r="AL25" t="str">
        <f t="shared" si="35"/>
        <v>m</v>
      </c>
      <c r="AN25" s="11">
        <f t="shared" si="8"/>
        <v>200</v>
      </c>
      <c r="AO25" s="11" t="str">
        <f t="shared" si="9"/>
        <v>mHz</v>
      </c>
      <c r="AP25" s="12">
        <f t="shared" si="10"/>
        <v>1E-3</v>
      </c>
      <c r="AQ25" s="13">
        <f t="shared" si="36"/>
        <v>-7.2508448730196247E-3</v>
      </c>
      <c r="AR25" s="13">
        <f t="shared" si="37"/>
        <v>7.5131390968168191E-7</v>
      </c>
      <c r="AS25" s="13">
        <f t="shared" si="38"/>
        <v>-6.9894170292984486E-3</v>
      </c>
      <c r="AT25" s="13">
        <f t="shared" si="39"/>
        <v>3.2943718618082457E-7</v>
      </c>
      <c r="AU25" s="17">
        <f t="shared" si="40"/>
        <v>1.0071082453343439E-2</v>
      </c>
      <c r="AV25" s="14">
        <f t="shared" si="41"/>
        <v>5.8725487138032654E-7</v>
      </c>
      <c r="AW25" s="17">
        <f t="shared" si="42"/>
        <v>-2.3745507874172675</v>
      </c>
      <c r="AX25" s="13">
        <f t="shared" si="43"/>
        <v>5.6878601961293928E-5</v>
      </c>
      <c r="AZ25" s="12">
        <f>IFERROR(MATCH(AU25 - 0.000001,'Ref Z list'!$C$5:$C$30,1),1)</f>
        <v>4</v>
      </c>
      <c r="BA25" s="12" t="str">
        <f>INDEX('Ref Z list'!$D$5:$D$30,AZ25)</f>
        <v>10m</v>
      </c>
      <c r="BB25" s="12">
        <f>INDEX('Ref Z list'!$C$5:$C$30,AZ25)</f>
        <v>0.01</v>
      </c>
      <c r="BC25" s="12">
        <f>IFERROR(MATCH(AN25&amp;AO25&amp;A25&amp;B25&amp;BA25,'Cal Data'!$AR$6:$AR$1108,0),0)</f>
        <v>113</v>
      </c>
      <c r="BD25" s="12">
        <f t="shared" si="44"/>
        <v>4</v>
      </c>
      <c r="BE25" s="12" t="str">
        <f>INDEX('Ref Z list'!$D$5:$D$30,BD25+1)</f>
        <v>100m</v>
      </c>
      <c r="BF25" s="12">
        <f>IFERROR(MATCH(AN25&amp;AO25&amp;A25&amp;B25&amp;BE25,'Cal Data'!$AR$6:$AR$1108,0),0)</f>
        <v>131</v>
      </c>
      <c r="BG25" s="12">
        <f t="shared" si="45"/>
        <v>4</v>
      </c>
      <c r="BH25" s="12" t="str">
        <f>INDEX('Ref Z list'!$D$5:$D$30,BG25)</f>
        <v>10m</v>
      </c>
      <c r="BI25" s="12" t="str">
        <f>IF(INDEX('Ref Z list'!$D$5:$D$30,BG25+1)=0,BH25,INDEX('Ref Z list'!$D$5:$D$30,BG25+1))</f>
        <v>100m</v>
      </c>
      <c r="BJ25" s="12">
        <f>INDEX('Ref Z list'!$C$5:$C$30,BG25)</f>
        <v>0.01</v>
      </c>
      <c r="BK25" s="12">
        <f>INDEX('Ref Z list'!$C$5:$C$30,BG25+1)</f>
        <v>0.1</v>
      </c>
      <c r="BL25" s="14" t="str">
        <f t="shared" si="46"/>
        <v>200mHz100m10m</v>
      </c>
      <c r="BM25" s="14" t="str">
        <f t="shared" si="47"/>
        <v>200mHz100m100m</v>
      </c>
      <c r="BN25" s="12">
        <f>IFERROR(MATCH(BL25,'Cal Data'!$AR$6:$AR$1108,0),0)</f>
        <v>113</v>
      </c>
      <c r="BO25" s="12">
        <f>IFERROR(MATCH(BM25,'Cal Data'!$AR$6:$AR$1108,0),0)</f>
        <v>131</v>
      </c>
      <c r="BQ25" s="14" t="str">
        <f>INDEX('Cal Data'!AR$6:AR$1108,$BN25)</f>
        <v>200mHz100m10m</v>
      </c>
      <c r="BR25" s="14">
        <f>INDEX('Cal Data'!AS$6:AS$1108,$BN25)</f>
        <v>-2.0189196356899808E-7</v>
      </c>
      <c r="BS25" s="14">
        <f>INDEX('Cal Data'!AT$6:AT$1108,$BN25)</f>
        <v>2.7241827694645645E-3</v>
      </c>
      <c r="BT25" s="14">
        <f>INDEX('Cal Data'!AU$6:AU$1108,$BN25)</f>
        <v>9.9996667245572148E-7</v>
      </c>
      <c r="BU25" s="14">
        <f>INDEX('Cal Data'!AV$6:AV$1108,$BN25)</f>
        <v>1.1936762731140993E-3</v>
      </c>
      <c r="BV25" s="14" t="str">
        <f>INDEX('Cal Data'!AR$6:AR$1108,$BO25)</f>
        <v>200mHz100m100m</v>
      </c>
      <c r="BW25" s="14">
        <f>INDEX('Cal Data'!AS$6:AS$1108,$BO25)</f>
        <v>-6.2210812435264939E-6</v>
      </c>
      <c r="BX25" s="14">
        <f>INDEX('Cal Data'!AT$6:AT$1108,$BO25)</f>
        <v>4.2589666022177872E-3</v>
      </c>
      <c r="BY25" s="14">
        <f>INDEX('Cal Data'!AU$6:AU$1108,$BO25)</f>
        <v>-2.8108266328663634E-6</v>
      </c>
      <c r="BZ25" s="14">
        <f>INDEX('Cal Data'!AV$6:AV$1108,$BO25)</f>
        <v>3.1891584381101689E-3</v>
      </c>
      <c r="CB25" s="14">
        <f t="shared" si="11"/>
        <v>-2.0664594958186373E-7</v>
      </c>
      <c r="CC25" s="14">
        <f t="shared" si="12"/>
        <v>4.2589666022177872E-3</v>
      </c>
      <c r="CD25" s="14">
        <f t="shared" si="13"/>
        <v>9.9695688870764313E-7</v>
      </c>
      <c r="CE25" s="14">
        <f t="shared" si="14"/>
        <v>1.195252314979555E-3</v>
      </c>
      <c r="CG25" s="14">
        <f t="shared" si="15"/>
        <v>-7.2510515189692067E-3</v>
      </c>
      <c r="CH25" s="14">
        <f t="shared" si="16"/>
        <v>4.2589668672926876E-3</v>
      </c>
      <c r="CI25" s="14">
        <f t="shared" si="17"/>
        <v>-6.9884200724097409E-3</v>
      </c>
      <c r="CJ25" s="14">
        <f t="shared" si="18"/>
        <v>1.1952524965794565E-3</v>
      </c>
      <c r="CL25">
        <f>INDEX('Cal Data'!BB$6:BB$1000,$BN25)</f>
        <v>0.99997981278037551</v>
      </c>
      <c r="CM25">
        <f>INDEX('Cal Data'!BC$6:BC$1000,$BN25)</f>
        <v>3.530409460547532E-6</v>
      </c>
      <c r="CN25">
        <f>INDEX('Cal Data'!BD$6:BD$1000,$BN25)</f>
        <v>1.000006379537302E-4</v>
      </c>
      <c r="CO25">
        <f>INDEX('Cal Data'!BE$6:BE$1000,$BN25)</f>
        <v>3.2803405483540948E-4</v>
      </c>
      <c r="CP25" t="str">
        <f>INDEX('Cal Data'!BF$6:BF$1000,$BN25)</f>
        <v>OK</v>
      </c>
      <c r="CQ25">
        <f>INDEX('Cal Data'!BB$6:BB$1000,$BO25)</f>
        <v>0.99993778588321036</v>
      </c>
      <c r="CR25">
        <f>INDEX('Cal Data'!BC$6:BC$1000,$BO25)</f>
        <v>5.2293729781385452E-6</v>
      </c>
      <c r="CS25">
        <f>INDEX('Cal Data'!BD$6:BD$1000,$BO25)</f>
        <v>-2.8119831130283797E-5</v>
      </c>
      <c r="CT25">
        <f>INDEX('Cal Data'!BE$6:BE$1000,$BO25)</f>
        <v>6.374113853122955E-5</v>
      </c>
      <c r="CU25" t="str">
        <f>INDEX('Cal Data'!BF$6:BF$1000,$BO25)</f>
        <v>OK</v>
      </c>
      <c r="CW25" s="14">
        <f t="shared" si="19"/>
        <v>0.99997977958732043</v>
      </c>
      <c r="CX25" s="14">
        <f t="shared" si="20"/>
        <v>5.2293729781385452E-6</v>
      </c>
      <c r="CY25" s="14">
        <f t="shared" si="21"/>
        <v>9.9899447761885715E-5</v>
      </c>
      <c r="CZ25" s="14">
        <f t="shared" si="22"/>
        <v>3.2782531495882954E-4</v>
      </c>
      <c r="DB25" s="14">
        <f t="shared" si="23"/>
        <v>1.0070878811900103E-2</v>
      </c>
      <c r="DC25" s="14">
        <f t="shared" si="24"/>
        <v>1.175689918766272E-6</v>
      </c>
      <c r="DD25" s="25">
        <f t="shared" si="25"/>
        <v>-2.3744508879695059</v>
      </c>
      <c r="DE25" s="25">
        <f t="shared" si="26"/>
        <v>3.4700164058998486E-4</v>
      </c>
      <c r="DF25" s="14">
        <f t="shared" si="48"/>
        <v>-7.2499999969818305E-3</v>
      </c>
      <c r="DG25" s="14">
        <f t="shared" si="49"/>
        <v>2.568969453915283E-6</v>
      </c>
      <c r="DH25" s="14">
        <f t="shared" si="50"/>
        <v>-6.9900000062762422E-3</v>
      </c>
      <c r="DI25" s="14">
        <f t="shared" si="51"/>
        <v>2.644797167190923E-6</v>
      </c>
    </row>
    <row r="26" spans="1:113" x14ac:dyDescent="0.25">
      <c r="A26" s="7">
        <v>100</v>
      </c>
      <c r="B26" s="7" t="s">
        <v>3</v>
      </c>
      <c r="C26" s="10">
        <v>0.05</v>
      </c>
      <c r="D26" s="20">
        <v>49.698593026853985</v>
      </c>
      <c r="E26" s="20">
        <v>1.8660462131622902E-3</v>
      </c>
      <c r="F26" s="20">
        <v>6.4833938099161372</v>
      </c>
      <c r="G26" s="20">
        <v>1.6126254766637761E-3</v>
      </c>
      <c r="H26" s="8" t="s">
        <v>3</v>
      </c>
      <c r="I26" s="35"/>
      <c r="J26" s="20">
        <v>-2.8950671782786505E-4</v>
      </c>
      <c r="K26" s="20">
        <v>7.3491263412497876E-4</v>
      </c>
      <c r="L26" s="20">
        <v>-1.4446721914514096E-3</v>
      </c>
      <c r="M26" s="20">
        <v>1.0820881936474775E-3</v>
      </c>
      <c r="N26" s="8" t="s">
        <v>3</v>
      </c>
      <c r="P26" s="21">
        <f t="shared" si="3"/>
        <v>49.700000037645516</v>
      </c>
      <c r="Q26" s="21">
        <f t="shared" si="4"/>
        <v>4.301607046494395E-3</v>
      </c>
      <c r="R26" s="21">
        <f t="shared" si="5"/>
        <v>6.490000006896639</v>
      </c>
      <c r="S26" s="21">
        <f t="shared" si="6"/>
        <v>1.2451655429845256E-2</v>
      </c>
      <c r="T26" s="18" t="str">
        <f t="shared" si="7"/>
        <v>m</v>
      </c>
      <c r="U26" t="str">
        <f t="shared" si="27"/>
        <v>OK</v>
      </c>
      <c r="W26" s="22">
        <v>49.7</v>
      </c>
      <c r="X26" s="22"/>
      <c r="Y26" s="22">
        <v>6.49</v>
      </c>
      <c r="Z26" s="22"/>
      <c r="AA26" t="str">
        <f t="shared" si="28"/>
        <v>m</v>
      </c>
      <c r="AC26" s="22">
        <f t="shared" si="29"/>
        <v>3.7645513373263384E-8</v>
      </c>
      <c r="AD26" s="22">
        <f t="shared" si="30"/>
        <v>4.301607046494395E-3</v>
      </c>
      <c r="AE26" s="22">
        <f t="shared" si="31"/>
        <v>6.8966388155899949E-9</v>
      </c>
      <c r="AF26" s="22">
        <f t="shared" si="30"/>
        <v>1.2451655429845256E-2</v>
      </c>
      <c r="AG26" t="str">
        <f t="shared" si="32"/>
        <v>m</v>
      </c>
      <c r="AH26" s="22">
        <f t="shared" si="33"/>
        <v>-1.1174664281909941E-3</v>
      </c>
      <c r="AI26" s="22"/>
      <c r="AJ26" s="22">
        <f t="shared" si="34"/>
        <v>-5.1615178924118155E-3</v>
      </c>
      <c r="AK26" s="22"/>
      <c r="AL26" t="str">
        <f t="shared" si="35"/>
        <v>m</v>
      </c>
      <c r="AN26" s="11">
        <f t="shared" si="8"/>
        <v>50</v>
      </c>
      <c r="AO26" s="11" t="str">
        <f t="shared" si="9"/>
        <v>mHz</v>
      </c>
      <c r="AP26" s="12">
        <f t="shared" si="10"/>
        <v>1E-3</v>
      </c>
      <c r="AQ26" s="13">
        <f t="shared" si="36"/>
        <v>4.9698882533571812E-2</v>
      </c>
      <c r="AR26" s="13">
        <f t="shared" si="37"/>
        <v>2.0055485657180777E-6</v>
      </c>
      <c r="AS26" s="13">
        <f t="shared" si="38"/>
        <v>6.4848384821075888E-3</v>
      </c>
      <c r="AT26" s="13">
        <f t="shared" si="39"/>
        <v>1.9420287811503546E-6</v>
      </c>
      <c r="AU26" s="17">
        <f t="shared" si="40"/>
        <v>5.0120176129227562E-2</v>
      </c>
      <c r="AV26" s="14">
        <f t="shared" si="41"/>
        <v>2.0045017674608022E-6</v>
      </c>
      <c r="AW26" s="17">
        <f t="shared" si="42"/>
        <v>0.12974953598043509</v>
      </c>
      <c r="AX26" s="13">
        <f t="shared" si="43"/>
        <v>3.8769002533902478E-5</v>
      </c>
      <c r="AZ26" s="12">
        <f>IFERROR(MATCH(AU26 - 0.000001,'Ref Z list'!$C$5:$C$30,1),1)</f>
        <v>4</v>
      </c>
      <c r="BA26" s="12" t="str">
        <f>INDEX('Ref Z list'!$D$5:$D$30,AZ26)</f>
        <v>10m</v>
      </c>
      <c r="BB26" s="12">
        <f>INDEX('Ref Z list'!$C$5:$C$30,AZ26)</f>
        <v>0.01</v>
      </c>
      <c r="BC26" s="12">
        <f>IFERROR(MATCH(AN26&amp;AO26&amp;A26&amp;B26&amp;BA26,'Cal Data'!$AR$6:$AR$1108,0),0)</f>
        <v>111</v>
      </c>
      <c r="BD26" s="12">
        <f t="shared" si="44"/>
        <v>4</v>
      </c>
      <c r="BE26" s="12" t="str">
        <f>INDEX('Ref Z list'!$D$5:$D$30,BD26+1)</f>
        <v>100m</v>
      </c>
      <c r="BF26" s="12">
        <f>IFERROR(MATCH(AN26&amp;AO26&amp;A26&amp;B26&amp;BE26,'Cal Data'!$AR$6:$AR$1108,0),0)</f>
        <v>129</v>
      </c>
      <c r="BG26" s="12">
        <f t="shared" si="45"/>
        <v>4</v>
      </c>
      <c r="BH26" s="12" t="str">
        <f>INDEX('Ref Z list'!$D$5:$D$30,BG26)</f>
        <v>10m</v>
      </c>
      <c r="BI26" s="12" t="str">
        <f>IF(INDEX('Ref Z list'!$D$5:$D$30,BG26+1)=0,BH26,INDEX('Ref Z list'!$D$5:$D$30,BG26+1))</f>
        <v>100m</v>
      </c>
      <c r="BJ26" s="12">
        <f>INDEX('Ref Z list'!$C$5:$C$30,BG26)</f>
        <v>0.01</v>
      </c>
      <c r="BK26" s="12">
        <f>INDEX('Ref Z list'!$C$5:$C$30,BG26+1)</f>
        <v>0.1</v>
      </c>
      <c r="BL26" s="14" t="str">
        <f t="shared" si="46"/>
        <v>50mHz100m10m</v>
      </c>
      <c r="BM26" s="14" t="str">
        <f t="shared" si="47"/>
        <v>50mHz100m100m</v>
      </c>
      <c r="BN26" s="12">
        <f>IFERROR(MATCH(BL26,'Cal Data'!$AR$6:$AR$1108,0),0)</f>
        <v>111</v>
      </c>
      <c r="BO26" s="12">
        <f>IFERROR(MATCH(BM26,'Cal Data'!$AR$6:$AR$1108,0),0)</f>
        <v>129</v>
      </c>
      <c r="BQ26" s="14" t="str">
        <f>INDEX('Cal Data'!AR$6:AR$1108,$BN26)</f>
        <v>50mHz100m10m</v>
      </c>
      <c r="BR26" s="14">
        <f>INDEX('Cal Data'!AS$6:AS$1108,$BN26)</f>
        <v>4.7128303159657547E-7</v>
      </c>
      <c r="BS26" s="14">
        <f>INDEX('Cal Data'!AT$6:AT$1108,$BN26)</f>
        <v>1.3031693530300833E-3</v>
      </c>
      <c r="BT26" s="14">
        <f>INDEX('Cal Data'!AU$6:AU$1108,$BN26)</f>
        <v>9.9997090017536235E-7</v>
      </c>
      <c r="BU26" s="14">
        <f>INDEX('Cal Data'!AV$6:AV$1108,$BN26)</f>
        <v>3.3158686157588103E-3</v>
      </c>
      <c r="BV26" s="14" t="str">
        <f>INDEX('Cal Data'!AR$6:AR$1108,$BO26)</f>
        <v>50mHz100m100m</v>
      </c>
      <c r="BW26" s="14">
        <f>INDEX('Cal Data'!AS$6:AS$1108,$BO26)</f>
        <v>2.0948479023813471E-6</v>
      </c>
      <c r="BX26" s="14">
        <f>INDEX('Cal Data'!AT$6:AT$1108,$BO26)</f>
        <v>3.2386048304020782E-3</v>
      </c>
      <c r="BY26" s="14">
        <f>INDEX('Cal Data'!AU$6:AU$1108,$BO26)</f>
        <v>9.8259076138562112E-6</v>
      </c>
      <c r="BZ26" s="14">
        <f>INDEX('Cal Data'!AV$6:AV$1108,$BO26)</f>
        <v>3.5728877189088841E-3</v>
      </c>
      <c r="CB26" s="14">
        <f t="shared" si="11"/>
        <v>1.1950353490755935E-6</v>
      </c>
      <c r="CC26" s="14">
        <f t="shared" si="12"/>
        <v>3.2386048304020782E-3</v>
      </c>
      <c r="CD26" s="14">
        <f t="shared" si="13"/>
        <v>4.9343946274897128E-6</v>
      </c>
      <c r="CE26" s="14">
        <f t="shared" si="14"/>
        <v>3.4304425233916665E-3</v>
      </c>
      <c r="CG26" s="14">
        <f t="shared" si="15"/>
        <v>4.9700077568920885E-2</v>
      </c>
      <c r="CH26" s="14">
        <f t="shared" si="16"/>
        <v>3.2386073143256919E-3</v>
      </c>
      <c r="CI26" s="14">
        <f t="shared" si="17"/>
        <v>6.4897728767350782E-3</v>
      </c>
      <c r="CJ26" s="14">
        <f t="shared" si="18"/>
        <v>3.4304447222185249E-3</v>
      </c>
      <c r="CL26">
        <f>INDEX('Cal Data'!BB$6:BB$1000,$BN26)</f>
        <v>1.0000471106782547</v>
      </c>
      <c r="CM26">
        <f>INDEX('Cal Data'!BC$6:BC$1000,$BN26)</f>
        <v>3.0828155639619683E-6</v>
      </c>
      <c r="CN26">
        <f>INDEX('Cal Data'!BD$6:BD$1000,$BN26)</f>
        <v>9.9999986143650018E-5</v>
      </c>
      <c r="CO26">
        <f>INDEX('Cal Data'!BE$6:BE$1000,$BN26)</f>
        <v>3.7977707155897232E-4</v>
      </c>
      <c r="CP26" t="str">
        <f>INDEX('Cal Data'!BF$6:BF$1000,$BN26)</f>
        <v>OK</v>
      </c>
      <c r="CQ26">
        <f>INDEX('Cal Data'!BB$6:BB$1000,$BO26)</f>
        <v>1.000020927013278</v>
      </c>
      <c r="CR26">
        <f>INDEX('Cal Data'!BC$6:BC$1000,$BO26)</f>
        <v>5.0094238716185362E-6</v>
      </c>
      <c r="CS26">
        <f>INDEX('Cal Data'!BD$6:BD$1000,$BO26)</f>
        <v>9.8270390931084345E-5</v>
      </c>
      <c r="CT26">
        <f>INDEX('Cal Data'!BE$6:BE$1000,$BO26)</f>
        <v>6.17473311911635E-5</v>
      </c>
      <c r="CU26" t="str">
        <f>INDEX('Cal Data'!BF$6:BF$1000,$BO26)</f>
        <v>OK</v>
      </c>
      <c r="CW26" s="14">
        <f t="shared" si="19"/>
        <v>1.0000354385310262</v>
      </c>
      <c r="CX26" s="14">
        <f t="shared" si="20"/>
        <v>5.0094238716185362E-6</v>
      </c>
      <c r="CY26" s="14">
        <f t="shared" si="21"/>
        <v>9.9228967648534426E-5</v>
      </c>
      <c r="CZ26" s="14">
        <f t="shared" si="22"/>
        <v>2.3800585824909452E-4</v>
      </c>
      <c r="DB26" s="14">
        <f t="shared" si="23"/>
        <v>5.0121952314644357E-2</v>
      </c>
      <c r="DC26" s="14">
        <f t="shared" si="24"/>
        <v>4.0168578638237113E-6</v>
      </c>
      <c r="DD26" s="25">
        <f t="shared" si="25"/>
        <v>0.12984876494808362</v>
      </c>
      <c r="DE26" s="25">
        <f t="shared" si="26"/>
        <v>2.5031765976611203E-4</v>
      </c>
      <c r="DF26" s="14">
        <f t="shared" si="48"/>
        <v>4.970000003764552E-2</v>
      </c>
      <c r="DG26" s="14">
        <f t="shared" si="49"/>
        <v>4.3016070464943953E-6</v>
      </c>
      <c r="DH26" s="14">
        <f t="shared" si="50"/>
        <v>6.4900000068966388E-3</v>
      </c>
      <c r="DI26" s="14">
        <f t="shared" si="51"/>
        <v>1.2451655429845256E-5</v>
      </c>
    </row>
    <row r="27" spans="1:113" x14ac:dyDescent="0.25">
      <c r="A27" s="7">
        <v>10</v>
      </c>
      <c r="B27" s="7" t="s">
        <v>3</v>
      </c>
      <c r="C27" s="10">
        <v>1</v>
      </c>
      <c r="D27" s="20">
        <v>-2.1518404860097906</v>
      </c>
      <c r="E27" s="20">
        <v>1.0805465406900298E-3</v>
      </c>
      <c r="F27" s="20">
        <v>2.6198611894654378</v>
      </c>
      <c r="G27" s="20">
        <v>1.630897088835224E-3</v>
      </c>
      <c r="H27" s="8" t="s">
        <v>3</v>
      </c>
      <c r="I27" s="35"/>
      <c r="J27" s="20">
        <v>-1.9538105624422332E-3</v>
      </c>
      <c r="K27" s="20">
        <v>1.1284254821612976E-3</v>
      </c>
      <c r="L27" s="20">
        <v>-5.0460725355612425E-4</v>
      </c>
      <c r="M27" s="20">
        <v>1.290651300891689E-3</v>
      </c>
      <c r="N27" s="8" t="s">
        <v>3</v>
      </c>
      <c r="P27" s="21">
        <f t="shared" si="3"/>
        <v>-2.1499999984107014</v>
      </c>
      <c r="Q27" s="21">
        <f t="shared" si="4"/>
        <v>5.2115109810142715E-3</v>
      </c>
      <c r="R27" s="21">
        <f t="shared" si="5"/>
        <v>2.6200000121914448</v>
      </c>
      <c r="S27" s="21">
        <f t="shared" si="6"/>
        <v>4.7906082639039265E-3</v>
      </c>
      <c r="T27" s="18" t="str">
        <f t="shared" si="7"/>
        <v>m</v>
      </c>
      <c r="U27" t="str">
        <f t="shared" si="27"/>
        <v>OK</v>
      </c>
      <c r="W27" s="22">
        <v>-2.15</v>
      </c>
      <c r="X27" s="22"/>
      <c r="Y27" s="22">
        <v>2.6199999999999997</v>
      </c>
      <c r="Z27" s="22"/>
      <c r="AA27" t="str">
        <f t="shared" si="28"/>
        <v>m</v>
      </c>
      <c r="AC27" s="22">
        <f t="shared" si="29"/>
        <v>1.5892984706056268E-9</v>
      </c>
      <c r="AD27" s="22">
        <f t="shared" si="30"/>
        <v>5.2115109810142715E-3</v>
      </c>
      <c r="AE27" s="22">
        <f t="shared" si="31"/>
        <v>1.2191445186715555E-8</v>
      </c>
      <c r="AF27" s="22">
        <f t="shared" si="30"/>
        <v>4.7906082639039265E-3</v>
      </c>
      <c r="AG27" t="str">
        <f t="shared" si="32"/>
        <v>m</v>
      </c>
      <c r="AH27" s="22">
        <f t="shared" si="33"/>
        <v>1.1332455265167241E-4</v>
      </c>
      <c r="AI27" s="22"/>
      <c r="AJ27" s="22">
        <f t="shared" si="34"/>
        <v>3.6579671899428234E-4</v>
      </c>
      <c r="AK27" s="22"/>
      <c r="AL27" t="str">
        <f t="shared" si="35"/>
        <v>m</v>
      </c>
      <c r="AN27" s="11">
        <f t="shared" si="8"/>
        <v>1</v>
      </c>
      <c r="AO27" s="11" t="str">
        <f t="shared" si="9"/>
        <v>Hz</v>
      </c>
      <c r="AP27" s="12">
        <f t="shared" si="10"/>
        <v>1E-3</v>
      </c>
      <c r="AQ27" s="13">
        <f t="shared" si="36"/>
        <v>-2.1498866754473484E-3</v>
      </c>
      <c r="AR27" s="13">
        <f t="shared" si="37"/>
        <v>1.5623459589310386E-6</v>
      </c>
      <c r="AS27" s="13">
        <f t="shared" si="38"/>
        <v>2.6203657967189941E-3</v>
      </c>
      <c r="AT27" s="13">
        <f t="shared" si="39"/>
        <v>2.0798091486635539E-6</v>
      </c>
      <c r="AU27" s="17">
        <f t="shared" si="40"/>
        <v>3.3894438520029832E-3</v>
      </c>
      <c r="AV27" s="14">
        <f t="shared" si="41"/>
        <v>1.8887447076632491E-6</v>
      </c>
      <c r="AW27" s="17">
        <f t="shared" si="42"/>
        <v>2.2578847153699044</v>
      </c>
      <c r="AX27" s="13">
        <f t="shared" si="43"/>
        <v>5.2770415692241293E-4</v>
      </c>
      <c r="AZ27" s="12">
        <f>IFERROR(MATCH(AU27 - 0.000001,'Ref Z list'!$C$5:$C$30,1),1)</f>
        <v>3</v>
      </c>
      <c r="BA27" s="12" t="str">
        <f>INDEX('Ref Z list'!$D$5:$D$30,AZ27)</f>
        <v>3m</v>
      </c>
      <c r="BB27" s="12">
        <f>INDEX('Ref Z list'!$C$5:$C$30,AZ27)</f>
        <v>3.0000000000000001E-3</v>
      </c>
      <c r="BC27" s="12">
        <f>IFERROR(MATCH(AN27&amp;AO27&amp;A27&amp;B27&amp;BA27,'Cal Data'!$AR$6:$AR$1108,0),0)</f>
        <v>79</v>
      </c>
      <c r="BD27" s="12">
        <f t="shared" si="44"/>
        <v>3</v>
      </c>
      <c r="BE27" s="12" t="str">
        <f>INDEX('Ref Z list'!$D$5:$D$30,BD27+1)</f>
        <v>10m</v>
      </c>
      <c r="BF27" s="12">
        <f>IFERROR(MATCH(AN27&amp;AO27&amp;A27&amp;B27&amp;BE27,'Cal Data'!$AR$6:$AR$1108,0),0)</f>
        <v>97</v>
      </c>
      <c r="BG27" s="12">
        <f t="shared" si="45"/>
        <v>3</v>
      </c>
      <c r="BH27" s="12" t="str">
        <f>INDEX('Ref Z list'!$D$5:$D$30,BG27)</f>
        <v>3m</v>
      </c>
      <c r="BI27" s="12" t="str">
        <f>IF(INDEX('Ref Z list'!$D$5:$D$30,BG27+1)=0,BH27,INDEX('Ref Z list'!$D$5:$D$30,BG27+1))</f>
        <v>10m</v>
      </c>
      <c r="BJ27" s="12">
        <f>INDEX('Ref Z list'!$C$5:$C$30,BG27)</f>
        <v>3.0000000000000001E-3</v>
      </c>
      <c r="BK27" s="12">
        <f>INDEX('Ref Z list'!$C$5:$C$30,BG27+1)</f>
        <v>0.01</v>
      </c>
      <c r="BL27" s="14" t="str">
        <f t="shared" si="46"/>
        <v>1Hz10m3m</v>
      </c>
      <c r="BM27" s="14" t="str">
        <f t="shared" si="47"/>
        <v>1Hz10m10m</v>
      </c>
      <c r="BN27" s="12">
        <f>IFERROR(MATCH(BL27,'Cal Data'!$AR$6:$AR$1108,0),0)</f>
        <v>79</v>
      </c>
      <c r="BO27" s="12">
        <f>IFERROR(MATCH(BM27,'Cal Data'!$AR$6:$AR$1108,0),0)</f>
        <v>97</v>
      </c>
      <c r="BQ27" s="14" t="str">
        <f>INDEX('Cal Data'!AR$6:AR$1108,$BN27)</f>
        <v>1Hz10m3m</v>
      </c>
      <c r="BR27" s="14">
        <f>INDEX('Cal Data'!AS$6:AS$1108,$BN27)</f>
        <v>-2.004032649714424E-7</v>
      </c>
      <c r="BS27" s="14">
        <f>INDEX('Cal Data'!AT$6:AT$1108,$BN27)</f>
        <v>2.0819457233385895E-3</v>
      </c>
      <c r="BT27" s="14">
        <f>INDEX('Cal Data'!AU$6:AU$1108,$BN27)</f>
        <v>3.0003926734500692E-7</v>
      </c>
      <c r="BU27" s="14">
        <f>INDEX('Cal Data'!AV$6:AV$1108,$BN27)</f>
        <v>3.6538558377147228E-3</v>
      </c>
      <c r="BV27" s="14" t="str">
        <f>INDEX('Cal Data'!AR$6:AR$1108,$BO27)</f>
        <v>1Hz10m10m</v>
      </c>
      <c r="BW27" s="14">
        <f>INDEX('Cal Data'!AS$6:AS$1108,$BO27)</f>
        <v>1.5494997753807971E-7</v>
      </c>
      <c r="BX27" s="14">
        <f>INDEX('Cal Data'!AT$6:AT$1108,$BO27)</f>
        <v>3.8497812397608115E-3</v>
      </c>
      <c r="BY27" s="14">
        <f>INDEX('Cal Data'!AU$6:AU$1108,$BO27)</f>
        <v>-2.2975863821819463E-8</v>
      </c>
      <c r="BZ27" s="14">
        <f>INDEX('Cal Data'!AV$6:AV$1108,$BO27)</f>
        <v>3.5851905855244534E-3</v>
      </c>
      <c r="CB27" s="14">
        <f t="shared" si="11"/>
        <v>-1.8063324560220547E-7</v>
      </c>
      <c r="CC27" s="14">
        <f t="shared" si="12"/>
        <v>3.8497812397608115E-3</v>
      </c>
      <c r="CD27" s="14">
        <f t="shared" si="13"/>
        <v>2.8206837349688441E-7</v>
      </c>
      <c r="CE27" s="14">
        <f t="shared" si="14"/>
        <v>3.6500356576701894E-3</v>
      </c>
      <c r="CG27" s="14">
        <f t="shared" si="15"/>
        <v>-2.1500673086929504E-3</v>
      </c>
      <c r="CH27" s="14">
        <f t="shared" si="16"/>
        <v>3.8497825078455889E-3</v>
      </c>
      <c r="CI27" s="14">
        <f t="shared" si="17"/>
        <v>2.620647865092491E-3</v>
      </c>
      <c r="CJ27" s="14">
        <f t="shared" si="18"/>
        <v>3.6500380278413854E-3</v>
      </c>
      <c r="CL27">
        <f>INDEX('Cal Data'!BB$6:BB$1000,$BN27)</f>
        <v>0.99993320125651763</v>
      </c>
      <c r="CM27">
        <f>INDEX('Cal Data'!BC$6:BC$1000,$BN27)</f>
        <v>3.0503178885808218E-6</v>
      </c>
      <c r="CN27">
        <f>INDEX('Cal Data'!BD$6:BD$1000,$BN27)</f>
        <v>9.9996373542173141E-5</v>
      </c>
      <c r="CO27">
        <f>INDEX('Cal Data'!BE$6:BE$1000,$BN27)</f>
        <v>1.4729333409387946E-3</v>
      </c>
      <c r="CP27" t="str">
        <f>INDEX('Cal Data'!BF$6:BF$1000,$BN27)</f>
        <v>OK</v>
      </c>
      <c r="CQ27">
        <f>INDEX('Cal Data'!BB$6:BB$1000,$BO27)</f>
        <v>1.0000154968371282</v>
      </c>
      <c r="CR27">
        <f>INDEX('Cal Data'!BC$6:BC$1000,$BO27)</f>
        <v>4.2492922525684552E-6</v>
      </c>
      <c r="CS27">
        <f>INDEX('Cal Data'!BD$6:BD$1000,$BO27)</f>
        <v>-2.2970684353721714E-6</v>
      </c>
      <c r="CT27">
        <f>INDEX('Cal Data'!BE$6:BE$1000,$BO27)</f>
        <v>4.568623670614916E-4</v>
      </c>
      <c r="CU27" t="str">
        <f>INDEX('Cal Data'!BF$6:BF$1000,$BO27)</f>
        <v>OK</v>
      </c>
      <c r="CW27" s="14">
        <f t="shared" si="19"/>
        <v>0.99993777975764842</v>
      </c>
      <c r="CX27" s="14">
        <f t="shared" si="20"/>
        <v>4.2492922525684552E-6</v>
      </c>
      <c r="CY27" s="14">
        <f t="shared" si="21"/>
        <v>9.4305294673833294E-5</v>
      </c>
      <c r="CZ27" s="14">
        <f t="shared" si="22"/>
        <v>1.4164043989423375E-3</v>
      </c>
      <c r="DB27" s="14">
        <f t="shared" si="23"/>
        <v>3.3892329599850743E-3</v>
      </c>
      <c r="DC27" s="14">
        <f t="shared" si="24"/>
        <v>3.7775168724641385E-6</v>
      </c>
      <c r="DD27" s="25">
        <f t="shared" si="25"/>
        <v>2.2579790206645782</v>
      </c>
      <c r="DE27" s="25">
        <f t="shared" si="26"/>
        <v>1.7663771200612803E-3</v>
      </c>
      <c r="DF27" s="14">
        <f t="shared" si="48"/>
        <v>-2.1499999984107014E-3</v>
      </c>
      <c r="DG27" s="14">
        <f t="shared" si="49"/>
        <v>5.2115109810142716E-6</v>
      </c>
      <c r="DH27" s="14">
        <f t="shared" si="50"/>
        <v>2.6200000121914448E-3</v>
      </c>
      <c r="DI27" s="14">
        <f t="shared" si="51"/>
        <v>4.7906082639039268E-6</v>
      </c>
    </row>
    <row r="28" spans="1:113" x14ac:dyDescent="0.25">
      <c r="A28" s="7">
        <v>10</v>
      </c>
      <c r="B28" s="7" t="s">
        <v>3</v>
      </c>
      <c r="C28" s="10">
        <v>0.02</v>
      </c>
      <c r="D28" s="20">
        <v>1.4505784571971811</v>
      </c>
      <c r="E28" s="20">
        <v>7.2100581735968247E-4</v>
      </c>
      <c r="F28" s="20">
        <v>-4.7412585420231901</v>
      </c>
      <c r="G28" s="20">
        <v>5.5668542759613636E-4</v>
      </c>
      <c r="H28" s="8" t="s">
        <v>3</v>
      </c>
      <c r="I28" s="35"/>
      <c r="J28" s="20">
        <v>8.7150162386288692E-4</v>
      </c>
      <c r="K28" s="20">
        <v>5.6669237413387431E-4</v>
      </c>
      <c r="L28" s="20">
        <v>-1.2048225424628122E-3</v>
      </c>
      <c r="M28" s="20">
        <v>1.2926357075758132E-4</v>
      </c>
      <c r="N28" s="8" t="s">
        <v>3</v>
      </c>
      <c r="P28" s="21">
        <f t="shared" si="3"/>
        <v>1.4499999802299195</v>
      </c>
      <c r="Q28" s="21">
        <f t="shared" si="4"/>
        <v>3.8254722504083047E-3</v>
      </c>
      <c r="R28" s="21">
        <f t="shared" si="5"/>
        <v>-4.7400000014102872</v>
      </c>
      <c r="S28" s="21">
        <f t="shared" si="6"/>
        <v>1.6472630434093889E-3</v>
      </c>
      <c r="T28" s="18" t="str">
        <f t="shared" si="7"/>
        <v>m</v>
      </c>
      <c r="U28" t="str">
        <f t="shared" si="27"/>
        <v>OK</v>
      </c>
      <c r="W28" s="22">
        <v>1.45</v>
      </c>
      <c r="X28" s="22"/>
      <c r="Y28" s="22">
        <v>-4.74</v>
      </c>
      <c r="Z28" s="22"/>
      <c r="AA28" t="str">
        <f t="shared" si="28"/>
        <v>m</v>
      </c>
      <c r="AC28" s="22">
        <f t="shared" si="29"/>
        <v>-1.9770080461611883E-8</v>
      </c>
      <c r="AD28" s="22">
        <f t="shared" si="30"/>
        <v>3.8254722504083047E-3</v>
      </c>
      <c r="AE28" s="22">
        <f t="shared" si="31"/>
        <v>-1.4102869982934862E-9</v>
      </c>
      <c r="AF28" s="22">
        <f t="shared" si="30"/>
        <v>1.6472630434093889E-3</v>
      </c>
      <c r="AG28" t="str">
        <f t="shared" si="32"/>
        <v>m</v>
      </c>
      <c r="AH28" s="22">
        <f t="shared" si="33"/>
        <v>-2.9304442668176556E-4</v>
      </c>
      <c r="AI28" s="22"/>
      <c r="AJ28" s="22">
        <f t="shared" si="34"/>
        <v>-5.371948072685484E-5</v>
      </c>
      <c r="AK28" s="22"/>
      <c r="AL28" t="str">
        <f t="shared" si="35"/>
        <v>m</v>
      </c>
      <c r="AN28" s="11">
        <f t="shared" si="8"/>
        <v>20</v>
      </c>
      <c r="AO28" s="11" t="str">
        <f t="shared" si="9"/>
        <v>mHz</v>
      </c>
      <c r="AP28" s="12">
        <f t="shared" si="10"/>
        <v>1E-3</v>
      </c>
      <c r="AQ28" s="13">
        <f t="shared" si="36"/>
        <v>1.4497069555733182E-3</v>
      </c>
      <c r="AR28" s="13">
        <f t="shared" si="37"/>
        <v>9.1705487053283281E-7</v>
      </c>
      <c r="AS28" s="13">
        <f t="shared" si="38"/>
        <v>-4.7400537194807269E-3</v>
      </c>
      <c r="AT28" s="13">
        <f t="shared" si="39"/>
        <v>5.7149605075004102E-7</v>
      </c>
      <c r="AU28" s="17">
        <f t="shared" si="40"/>
        <v>4.9567892350392238E-3</v>
      </c>
      <c r="AV28" s="14">
        <f t="shared" si="41"/>
        <v>6.087749833206063E-7</v>
      </c>
      <c r="AW28" s="17">
        <f t="shared" si="42"/>
        <v>-1.2739886611255837</v>
      </c>
      <c r="AX28" s="13">
        <f t="shared" si="43"/>
        <v>1.8010513276590391E-4</v>
      </c>
      <c r="AZ28" s="12">
        <f>IFERROR(MATCH(AU28 - 0.000001,'Ref Z list'!$C$5:$C$30,1),1)</f>
        <v>3</v>
      </c>
      <c r="BA28" s="12" t="str">
        <f>INDEX('Ref Z list'!$D$5:$D$30,AZ28)</f>
        <v>3m</v>
      </c>
      <c r="BB28" s="12">
        <f>INDEX('Ref Z list'!$C$5:$C$30,AZ28)</f>
        <v>3.0000000000000001E-3</v>
      </c>
      <c r="BC28" s="12">
        <f>IFERROR(MATCH(AN28&amp;AO28&amp;A28&amp;B28&amp;BA28,'Cal Data'!$AR$6:$AR$1108,0),0)</f>
        <v>74</v>
      </c>
      <c r="BD28" s="12">
        <f t="shared" si="44"/>
        <v>3</v>
      </c>
      <c r="BE28" s="12" t="str">
        <f>INDEX('Ref Z list'!$D$5:$D$30,BD28+1)</f>
        <v>10m</v>
      </c>
      <c r="BF28" s="12">
        <f>IFERROR(MATCH(AN28&amp;AO28&amp;A28&amp;B28&amp;BE28,'Cal Data'!$AR$6:$AR$1108,0),0)</f>
        <v>92</v>
      </c>
      <c r="BG28" s="12">
        <f t="shared" si="45"/>
        <v>3</v>
      </c>
      <c r="BH28" s="12" t="str">
        <f>INDEX('Ref Z list'!$D$5:$D$30,BG28)</f>
        <v>3m</v>
      </c>
      <c r="BI28" s="12" t="str">
        <f>IF(INDEX('Ref Z list'!$D$5:$D$30,BG28+1)=0,BH28,INDEX('Ref Z list'!$D$5:$D$30,BG28+1))</f>
        <v>10m</v>
      </c>
      <c r="BJ28" s="12">
        <f>INDEX('Ref Z list'!$C$5:$C$30,BG28)</f>
        <v>3.0000000000000001E-3</v>
      </c>
      <c r="BK28" s="12">
        <f>INDEX('Ref Z list'!$C$5:$C$30,BG28+1)</f>
        <v>0.01</v>
      </c>
      <c r="BL28" s="14" t="str">
        <f t="shared" si="46"/>
        <v>20mHz10m3m</v>
      </c>
      <c r="BM28" s="14" t="str">
        <f t="shared" si="47"/>
        <v>20mHz10m10m</v>
      </c>
      <c r="BN28" s="12">
        <f>IFERROR(MATCH(BL28,'Cal Data'!$AR$6:$AR$1108,0),0)</f>
        <v>74</v>
      </c>
      <c r="BO28" s="12">
        <f>IFERROR(MATCH(BM28,'Cal Data'!$AR$6:$AR$1108,0),0)</f>
        <v>92</v>
      </c>
      <c r="BQ28" s="14" t="str">
        <f>INDEX('Cal Data'!AR$6:AR$1108,$BN28)</f>
        <v>20mHz10m3m</v>
      </c>
      <c r="BR28" s="14">
        <f>INDEX('Cal Data'!AS$6:AS$1108,$BN28)</f>
        <v>7.0523712859121845E-8</v>
      </c>
      <c r="BS28" s="14">
        <f>INDEX('Cal Data'!AT$6:AT$1108,$BN28)</f>
        <v>2.2396588366505993E-3</v>
      </c>
      <c r="BT28" s="14">
        <f>INDEX('Cal Data'!AU$6:AU$1108,$BN28)</f>
        <v>2.9998245074496835E-7</v>
      </c>
      <c r="BU28" s="14">
        <f>INDEX('Cal Data'!AV$6:AV$1108,$BN28)</f>
        <v>2.0959534600831493E-3</v>
      </c>
      <c r="BV28" s="14" t="str">
        <f>INDEX('Cal Data'!AR$6:AR$1108,$BO28)</f>
        <v>20mHz10m10m</v>
      </c>
      <c r="BW28" s="14">
        <f>INDEX('Cal Data'!AS$6:AS$1108,$BO28)</f>
        <v>-3.5801347790867522E-7</v>
      </c>
      <c r="BX28" s="14">
        <f>INDEX('Cal Data'!AT$6:AT$1108,$BO28)</f>
        <v>3.4885013851606015E-3</v>
      </c>
      <c r="BY28" s="14">
        <f>INDEX('Cal Data'!AU$6:AU$1108,$BO28)</f>
        <v>-4.4192948377274124E-7</v>
      </c>
      <c r="BZ28" s="14">
        <f>INDEX('Cal Data'!AV$6:AV$1108,$BO28)</f>
        <v>1.872575319091413E-3</v>
      </c>
      <c r="CB28" s="14">
        <f t="shared" si="11"/>
        <v>-4.9270138813503242E-8</v>
      </c>
      <c r="CC28" s="14">
        <f t="shared" si="12"/>
        <v>3.4885013851606015E-3</v>
      </c>
      <c r="CD28" s="14">
        <f t="shared" si="13"/>
        <v>9.2587409771914077E-8</v>
      </c>
      <c r="CE28" s="14">
        <f t="shared" si="14"/>
        <v>2.0335100398494775E-3</v>
      </c>
      <c r="CG28" s="14">
        <f t="shared" si="15"/>
        <v>1.4496576854345048E-3</v>
      </c>
      <c r="CH28" s="14">
        <f t="shared" si="16"/>
        <v>3.488501867310089E-3</v>
      </c>
      <c r="CI28" s="14">
        <f t="shared" si="17"/>
        <v>-4.7399611320709549E-3</v>
      </c>
      <c r="CJ28" s="14">
        <f t="shared" si="18"/>
        <v>2.0335103610750471E-3</v>
      </c>
      <c r="CL28">
        <f>INDEX('Cal Data'!BB$6:BB$1000,$BN28)</f>
        <v>1.000023507206556</v>
      </c>
      <c r="CM28">
        <f>INDEX('Cal Data'!BC$6:BC$1000,$BN28)</f>
        <v>4.2619538155769377E-6</v>
      </c>
      <c r="CN28">
        <f>INDEX('Cal Data'!BD$6:BD$1000,$BN28)</f>
        <v>1.0000618517569447E-4</v>
      </c>
      <c r="CO28">
        <f>INDEX('Cal Data'!BE$6:BE$1000,$BN28)</f>
        <v>9.2180576541343439E-4</v>
      </c>
      <c r="CP28" t="str">
        <f>INDEX('Cal Data'!BF$6:BF$1000,$BN28)</f>
        <v>OK</v>
      </c>
      <c r="CQ28">
        <f>INDEX('Cal Data'!BB$6:BB$1000,$BO28)</f>
        <v>0.99996419828311256</v>
      </c>
      <c r="CR28">
        <f>INDEX('Cal Data'!BC$6:BC$1000,$BO28)</f>
        <v>3.7417744444285652E-6</v>
      </c>
      <c r="CS28">
        <f>INDEX('Cal Data'!BD$6:BD$1000,$BO28)</f>
        <v>-4.4180199207365583E-5</v>
      </c>
      <c r="CT28">
        <f>INDEX('Cal Data'!BE$6:BE$1000,$BO28)</f>
        <v>1.9379398033598713E-4</v>
      </c>
      <c r="CU28" t="str">
        <f>INDEX('Cal Data'!BF$6:BF$1000,$BO28)</f>
        <v>OK</v>
      </c>
      <c r="CW28" s="14">
        <f t="shared" si="19"/>
        <v>1.0000069279118509</v>
      </c>
      <c r="CX28" s="14">
        <f t="shared" si="20"/>
        <v>3.7417744444285652E-6</v>
      </c>
      <c r="CY28" s="14">
        <f t="shared" si="21"/>
        <v>5.9700133061408816E-5</v>
      </c>
      <c r="CZ28" s="14">
        <f t="shared" si="22"/>
        <v>7.1829639055325748E-4</v>
      </c>
      <c r="DB28" s="14">
        <f t="shared" si="23"/>
        <v>4.9568235752381071E-3</v>
      </c>
      <c r="DC28" s="14">
        <f t="shared" si="24"/>
        <v>1.2176912249927086E-6</v>
      </c>
      <c r="DD28" s="25">
        <f t="shared" si="25"/>
        <v>-1.2739289609925224</v>
      </c>
      <c r="DE28" s="25">
        <f t="shared" si="26"/>
        <v>8.0355531239382225E-4</v>
      </c>
      <c r="DF28" s="14">
        <f t="shared" si="48"/>
        <v>1.4499999802299196E-3</v>
      </c>
      <c r="DG28" s="14">
        <f t="shared" si="49"/>
        <v>3.8254722504083046E-6</v>
      </c>
      <c r="DH28" s="14">
        <f t="shared" si="50"/>
        <v>-4.7400000014102871E-3</v>
      </c>
      <c r="DI28" s="14">
        <f t="shared" si="51"/>
        <v>1.647263043409389E-6</v>
      </c>
    </row>
    <row r="29" spans="1:113" x14ac:dyDescent="0.25">
      <c r="A29" s="7">
        <v>1</v>
      </c>
      <c r="B29" s="7" t="s">
        <v>3</v>
      </c>
      <c r="C29" s="10">
        <v>1</v>
      </c>
      <c r="D29" s="20">
        <v>1.9676571107553049E-3</v>
      </c>
      <c r="E29" s="20">
        <v>1.0936695263163041E-3</v>
      </c>
      <c r="F29" s="20">
        <v>2.776538738107848E-2</v>
      </c>
      <c r="G29" s="20">
        <v>6.0545220919937866E-4</v>
      </c>
      <c r="H29" s="8" t="s">
        <v>3</v>
      </c>
      <c r="I29" s="35"/>
      <c r="J29" s="20">
        <v>-4.8226529283743849E-4</v>
      </c>
      <c r="K29" s="20">
        <v>1.428975755173209E-5</v>
      </c>
      <c r="L29" s="20">
        <v>-7.3462273365532409E-4</v>
      </c>
      <c r="M29" s="20">
        <v>5.1513718479167874E-4</v>
      </c>
      <c r="N29" s="8" t="s">
        <v>3</v>
      </c>
      <c r="P29" s="21">
        <f t="shared" si="3"/>
        <v>2.4526455474547224E-3</v>
      </c>
      <c r="Q29" s="21">
        <f t="shared" si="4"/>
        <v>2.1824813839944491E-3</v>
      </c>
      <c r="R29" s="21">
        <f t="shared" si="5"/>
        <v>2.8499772451432332E-2</v>
      </c>
      <c r="S29" s="21">
        <f t="shared" si="6"/>
        <v>1.6002336363219597E-3</v>
      </c>
      <c r="T29" s="18" t="str">
        <f t="shared" si="7"/>
        <v>m</v>
      </c>
      <c r="U29" t="str">
        <f t="shared" si="27"/>
        <v>OK</v>
      </c>
      <c r="W29" s="22">
        <v>2.4499999999999999E-3</v>
      </c>
      <c r="X29" s="22"/>
      <c r="Y29" s="22">
        <v>2.8500000000000001E-2</v>
      </c>
      <c r="Z29" s="22"/>
      <c r="AA29" t="str">
        <f t="shared" si="28"/>
        <v>m</v>
      </c>
      <c r="AC29" s="22">
        <f t="shared" si="29"/>
        <v>2.6455474547225181E-6</v>
      </c>
      <c r="AD29" s="22">
        <f t="shared" si="30"/>
        <v>2.1824813839944491E-3</v>
      </c>
      <c r="AE29" s="22">
        <f t="shared" si="31"/>
        <v>-2.2754856766893372E-7</v>
      </c>
      <c r="AF29" s="22">
        <f t="shared" si="30"/>
        <v>1.6002336363219597E-3</v>
      </c>
      <c r="AG29" t="str">
        <f t="shared" si="32"/>
        <v>m</v>
      </c>
      <c r="AH29" s="22">
        <f t="shared" si="33"/>
        <v>-7.7596407256283473E-8</v>
      </c>
      <c r="AI29" s="22"/>
      <c r="AJ29" s="22">
        <f t="shared" si="34"/>
        <v>1.0114733803995302E-8</v>
      </c>
      <c r="AK29" s="22"/>
      <c r="AL29" t="str">
        <f t="shared" si="35"/>
        <v>m</v>
      </c>
      <c r="AN29" s="11">
        <f t="shared" si="8"/>
        <v>1</v>
      </c>
      <c r="AO29" s="11" t="str">
        <f t="shared" si="9"/>
        <v>Hz</v>
      </c>
      <c r="AP29" s="12">
        <f t="shared" si="10"/>
        <v>1E-3</v>
      </c>
      <c r="AQ29" s="13">
        <f t="shared" si="36"/>
        <v>2.4499224035927436E-6</v>
      </c>
      <c r="AR29" s="13">
        <f t="shared" si="37"/>
        <v>1.0937628764790914E-6</v>
      </c>
      <c r="AS29" s="13">
        <f t="shared" si="38"/>
        <v>2.8500010114733807E-5</v>
      </c>
      <c r="AT29" s="13">
        <f t="shared" si="39"/>
        <v>7.9494571939189932E-7</v>
      </c>
      <c r="AU29" s="17">
        <f t="shared" si="40"/>
        <v>2.8605116610906432E-5</v>
      </c>
      <c r="AV29" s="14">
        <f t="shared" si="41"/>
        <v>7.9754534433773643E-7</v>
      </c>
      <c r="AW29" s="17">
        <f t="shared" si="42"/>
        <v>1.4850449727626833</v>
      </c>
      <c r="AX29" s="13">
        <f t="shared" si="43"/>
        <v>3.8170399973467654E-2</v>
      </c>
      <c r="AZ29" s="12">
        <f>IFERROR(MATCH(AU29 - 0.000001,'Ref Z list'!$C$5:$C$30,1),1)</f>
        <v>1</v>
      </c>
      <c r="BA29" s="12" t="str">
        <f>INDEX('Ref Z list'!$D$5:$D$30,AZ29)</f>
        <v>0m</v>
      </c>
      <c r="BB29" s="12">
        <f>INDEX('Ref Z list'!$C$5:$C$30,AZ29)</f>
        <v>0</v>
      </c>
      <c r="BC29" s="12">
        <f>IFERROR(MATCH(AN29&amp;AO29&amp;A29&amp;B29&amp;BA29,'Cal Data'!$AR$6:$AR$1108,0),0)</f>
        <v>7</v>
      </c>
      <c r="BD29" s="12">
        <f t="shared" si="44"/>
        <v>1</v>
      </c>
      <c r="BE29" s="12" t="str">
        <f>INDEX('Ref Z list'!$D$5:$D$30,BD29+1)</f>
        <v>1m</v>
      </c>
      <c r="BF29" s="12">
        <f>IFERROR(MATCH(AN29&amp;AO29&amp;A29&amp;B29&amp;BE29,'Cal Data'!$AR$6:$AR$1108,0),0)</f>
        <v>25</v>
      </c>
      <c r="BG29" s="12">
        <f t="shared" si="45"/>
        <v>1</v>
      </c>
      <c r="BH29" s="12" t="str">
        <f>INDEX('Ref Z list'!$D$5:$D$30,BG29)</f>
        <v>0m</v>
      </c>
      <c r="BI29" s="12" t="str">
        <f>IF(INDEX('Ref Z list'!$D$5:$D$30,BG29+1)=0,BH29,INDEX('Ref Z list'!$D$5:$D$30,BG29+1))</f>
        <v>1m</v>
      </c>
      <c r="BJ29" s="12">
        <f>INDEX('Ref Z list'!$C$5:$C$30,BG29)</f>
        <v>0</v>
      </c>
      <c r="BK29" s="12">
        <f>INDEX('Ref Z list'!$C$5:$C$30,BG29+1)</f>
        <v>1E-3</v>
      </c>
      <c r="BL29" s="14" t="str">
        <f t="shared" si="46"/>
        <v>1Hz1m0m</v>
      </c>
      <c r="BM29" s="14" t="str">
        <f t="shared" si="47"/>
        <v>1Hz1m1m</v>
      </c>
      <c r="BN29" s="12">
        <f>IFERROR(MATCH(BL29,'Cal Data'!$AR$6:$AR$1108,0),0)</f>
        <v>7</v>
      </c>
      <c r="BO29" s="12">
        <f>IFERROR(MATCH(BM29,'Cal Data'!$AR$6:$AR$1108,0),0)</f>
        <v>25</v>
      </c>
      <c r="BQ29" s="14" t="str">
        <f>INDEX('Cal Data'!AR$6:AR$1108,$BN29)</f>
        <v>1Hz1m0m</v>
      </c>
      <c r="BR29" s="14">
        <f>INDEX('Cal Data'!AS$6:AS$1108,$BN29)</f>
        <v>0</v>
      </c>
      <c r="BS29" s="14">
        <f>INDEX('Cal Data'!AT$6:AT$1108,$BN29)</f>
        <v>3.8488782619461185E-3</v>
      </c>
      <c r="BT29" s="14">
        <f>INDEX('Cal Data'!AU$6:AU$1108,$BN29)</f>
        <v>0</v>
      </c>
      <c r="BU29" s="14">
        <f>INDEX('Cal Data'!AV$6:AV$1108,$BN29)</f>
        <v>2.9026881399211318E-4</v>
      </c>
      <c r="BV29" s="14" t="str">
        <f>INDEX('Cal Data'!AR$6:AR$1108,$BO29)</f>
        <v>1Hz1m1m</v>
      </c>
      <c r="BW29" s="14">
        <f>INDEX('Cal Data'!AS$6:AS$1108,$BO29)</f>
        <v>-4.1944072787496872E-9</v>
      </c>
      <c r="BX29" s="14">
        <f>INDEX('Cal Data'!AT$6:AT$1108,$BO29)</f>
        <v>2.6642822173126956E-3</v>
      </c>
      <c r="BY29" s="14">
        <f>INDEX('Cal Data'!AU$6:AU$1108,$BO29)</f>
        <v>-9.5577323165062174E-8</v>
      </c>
      <c r="BZ29" s="14">
        <f>INDEX('Cal Data'!AV$6:AV$1108,$BO29)</f>
        <v>2.4784833318523851E-3</v>
      </c>
      <c r="CB29" s="14">
        <f t="shared" si="11"/>
        <v>-1.1998150932226954E-10</v>
      </c>
      <c r="CC29" s="14">
        <f t="shared" si="12"/>
        <v>2.6642822173126956E-3</v>
      </c>
      <c r="CD29" s="14">
        <f t="shared" si="13"/>
        <v>-9.5577323165062174E-8</v>
      </c>
      <c r="CE29" s="14">
        <f t="shared" si="14"/>
        <v>3.5286294544518466E-4</v>
      </c>
      <c r="CG29" s="14">
        <f t="shared" si="15"/>
        <v>2.4498024220834212E-6</v>
      </c>
      <c r="CH29" s="14">
        <f t="shared" si="16"/>
        <v>2.6642831153534667E-3</v>
      </c>
      <c r="CI29" s="14">
        <f t="shared" si="17"/>
        <v>2.8404432791568745E-5</v>
      </c>
      <c r="CJ29" s="14">
        <f t="shared" si="18"/>
        <v>3.5286652720687252E-4</v>
      </c>
      <c r="CL29">
        <f>INDEX('Cal Data'!BB$6:BB$1000,$BN29)</f>
        <v>1</v>
      </c>
      <c r="CM29">
        <f>INDEX('Cal Data'!BC$6:BC$1000,$BN29)</f>
        <v>3.859808267214547E-6</v>
      </c>
      <c r="CN29">
        <f>INDEX('Cal Data'!BD$6:BD$1000,$BN29)</f>
        <v>-9.5559591932081772E-5</v>
      </c>
      <c r="CO29">
        <f>INDEX('Cal Data'!BE$6:BE$1000,$BN29)</f>
        <v>3.6581830627895147E-3</v>
      </c>
      <c r="CP29" t="str">
        <f>INDEX('Cal Data'!BF$6:BF$1000,$BN29)</f>
        <v>OK</v>
      </c>
      <c r="CQ29">
        <f>INDEX('Cal Data'!BB$6:BB$1000,$BO29)</f>
        <v>0.99999580541522315</v>
      </c>
      <c r="CR29">
        <f>INDEX('Cal Data'!BC$6:BC$1000,$BO29)</f>
        <v>4.495963879964888E-6</v>
      </c>
      <c r="CS29">
        <f>INDEX('Cal Data'!BD$6:BD$1000,$BO29)</f>
        <v>-9.5559591932081772E-5</v>
      </c>
      <c r="CT29">
        <f>INDEX('Cal Data'!BE$6:BE$1000,$BO29)</f>
        <v>3.6581830627895147E-3</v>
      </c>
      <c r="CU29" t="str">
        <f>INDEX('Cal Data'!BF$6:BF$1000,$BO29)</f>
        <v>OK</v>
      </c>
      <c r="CW29" s="14">
        <f t="shared" si="19"/>
        <v>0.99999988001341333</v>
      </c>
      <c r="CX29" s="14">
        <f t="shared" si="20"/>
        <v>4.495963879964888E-6</v>
      </c>
      <c r="CY29" s="14">
        <f t="shared" si="21"/>
        <v>-9.5559591932081772E-5</v>
      </c>
      <c r="CZ29" s="14">
        <f t="shared" si="22"/>
        <v>3.6581830627895147E-3</v>
      </c>
      <c r="DB29" s="14">
        <f t="shared" si="23"/>
        <v>2.8605113178676129E-5</v>
      </c>
      <c r="DC29" s="14">
        <f t="shared" si="24"/>
        <v>1.595090693860102E-6</v>
      </c>
      <c r="DD29" s="25">
        <f t="shared" si="25"/>
        <v>1.4849494131707512</v>
      </c>
      <c r="DE29" s="25">
        <f t="shared" si="26"/>
        <v>7.6428398124380958E-2</v>
      </c>
      <c r="DF29" s="14">
        <f t="shared" si="48"/>
        <v>2.4526455474547226E-6</v>
      </c>
      <c r="DG29" s="14">
        <f t="shared" si="49"/>
        <v>2.1824813839944491E-6</v>
      </c>
      <c r="DH29" s="14">
        <f t="shared" si="50"/>
        <v>2.8499772451432333E-5</v>
      </c>
      <c r="DI29" s="14">
        <f t="shared" si="51"/>
        <v>1.6002336363219597E-6</v>
      </c>
    </row>
    <row r="30" spans="1:113" x14ac:dyDescent="0.25">
      <c r="A30" s="7">
        <v>100</v>
      </c>
      <c r="B30" s="7" t="s">
        <v>3</v>
      </c>
      <c r="C30" s="10">
        <v>2000</v>
      </c>
      <c r="D30" s="20">
        <v>4.4765667671958669</v>
      </c>
      <c r="E30" s="20">
        <v>3.8650613457057197E-5</v>
      </c>
      <c r="F30" s="20">
        <v>79.993876542590556</v>
      </c>
      <c r="G30" s="20">
        <v>1.9868548504949953E-3</v>
      </c>
      <c r="H30" s="8" t="s">
        <v>3</v>
      </c>
      <c r="I30" s="35"/>
      <c r="J30" s="20">
        <v>1.8869675091372278E-3</v>
      </c>
      <c r="K30" s="20">
        <v>9.222015206829E-4</v>
      </c>
      <c r="L30" s="20">
        <v>-1.3872033061330857E-3</v>
      </c>
      <c r="M30" s="20">
        <v>3.6291788236333678E-4</v>
      </c>
      <c r="N30" s="8" t="s">
        <v>3</v>
      </c>
      <c r="P30" s="21">
        <f t="shared" si="3"/>
        <v>4.4700195295599769</v>
      </c>
      <c r="Q30" s="21">
        <f t="shared" si="4"/>
        <v>2.0442644814230047E-2</v>
      </c>
      <c r="R30" s="21">
        <f t="shared" si="5"/>
        <v>80.000025607587958</v>
      </c>
      <c r="S30" s="21">
        <f t="shared" si="6"/>
        <v>4.2008828641896551E-3</v>
      </c>
      <c r="T30" s="18" t="str">
        <f t="shared" si="7"/>
        <v>m</v>
      </c>
      <c r="U30" t="str">
        <f t="shared" si="27"/>
        <v>OK</v>
      </c>
      <c r="W30" s="22">
        <v>4.47</v>
      </c>
      <c r="X30" s="22"/>
      <c r="Y30" s="22">
        <v>80</v>
      </c>
      <c r="Z30" s="22"/>
      <c r="AA30" t="str">
        <f t="shared" si="28"/>
        <v>m</v>
      </c>
      <c r="AC30" s="22">
        <f t="shared" si="29"/>
        <v>1.9529559977193856E-5</v>
      </c>
      <c r="AD30" s="22">
        <f t="shared" si="30"/>
        <v>2.0442644814230047E-2</v>
      </c>
      <c r="AE30" s="22">
        <f t="shared" si="31"/>
        <v>2.5607587957665601E-5</v>
      </c>
      <c r="AF30" s="22">
        <f t="shared" si="30"/>
        <v>4.2008828641896551E-3</v>
      </c>
      <c r="AG30" t="str">
        <f t="shared" si="32"/>
        <v>m</v>
      </c>
      <c r="AH30" s="22">
        <f t="shared" si="33"/>
        <v>4.6797996867296021E-3</v>
      </c>
      <c r="AI30" s="22"/>
      <c r="AJ30" s="22">
        <f t="shared" si="34"/>
        <v>-4.7362541033066918E-3</v>
      </c>
      <c r="AK30" s="22"/>
      <c r="AL30" t="str">
        <f t="shared" si="35"/>
        <v>m</v>
      </c>
      <c r="AN30" s="11">
        <f t="shared" si="8"/>
        <v>2</v>
      </c>
      <c r="AO30" s="11" t="str">
        <f t="shared" si="9"/>
        <v>kHz</v>
      </c>
      <c r="AP30" s="12">
        <f t="shared" si="10"/>
        <v>1E-3</v>
      </c>
      <c r="AQ30" s="13">
        <f t="shared" si="36"/>
        <v>4.4746797996867297E-3</v>
      </c>
      <c r="AR30" s="13">
        <f t="shared" si="37"/>
        <v>9.2301111297235217E-7</v>
      </c>
      <c r="AS30" s="13">
        <f t="shared" si="38"/>
        <v>7.9995263745896689E-2</v>
      </c>
      <c r="AT30" s="13">
        <f t="shared" si="39"/>
        <v>2.0197280971147032E-6</v>
      </c>
      <c r="AU30" s="17">
        <f t="shared" si="40"/>
        <v>8.0120315657673843E-2</v>
      </c>
      <c r="AV30" s="14">
        <f t="shared" si="41"/>
        <v>2.0172344772702361E-6</v>
      </c>
      <c r="AW30" s="17">
        <f t="shared" si="42"/>
        <v>1.5149177491035617</v>
      </c>
      <c r="AX30" s="13">
        <f t="shared" si="43"/>
        <v>1.1588175217425824E-5</v>
      </c>
      <c r="AZ30" s="12">
        <f>IFERROR(MATCH(AU30 - 0.000001,'Ref Z list'!$C$5:$C$30,1),1)</f>
        <v>4</v>
      </c>
      <c r="BA30" s="12" t="str">
        <f>INDEX('Ref Z list'!$D$5:$D$30,AZ30)</f>
        <v>10m</v>
      </c>
      <c r="BB30" s="12">
        <f>INDEX('Ref Z list'!$C$5:$C$30,AZ30)</f>
        <v>0.01</v>
      </c>
      <c r="BC30" s="12">
        <f>IFERROR(MATCH(AN30&amp;AO30&amp;A30&amp;B30&amp;BA30,'Cal Data'!$AR$6:$AR$1108,0),0)</f>
        <v>125</v>
      </c>
      <c r="BD30" s="12">
        <f t="shared" si="44"/>
        <v>4</v>
      </c>
      <c r="BE30" s="12" t="str">
        <f>INDEX('Ref Z list'!$D$5:$D$30,BD30+1)</f>
        <v>100m</v>
      </c>
      <c r="BF30" s="12">
        <f>IFERROR(MATCH(AN30&amp;AO30&amp;A30&amp;B30&amp;BE30,'Cal Data'!$AR$6:$AR$1108,0),0)</f>
        <v>143</v>
      </c>
      <c r="BG30" s="12">
        <f t="shared" si="45"/>
        <v>4</v>
      </c>
      <c r="BH30" s="12" t="str">
        <f>INDEX('Ref Z list'!$D$5:$D$30,BG30)</f>
        <v>10m</v>
      </c>
      <c r="BI30" s="12" t="str">
        <f>IF(INDEX('Ref Z list'!$D$5:$D$30,BG30+1)=0,BH30,INDEX('Ref Z list'!$D$5:$D$30,BG30+1))</f>
        <v>100m</v>
      </c>
      <c r="BJ30" s="12">
        <f>INDEX('Ref Z list'!$C$5:$C$30,BG30)</f>
        <v>0.01</v>
      </c>
      <c r="BK30" s="12">
        <f>INDEX('Ref Z list'!$C$5:$C$30,BG30+1)</f>
        <v>0.1</v>
      </c>
      <c r="BL30" s="14" t="str">
        <f t="shared" si="46"/>
        <v>2kHz100m10m</v>
      </c>
      <c r="BM30" s="14" t="str">
        <f t="shared" si="47"/>
        <v>2kHz100m100m</v>
      </c>
      <c r="BN30" s="12">
        <f>IFERROR(MATCH(BL30,'Cal Data'!$AR$6:$AR$1108,0),0)</f>
        <v>125</v>
      </c>
      <c r="BO30" s="12">
        <f>IFERROR(MATCH(BM30,'Cal Data'!$AR$6:$AR$1108,0),0)</f>
        <v>143</v>
      </c>
      <c r="BQ30" s="14" t="str">
        <f>INDEX('Cal Data'!AR$6:AR$1108,$BN30)</f>
        <v>2kHz100m10m</v>
      </c>
      <c r="BR30" s="14">
        <f>INDEX('Cal Data'!AS$6:AS$1108,$BN30)</f>
        <v>-2.5322970088892394E-8</v>
      </c>
      <c r="BS30" s="14">
        <f>INDEX('Cal Data'!AT$6:AT$1108,$BN30)</f>
        <v>5.7941690621973871E-4</v>
      </c>
      <c r="BT30" s="14">
        <f>INDEX('Cal Data'!AU$6:AU$1108,$BN30)</f>
        <v>1.0046588574583702E-6</v>
      </c>
      <c r="BU30" s="14">
        <f>INDEX('Cal Data'!AV$6:AV$1108,$BN30)</f>
        <v>1.018494303332487E-4</v>
      </c>
      <c r="BV30" s="14" t="str">
        <f>INDEX('Cal Data'!AR$6:AR$1108,$BO30)</f>
        <v>2kHz100m100m</v>
      </c>
      <c r="BW30" s="14">
        <f>INDEX('Cal Data'!AS$6:AS$1108,$BO30)</f>
        <v>7.1608663029520958E-6</v>
      </c>
      <c r="BX30" s="14">
        <f>INDEX('Cal Data'!AT$6:AT$1108,$BO30)</f>
        <v>1.9924973135993416E-3</v>
      </c>
      <c r="BY30" s="14">
        <f>INDEX('Cal Data'!AU$6:AU$1108,$BO30)</f>
        <v>5.2033417719534684E-6</v>
      </c>
      <c r="BZ30" s="14">
        <f>INDEX('Cal Data'!AV$6:AV$1108,$BO30)</f>
        <v>2.787864355688566E-3</v>
      </c>
      <c r="CB30" s="14">
        <f t="shared" si="11"/>
        <v>5.5735421432602604E-6</v>
      </c>
      <c r="CC30" s="14">
        <f t="shared" si="12"/>
        <v>1.9924973135993416E-3</v>
      </c>
      <c r="CD30" s="14">
        <f t="shared" si="13"/>
        <v>4.275914094245906E-6</v>
      </c>
      <c r="CE30" s="14">
        <f t="shared" si="14"/>
        <v>2.1945629239681162E-3</v>
      </c>
      <c r="CG30" s="14">
        <f t="shared" si="15"/>
        <v>4.4802533418299897E-3</v>
      </c>
      <c r="CH30" s="14">
        <f t="shared" si="16"/>
        <v>1.992498168756662E-3</v>
      </c>
      <c r="CI30" s="14">
        <f t="shared" si="17"/>
        <v>7.9999539659990931E-2</v>
      </c>
      <c r="CJ30" s="14">
        <f t="shared" si="18"/>
        <v>2.1945666416087329E-3</v>
      </c>
      <c r="CL30">
        <f>INDEX('Cal Data'!BB$6:BB$1000,$BN30)</f>
        <v>0.99999933714022116</v>
      </c>
      <c r="CM30">
        <f>INDEX('Cal Data'!BC$6:BC$1000,$BN30)</f>
        <v>1.8411236188606786E-6</v>
      </c>
      <c r="CN30">
        <f>INDEX('Cal Data'!BD$6:BD$1000,$BN30)</f>
        <v>9.9971294177603198E-5</v>
      </c>
      <c r="CO30">
        <f>INDEX('Cal Data'!BE$6:BE$1000,$BN30)</f>
        <v>4.3124944092763894E-4</v>
      </c>
      <c r="CP30" t="str">
        <f>INDEX('Cal Data'!BF$6:BF$1000,$BN30)</f>
        <v>OK</v>
      </c>
      <c r="CQ30">
        <f>INDEX('Cal Data'!BB$6:BB$1000,$BO30)</f>
        <v>1.0000721856374428</v>
      </c>
      <c r="CR30">
        <f>INDEX('Cal Data'!BC$6:BC$1000,$BO30)</f>
        <v>4.2683834154382643E-6</v>
      </c>
      <c r="CS30">
        <f>INDEX('Cal Data'!BD$6:BD$1000,$BO30)</f>
        <v>5.0453198713544534E-5</v>
      </c>
      <c r="CT30">
        <f>INDEX('Cal Data'!BE$6:BE$1000,$BO30)</f>
        <v>2.0434402994073844E-4</v>
      </c>
      <c r="CU30" t="str">
        <f>INDEX('Cal Data'!BF$6:BF$1000,$BO30)</f>
        <v>OK</v>
      </c>
      <c r="CW30" s="14">
        <f t="shared" si="19"/>
        <v>1.0000560944693364</v>
      </c>
      <c r="CX30" s="14">
        <f t="shared" si="20"/>
        <v>4.2683834154382643E-6</v>
      </c>
      <c r="CY30" s="14">
        <f t="shared" si="21"/>
        <v>6.1391022125307414E-5</v>
      </c>
      <c r="CZ30" s="14">
        <f t="shared" si="22"/>
        <v>2.5446411822946477E-4</v>
      </c>
      <c r="DB30" s="14">
        <f t="shared" si="23"/>
        <v>8.012480996426373E-2</v>
      </c>
      <c r="DC30" s="14">
        <f t="shared" si="24"/>
        <v>4.048937262589929E-6</v>
      </c>
      <c r="DD30" s="25">
        <f t="shared" si="25"/>
        <v>1.5149791401256869</v>
      </c>
      <c r="DE30" s="25">
        <f t="shared" si="26"/>
        <v>2.5551737844181573E-4</v>
      </c>
      <c r="DF30" s="14">
        <f t="shared" si="48"/>
        <v>4.470019529559977E-3</v>
      </c>
      <c r="DG30" s="14">
        <f t="shared" si="49"/>
        <v>2.0442644814230048E-5</v>
      </c>
      <c r="DH30" s="14">
        <f t="shared" si="50"/>
        <v>8.0000025607587955E-2</v>
      </c>
      <c r="DI30" s="14">
        <f t="shared" si="51"/>
        <v>4.2008828641896553E-6</v>
      </c>
    </row>
    <row r="31" spans="1:113" x14ac:dyDescent="0.25">
      <c r="A31" s="7">
        <v>100</v>
      </c>
      <c r="B31" s="7" t="s">
        <v>3</v>
      </c>
      <c r="C31" s="10">
        <v>10</v>
      </c>
      <c r="D31" s="20">
        <v>-15.095624829319192</v>
      </c>
      <c r="E31" s="20">
        <v>8.510676782713545E-4</v>
      </c>
      <c r="F31" s="20">
        <v>96.10559055186927</v>
      </c>
      <c r="G31" s="20">
        <v>1.7851218436996422E-3</v>
      </c>
      <c r="H31" s="8" t="s">
        <v>3</v>
      </c>
      <c r="I31" s="35"/>
      <c r="J31" s="20">
        <v>7.2312632232555951E-4</v>
      </c>
      <c r="K31" s="20">
        <v>1.6942996260005917E-3</v>
      </c>
      <c r="L31" s="20">
        <v>1.270793375417331E-3</v>
      </c>
      <c r="M31" s="20">
        <v>1.5105969540347478E-3</v>
      </c>
      <c r="N31" s="8" t="s">
        <v>3</v>
      </c>
      <c r="P31" s="21">
        <f t="shared" si="3"/>
        <v>-15.10000123846392</v>
      </c>
      <c r="Q31" s="21">
        <f t="shared" si="4"/>
        <v>7.3608351661802488E-3</v>
      </c>
      <c r="R31" s="21">
        <f t="shared" si="5"/>
        <v>96.099998989766917</v>
      </c>
      <c r="S31" s="21">
        <f t="shared" si="6"/>
        <v>4.7503231450736951E-3</v>
      </c>
      <c r="T31" s="18" t="str">
        <f t="shared" si="7"/>
        <v>m</v>
      </c>
      <c r="U31" t="str">
        <f t="shared" si="27"/>
        <v>OK</v>
      </c>
      <c r="W31" s="22">
        <v>-15.1</v>
      </c>
      <c r="X31" s="22"/>
      <c r="Y31" s="22">
        <v>96.100000000000009</v>
      </c>
      <c r="Z31" s="22"/>
      <c r="AA31" t="str">
        <f t="shared" si="28"/>
        <v>m</v>
      </c>
      <c r="AC31" s="22">
        <f t="shared" si="29"/>
        <v>-1.2384639198614877E-6</v>
      </c>
      <c r="AD31" s="22">
        <f t="shared" si="30"/>
        <v>7.3608351661802488E-3</v>
      </c>
      <c r="AE31" s="22">
        <f t="shared" si="31"/>
        <v>-1.0102330918471125E-6</v>
      </c>
      <c r="AF31" s="22">
        <f t="shared" si="30"/>
        <v>4.7503231450736951E-3</v>
      </c>
      <c r="AG31" t="str">
        <f t="shared" si="32"/>
        <v>m</v>
      </c>
      <c r="AH31" s="22">
        <f t="shared" si="33"/>
        <v>3.6520443584819873E-3</v>
      </c>
      <c r="AI31" s="22"/>
      <c r="AJ31" s="22">
        <f t="shared" si="34"/>
        <v>4.3197584938496902E-3</v>
      </c>
      <c r="AK31" s="22"/>
      <c r="AL31" t="str">
        <f t="shared" si="35"/>
        <v>m</v>
      </c>
      <c r="AN31" s="11">
        <f t="shared" si="8"/>
        <v>10</v>
      </c>
      <c r="AO31" s="11" t="str">
        <f t="shared" si="9"/>
        <v>Hz</v>
      </c>
      <c r="AP31" s="12">
        <f t="shared" si="10"/>
        <v>1E-3</v>
      </c>
      <c r="AQ31" s="13">
        <f t="shared" si="36"/>
        <v>-1.5096347955641519E-2</v>
      </c>
      <c r="AR31" s="13">
        <f t="shared" si="37"/>
        <v>1.8960399298706603E-6</v>
      </c>
      <c r="AS31" s="13">
        <f t="shared" si="38"/>
        <v>9.6104319758493859E-2</v>
      </c>
      <c r="AT31" s="13">
        <f t="shared" si="39"/>
        <v>2.3384959171212312E-6</v>
      </c>
      <c r="AU31" s="17">
        <f t="shared" si="40"/>
        <v>9.7282783666179262E-2</v>
      </c>
      <c r="AV31" s="14">
        <f t="shared" si="41"/>
        <v>2.3288291856707314E-6</v>
      </c>
      <c r="AW31" s="17">
        <f t="shared" si="42"/>
        <v>1.7266060428799932</v>
      </c>
      <c r="AX31" s="13">
        <f t="shared" si="43"/>
        <v>1.9611905187162499E-5</v>
      </c>
      <c r="AZ31" s="12">
        <f>IFERROR(MATCH(AU31 - 0.000001,'Ref Z list'!$C$5:$C$30,1),1)</f>
        <v>4</v>
      </c>
      <c r="BA31" s="12" t="str">
        <f>INDEX('Ref Z list'!$D$5:$D$30,AZ31)</f>
        <v>10m</v>
      </c>
      <c r="BB31" s="12">
        <f>INDEX('Ref Z list'!$C$5:$C$30,AZ31)</f>
        <v>0.01</v>
      </c>
      <c r="BC31" s="12">
        <f>IFERROR(MATCH(AN31&amp;AO31&amp;A31&amp;B31&amp;BA31,'Cal Data'!$AR$6:$AR$1108,0),0)</f>
        <v>118</v>
      </c>
      <c r="BD31" s="12">
        <f t="shared" si="44"/>
        <v>4</v>
      </c>
      <c r="BE31" s="12" t="str">
        <f>INDEX('Ref Z list'!$D$5:$D$30,BD31+1)</f>
        <v>100m</v>
      </c>
      <c r="BF31" s="12">
        <f>IFERROR(MATCH(AN31&amp;AO31&amp;A31&amp;B31&amp;BE31,'Cal Data'!$AR$6:$AR$1108,0),0)</f>
        <v>136</v>
      </c>
      <c r="BG31" s="12">
        <f t="shared" si="45"/>
        <v>4</v>
      </c>
      <c r="BH31" s="12" t="str">
        <f>INDEX('Ref Z list'!$D$5:$D$30,BG31)</f>
        <v>10m</v>
      </c>
      <c r="BI31" s="12" t="str">
        <f>IF(INDEX('Ref Z list'!$D$5:$D$30,BG31+1)=0,BH31,INDEX('Ref Z list'!$D$5:$D$30,BG31+1))</f>
        <v>100m</v>
      </c>
      <c r="BJ31" s="12">
        <f>INDEX('Ref Z list'!$C$5:$C$30,BG31)</f>
        <v>0.01</v>
      </c>
      <c r="BK31" s="12">
        <f>INDEX('Ref Z list'!$C$5:$C$30,BG31+1)</f>
        <v>0.1</v>
      </c>
      <c r="BL31" s="14" t="str">
        <f t="shared" si="46"/>
        <v>10Hz100m10m</v>
      </c>
      <c r="BM31" s="14" t="str">
        <f t="shared" si="47"/>
        <v>10Hz100m100m</v>
      </c>
      <c r="BN31" s="12">
        <f>IFERROR(MATCH(BL31,'Cal Data'!$AR$6:$AR$1108,0),0)</f>
        <v>118</v>
      </c>
      <c r="BO31" s="12">
        <f>IFERROR(MATCH(BM31,'Cal Data'!$AR$6:$AR$1108,0),0)</f>
        <v>136</v>
      </c>
      <c r="BQ31" s="14" t="str">
        <f>INDEX('Cal Data'!AR$6:AR$1108,$BN31)</f>
        <v>10Hz100m10m</v>
      </c>
      <c r="BR31" s="14">
        <f>INDEX('Cal Data'!AS$6:AS$1108,$BN31)</f>
        <v>-7.0881060917210581E-7</v>
      </c>
      <c r="BS31" s="14">
        <f>INDEX('Cal Data'!AT$6:AT$1108,$BN31)</f>
        <v>2.3571787642443038E-3</v>
      </c>
      <c r="BT31" s="14">
        <f>INDEX('Cal Data'!AU$6:AU$1108,$BN31)</f>
        <v>1.0001572627350018E-6</v>
      </c>
      <c r="BU31" s="14">
        <f>INDEX('Cal Data'!AV$6:AV$1108,$BN31)</f>
        <v>3.3346494725483176E-3</v>
      </c>
      <c r="BV31" s="14" t="str">
        <f>INDEX('Cal Data'!AR$6:AR$1108,$BO31)</f>
        <v>10Hz100m100m</v>
      </c>
      <c r="BW31" s="14">
        <f>INDEX('Cal Data'!AS$6:AS$1108,$BO31)</f>
        <v>-3.701741548067794E-6</v>
      </c>
      <c r="BX31" s="14">
        <f>INDEX('Cal Data'!AT$6:AT$1108,$BO31)</f>
        <v>2.4585891465750201E-3</v>
      </c>
      <c r="BY31" s="14">
        <f>INDEX('Cal Data'!AU$6:AU$1108,$BO31)</f>
        <v>4.2241246313325324E-6</v>
      </c>
      <c r="BZ31" s="14">
        <f>INDEX('Cal Data'!AV$6:AV$1108,$BO31)</f>
        <v>2.6354017515730433E-3</v>
      </c>
      <c r="CB31" s="14">
        <f t="shared" si="11"/>
        <v>-3.6113810943659628E-6</v>
      </c>
      <c r="CC31" s="14">
        <f t="shared" si="12"/>
        <v>2.4585891465750201E-3</v>
      </c>
      <c r="CD31" s="14">
        <f t="shared" si="13"/>
        <v>4.1267888891807736E-6</v>
      </c>
      <c r="CE31" s="14">
        <f t="shared" si="14"/>
        <v>2.6565129441154982E-3</v>
      </c>
      <c r="CG31" s="14">
        <f t="shared" si="15"/>
        <v>-1.5099959336735885E-2</v>
      </c>
      <c r="CH31" s="14">
        <f t="shared" si="16"/>
        <v>2.4585920709882208E-3</v>
      </c>
      <c r="CI31" s="14">
        <f t="shared" si="17"/>
        <v>9.6108446547383042E-2</v>
      </c>
      <c r="CJ31" s="14">
        <f t="shared" si="18"/>
        <v>2.6565170612111283E-3</v>
      </c>
      <c r="CL31">
        <f>INDEX('Cal Data'!BB$6:BB$1000,$BN31)</f>
        <v>0.99992912688156654</v>
      </c>
      <c r="CM31">
        <f>INDEX('Cal Data'!BC$6:BC$1000,$BN31)</f>
        <v>2.7296533747505842E-6</v>
      </c>
      <c r="CN31">
        <f>INDEX('Cal Data'!BD$6:BD$1000,$BN31)</f>
        <v>9.9999363976559913E-5</v>
      </c>
      <c r="CO31">
        <f>INDEX('Cal Data'!BE$6:BE$1000,$BN31)</f>
        <v>3.4809870337592302E-4</v>
      </c>
      <c r="CP31" t="str">
        <f>INDEX('Cal Data'!BF$6:BF$1000,$BN31)</f>
        <v>OK</v>
      </c>
      <c r="CQ31">
        <f>INDEX('Cal Data'!BB$6:BB$1000,$BO31)</f>
        <v>0.99996297386689637</v>
      </c>
      <c r="CR31">
        <f>INDEX('Cal Data'!BC$6:BC$1000,$BO31)</f>
        <v>2.7476078880131633E-6</v>
      </c>
      <c r="CS31">
        <f>INDEX('Cal Data'!BD$6:BD$1000,$BO31)</f>
        <v>4.2248673047248311E-5</v>
      </c>
      <c r="CT31">
        <f>INDEX('Cal Data'!BE$6:BE$1000,$BO31)</f>
        <v>5.6555337573653089E-5</v>
      </c>
      <c r="CU31" t="str">
        <f>INDEX('Cal Data'!BF$6:BF$1000,$BO31)</f>
        <v>OK</v>
      </c>
      <c r="CW31" s="14">
        <f t="shared" si="19"/>
        <v>0.99996195198265869</v>
      </c>
      <c r="CX31" s="14">
        <f t="shared" si="20"/>
        <v>2.7476078880131633E-6</v>
      </c>
      <c r="CY31" s="14">
        <f t="shared" si="21"/>
        <v>4.3992241054832299E-5</v>
      </c>
      <c r="CZ31" s="14">
        <f t="shared" si="22"/>
        <v>6.5357408635597573E-5</v>
      </c>
      <c r="DB31" s="14">
        <f t="shared" si="23"/>
        <v>9.7279082249139323E-2</v>
      </c>
      <c r="DC31" s="14">
        <f t="shared" si="24"/>
        <v>4.6653218636115259E-6</v>
      </c>
      <c r="DD31" s="25">
        <f t="shared" si="25"/>
        <v>1.7266500351210481</v>
      </c>
      <c r="DE31" s="25">
        <f t="shared" si="26"/>
        <v>7.6223999920244862E-5</v>
      </c>
      <c r="DF31" s="14">
        <f t="shared" si="48"/>
        <v>-1.5100001238463921E-2</v>
      </c>
      <c r="DG31" s="14">
        <f t="shared" si="49"/>
        <v>7.3608351661802492E-6</v>
      </c>
      <c r="DH31" s="14">
        <f t="shared" si="50"/>
        <v>9.6099998989766913E-2</v>
      </c>
      <c r="DI31" s="14">
        <f t="shared" si="51"/>
        <v>4.7503231450736949E-6</v>
      </c>
    </row>
    <row r="32" spans="1:113" x14ac:dyDescent="0.25">
      <c r="A32" s="7">
        <v>3</v>
      </c>
      <c r="B32" s="7" t="s">
        <v>3</v>
      </c>
      <c r="C32" s="10">
        <v>1</v>
      </c>
      <c r="D32" s="20">
        <v>0.54585356677931662</v>
      </c>
      <c r="E32" s="20">
        <v>1.0557159117016188E-3</v>
      </c>
      <c r="F32" s="20">
        <v>-2.4415364694340087</v>
      </c>
      <c r="G32" s="20">
        <v>8.3069347925170502E-4</v>
      </c>
      <c r="H32" s="8" t="s">
        <v>3</v>
      </c>
      <c r="I32" s="35"/>
      <c r="J32" s="20">
        <v>-1.0114044129731095E-3</v>
      </c>
      <c r="K32" s="20">
        <v>2.7298514462515859E-4</v>
      </c>
      <c r="L32" s="20">
        <v>-1.4859580047503892E-3</v>
      </c>
      <c r="M32" s="20">
        <v>5.7655260462170755E-4</v>
      </c>
      <c r="N32" s="8" t="s">
        <v>3</v>
      </c>
      <c r="P32" s="21">
        <f t="shared" si="3"/>
        <v>0.54699998486631574</v>
      </c>
      <c r="Q32" s="21">
        <f t="shared" si="4"/>
        <v>4.4881163094041459E-3</v>
      </c>
      <c r="R32" s="21">
        <f t="shared" si="5"/>
        <v>-2.4400000082483495</v>
      </c>
      <c r="S32" s="21">
        <f t="shared" si="6"/>
        <v>2.2196666702043199E-3</v>
      </c>
      <c r="T32" s="18" t="str">
        <f t="shared" si="7"/>
        <v>m</v>
      </c>
      <c r="U32" t="str">
        <f t="shared" si="27"/>
        <v>OK</v>
      </c>
      <c r="W32" s="22">
        <v>0.54699999999999993</v>
      </c>
      <c r="X32" s="22"/>
      <c r="Y32" s="22">
        <v>-2.44</v>
      </c>
      <c r="Z32" s="22"/>
      <c r="AA32" t="str">
        <f t="shared" si="28"/>
        <v>m</v>
      </c>
      <c r="AC32" s="22">
        <f t="shared" si="29"/>
        <v>-1.5133684194701402E-8</v>
      </c>
      <c r="AD32" s="22">
        <f t="shared" si="30"/>
        <v>4.4881163094041459E-3</v>
      </c>
      <c r="AE32" s="22">
        <f t="shared" si="31"/>
        <v>-8.2483495589258382E-9</v>
      </c>
      <c r="AF32" s="22">
        <f t="shared" si="30"/>
        <v>2.2196666702043199E-3</v>
      </c>
      <c r="AG32" t="str">
        <f t="shared" si="32"/>
        <v>m</v>
      </c>
      <c r="AH32" s="22">
        <f t="shared" si="33"/>
        <v>-1.3502880771021353E-4</v>
      </c>
      <c r="AI32" s="22"/>
      <c r="AJ32" s="22">
        <f t="shared" si="34"/>
        <v>-5.0511429258381924E-5</v>
      </c>
      <c r="AK32" s="22"/>
      <c r="AL32" t="str">
        <f t="shared" si="35"/>
        <v>m</v>
      </c>
      <c r="AN32" s="11">
        <f t="shared" si="8"/>
        <v>1</v>
      </c>
      <c r="AO32" s="11" t="str">
        <f t="shared" si="9"/>
        <v>Hz</v>
      </c>
      <c r="AP32" s="12">
        <f t="shared" si="10"/>
        <v>1E-3</v>
      </c>
      <c r="AQ32" s="13">
        <f t="shared" si="36"/>
        <v>5.4686497119228977E-4</v>
      </c>
      <c r="AR32" s="13">
        <f t="shared" si="37"/>
        <v>1.0904388911837283E-6</v>
      </c>
      <c r="AS32" s="13">
        <f t="shared" si="38"/>
        <v>-2.4400505114292583E-3</v>
      </c>
      <c r="AT32" s="13">
        <f t="shared" si="39"/>
        <v>1.0111698978744265E-6</v>
      </c>
      <c r="AU32" s="17">
        <f t="shared" si="40"/>
        <v>2.5005814913822205E-3</v>
      </c>
      <c r="AV32" s="14">
        <f t="shared" si="41"/>
        <v>1.0151020984630884E-6</v>
      </c>
      <c r="AW32" s="17">
        <f t="shared" si="42"/>
        <v>-1.3503193068870594</v>
      </c>
      <c r="AX32" s="13">
        <f t="shared" si="43"/>
        <v>4.3461063484827528E-4</v>
      </c>
      <c r="AZ32" s="12">
        <f>IFERROR(MATCH(AU32 - 0.000001,'Ref Z list'!$C$5:$C$30,1),1)</f>
        <v>2</v>
      </c>
      <c r="BA32" s="12" t="str">
        <f>INDEX('Ref Z list'!$D$5:$D$30,AZ32)</f>
        <v>1m</v>
      </c>
      <c r="BB32" s="12">
        <f>INDEX('Ref Z list'!$C$5:$C$30,AZ32)</f>
        <v>1E-3</v>
      </c>
      <c r="BC32" s="12">
        <f>IFERROR(MATCH(AN32&amp;AO32&amp;A32&amp;B32&amp;BA32,'Cal Data'!$AR$6:$AR$1108,0),0)</f>
        <v>43</v>
      </c>
      <c r="BD32" s="12">
        <f t="shared" si="44"/>
        <v>2</v>
      </c>
      <c r="BE32" s="12" t="str">
        <f>INDEX('Ref Z list'!$D$5:$D$30,BD32+1)</f>
        <v>3m</v>
      </c>
      <c r="BF32" s="12">
        <f>IFERROR(MATCH(AN32&amp;AO32&amp;A32&amp;B32&amp;BE32,'Cal Data'!$AR$6:$AR$1108,0),0)</f>
        <v>61</v>
      </c>
      <c r="BG32" s="12">
        <f t="shared" si="45"/>
        <v>2</v>
      </c>
      <c r="BH32" s="12" t="str">
        <f>INDEX('Ref Z list'!$D$5:$D$30,BG32)</f>
        <v>1m</v>
      </c>
      <c r="BI32" s="12" t="str">
        <f>IF(INDEX('Ref Z list'!$D$5:$D$30,BG32+1)=0,BH32,INDEX('Ref Z list'!$D$5:$D$30,BG32+1))</f>
        <v>3m</v>
      </c>
      <c r="BJ32" s="12">
        <f>INDEX('Ref Z list'!$C$5:$C$30,BG32)</f>
        <v>1E-3</v>
      </c>
      <c r="BK32" s="12">
        <f>INDEX('Ref Z list'!$C$5:$C$30,BG32+1)</f>
        <v>3.0000000000000001E-3</v>
      </c>
      <c r="BL32" s="14" t="str">
        <f t="shared" si="46"/>
        <v>1Hz3m1m</v>
      </c>
      <c r="BM32" s="14" t="str">
        <f t="shared" si="47"/>
        <v>1Hz3m3m</v>
      </c>
      <c r="BN32" s="12">
        <f>IFERROR(MATCH(BL32,'Cal Data'!$AR$6:$AR$1108,0),0)</f>
        <v>43</v>
      </c>
      <c r="BO32" s="12">
        <f>IFERROR(MATCH(BM32,'Cal Data'!$AR$6:$AR$1108,0),0)</f>
        <v>61</v>
      </c>
      <c r="BQ32" s="14" t="str">
        <f>INDEX('Cal Data'!AR$6:AR$1108,$BN32)</f>
        <v>1Hz3m1m</v>
      </c>
      <c r="BR32" s="14">
        <f>INDEX('Cal Data'!AS$6:AS$1108,$BN32)</f>
        <v>-1.9848666186345065E-8</v>
      </c>
      <c r="BS32" s="14">
        <f>INDEX('Cal Data'!AT$6:AT$1108,$BN32)</f>
        <v>3.4441528923101109E-4</v>
      </c>
      <c r="BT32" s="14">
        <f>INDEX('Cal Data'!AU$6:AU$1108,$BN32)</f>
        <v>1.0001580331364334E-7</v>
      </c>
      <c r="BU32" s="14">
        <f>INDEX('Cal Data'!AV$6:AV$1108,$BN32)</f>
        <v>2.6890948250807289E-3</v>
      </c>
      <c r="BV32" s="14" t="str">
        <f>INDEX('Cal Data'!AR$6:AR$1108,$BO32)</f>
        <v>1Hz3m3m</v>
      </c>
      <c r="BW32" s="14">
        <f>INDEX('Cal Data'!AS$6:AS$1108,$BO32)</f>
        <v>-1.1752251058601282E-8</v>
      </c>
      <c r="BX32" s="14">
        <f>INDEX('Cal Data'!AT$6:AT$1108,$BO32)</f>
        <v>4.7153743844326694E-4</v>
      </c>
      <c r="BY32" s="14">
        <f>INDEX('Cal Data'!AU$6:AU$1108,$BO32)</f>
        <v>1.2849619871919542E-7</v>
      </c>
      <c r="BZ32" s="14">
        <f>INDEX('Cal Data'!AV$6:AV$1108,$BO32)</f>
        <v>6.4599949219439642E-4</v>
      </c>
      <c r="CB32" s="14">
        <f t="shared" si="11"/>
        <v>-1.3774000842725396E-8</v>
      </c>
      <c r="CC32" s="14">
        <f t="shared" si="12"/>
        <v>4.7153743844326694E-4</v>
      </c>
      <c r="CD32" s="14">
        <f t="shared" si="13"/>
        <v>1.2138438042005269E-7</v>
      </c>
      <c r="CE32" s="14">
        <f t="shared" si="14"/>
        <v>1.1561793042514153E-3</v>
      </c>
      <c r="CG32" s="14">
        <f t="shared" si="15"/>
        <v>5.4685119719144709E-4</v>
      </c>
      <c r="CH32" s="14">
        <f t="shared" si="16"/>
        <v>4.7154248173578102E-4</v>
      </c>
      <c r="CI32" s="14">
        <f t="shared" si="17"/>
        <v>-2.4399291270488384E-3</v>
      </c>
      <c r="CJ32" s="14">
        <f t="shared" si="18"/>
        <v>1.1561810729455557E-3</v>
      </c>
      <c r="CL32">
        <f>INDEX('Cal Data'!BB$6:BB$1000,$BN32)</f>
        <v>0.99998014658971401</v>
      </c>
      <c r="CM32">
        <f>INDEX('Cal Data'!BC$6:BC$1000,$BN32)</f>
        <v>3.6518015625849161E-7</v>
      </c>
      <c r="CN32">
        <f>INDEX('Cal Data'!BD$6:BD$1000,$BN32)</f>
        <v>9.9994769088572997E-5</v>
      </c>
      <c r="CO32">
        <f>INDEX('Cal Data'!BE$6:BE$1000,$BN32)</f>
        <v>4.6728578145237964E-3</v>
      </c>
      <c r="CP32" t="str">
        <f>INDEX('Cal Data'!BF$6:BF$1000,$BN32)</f>
        <v>OK</v>
      </c>
      <c r="CQ32">
        <f>INDEX('Cal Data'!BB$6:BB$1000,$BO32)</f>
        <v>0.99999608087371272</v>
      </c>
      <c r="CR32">
        <f>INDEX('Cal Data'!BC$6:BC$1000,$BO32)</f>
        <v>7.7073974605460595E-7</v>
      </c>
      <c r="CS32">
        <f>INDEX('Cal Data'!BD$6:BD$1000,$BO32)</f>
        <v>4.2828252731220545E-5</v>
      </c>
      <c r="CT32">
        <f>INDEX('Cal Data'!BE$6:BE$1000,$BO32)</f>
        <v>5.917011565701011E-4</v>
      </c>
      <c r="CU32" t="str">
        <f>INDEX('Cal Data'!BF$6:BF$1000,$BO32)</f>
        <v>OK</v>
      </c>
      <c r="CW32" s="14">
        <f t="shared" si="19"/>
        <v>0.99999210193553745</v>
      </c>
      <c r="CX32" s="14">
        <f t="shared" si="20"/>
        <v>7.7073974605460595E-7</v>
      </c>
      <c r="CY32" s="14">
        <f t="shared" si="21"/>
        <v>5.7103260902251977E-5</v>
      </c>
      <c r="CZ32" s="14">
        <f t="shared" si="22"/>
        <v>1.610803742345479E-3</v>
      </c>
      <c r="DB32" s="14">
        <f t="shared" si="23"/>
        <v>2.5005617416284077E-3</v>
      </c>
      <c r="DC32" s="14">
        <f t="shared" si="24"/>
        <v>2.0302051117294733E-6</v>
      </c>
      <c r="DD32" s="25">
        <f t="shared" si="25"/>
        <v>-1.3502622036261571</v>
      </c>
      <c r="DE32" s="25">
        <f t="shared" si="26"/>
        <v>1.8303645298265272E-3</v>
      </c>
      <c r="DF32" s="14">
        <f t="shared" si="48"/>
        <v>5.4699998486631572E-4</v>
      </c>
      <c r="DG32" s="14">
        <f t="shared" si="49"/>
        <v>4.4881163094041457E-6</v>
      </c>
      <c r="DH32" s="14">
        <f t="shared" si="50"/>
        <v>-2.4400000082483494E-3</v>
      </c>
      <c r="DI32" s="14">
        <f t="shared" si="51"/>
        <v>2.2196666702043201E-6</v>
      </c>
    </row>
    <row r="33" spans="1:113" x14ac:dyDescent="0.25">
      <c r="A33" s="7">
        <v>10</v>
      </c>
      <c r="B33" s="7" t="s">
        <v>3</v>
      </c>
      <c r="C33" s="10">
        <v>200</v>
      </c>
      <c r="D33" s="20">
        <v>7.9580916145633571</v>
      </c>
      <c r="E33" s="20">
        <v>1.1897831886764428E-3</v>
      </c>
      <c r="F33" s="20">
        <v>4.4993937726318034</v>
      </c>
      <c r="G33" s="20">
        <v>1.2252922095792843E-3</v>
      </c>
      <c r="H33" s="8" t="s">
        <v>3</v>
      </c>
      <c r="I33" s="35"/>
      <c r="J33" s="20">
        <v>-1.7209232572041094E-3</v>
      </c>
      <c r="K33" s="20">
        <v>3.8707247116089705E-4</v>
      </c>
      <c r="L33" s="20">
        <v>3.0453968020241733E-4</v>
      </c>
      <c r="M33" s="20">
        <v>1.8348932296484064E-3</v>
      </c>
      <c r="N33" s="8" t="s">
        <v>3</v>
      </c>
      <c r="P33" s="21">
        <f t="shared" si="3"/>
        <v>7.9600001128938258</v>
      </c>
      <c r="Q33" s="21">
        <f t="shared" si="4"/>
        <v>3.6451487400865276E-3</v>
      </c>
      <c r="R33" s="21">
        <f t="shared" si="5"/>
        <v>4.5000000409488372</v>
      </c>
      <c r="S33" s="21">
        <f t="shared" si="6"/>
        <v>4.6292271239653212E-3</v>
      </c>
      <c r="T33" s="18" t="str">
        <f t="shared" si="7"/>
        <v>m</v>
      </c>
      <c r="U33" t="str">
        <f t="shared" si="27"/>
        <v>OK</v>
      </c>
      <c r="W33" s="22">
        <v>7.96</v>
      </c>
      <c r="X33" s="22"/>
      <c r="Y33" s="22">
        <v>4.5</v>
      </c>
      <c r="Z33" s="22"/>
      <c r="AA33" t="str">
        <f t="shared" si="28"/>
        <v>m</v>
      </c>
      <c r="AC33" s="22">
        <f t="shared" si="29"/>
        <v>1.1289382584322993E-7</v>
      </c>
      <c r="AD33" s="22">
        <f t="shared" si="30"/>
        <v>3.6451487400865276E-3</v>
      </c>
      <c r="AE33" s="22">
        <f t="shared" si="31"/>
        <v>4.0948837209953126E-8</v>
      </c>
      <c r="AF33" s="22">
        <f t="shared" si="30"/>
        <v>4.6292271239653212E-3</v>
      </c>
      <c r="AG33" t="str">
        <f t="shared" si="32"/>
        <v>m</v>
      </c>
      <c r="AH33" s="22">
        <f t="shared" si="33"/>
        <v>-1.8746217943910182E-4</v>
      </c>
      <c r="AI33" s="22"/>
      <c r="AJ33" s="22">
        <f t="shared" si="34"/>
        <v>-9.1076704839920808E-4</v>
      </c>
      <c r="AK33" s="22"/>
      <c r="AL33" t="str">
        <f t="shared" si="35"/>
        <v>m</v>
      </c>
      <c r="AN33" s="11">
        <f t="shared" si="8"/>
        <v>200</v>
      </c>
      <c r="AO33" s="11" t="str">
        <f t="shared" si="9"/>
        <v>Hz</v>
      </c>
      <c r="AP33" s="12">
        <f t="shared" si="10"/>
        <v>1E-3</v>
      </c>
      <c r="AQ33" s="13">
        <f t="shared" si="36"/>
        <v>7.9598125378205608E-3</v>
      </c>
      <c r="AR33" s="13">
        <f t="shared" si="37"/>
        <v>1.2511631124628345E-6</v>
      </c>
      <c r="AS33" s="13">
        <f t="shared" si="38"/>
        <v>4.4990892329516011E-3</v>
      </c>
      <c r="AT33" s="13">
        <f t="shared" si="39"/>
        <v>2.20639392744479E-6</v>
      </c>
      <c r="AU33" s="17">
        <f t="shared" si="40"/>
        <v>9.1433265042492294E-3</v>
      </c>
      <c r="AV33" s="14">
        <f t="shared" si="41"/>
        <v>1.5378859464858344E-6</v>
      </c>
      <c r="AW33" s="17">
        <f t="shared" si="42"/>
        <v>0.51445747857687896</v>
      </c>
      <c r="AX33" s="13">
        <f t="shared" si="43"/>
        <v>2.2060350276758217E-4</v>
      </c>
      <c r="AZ33" s="12">
        <f>IFERROR(MATCH(AU33 - 0.000001,'Ref Z list'!$C$5:$C$30,1),1)</f>
        <v>3</v>
      </c>
      <c r="BA33" s="12" t="str">
        <f>INDEX('Ref Z list'!$D$5:$D$30,AZ33)</f>
        <v>3m</v>
      </c>
      <c r="BB33" s="12">
        <f>INDEX('Ref Z list'!$C$5:$C$30,AZ33)</f>
        <v>3.0000000000000001E-3</v>
      </c>
      <c r="BC33" s="12">
        <f>IFERROR(MATCH(AN33&amp;AO33&amp;A33&amp;B33&amp;BA33,'Cal Data'!$AR$6:$AR$1108,0),0)</f>
        <v>86</v>
      </c>
      <c r="BD33" s="12">
        <f t="shared" si="44"/>
        <v>3</v>
      </c>
      <c r="BE33" s="12" t="str">
        <f>INDEX('Ref Z list'!$D$5:$D$30,BD33+1)</f>
        <v>10m</v>
      </c>
      <c r="BF33" s="12">
        <f>IFERROR(MATCH(AN33&amp;AO33&amp;A33&amp;B33&amp;BE33,'Cal Data'!$AR$6:$AR$1108,0),0)</f>
        <v>104</v>
      </c>
      <c r="BG33" s="12">
        <f t="shared" si="45"/>
        <v>3</v>
      </c>
      <c r="BH33" s="12" t="str">
        <f>INDEX('Ref Z list'!$D$5:$D$30,BG33)</f>
        <v>3m</v>
      </c>
      <c r="BI33" s="12" t="str">
        <f>IF(INDEX('Ref Z list'!$D$5:$D$30,BG33+1)=0,BH33,INDEX('Ref Z list'!$D$5:$D$30,BG33+1))</f>
        <v>10m</v>
      </c>
      <c r="BJ33" s="12">
        <f>INDEX('Ref Z list'!$C$5:$C$30,BG33)</f>
        <v>3.0000000000000001E-3</v>
      </c>
      <c r="BK33" s="12">
        <f>INDEX('Ref Z list'!$C$5:$C$30,BG33+1)</f>
        <v>0.01</v>
      </c>
      <c r="BL33" s="14" t="str">
        <f t="shared" si="46"/>
        <v>200Hz10m3m</v>
      </c>
      <c r="BM33" s="14" t="str">
        <f t="shared" si="47"/>
        <v>200Hz10m10m</v>
      </c>
      <c r="BN33" s="12">
        <f>IFERROR(MATCH(BL33,'Cal Data'!$AR$6:$AR$1108,0),0)</f>
        <v>86</v>
      </c>
      <c r="BO33" s="12">
        <f>IFERROR(MATCH(BM33,'Cal Data'!$AR$6:$AR$1108,0),0)</f>
        <v>104</v>
      </c>
      <c r="BQ33" s="14" t="str">
        <f>INDEX('Cal Data'!AR$6:AR$1108,$BN33)</f>
        <v>200Hz10m3m</v>
      </c>
      <c r="BR33" s="14">
        <f>INDEX('Cal Data'!AS$6:AS$1108,$BN33)</f>
        <v>-1.5437848215624564E-7</v>
      </c>
      <c r="BS33" s="14">
        <f>INDEX('Cal Data'!AT$6:AT$1108,$BN33)</f>
        <v>1.1539357390510374E-3</v>
      </c>
      <c r="BT33" s="14">
        <f>INDEX('Cal Data'!AU$6:AU$1108,$BN33)</f>
        <v>2.9982794820269438E-7</v>
      </c>
      <c r="BU33" s="14">
        <f>INDEX('Cal Data'!AV$6:AV$1108,$BN33)</f>
        <v>3.4655295309139885E-4</v>
      </c>
      <c r="BV33" s="14" t="str">
        <f>INDEX('Cal Data'!AR$6:AR$1108,$BO33)</f>
        <v>200Hz10m10m</v>
      </c>
      <c r="BW33" s="14">
        <f>INDEX('Cal Data'!AS$6:AS$1108,$BO33)</f>
        <v>8.3222401951743574E-7</v>
      </c>
      <c r="BX33" s="14">
        <f>INDEX('Cal Data'!AT$6:AT$1108,$BO33)</f>
        <v>4.0857958751761396E-3</v>
      </c>
      <c r="BY33" s="14">
        <f>INDEX('Cal Data'!AU$6:AU$1108,$BO33)</f>
        <v>7.3506178487943051E-7</v>
      </c>
      <c r="BZ33" s="14">
        <f>INDEX('Cal Data'!AV$6:AV$1108,$BO33)</f>
        <v>2.7163034925639824E-3</v>
      </c>
      <c r="CB33" s="14">
        <f t="shared" si="11"/>
        <v>7.1148170322811455E-7</v>
      </c>
      <c r="CC33" s="14">
        <f t="shared" si="12"/>
        <v>4.0857958751761396E-3</v>
      </c>
      <c r="CD33" s="14">
        <f t="shared" si="13"/>
        <v>6.8179702883159058E-7</v>
      </c>
      <c r="CE33" s="14">
        <f t="shared" si="14"/>
        <v>2.4262888527486607E-3</v>
      </c>
      <c r="CG33" s="14">
        <f t="shared" si="15"/>
        <v>7.9605240195237889E-3</v>
      </c>
      <c r="CH33" s="14">
        <f t="shared" si="16"/>
        <v>4.0857966414449571E-3</v>
      </c>
      <c r="CI33" s="14">
        <f t="shared" si="17"/>
        <v>4.4997710299804327E-3</v>
      </c>
      <c r="CJ33" s="14">
        <f t="shared" si="18"/>
        <v>2.426292865601567E-3</v>
      </c>
      <c r="CL33">
        <f>INDEX('Cal Data'!BB$6:BB$1000,$BN33)</f>
        <v>0.99994874382763643</v>
      </c>
      <c r="CM33">
        <f>INDEX('Cal Data'!BC$6:BC$1000,$BN33)</f>
        <v>2.281736219575195E-6</v>
      </c>
      <c r="CN33">
        <f>INDEX('Cal Data'!BD$6:BD$1000,$BN33)</f>
        <v>9.9995709262244064E-5</v>
      </c>
      <c r="CO33">
        <f>INDEX('Cal Data'!BE$6:BE$1000,$BN33)</f>
        <v>6.4432077307871051E-4</v>
      </c>
      <c r="CP33" t="str">
        <f>INDEX('Cal Data'!BF$6:BF$1000,$BN33)</f>
        <v>OK</v>
      </c>
      <c r="CQ33">
        <f>INDEX('Cal Data'!BB$6:BB$1000,$BO33)</f>
        <v>1.0000833527172952</v>
      </c>
      <c r="CR33">
        <f>INDEX('Cal Data'!BC$6:BC$1000,$BO33)</f>
        <v>4.9523048910355941E-6</v>
      </c>
      <c r="CS33">
        <f>INDEX('Cal Data'!BD$6:BD$1000,$BO33)</f>
        <v>7.3361008679966987E-5</v>
      </c>
      <c r="CT33">
        <f>INDEX('Cal Data'!BE$6:BE$1000,$BO33)</f>
        <v>2.8353688943666362E-4</v>
      </c>
      <c r="CU33" t="str">
        <f>INDEX('Cal Data'!BF$6:BF$1000,$BO33)</f>
        <v>OK</v>
      </c>
      <c r="CW33" s="14">
        <f t="shared" si="19"/>
        <v>1.0000668790218576</v>
      </c>
      <c r="CX33" s="14">
        <f t="shared" si="20"/>
        <v>4.9523048910355941E-6</v>
      </c>
      <c r="CY33" s="14">
        <f t="shared" si="21"/>
        <v>7.6620614687980469E-5</v>
      </c>
      <c r="CZ33" s="14">
        <f t="shared" si="22"/>
        <v>3.2769031669525959E-4</v>
      </c>
      <c r="DB33" s="14">
        <f t="shared" si="23"/>
        <v>9.1439380009823591E-3</v>
      </c>
      <c r="DC33" s="14">
        <f t="shared" si="24"/>
        <v>3.0761051778098538E-6</v>
      </c>
      <c r="DD33" s="25">
        <f t="shared" si="25"/>
        <v>0.5145340991915669</v>
      </c>
      <c r="DE33" s="25">
        <f t="shared" si="26"/>
        <v>5.4958581257993379E-4</v>
      </c>
      <c r="DF33" s="14">
        <f t="shared" si="48"/>
        <v>7.9600001128938263E-3</v>
      </c>
      <c r="DG33" s="14">
        <f t="shared" si="49"/>
        <v>3.6451487400865276E-6</v>
      </c>
      <c r="DH33" s="14">
        <f t="shared" si="50"/>
        <v>4.5000000409488377E-3</v>
      </c>
      <c r="DI33" s="14">
        <f t="shared" si="51"/>
        <v>4.629227123965321E-6</v>
      </c>
    </row>
    <row r="34" spans="1:113" x14ac:dyDescent="0.25">
      <c r="A34" s="7">
        <v>1</v>
      </c>
      <c r="B34" s="7" t="s">
        <v>3</v>
      </c>
      <c r="C34" s="10">
        <v>0.1</v>
      </c>
      <c r="D34" s="20">
        <v>-0.39947956867146145</v>
      </c>
      <c r="E34" s="20">
        <v>1.1920636278068277E-3</v>
      </c>
      <c r="F34" s="20">
        <v>0.50311912336664921</v>
      </c>
      <c r="G34" s="20">
        <v>1.7135014973045427E-3</v>
      </c>
      <c r="H34" s="8" t="s">
        <v>3</v>
      </c>
      <c r="I34" s="35"/>
      <c r="J34" s="20">
        <v>-1.4745686074662926E-3</v>
      </c>
      <c r="K34" s="20">
        <v>1.0992478561318629E-3</v>
      </c>
      <c r="L34" s="20">
        <v>7.642875889018986E-5</v>
      </c>
      <c r="M34" s="20">
        <v>5.1183191752326843E-4</v>
      </c>
      <c r="N34" s="8" t="s">
        <v>3</v>
      </c>
      <c r="P34" s="21">
        <f t="shared" si="3"/>
        <v>-0.39800989402401304</v>
      </c>
      <c r="Q34" s="21">
        <f t="shared" si="4"/>
        <v>4.035404371562557E-3</v>
      </c>
      <c r="R34" s="21">
        <f t="shared" si="5"/>
        <v>0.50299217180676004</v>
      </c>
      <c r="S34" s="21">
        <f t="shared" si="6"/>
        <v>3.8277175474762952E-3</v>
      </c>
      <c r="T34" s="18" t="str">
        <f t="shared" si="7"/>
        <v>m</v>
      </c>
      <c r="U34" t="str">
        <f t="shared" si="27"/>
        <v>OK</v>
      </c>
      <c r="W34" s="22">
        <v>-0.39800000000000002</v>
      </c>
      <c r="X34" s="22"/>
      <c r="Y34" s="22">
        <v>0.503</v>
      </c>
      <c r="Z34" s="22"/>
      <c r="AA34" t="str">
        <f t="shared" si="28"/>
        <v>m</v>
      </c>
      <c r="AC34" s="22">
        <f t="shared" si="29"/>
        <v>-9.8940240130240831E-6</v>
      </c>
      <c r="AD34" s="22">
        <f t="shared" si="30"/>
        <v>4.035404371562557E-3</v>
      </c>
      <c r="AE34" s="22">
        <f t="shared" si="31"/>
        <v>-7.828193239967085E-6</v>
      </c>
      <c r="AF34" s="22">
        <f t="shared" si="30"/>
        <v>3.8277175474762952E-3</v>
      </c>
      <c r="AG34" t="str">
        <f t="shared" si="32"/>
        <v>m</v>
      </c>
      <c r="AH34" s="22">
        <f t="shared" si="33"/>
        <v>-5.0000639951197634E-6</v>
      </c>
      <c r="AI34" s="22"/>
      <c r="AJ34" s="22">
        <f t="shared" si="34"/>
        <v>4.2694607759075076E-5</v>
      </c>
      <c r="AK34" s="22"/>
      <c r="AL34" t="str">
        <f t="shared" si="35"/>
        <v>m</v>
      </c>
      <c r="AN34" s="11">
        <f t="shared" si="8"/>
        <v>100</v>
      </c>
      <c r="AO34" s="11" t="str">
        <f t="shared" si="9"/>
        <v>mHz</v>
      </c>
      <c r="AP34" s="12">
        <f t="shared" si="10"/>
        <v>1E-3</v>
      </c>
      <c r="AQ34" s="13">
        <f t="shared" si="36"/>
        <v>-3.9800500006399514E-4</v>
      </c>
      <c r="AR34" s="13">
        <f t="shared" si="37"/>
        <v>1.6215306170253066E-6</v>
      </c>
      <c r="AS34" s="13">
        <f t="shared" si="38"/>
        <v>5.030426946077591E-4</v>
      </c>
      <c r="AT34" s="13">
        <f t="shared" si="39"/>
        <v>1.7883118556505895E-6</v>
      </c>
      <c r="AU34" s="17">
        <f t="shared" si="40"/>
        <v>6.4145142658986729E-4</v>
      </c>
      <c r="AV34" s="14">
        <f t="shared" si="41"/>
        <v>1.7260116793910584E-6</v>
      </c>
      <c r="AW34" s="17">
        <f t="shared" si="42"/>
        <v>2.2401454246912662</v>
      </c>
      <c r="AX34" s="13">
        <f t="shared" si="43"/>
        <v>2.6310520148588542E-3</v>
      </c>
      <c r="AZ34" s="12">
        <f>IFERROR(MATCH(AU34 - 0.000001,'Ref Z list'!$C$5:$C$30,1),1)</f>
        <v>1</v>
      </c>
      <c r="BA34" s="12" t="str">
        <f>INDEX('Ref Z list'!$D$5:$D$30,AZ34)</f>
        <v>0m</v>
      </c>
      <c r="BB34" s="12">
        <f>INDEX('Ref Z list'!$C$5:$C$30,AZ34)</f>
        <v>0</v>
      </c>
      <c r="BC34" s="12">
        <f>IFERROR(MATCH(AN34&amp;AO34&amp;A34&amp;B34&amp;BA34,'Cal Data'!$AR$6:$AR$1108,0),0)</f>
        <v>4</v>
      </c>
      <c r="BD34" s="12">
        <f t="shared" si="44"/>
        <v>1</v>
      </c>
      <c r="BE34" s="12" t="str">
        <f>INDEX('Ref Z list'!$D$5:$D$30,BD34+1)</f>
        <v>1m</v>
      </c>
      <c r="BF34" s="12">
        <f>IFERROR(MATCH(AN34&amp;AO34&amp;A34&amp;B34&amp;BE34,'Cal Data'!$AR$6:$AR$1108,0),0)</f>
        <v>22</v>
      </c>
      <c r="BG34" s="12">
        <f t="shared" si="45"/>
        <v>1</v>
      </c>
      <c r="BH34" s="12" t="str">
        <f>INDEX('Ref Z list'!$D$5:$D$30,BG34)</f>
        <v>0m</v>
      </c>
      <c r="BI34" s="12" t="str">
        <f>IF(INDEX('Ref Z list'!$D$5:$D$30,BG34+1)=0,BH34,INDEX('Ref Z list'!$D$5:$D$30,BG34+1))</f>
        <v>1m</v>
      </c>
      <c r="BJ34" s="12">
        <f>INDEX('Ref Z list'!$C$5:$C$30,BG34)</f>
        <v>0</v>
      </c>
      <c r="BK34" s="12">
        <f>INDEX('Ref Z list'!$C$5:$C$30,BG34+1)</f>
        <v>1E-3</v>
      </c>
      <c r="BL34" s="14" t="str">
        <f t="shared" si="46"/>
        <v>100mHz1m0m</v>
      </c>
      <c r="BM34" s="14" t="str">
        <f t="shared" si="47"/>
        <v>100mHz1m1m</v>
      </c>
      <c r="BN34" s="12">
        <f>IFERROR(MATCH(BL34,'Cal Data'!$AR$6:$AR$1108,0),0)</f>
        <v>4</v>
      </c>
      <c r="BO34" s="12">
        <f>IFERROR(MATCH(BM34,'Cal Data'!$AR$6:$AR$1108,0),0)</f>
        <v>22</v>
      </c>
      <c r="BQ34" s="14" t="str">
        <f>INDEX('Cal Data'!AR$6:AR$1108,$BN34)</f>
        <v>100mHz1m0m</v>
      </c>
      <c r="BR34" s="14">
        <f>INDEX('Cal Data'!AS$6:AS$1108,$BN34)</f>
        <v>0</v>
      </c>
      <c r="BS34" s="14">
        <f>INDEX('Cal Data'!AT$6:AT$1108,$BN34)</f>
        <v>1.294343499441518E-3</v>
      </c>
      <c r="BT34" s="14">
        <f>INDEX('Cal Data'!AU$6:AU$1108,$BN34)</f>
        <v>0</v>
      </c>
      <c r="BU34" s="14">
        <f>INDEX('Cal Data'!AV$6:AV$1108,$BN34)</f>
        <v>2.6331719865933397E-3</v>
      </c>
      <c r="BV34" s="14" t="str">
        <f>INDEX('Cal Data'!AR$6:AR$1108,$BO34)</f>
        <v>100mHz1m1m</v>
      </c>
      <c r="BW34" s="14">
        <f>INDEX('Cal Data'!AS$6:AS$1108,$BO34)</f>
        <v>-8.8917922471190569E-8</v>
      </c>
      <c r="BX34" s="14">
        <f>INDEX('Cal Data'!AT$6:AT$1108,$BO34)</f>
        <v>2.7176349210478491E-3</v>
      </c>
      <c r="BY34" s="14">
        <f>INDEX('Cal Data'!AU$6:AU$1108,$BO34)</f>
        <v>5.4866373363362271E-8</v>
      </c>
      <c r="BZ34" s="14">
        <f>INDEX('Cal Data'!AV$6:AV$1108,$BO34)</f>
        <v>2.7373747961204824E-3</v>
      </c>
      <c r="CB34" s="14">
        <f t="shared" si="11"/>
        <v>-5.7036528218552412E-8</v>
      </c>
      <c r="CC34" s="14">
        <f t="shared" si="12"/>
        <v>2.7176349210478491E-3</v>
      </c>
      <c r="CD34" s="14">
        <f t="shared" si="13"/>
        <v>5.4866373363362271E-8</v>
      </c>
      <c r="CE34" s="14">
        <f t="shared" si="14"/>
        <v>2.7000130274191974E-3</v>
      </c>
      <c r="CG34" s="14">
        <f t="shared" si="15"/>
        <v>-3.9806203659221371E-4</v>
      </c>
      <c r="CH34" s="14">
        <f t="shared" si="16"/>
        <v>2.7176368560837775E-3</v>
      </c>
      <c r="CI34" s="14">
        <f t="shared" si="17"/>
        <v>5.0309756098112243E-4</v>
      </c>
      <c r="CJ34" s="14">
        <f t="shared" si="18"/>
        <v>2.7000153963395376E-3</v>
      </c>
      <c r="CL34">
        <f>INDEX('Cal Data'!BB$6:BB$1000,$BN34)</f>
        <v>1</v>
      </c>
      <c r="CM34">
        <f>INDEX('Cal Data'!BC$6:BC$1000,$BN34)</f>
        <v>2.9340960798048908E-6</v>
      </c>
      <c r="CN34">
        <f>INDEX('Cal Data'!BD$6:BD$1000,$BN34)</f>
        <v>5.4857068166675545E-5</v>
      </c>
      <c r="CO34">
        <f>INDEX('Cal Data'!BE$6:BE$1000,$BN34)</f>
        <v>4.3057891876915845E-3</v>
      </c>
      <c r="CP34" t="str">
        <f>INDEX('Cal Data'!BF$6:BF$1000,$BN34)</f>
        <v>OK</v>
      </c>
      <c r="CQ34">
        <f>INDEX('Cal Data'!BB$6:BB$1000,$BO34)</f>
        <v>0.99991108798713568</v>
      </c>
      <c r="CR34">
        <f>INDEX('Cal Data'!BC$6:BC$1000,$BO34)</f>
        <v>2.7297091643323898E-6</v>
      </c>
      <c r="CS34">
        <f>INDEX('Cal Data'!BD$6:BD$1000,$BO34)</f>
        <v>5.4857068166675545E-5</v>
      </c>
      <c r="CT34">
        <f>INDEX('Cal Data'!BE$6:BE$1000,$BO34)</f>
        <v>4.3057891876915845E-3</v>
      </c>
      <c r="CU34" t="str">
        <f>INDEX('Cal Data'!BF$6:BF$1000,$BO34)</f>
        <v>OK</v>
      </c>
      <c r="CW34" s="14">
        <f t="shared" si="19"/>
        <v>0.9999429672625072</v>
      </c>
      <c r="CX34" s="14">
        <f t="shared" si="20"/>
        <v>2.7297091643323898E-6</v>
      </c>
      <c r="CY34" s="14">
        <f t="shared" si="21"/>
        <v>5.4857068166675545E-5</v>
      </c>
      <c r="CZ34" s="14">
        <f t="shared" si="22"/>
        <v>4.3057891876915845E-3</v>
      </c>
      <c r="DB34" s="14">
        <f t="shared" si="23"/>
        <v>6.4141484285904025E-4</v>
      </c>
      <c r="DC34" s="14">
        <f t="shared" si="24"/>
        <v>3.4520238028573544E-6</v>
      </c>
      <c r="DD34" s="25">
        <f t="shared" si="25"/>
        <v>2.2402002817594329</v>
      </c>
      <c r="DE34" s="25">
        <f t="shared" si="26"/>
        <v>6.7992322616905135E-3</v>
      </c>
      <c r="DF34" s="14">
        <f t="shared" si="48"/>
        <v>-3.9800989402401303E-4</v>
      </c>
      <c r="DG34" s="14">
        <f t="shared" si="49"/>
        <v>4.0354043715625572E-6</v>
      </c>
      <c r="DH34" s="14">
        <f t="shared" si="50"/>
        <v>5.0299217180676007E-4</v>
      </c>
      <c r="DI34" s="14">
        <f t="shared" si="51"/>
        <v>3.8277175474762951E-6</v>
      </c>
    </row>
    <row r="35" spans="1:113" x14ac:dyDescent="0.25">
      <c r="A35" s="7">
        <v>10</v>
      </c>
      <c r="B35" s="7" t="s">
        <v>3</v>
      </c>
      <c r="C35" s="10">
        <v>0.5</v>
      </c>
      <c r="D35" s="20">
        <v>2.8785581782791985</v>
      </c>
      <c r="E35" s="20">
        <v>3.3605770077603411E-4</v>
      </c>
      <c r="F35" s="20">
        <v>3.1807054747412504</v>
      </c>
      <c r="G35" s="20">
        <v>2.2488173180504052E-4</v>
      </c>
      <c r="H35" s="8" t="s">
        <v>3</v>
      </c>
      <c r="I35" s="35"/>
      <c r="J35" s="20">
        <v>-1.7664253948196592E-3</v>
      </c>
      <c r="K35" s="20">
        <v>1.2331017705015602E-3</v>
      </c>
      <c r="L35" s="20">
        <v>8.1276635790461071E-4</v>
      </c>
      <c r="M35" s="20">
        <v>1.9114574625674196E-3</v>
      </c>
      <c r="N35" s="8" t="s">
        <v>3</v>
      </c>
      <c r="P35" s="21">
        <f t="shared" si="3"/>
        <v>2.8800000162795634</v>
      </c>
      <c r="Q35" s="21">
        <f t="shared" si="4"/>
        <v>3.6912027240758555E-3</v>
      </c>
      <c r="R35" s="21">
        <f t="shared" si="5"/>
        <v>3.1799999919994359</v>
      </c>
      <c r="S35" s="21">
        <f t="shared" si="6"/>
        <v>3.6287975805685594E-3</v>
      </c>
      <c r="T35" s="18" t="str">
        <f t="shared" si="7"/>
        <v>m</v>
      </c>
      <c r="U35" t="str">
        <f t="shared" si="27"/>
        <v>OK</v>
      </c>
      <c r="W35" s="22">
        <v>2.8800000000000003</v>
      </c>
      <c r="X35" s="22"/>
      <c r="Y35" s="22">
        <v>3.18</v>
      </c>
      <c r="Z35" s="22"/>
      <c r="AA35" t="str">
        <f t="shared" si="28"/>
        <v>m</v>
      </c>
      <c r="AC35" s="22">
        <f t="shared" si="29"/>
        <v>1.6279563030963118E-8</v>
      </c>
      <c r="AD35" s="22">
        <f t="shared" si="30"/>
        <v>3.6912027240758555E-3</v>
      </c>
      <c r="AE35" s="22">
        <f t="shared" si="31"/>
        <v>-8.0005642111302677E-9</v>
      </c>
      <c r="AF35" s="22">
        <f t="shared" si="30"/>
        <v>3.6287975805685594E-3</v>
      </c>
      <c r="AG35" t="str">
        <f t="shared" si="32"/>
        <v>m</v>
      </c>
      <c r="AH35" s="22">
        <f t="shared" si="33"/>
        <v>3.2460367401787593E-4</v>
      </c>
      <c r="AI35" s="22"/>
      <c r="AJ35" s="22">
        <f t="shared" si="34"/>
        <v>-1.0729161665423703E-4</v>
      </c>
      <c r="AK35" s="22"/>
      <c r="AL35" t="str">
        <f t="shared" si="35"/>
        <v>m</v>
      </c>
      <c r="AN35" s="11">
        <f t="shared" si="8"/>
        <v>500</v>
      </c>
      <c r="AO35" s="11" t="str">
        <f t="shared" si="9"/>
        <v>mHz</v>
      </c>
      <c r="AP35" s="12">
        <f t="shared" si="10"/>
        <v>1E-3</v>
      </c>
      <c r="AQ35" s="13">
        <f t="shared" si="36"/>
        <v>2.8803246036740184E-3</v>
      </c>
      <c r="AR35" s="13">
        <f t="shared" si="37"/>
        <v>1.2780746279716834E-6</v>
      </c>
      <c r="AS35" s="13">
        <f t="shared" si="38"/>
        <v>3.179892708383346E-3</v>
      </c>
      <c r="AT35" s="13">
        <f t="shared" si="39"/>
        <v>1.9246405961904452E-6</v>
      </c>
      <c r="AU35" s="17">
        <f t="shared" si="40"/>
        <v>4.2904530599179687E-3</v>
      </c>
      <c r="AV35" s="14">
        <f t="shared" si="41"/>
        <v>1.664623237855868E-6</v>
      </c>
      <c r="AW35" s="17">
        <f t="shared" si="42"/>
        <v>0.83478986782495157</v>
      </c>
      <c r="AX35" s="13">
        <f t="shared" si="43"/>
        <v>3.7341199356387953E-4</v>
      </c>
      <c r="AZ35" s="12">
        <f>IFERROR(MATCH(AU35 - 0.000001,'Ref Z list'!$C$5:$C$30,1),1)</f>
        <v>3</v>
      </c>
      <c r="BA35" s="12" t="str">
        <f>INDEX('Ref Z list'!$D$5:$D$30,AZ35)</f>
        <v>3m</v>
      </c>
      <c r="BB35" s="12">
        <f>INDEX('Ref Z list'!$C$5:$C$30,AZ35)</f>
        <v>3.0000000000000001E-3</v>
      </c>
      <c r="BC35" s="12">
        <f>IFERROR(MATCH(AN35&amp;AO35&amp;A35&amp;B35&amp;BA35,'Cal Data'!$AR$6:$AR$1108,0),0)</f>
        <v>78</v>
      </c>
      <c r="BD35" s="12">
        <f t="shared" si="44"/>
        <v>3</v>
      </c>
      <c r="BE35" s="12" t="str">
        <f>INDEX('Ref Z list'!$D$5:$D$30,BD35+1)</f>
        <v>10m</v>
      </c>
      <c r="BF35" s="12">
        <f>IFERROR(MATCH(AN35&amp;AO35&amp;A35&amp;B35&amp;BE35,'Cal Data'!$AR$6:$AR$1108,0),0)</f>
        <v>96</v>
      </c>
      <c r="BG35" s="12">
        <f t="shared" si="45"/>
        <v>3</v>
      </c>
      <c r="BH35" s="12" t="str">
        <f>INDEX('Ref Z list'!$D$5:$D$30,BG35)</f>
        <v>3m</v>
      </c>
      <c r="BI35" s="12" t="str">
        <f>IF(INDEX('Ref Z list'!$D$5:$D$30,BG35+1)=0,BH35,INDEX('Ref Z list'!$D$5:$D$30,BG35+1))</f>
        <v>10m</v>
      </c>
      <c r="BJ35" s="12">
        <f>INDEX('Ref Z list'!$C$5:$C$30,BG35)</f>
        <v>3.0000000000000001E-3</v>
      </c>
      <c r="BK35" s="12">
        <f>INDEX('Ref Z list'!$C$5:$C$30,BG35+1)</f>
        <v>0.01</v>
      </c>
      <c r="BL35" s="14" t="str">
        <f t="shared" si="46"/>
        <v>500mHz10m3m</v>
      </c>
      <c r="BM35" s="14" t="str">
        <f t="shared" si="47"/>
        <v>500mHz10m10m</v>
      </c>
      <c r="BN35" s="12">
        <f>IFERROR(MATCH(BL35,'Cal Data'!$AR$6:$AR$1108,0),0)</f>
        <v>78</v>
      </c>
      <c r="BO35" s="12">
        <f>IFERROR(MATCH(BM35,'Cal Data'!$AR$6:$AR$1108,0),0)</f>
        <v>96</v>
      </c>
      <c r="BQ35" s="14" t="str">
        <f>INDEX('Cal Data'!AR$6:AR$1108,$BN35)</f>
        <v>500mHz10m3m</v>
      </c>
      <c r="BR35" s="14">
        <f>INDEX('Cal Data'!AS$6:AS$1108,$BN35)</f>
        <v>-1.1634679029275466E-7</v>
      </c>
      <c r="BS35" s="14">
        <f>INDEX('Cal Data'!AT$6:AT$1108,$BN35)</f>
        <v>2.3199686185985677E-3</v>
      </c>
      <c r="BT35" s="14">
        <f>INDEX('Cal Data'!AU$6:AU$1108,$BN35)</f>
        <v>3.000071529815297E-7</v>
      </c>
      <c r="BU35" s="14">
        <f>INDEX('Cal Data'!AV$6:AV$1108,$BN35)</f>
        <v>1.6706900535159678E-3</v>
      </c>
      <c r="BV35" s="14" t="str">
        <f>INDEX('Cal Data'!AR$6:AR$1108,$BO35)</f>
        <v>500mHz10m10m</v>
      </c>
      <c r="BW35" s="14">
        <f>INDEX('Cal Data'!AS$6:AS$1108,$BO35)</f>
        <v>-3.3994489829006214E-8</v>
      </c>
      <c r="BX35" s="14">
        <f>INDEX('Cal Data'!AT$6:AT$1108,$BO35)</f>
        <v>7.6531426284852236E-4</v>
      </c>
      <c r="BY35" s="14">
        <f>INDEX('Cal Data'!AU$6:AU$1108,$BO35)</f>
        <v>-4.7206310535884248E-7</v>
      </c>
      <c r="BZ35" s="14">
        <f>INDEX('Cal Data'!AV$6:AV$1108,$BO35)</f>
        <v>3.382093277853221E-3</v>
      </c>
      <c r="CB35" s="14">
        <f t="shared" si="11"/>
        <v>-1.0116510770350778E-7</v>
      </c>
      <c r="CC35" s="14">
        <f t="shared" si="12"/>
        <v>7.6531426284852236E-4</v>
      </c>
      <c r="CD35" s="14">
        <f t="shared" si="13"/>
        <v>1.5767566336053117E-7</v>
      </c>
      <c r="CE35" s="14">
        <f t="shared" si="14"/>
        <v>1.9861879860301802E-3</v>
      </c>
      <c r="CG35" s="14">
        <f t="shared" si="15"/>
        <v>2.8802234385663151E-3</v>
      </c>
      <c r="CH35" s="14">
        <f t="shared" si="16"/>
        <v>7.6531853160523679E-4</v>
      </c>
      <c r="CI35" s="14">
        <f t="shared" si="17"/>
        <v>3.1800503840467066E-3</v>
      </c>
      <c r="CJ35" s="14">
        <f t="shared" si="18"/>
        <v>1.9861917160275142E-3</v>
      </c>
      <c r="CL35">
        <f>INDEX('Cal Data'!BB$6:BB$1000,$BN35)</f>
        <v>0.99996122501338702</v>
      </c>
      <c r="CM35">
        <f>INDEX('Cal Data'!BC$6:BC$1000,$BN35)</f>
        <v>3.3039381637568687E-6</v>
      </c>
      <c r="CN35">
        <f>INDEX('Cal Data'!BD$6:BD$1000,$BN35)</f>
        <v>9.9996740286674635E-5</v>
      </c>
      <c r="CO35">
        <f>INDEX('Cal Data'!BE$6:BE$1000,$BN35)</f>
        <v>5.5959026760011373E-4</v>
      </c>
      <c r="CP35" t="str">
        <f>INDEX('Cal Data'!BF$6:BF$1000,$BN35)</f>
        <v>OK</v>
      </c>
      <c r="CQ35">
        <f>INDEX('Cal Data'!BB$6:BB$1000,$BO35)</f>
        <v>0.99999660174237004</v>
      </c>
      <c r="CR35">
        <f>INDEX('Cal Data'!BC$6:BC$1000,$BO35)</f>
        <v>3.041289795169304E-6</v>
      </c>
      <c r="CS35">
        <f>INDEX('Cal Data'!BD$6:BD$1000,$BO35)</f>
        <v>-4.7204594921748343E-5</v>
      </c>
      <c r="CT35">
        <f>INDEX('Cal Data'!BE$6:BE$1000,$BO35)</f>
        <v>4.7381385252873989E-4</v>
      </c>
      <c r="CU35" t="str">
        <f>INDEX('Cal Data'!BF$6:BF$1000,$BO35)</f>
        <v>OK</v>
      </c>
      <c r="CW35" s="14">
        <f t="shared" si="19"/>
        <v>0.99996774672883926</v>
      </c>
      <c r="CX35" s="14">
        <f t="shared" si="20"/>
        <v>3.041289795169304E-6</v>
      </c>
      <c r="CY35" s="14">
        <f t="shared" si="21"/>
        <v>7.2860109794714638E-5</v>
      </c>
      <c r="CZ35" s="14">
        <f t="shared" si="22"/>
        <v>5.4377734798616404E-4</v>
      </c>
      <c r="DB35" s="14">
        <f t="shared" si="23"/>
        <v>4.2903146787720246E-3</v>
      </c>
      <c r="DC35" s="14">
        <f t="shared" si="24"/>
        <v>3.3292720465112408E-6</v>
      </c>
      <c r="DD35" s="25">
        <f t="shared" si="25"/>
        <v>0.83486272793474625</v>
      </c>
      <c r="DE35" s="25">
        <f t="shared" si="26"/>
        <v>9.238180946118499E-4</v>
      </c>
      <c r="DF35" s="14">
        <f t="shared" si="48"/>
        <v>2.8800000162795634E-3</v>
      </c>
      <c r="DG35" s="14">
        <f t="shared" si="49"/>
        <v>3.6912027240758557E-6</v>
      </c>
      <c r="DH35" s="14">
        <f t="shared" si="50"/>
        <v>3.1799999919994359E-3</v>
      </c>
      <c r="DI35" s="14">
        <f t="shared" si="51"/>
        <v>3.6287975805685594E-6</v>
      </c>
    </row>
    <row r="36" spans="1:113" x14ac:dyDescent="0.25">
      <c r="A36" s="7">
        <v>1</v>
      </c>
      <c r="B36" s="7" t="s">
        <v>3</v>
      </c>
      <c r="C36" s="10">
        <v>20</v>
      </c>
      <c r="D36" s="20">
        <v>-0.93157247192259407</v>
      </c>
      <c r="E36" s="20">
        <v>4.2687511482970418E-4</v>
      </c>
      <c r="F36" s="20">
        <v>0.39803757825619468</v>
      </c>
      <c r="G36" s="20">
        <v>1.0686094578756184E-3</v>
      </c>
      <c r="H36" s="8" t="s">
        <v>3</v>
      </c>
      <c r="I36" s="35"/>
      <c r="J36" s="20">
        <v>1.3837624151038538E-3</v>
      </c>
      <c r="K36" s="20">
        <v>1.1917452097131968E-3</v>
      </c>
      <c r="L36" s="20">
        <v>1.1425647311706245E-3</v>
      </c>
      <c r="M36" s="20">
        <v>1.3721518992980014E-3</v>
      </c>
      <c r="N36" s="8" t="s">
        <v>3</v>
      </c>
      <c r="P36" s="21">
        <f t="shared" si="3"/>
        <v>-0.93300042702067165</v>
      </c>
      <c r="Q36" s="21">
        <f t="shared" si="4"/>
        <v>3.069580134059851E-3</v>
      </c>
      <c r="R36" s="21">
        <f t="shared" si="5"/>
        <v>0.39699900280029521</v>
      </c>
      <c r="S36" s="21">
        <f t="shared" si="6"/>
        <v>4.370856689284575E-3</v>
      </c>
      <c r="T36" s="18" t="str">
        <f t="shared" si="7"/>
        <v>m</v>
      </c>
      <c r="U36" t="str">
        <f t="shared" si="27"/>
        <v>Extrapolated</v>
      </c>
      <c r="W36" s="22">
        <v>-0.93300000000000005</v>
      </c>
      <c r="X36" s="22"/>
      <c r="Y36" s="22">
        <v>0.39700000000000002</v>
      </c>
      <c r="Z36" s="22"/>
      <c r="AA36" t="str">
        <f t="shared" si="28"/>
        <v>m</v>
      </c>
      <c r="AC36" s="22">
        <f t="shared" si="29"/>
        <v>-4.2702067160060864E-7</v>
      </c>
      <c r="AD36" s="22">
        <f t="shared" si="30"/>
        <v>3.069580134059851E-3</v>
      </c>
      <c r="AE36" s="22">
        <f t="shared" si="31"/>
        <v>-9.9719970481082498E-7</v>
      </c>
      <c r="AF36" s="22">
        <f t="shared" si="30"/>
        <v>4.370856689284575E-3</v>
      </c>
      <c r="AG36" t="str">
        <f t="shared" si="32"/>
        <v>m</v>
      </c>
      <c r="AH36" s="22">
        <f t="shared" si="33"/>
        <v>4.376566230213097E-5</v>
      </c>
      <c r="AI36" s="22"/>
      <c r="AJ36" s="22">
        <f t="shared" si="34"/>
        <v>-1.0498647497597657E-4</v>
      </c>
      <c r="AK36" s="22"/>
      <c r="AL36" t="str">
        <f t="shared" si="35"/>
        <v>m</v>
      </c>
      <c r="AN36" s="11">
        <f t="shared" si="8"/>
        <v>20</v>
      </c>
      <c r="AO36" s="11" t="str">
        <f t="shared" si="9"/>
        <v>Hz</v>
      </c>
      <c r="AP36" s="12">
        <f t="shared" si="10"/>
        <v>1E-3</v>
      </c>
      <c r="AQ36" s="13">
        <f t="shared" si="36"/>
        <v>-9.3295623433769799E-4</v>
      </c>
      <c r="AR36" s="13">
        <f t="shared" si="37"/>
        <v>1.2658905989599674E-6</v>
      </c>
      <c r="AS36" s="13">
        <f t="shared" si="38"/>
        <v>3.9689501352502406E-4</v>
      </c>
      <c r="AT36" s="13">
        <f t="shared" si="39"/>
        <v>1.739174231699727E-6</v>
      </c>
      <c r="AU36" s="17">
        <f t="shared" si="40"/>
        <v>1.0138703008524348E-3</v>
      </c>
      <c r="AV36" s="14">
        <f t="shared" si="41"/>
        <v>1.3492336668968572E-6</v>
      </c>
      <c r="AW36" s="17">
        <f t="shared" si="42"/>
        <v>2.7393692456200833</v>
      </c>
      <c r="AX36" s="13">
        <f t="shared" si="43"/>
        <v>1.6524234967650302E-3</v>
      </c>
      <c r="AZ36" s="12">
        <f>IFERROR(MATCH(AU36 - 0.000001,'Ref Z list'!$C$5:$C$30,1),1)</f>
        <v>2</v>
      </c>
      <c r="BA36" s="12" t="str">
        <f>INDEX('Ref Z list'!$D$5:$D$30,AZ36)</f>
        <v>1m</v>
      </c>
      <c r="BB36" s="12">
        <f>INDEX('Ref Z list'!$C$5:$C$30,AZ36)</f>
        <v>1E-3</v>
      </c>
      <c r="BC36" s="12">
        <f>IFERROR(MATCH(AN36&amp;AO36&amp;A36&amp;B36&amp;BA36,'Cal Data'!$AR$6:$AR$1108,0),0)</f>
        <v>29</v>
      </c>
      <c r="BD36" s="12">
        <f t="shared" si="44"/>
        <v>2</v>
      </c>
      <c r="BE36" s="12" t="str">
        <f>INDEX('Ref Z list'!$D$5:$D$30,BD36+1)</f>
        <v>3m</v>
      </c>
      <c r="BF36" s="12">
        <f>IFERROR(MATCH(AN36&amp;AO36&amp;A36&amp;B36&amp;BE36,'Cal Data'!$AR$6:$AR$1108,0),0)</f>
        <v>0</v>
      </c>
      <c r="BG36" s="12">
        <f t="shared" si="45"/>
        <v>1</v>
      </c>
      <c r="BH36" s="12" t="str">
        <f>INDEX('Ref Z list'!$D$5:$D$30,BG36)</f>
        <v>0m</v>
      </c>
      <c r="BI36" s="12" t="str">
        <f>IF(INDEX('Ref Z list'!$D$5:$D$30,BG36+1)=0,BH36,INDEX('Ref Z list'!$D$5:$D$30,BG36+1))</f>
        <v>1m</v>
      </c>
      <c r="BJ36" s="12">
        <f>INDEX('Ref Z list'!$C$5:$C$30,BG36)</f>
        <v>0</v>
      </c>
      <c r="BK36" s="12">
        <f>INDEX('Ref Z list'!$C$5:$C$30,BG36+1)</f>
        <v>1E-3</v>
      </c>
      <c r="BL36" s="14" t="str">
        <f t="shared" si="46"/>
        <v>20Hz1m0m</v>
      </c>
      <c r="BM36" s="14" t="str">
        <f t="shared" si="47"/>
        <v>20Hz1m1m</v>
      </c>
      <c r="BN36" s="12">
        <f>IFERROR(MATCH(BL36,'Cal Data'!$AR$6:$AR$1108,0),0)</f>
        <v>11</v>
      </c>
      <c r="BO36" s="12">
        <f>IFERROR(MATCH(BM36,'Cal Data'!$AR$6:$AR$1108,0),0)</f>
        <v>29</v>
      </c>
      <c r="BQ36" s="14" t="str">
        <f>INDEX('Cal Data'!AR$6:AR$1108,$BN36)</f>
        <v>20Hz1m0m</v>
      </c>
      <c r="BR36" s="14">
        <f>INDEX('Cal Data'!AS$6:AS$1108,$BN36)</f>
        <v>0</v>
      </c>
      <c r="BS36" s="14">
        <f>INDEX('Cal Data'!AT$6:AT$1108,$BN36)</f>
        <v>4.6609064802966997E-4</v>
      </c>
      <c r="BT36" s="14">
        <f>INDEX('Cal Data'!AU$6:AU$1108,$BN36)</f>
        <v>0</v>
      </c>
      <c r="BU36" s="14">
        <f>INDEX('Cal Data'!AV$6:AV$1108,$BN36)</f>
        <v>1.0024783172915826E-3</v>
      </c>
      <c r="BV36" s="14" t="str">
        <f>INDEX('Cal Data'!AR$6:AR$1108,$BO36)</f>
        <v>20Hz1m1m</v>
      </c>
      <c r="BW36" s="14">
        <f>INDEX('Cal Data'!AS$6:AS$1108,$BO36)</f>
        <v>7.91797039830823E-8</v>
      </c>
      <c r="BX36" s="14">
        <f>INDEX('Cal Data'!AT$6:AT$1108,$BO36)</f>
        <v>3.7400971824937653E-3</v>
      </c>
      <c r="BY36" s="14">
        <f>INDEX('Cal Data'!AU$6:AU$1108,$BO36)</f>
        <v>-7.7292836007805346E-8</v>
      </c>
      <c r="BZ36" s="14">
        <f>INDEX('Cal Data'!AV$6:AV$1108,$BO36)</f>
        <v>1.1892006543685505E-3</v>
      </c>
      <c r="CB36" s="14">
        <f t="shared" si="11"/>
        <v>8.0277950298734376E-8</v>
      </c>
      <c r="CC36" s="14">
        <f t="shared" si="12"/>
        <v>3.7400971824937653E-3</v>
      </c>
      <c r="CD36" s="14">
        <f t="shared" si="13"/>
        <v>-7.7292836007805346E-8</v>
      </c>
      <c r="CE36" s="14">
        <f t="shared" si="14"/>
        <v>1.1917905493596778E-3</v>
      </c>
      <c r="CG36" s="14">
        <f t="shared" si="15"/>
        <v>-9.3287595638739929E-4</v>
      </c>
      <c r="CH36" s="14">
        <f t="shared" si="16"/>
        <v>3.7400980394120468E-3</v>
      </c>
      <c r="CI36" s="14">
        <f t="shared" si="17"/>
        <v>3.9681772068901627E-4</v>
      </c>
      <c r="CJ36" s="14">
        <f t="shared" si="18"/>
        <v>1.1917956252860957E-3</v>
      </c>
      <c r="CL36">
        <f>INDEX('Cal Data'!BB$6:BB$1000,$BN36)</f>
        <v>1</v>
      </c>
      <c r="CM36">
        <f>INDEX('Cal Data'!BC$6:BC$1000,$BN36)</f>
        <v>1.1055330247534358E-6</v>
      </c>
      <c r="CN36">
        <f>INDEX('Cal Data'!BD$6:BD$1000,$BN36)</f>
        <v>-7.7311662914030411E-5</v>
      </c>
      <c r="CO36">
        <f>INDEX('Cal Data'!BE$6:BE$1000,$BN36)</f>
        <v>3.1212686893561672E-3</v>
      </c>
      <c r="CP36" t="str">
        <f>INDEX('Cal Data'!BF$6:BF$1000,$BN36)</f>
        <v>OK</v>
      </c>
      <c r="CQ36">
        <f>INDEX('Cal Data'!BB$6:BB$1000,$BO36)</f>
        <v>1.0000791656786645</v>
      </c>
      <c r="CR36">
        <f>INDEX('Cal Data'!BC$6:BC$1000,$BO36)</f>
        <v>5.035337762614056E-6</v>
      </c>
      <c r="CS36">
        <f>INDEX('Cal Data'!BD$6:BD$1000,$BO36)</f>
        <v>-7.7311662914030411E-5</v>
      </c>
      <c r="CT36">
        <f>INDEX('Cal Data'!BE$6:BE$1000,$BO36)</f>
        <v>3.1212686893561672E-3</v>
      </c>
      <c r="CU36" t="str">
        <f>INDEX('Cal Data'!BF$6:BF$1000,$BO36)</f>
        <v>OK</v>
      </c>
      <c r="CW36" s="14">
        <f t="shared" si="19"/>
        <v>1.0000802637304447</v>
      </c>
      <c r="CX36" s="14">
        <f t="shared" si="20"/>
        <v>5.035337762614056E-6</v>
      </c>
      <c r="CY36" s="14">
        <f t="shared" si="21"/>
        <v>-7.7311662914030411E-5</v>
      </c>
      <c r="CZ36" s="14">
        <f t="shared" si="22"/>
        <v>3.1212686893561672E-3</v>
      </c>
      <c r="DB36" s="14">
        <f t="shared" si="23"/>
        <v>1.0139516778649683E-3</v>
      </c>
      <c r="DC36" s="14">
        <f t="shared" si="24"/>
        <v>2.6984721629856754E-6</v>
      </c>
      <c r="DD36" s="25">
        <f t="shared" si="25"/>
        <v>2.7392919339571691</v>
      </c>
      <c r="DE36" s="25">
        <f t="shared" si="26"/>
        <v>4.545803766310183E-3</v>
      </c>
      <c r="DF36" s="14">
        <f t="shared" si="48"/>
        <v>-9.3300042702067166E-4</v>
      </c>
      <c r="DG36" s="14">
        <f t="shared" si="49"/>
        <v>3.0695801340598513E-6</v>
      </c>
      <c r="DH36" s="14">
        <f t="shared" si="50"/>
        <v>3.9699900280029519E-4</v>
      </c>
      <c r="DI36" s="14">
        <f t="shared" si="51"/>
        <v>4.370856689284575E-6</v>
      </c>
    </row>
    <row r="37" spans="1:113" x14ac:dyDescent="0.25">
      <c r="A37" s="7">
        <v>10</v>
      </c>
      <c r="B37" s="7" t="s">
        <v>3</v>
      </c>
      <c r="C37" s="10">
        <v>0.5</v>
      </c>
      <c r="D37" s="20">
        <v>-7.3883334987329174</v>
      </c>
      <c r="E37" s="20">
        <v>1.3533394383549353E-3</v>
      </c>
      <c r="F37" s="20">
        <v>-5.8695213756365554</v>
      </c>
      <c r="G37" s="20">
        <v>1.7012070645554462E-3</v>
      </c>
      <c r="H37" s="8" t="s">
        <v>3</v>
      </c>
      <c r="I37" s="35"/>
      <c r="J37" s="20">
        <v>1.5049849537681144E-3</v>
      </c>
      <c r="K37" s="20">
        <v>6.0071871524234265E-4</v>
      </c>
      <c r="L37" s="20">
        <v>7.7666715900869281E-4</v>
      </c>
      <c r="M37" s="20">
        <v>4.6106054241654024E-4</v>
      </c>
      <c r="N37" s="8" t="s">
        <v>3</v>
      </c>
      <c r="P37" s="21">
        <f t="shared" si="3"/>
        <v>-7.3900000562973815</v>
      </c>
      <c r="Q37" s="21">
        <f t="shared" si="4"/>
        <v>4.2973447997956757E-3</v>
      </c>
      <c r="R37" s="21">
        <f t="shared" si="5"/>
        <v>-5.8699999570527215</v>
      </c>
      <c r="S37" s="21">
        <f t="shared" si="6"/>
        <v>4.8282046972232817E-3</v>
      </c>
      <c r="T37" s="18" t="str">
        <f t="shared" si="7"/>
        <v>m</v>
      </c>
      <c r="U37" t="str">
        <f t="shared" si="27"/>
        <v>OK</v>
      </c>
      <c r="W37" s="22">
        <v>-7.39</v>
      </c>
      <c r="X37" s="22"/>
      <c r="Y37" s="22">
        <v>-5.87</v>
      </c>
      <c r="Z37" s="22"/>
      <c r="AA37" t="str">
        <f t="shared" si="28"/>
        <v>m</v>
      </c>
      <c r="AC37" s="22">
        <f t="shared" si="29"/>
        <v>-5.6297381867409513E-8</v>
      </c>
      <c r="AD37" s="22">
        <f t="shared" si="30"/>
        <v>4.2973447997956757E-3</v>
      </c>
      <c r="AE37" s="22">
        <f t="shared" si="31"/>
        <v>4.2947278622307294E-8</v>
      </c>
      <c r="AF37" s="22">
        <f t="shared" si="30"/>
        <v>4.8282046972232817E-3</v>
      </c>
      <c r="AG37" t="str">
        <f t="shared" si="32"/>
        <v>m</v>
      </c>
      <c r="AH37" s="22">
        <f t="shared" si="33"/>
        <v>1.6151631331418059E-4</v>
      </c>
      <c r="AI37" s="22"/>
      <c r="AJ37" s="22">
        <f t="shared" si="34"/>
        <v>-2.9804279556433499E-4</v>
      </c>
      <c r="AK37" s="22"/>
      <c r="AL37" t="str">
        <f t="shared" si="35"/>
        <v>m</v>
      </c>
      <c r="AN37" s="11">
        <f t="shared" si="8"/>
        <v>500</v>
      </c>
      <c r="AO37" s="11" t="str">
        <f t="shared" si="9"/>
        <v>mHz</v>
      </c>
      <c r="AP37" s="12">
        <f t="shared" si="10"/>
        <v>1E-3</v>
      </c>
      <c r="AQ37" s="13">
        <f t="shared" si="36"/>
        <v>-7.3898384836866855E-3</v>
      </c>
      <c r="AR37" s="13">
        <f t="shared" si="37"/>
        <v>1.4806723507411294E-6</v>
      </c>
      <c r="AS37" s="13">
        <f t="shared" si="38"/>
        <v>-5.8702980427955643E-3</v>
      </c>
      <c r="AT37" s="13">
        <f t="shared" si="39"/>
        <v>1.7625783103927022E-6</v>
      </c>
      <c r="AU37" s="17">
        <f t="shared" si="40"/>
        <v>9.4376963251752363E-3</v>
      </c>
      <c r="AV37" s="14">
        <f t="shared" si="41"/>
        <v>1.5956570979072029E-6</v>
      </c>
      <c r="AW37" s="17">
        <f t="shared" si="42"/>
        <v>-2.4702914197578636</v>
      </c>
      <c r="AX37" s="13">
        <f t="shared" si="43"/>
        <v>1.7580582811693436E-4</v>
      </c>
      <c r="AZ37" s="12">
        <f>IFERROR(MATCH(AU37 - 0.000001,'Ref Z list'!$C$5:$C$30,1),1)</f>
        <v>3</v>
      </c>
      <c r="BA37" s="12" t="str">
        <f>INDEX('Ref Z list'!$D$5:$D$30,AZ37)</f>
        <v>3m</v>
      </c>
      <c r="BB37" s="12">
        <f>INDEX('Ref Z list'!$C$5:$C$30,AZ37)</f>
        <v>3.0000000000000001E-3</v>
      </c>
      <c r="BC37" s="12">
        <f>IFERROR(MATCH(AN37&amp;AO37&amp;A37&amp;B37&amp;BA37,'Cal Data'!$AR$6:$AR$1108,0),0)</f>
        <v>78</v>
      </c>
      <c r="BD37" s="12">
        <f t="shared" si="44"/>
        <v>3</v>
      </c>
      <c r="BE37" s="12" t="str">
        <f>INDEX('Ref Z list'!$D$5:$D$30,BD37+1)</f>
        <v>10m</v>
      </c>
      <c r="BF37" s="12">
        <f>IFERROR(MATCH(AN37&amp;AO37&amp;A37&amp;B37&amp;BE37,'Cal Data'!$AR$6:$AR$1108,0),0)</f>
        <v>96</v>
      </c>
      <c r="BG37" s="12">
        <f t="shared" si="45"/>
        <v>3</v>
      </c>
      <c r="BH37" s="12" t="str">
        <f>INDEX('Ref Z list'!$D$5:$D$30,BG37)</f>
        <v>3m</v>
      </c>
      <c r="BI37" s="12" t="str">
        <f>IF(INDEX('Ref Z list'!$D$5:$D$30,BG37+1)=0,BH37,INDEX('Ref Z list'!$D$5:$D$30,BG37+1))</f>
        <v>10m</v>
      </c>
      <c r="BJ37" s="12">
        <f>INDEX('Ref Z list'!$C$5:$C$30,BG37)</f>
        <v>3.0000000000000001E-3</v>
      </c>
      <c r="BK37" s="12">
        <f>INDEX('Ref Z list'!$C$5:$C$30,BG37+1)</f>
        <v>0.01</v>
      </c>
      <c r="BL37" s="14" t="str">
        <f t="shared" si="46"/>
        <v>500mHz10m3m</v>
      </c>
      <c r="BM37" s="14" t="str">
        <f t="shared" si="47"/>
        <v>500mHz10m10m</v>
      </c>
      <c r="BN37" s="12">
        <f>IFERROR(MATCH(BL37,'Cal Data'!$AR$6:$AR$1108,0),0)</f>
        <v>78</v>
      </c>
      <c r="BO37" s="12">
        <f>IFERROR(MATCH(BM37,'Cal Data'!$AR$6:$AR$1108,0),0)</f>
        <v>96</v>
      </c>
      <c r="BQ37" s="14" t="str">
        <f>INDEX('Cal Data'!AR$6:AR$1108,$BN37)</f>
        <v>500mHz10m3m</v>
      </c>
      <c r="BR37" s="14">
        <f>INDEX('Cal Data'!AS$6:AS$1108,$BN37)</f>
        <v>-1.1634679029275466E-7</v>
      </c>
      <c r="BS37" s="14">
        <f>INDEX('Cal Data'!AT$6:AT$1108,$BN37)</f>
        <v>2.3199686185985677E-3</v>
      </c>
      <c r="BT37" s="14">
        <f>INDEX('Cal Data'!AU$6:AU$1108,$BN37)</f>
        <v>3.000071529815297E-7</v>
      </c>
      <c r="BU37" s="14">
        <f>INDEX('Cal Data'!AV$6:AV$1108,$BN37)</f>
        <v>1.6706900535159678E-3</v>
      </c>
      <c r="BV37" s="14" t="str">
        <f>INDEX('Cal Data'!AR$6:AR$1108,$BO37)</f>
        <v>500mHz10m10m</v>
      </c>
      <c r="BW37" s="14">
        <f>INDEX('Cal Data'!AS$6:AS$1108,$BO37)</f>
        <v>-3.3994489829006214E-8</v>
      </c>
      <c r="BX37" s="14">
        <f>INDEX('Cal Data'!AT$6:AT$1108,$BO37)</f>
        <v>7.6531426284852236E-4</v>
      </c>
      <c r="BY37" s="14">
        <f>INDEX('Cal Data'!AU$6:AU$1108,$BO37)</f>
        <v>-4.7206310535884248E-7</v>
      </c>
      <c r="BZ37" s="14">
        <f>INDEX('Cal Data'!AV$6:AV$1108,$BO37)</f>
        <v>3.382093277853221E-3</v>
      </c>
      <c r="CB37" s="14">
        <f t="shared" si="11"/>
        <v>-4.0609775712011762E-8</v>
      </c>
      <c r="CC37" s="14">
        <f t="shared" si="12"/>
        <v>7.6531426284852236E-4</v>
      </c>
      <c r="CD37" s="14">
        <f t="shared" si="13"/>
        <v>-4.1004339914631454E-7</v>
      </c>
      <c r="CE37" s="14">
        <f t="shared" si="14"/>
        <v>3.2446178032601086E-3</v>
      </c>
      <c r="CG37" s="14">
        <f t="shared" si="15"/>
        <v>-7.3898790934623978E-3</v>
      </c>
      <c r="CH37" s="14">
        <f t="shared" si="16"/>
        <v>7.6531999221359577E-4</v>
      </c>
      <c r="CI37" s="14">
        <f t="shared" si="17"/>
        <v>-5.8707080861947107E-3</v>
      </c>
      <c r="CJ37" s="14">
        <f t="shared" si="18"/>
        <v>3.2446197182353521E-3</v>
      </c>
      <c r="CL37">
        <f>INDEX('Cal Data'!BB$6:BB$1000,$BN37)</f>
        <v>0.99996122501338702</v>
      </c>
      <c r="CM37">
        <f>INDEX('Cal Data'!BC$6:BC$1000,$BN37)</f>
        <v>3.3039381637568687E-6</v>
      </c>
      <c r="CN37">
        <f>INDEX('Cal Data'!BD$6:BD$1000,$BN37)</f>
        <v>9.9996740286674635E-5</v>
      </c>
      <c r="CO37">
        <f>INDEX('Cal Data'!BE$6:BE$1000,$BN37)</f>
        <v>5.5959026760011373E-4</v>
      </c>
      <c r="CP37" t="str">
        <f>INDEX('Cal Data'!BF$6:BF$1000,$BN37)</f>
        <v>OK</v>
      </c>
      <c r="CQ37">
        <f>INDEX('Cal Data'!BB$6:BB$1000,$BO37)</f>
        <v>0.99999660174237004</v>
      </c>
      <c r="CR37">
        <f>INDEX('Cal Data'!BC$6:BC$1000,$BO37)</f>
        <v>3.041289795169304E-6</v>
      </c>
      <c r="CS37">
        <f>INDEX('Cal Data'!BD$6:BD$1000,$BO37)</f>
        <v>-4.7204594921748343E-5</v>
      </c>
      <c r="CT37">
        <f>INDEX('Cal Data'!BE$6:BE$1000,$BO37)</f>
        <v>4.7381385252873989E-4</v>
      </c>
      <c r="CU37" t="str">
        <f>INDEX('Cal Data'!BF$6:BF$1000,$BO37)</f>
        <v>OK</v>
      </c>
      <c r="CW37" s="14">
        <f t="shared" si="19"/>
        <v>0.99999375996169715</v>
      </c>
      <c r="CX37" s="14">
        <f t="shared" si="20"/>
        <v>3.041289795169304E-6</v>
      </c>
      <c r="CY37" s="14">
        <f t="shared" si="21"/>
        <v>-3.5380044675061478E-5</v>
      </c>
      <c r="CZ37" s="14">
        <f t="shared" si="22"/>
        <v>4.8070419444415813E-4</v>
      </c>
      <c r="DB37" s="14">
        <f t="shared" si="23"/>
        <v>9.4376374335886758E-3</v>
      </c>
      <c r="DC37" s="14">
        <f t="shared" si="24"/>
        <v>3.1914432699618646E-6</v>
      </c>
      <c r="DD37" s="25">
        <f t="shared" si="25"/>
        <v>-2.4703267998025384</v>
      </c>
      <c r="DE37" s="25">
        <f t="shared" si="26"/>
        <v>5.9557306802417729E-4</v>
      </c>
      <c r="DF37" s="14">
        <f t="shared" si="48"/>
        <v>-7.3900000562973816E-3</v>
      </c>
      <c r="DG37" s="14">
        <f t="shared" si="49"/>
        <v>4.2973447997956755E-6</v>
      </c>
      <c r="DH37" s="14">
        <f t="shared" si="50"/>
        <v>-5.8699999570527217E-3</v>
      </c>
      <c r="DI37" s="14">
        <f t="shared" si="51"/>
        <v>4.8282046972232815E-6</v>
      </c>
    </row>
    <row r="38" spans="1:113" x14ac:dyDescent="0.25">
      <c r="A38" s="7">
        <v>100</v>
      </c>
      <c r="B38" s="7" t="s">
        <v>3</v>
      </c>
      <c r="C38" s="10">
        <v>0.2</v>
      </c>
      <c r="D38" s="20">
        <v>85.107386833417152</v>
      </c>
      <c r="E38" s="20">
        <v>1.1587201727421524E-3</v>
      </c>
      <c r="F38" s="20">
        <v>-56.800741884824141</v>
      </c>
      <c r="G38" s="20">
        <v>1.1056655528838941E-3</v>
      </c>
      <c r="H38" s="8" t="s">
        <v>3</v>
      </c>
      <c r="I38" s="35"/>
      <c r="J38" s="20">
        <v>2.127869081483513E-4</v>
      </c>
      <c r="K38" s="20">
        <v>1.0256035048297107E-3</v>
      </c>
      <c r="L38" s="20">
        <v>1.776389969869325E-4</v>
      </c>
      <c r="M38" s="20">
        <v>4.6692284392190104E-4</v>
      </c>
      <c r="N38" s="8" t="s">
        <v>3</v>
      </c>
      <c r="P38" s="21">
        <f t="shared" ref="P38:P69" si="52">DF38/$AP38</f>
        <v>85.100002107832267</v>
      </c>
      <c r="Q38" s="21">
        <f t="shared" ref="Q38:Q69" si="53">DG38/$AP38</f>
        <v>4.3131538339452784E-3</v>
      </c>
      <c r="R38" s="21">
        <f t="shared" ref="R38:R69" si="54">DH38/$AP38</f>
        <v>-56.799998340423208</v>
      </c>
      <c r="S38" s="21">
        <f t="shared" ref="S38:S69" si="55">DI38/$AP38</f>
        <v>5.562790585553418E-3</v>
      </c>
      <c r="T38" s="18" t="str">
        <f t="shared" ref="T38:T69" si="56">N38</f>
        <v>m</v>
      </c>
      <c r="U38" t="str">
        <f t="shared" si="27"/>
        <v>Extrapolated</v>
      </c>
      <c r="W38" s="22">
        <v>85.1</v>
      </c>
      <c r="X38" s="22"/>
      <c r="Y38" s="22">
        <v>-56.800000000000004</v>
      </c>
      <c r="Z38" s="22"/>
      <c r="AA38" t="str">
        <f t="shared" si="28"/>
        <v>m</v>
      </c>
      <c r="AC38" s="22">
        <f t="shared" si="29"/>
        <v>2.107832273168242E-6</v>
      </c>
      <c r="AD38" s="22">
        <f t="shared" si="30"/>
        <v>4.3131538339452784E-3</v>
      </c>
      <c r="AE38" s="22">
        <f t="shared" si="31"/>
        <v>1.65957679598705E-6</v>
      </c>
      <c r="AF38" s="22">
        <f t="shared" si="30"/>
        <v>5.562790585553418E-3</v>
      </c>
      <c r="AG38" t="str">
        <f t="shared" si="32"/>
        <v>m</v>
      </c>
      <c r="AH38" s="22">
        <f t="shared" si="33"/>
        <v>7.1740465090073258E-3</v>
      </c>
      <c r="AI38" s="22"/>
      <c r="AJ38" s="22">
        <f t="shared" si="34"/>
        <v>-9.1952382112481246E-4</v>
      </c>
      <c r="AK38" s="22"/>
      <c r="AL38" t="str">
        <f t="shared" si="35"/>
        <v>m</v>
      </c>
      <c r="AN38" s="11">
        <f t="shared" ref="AN38:AN69" si="57">IF(AO38="mHz",1000,IF(AO38="kHz",0.001,1))*C38</f>
        <v>200</v>
      </c>
      <c r="AO38" s="11" t="str">
        <f t="shared" ref="AO38:AO69" si="58">IF(C38&gt;=1000,"kHz",IF(C38&gt;=1,"Hz","mHz"))</f>
        <v>mHz</v>
      </c>
      <c r="AP38" s="12">
        <f t="shared" ref="AP38:AP69" si="59">IF(MID(N38,1,1)="m",0.001,IF(OR(MID(N38,1,1)="u",MID(N38,1,1)="µ"),0.000001,1))</f>
        <v>1E-3</v>
      </c>
      <c r="AQ38" s="13">
        <f t="shared" si="36"/>
        <v>8.5107174046508999E-2</v>
      </c>
      <c r="AR38" s="13">
        <f t="shared" si="37"/>
        <v>1.5474155834288959E-6</v>
      </c>
      <c r="AS38" s="13">
        <f t="shared" si="38"/>
        <v>-5.6800919523821131E-2</v>
      </c>
      <c r="AT38" s="13">
        <f t="shared" si="39"/>
        <v>1.2002138380347743E-6</v>
      </c>
      <c r="AU38" s="17">
        <f t="shared" si="40"/>
        <v>0.10232094376487337</v>
      </c>
      <c r="AV38" s="14">
        <f t="shared" si="41"/>
        <v>1.4493144335141272E-6</v>
      </c>
      <c r="AW38" s="17">
        <f t="shared" si="42"/>
        <v>-0.58851330707541905</v>
      </c>
      <c r="AX38" s="13">
        <f t="shared" si="43"/>
        <v>1.2871290840680658E-5</v>
      </c>
      <c r="AZ38" s="12">
        <f>IFERROR(MATCH(AU38 - 0.000001,'Ref Z list'!$C$5:$C$30,1),1)</f>
        <v>5</v>
      </c>
      <c r="BA38" s="12" t="str">
        <f>INDEX('Ref Z list'!$D$5:$D$30,AZ38)</f>
        <v>100m</v>
      </c>
      <c r="BB38" s="12">
        <f>INDEX('Ref Z list'!$C$5:$C$30,AZ38)</f>
        <v>0.1</v>
      </c>
      <c r="BC38" s="12">
        <f>IFERROR(MATCH(AN38&amp;AO38&amp;A38&amp;B38&amp;BA38,'Cal Data'!$AR$6:$AR$1108,0),0)</f>
        <v>131</v>
      </c>
      <c r="BD38" s="12">
        <f t="shared" si="44"/>
        <v>5</v>
      </c>
      <c r="BE38" s="12">
        <f>INDEX('Ref Z list'!$D$5:$D$30,BD38+1)</f>
        <v>0</v>
      </c>
      <c r="BF38" s="12">
        <f>IFERROR(MATCH(AN38&amp;AO38&amp;A38&amp;B38&amp;BE38,'Cal Data'!$AR$6:$AR$1108,0),0)</f>
        <v>0</v>
      </c>
      <c r="BG38" s="12">
        <f t="shared" si="45"/>
        <v>4</v>
      </c>
      <c r="BH38" s="12" t="str">
        <f>INDEX('Ref Z list'!$D$5:$D$30,BG38)</f>
        <v>10m</v>
      </c>
      <c r="BI38" s="12" t="str">
        <f>IF(INDEX('Ref Z list'!$D$5:$D$30,BG38+1)=0,BH38,INDEX('Ref Z list'!$D$5:$D$30,BG38+1))</f>
        <v>100m</v>
      </c>
      <c r="BJ38" s="12">
        <f>INDEX('Ref Z list'!$C$5:$C$30,BG38)</f>
        <v>0.01</v>
      </c>
      <c r="BK38" s="12">
        <f>INDEX('Ref Z list'!$C$5:$C$30,BG38+1)</f>
        <v>0.1</v>
      </c>
      <c r="BL38" s="14" t="str">
        <f t="shared" si="46"/>
        <v>200mHz100m10m</v>
      </c>
      <c r="BM38" s="14" t="str">
        <f t="shared" si="47"/>
        <v>200mHz100m100m</v>
      </c>
      <c r="BN38" s="12">
        <f>IFERROR(MATCH(BL38,'Cal Data'!$AR$6:$AR$1108,0),0)</f>
        <v>113</v>
      </c>
      <c r="BO38" s="12">
        <f>IFERROR(MATCH(BM38,'Cal Data'!$AR$6:$AR$1108,0),0)</f>
        <v>131</v>
      </c>
      <c r="BQ38" s="14" t="str">
        <f>INDEX('Cal Data'!AR$6:AR$1108,$BN38)</f>
        <v>200mHz100m10m</v>
      </c>
      <c r="BR38" s="14">
        <f>INDEX('Cal Data'!AS$6:AS$1108,$BN38)</f>
        <v>-2.0189196356899808E-7</v>
      </c>
      <c r="BS38" s="14">
        <f>INDEX('Cal Data'!AT$6:AT$1108,$BN38)</f>
        <v>2.7241827694645645E-3</v>
      </c>
      <c r="BT38" s="14">
        <f>INDEX('Cal Data'!AU$6:AU$1108,$BN38)</f>
        <v>9.9996667245572148E-7</v>
      </c>
      <c r="BU38" s="14">
        <f>INDEX('Cal Data'!AV$6:AV$1108,$BN38)</f>
        <v>1.1936762731140993E-3</v>
      </c>
      <c r="BV38" s="14" t="str">
        <f>INDEX('Cal Data'!AR$6:AR$1108,$BO38)</f>
        <v>200mHz100m100m</v>
      </c>
      <c r="BW38" s="14">
        <f>INDEX('Cal Data'!AS$6:AS$1108,$BO38)</f>
        <v>-6.2210812435264939E-6</v>
      </c>
      <c r="BX38" s="14">
        <f>INDEX('Cal Data'!AT$6:AT$1108,$BO38)</f>
        <v>4.2589666022177872E-3</v>
      </c>
      <c r="BY38" s="14">
        <f>INDEX('Cal Data'!AU$6:AU$1108,$BO38)</f>
        <v>-2.8108266328663634E-6</v>
      </c>
      <c r="BZ38" s="14">
        <f>INDEX('Cal Data'!AV$6:AV$1108,$BO38)</f>
        <v>3.1891584381101689E-3</v>
      </c>
      <c r="CB38" s="14">
        <f t="shared" ref="CB38:CB69" si="60">IF($BN38=0,BR38,IF(BO38=0,BW38,($AU38-$BJ38)/($BK38-$BJ38)*(BW38-BR38)+BR38))</f>
        <v>-6.3763056860699377E-6</v>
      </c>
      <c r="CC38" s="14">
        <f t="shared" ref="CC38:CC69" si="61">IF($BN38=0,BS38,IF(BP38=0,BX38,($AU38-$BJ38)/($BK38-$BJ38)*(BX38-BS38)+BS38))</f>
        <v>4.2589666022177872E-3</v>
      </c>
      <c r="CD38" s="14">
        <f t="shared" ref="CD38:CD69" si="62">IF($BN38=0,BT38,IF(BR38=0,BY38,($AU38-$BJ38)/($BK38-$BJ38)*(BY38-BT38)+BT38))</f>
        <v>-2.9091003768797906E-6</v>
      </c>
      <c r="CE38" s="14">
        <f t="shared" ref="CE38:CE69" si="63">IF($BN38=0,BU38,IF(BS38=0,BZ38,($AU38-$BJ38)/($BK38-$BJ38)*(BZ38-BU38)+BU38))</f>
        <v>3.2406184590964312E-3</v>
      </c>
      <c r="CG38" s="14">
        <f t="shared" ref="CG38:CG69" si="64">AQ38+CB38</f>
        <v>8.5100797740822923E-2</v>
      </c>
      <c r="CH38" s="14">
        <f t="shared" ref="CH38:CH69" si="65">(4*AR38^2+CC38^2)^0.5</f>
        <v>4.2589677266664603E-3</v>
      </c>
      <c r="CI38" s="14">
        <f t="shared" ref="CI38:CI69" si="66">AS38+CD38</f>
        <v>-5.6803828624198013E-2</v>
      </c>
      <c r="CJ38" s="14">
        <f t="shared" ref="CJ38:CJ69" si="67">(4*AT38^2+CE38^2)^0.5</f>
        <v>3.2406193481323222E-3</v>
      </c>
      <c r="CL38">
        <f>INDEX('Cal Data'!BB$6:BB$1000,$BN38)</f>
        <v>0.99997981278037551</v>
      </c>
      <c r="CM38">
        <f>INDEX('Cal Data'!BC$6:BC$1000,$BN38)</f>
        <v>3.530409460547532E-6</v>
      </c>
      <c r="CN38">
        <f>INDEX('Cal Data'!BD$6:BD$1000,$BN38)</f>
        <v>1.000006379537302E-4</v>
      </c>
      <c r="CO38">
        <f>INDEX('Cal Data'!BE$6:BE$1000,$BN38)</f>
        <v>3.2803405483540948E-4</v>
      </c>
      <c r="CP38" t="str">
        <f>INDEX('Cal Data'!BF$6:BF$1000,$BN38)</f>
        <v>OK</v>
      </c>
      <c r="CQ38">
        <f>INDEX('Cal Data'!BB$6:BB$1000,$BO38)</f>
        <v>0.99993778588321036</v>
      </c>
      <c r="CR38">
        <f>INDEX('Cal Data'!BC$6:BC$1000,$BO38)</f>
        <v>5.2293729781385452E-6</v>
      </c>
      <c r="CS38">
        <f>INDEX('Cal Data'!BD$6:BD$1000,$BO38)</f>
        <v>-2.8119831130283797E-5</v>
      </c>
      <c r="CT38">
        <f>INDEX('Cal Data'!BE$6:BE$1000,$BO38)</f>
        <v>6.374113853122955E-5</v>
      </c>
      <c r="CU38" t="str">
        <f>INDEX('Cal Data'!BF$6:BF$1000,$BO38)</f>
        <v>OK</v>
      </c>
      <c r="CW38" s="14">
        <f t="shared" ref="CW38:CW69" si="68">IF($BN38=0,CL38,IF(BO38=0,CQ38,($AU38-$BJ38)/($BK38-$BJ38)*(CQ38-CL38)+CL38))</f>
        <v>0.99993670208248886</v>
      </c>
      <c r="CX38" s="14">
        <f t="shared" ref="CX38:CX69" si="69">IF($BN38=0,CM38,IF(BP38=0,CR38,($AU38-$BJ38)/($BK38-$BJ38)*(CR38-CM38)+CM38))</f>
        <v>5.2293729781385452E-6</v>
      </c>
      <c r="CY38" s="14">
        <f t="shared" ref="CY38:CY69" si="70">IF($BN38=0,CN38,IF(BQ38=0,CS38,($AU38-$BJ38)/($BK38-$BJ38)*(CS38-CN38)+CN38))</f>
        <v>-3.1423835617763718E-5</v>
      </c>
      <c r="CZ38" s="14">
        <f t="shared" ref="CZ38:CZ69" si="71">IF($BN38=0,CO38,IF(BR38=0,CT38,($AU38-$BJ38)/($BK38-$BJ38)*(CT38-CO38)+CO38))</f>
        <v>5.69254830179364E-5</v>
      </c>
      <c r="DB38" s="14">
        <f t="shared" ref="DB38:DB69" si="72">AU38*CW38</f>
        <v>0.10231446706221528</v>
      </c>
      <c r="DC38" s="14">
        <f t="shared" ref="DC38:DC69" si="73">(4*AV38^2 + (CX38*AU38)^2)^0.5</f>
        <v>2.9476013806505161E-6</v>
      </c>
      <c r="DD38" s="25">
        <f t="shared" ref="DD38:DD69" si="74">AW38+CY38</f>
        <v>-0.58854473091103676</v>
      </c>
      <c r="DE38" s="25">
        <f t="shared" ref="DE38:DE69" si="75">(4*AX38^2 + CZ38^2)^0.5</f>
        <v>6.2475524235070854E-5</v>
      </c>
      <c r="DF38" s="14">
        <f t="shared" si="48"/>
        <v>8.5100002107832265E-2</v>
      </c>
      <c r="DG38" s="14">
        <f t="shared" si="49"/>
        <v>4.3131538339452788E-6</v>
      </c>
      <c r="DH38" s="14">
        <f t="shared" si="50"/>
        <v>-5.6799998340423208E-2</v>
      </c>
      <c r="DI38" s="14">
        <f t="shared" si="51"/>
        <v>5.5627905855534178E-6</v>
      </c>
    </row>
    <row r="39" spans="1:113" x14ac:dyDescent="0.25">
      <c r="A39" s="7">
        <v>10</v>
      </c>
      <c r="B39" s="7" t="s">
        <v>3</v>
      </c>
      <c r="C39" s="10">
        <v>50</v>
      </c>
      <c r="D39" s="20">
        <v>3.9602533642511868</v>
      </c>
      <c r="E39" s="20">
        <v>1.9626576806889159E-3</v>
      </c>
      <c r="F39" s="20">
        <v>-9.4784734556751697</v>
      </c>
      <c r="G39" s="20">
        <v>9.2159556574733894E-4</v>
      </c>
      <c r="H39" s="8" t="s">
        <v>3</v>
      </c>
      <c r="I39" s="35"/>
      <c r="J39" s="20">
        <v>3.5224975173631595E-4</v>
      </c>
      <c r="K39" s="20">
        <v>1.6927918019544249E-3</v>
      </c>
      <c r="L39" s="20">
        <v>1.245073825182871E-3</v>
      </c>
      <c r="M39" s="20">
        <v>1.8165869168701141E-3</v>
      </c>
      <c r="N39" s="8" t="s">
        <v>3</v>
      </c>
      <c r="P39" s="21">
        <f t="shared" si="52"/>
        <v>3.9600000582933665</v>
      </c>
      <c r="Q39" s="21">
        <f t="shared" si="53"/>
        <v>6.9210158921147805E-3</v>
      </c>
      <c r="R39" s="21">
        <f t="shared" si="54"/>
        <v>-9.4799998873094395</v>
      </c>
      <c r="S39" s="21">
        <f t="shared" si="55"/>
        <v>4.8292151756527887E-3</v>
      </c>
      <c r="T39" s="18" t="str">
        <f t="shared" si="56"/>
        <v>m</v>
      </c>
      <c r="U39" t="str">
        <f t="shared" si="27"/>
        <v>Extrapolated</v>
      </c>
      <c r="W39" s="22">
        <v>3.96</v>
      </c>
      <c r="X39" s="22"/>
      <c r="Y39" s="22">
        <v>-9.48</v>
      </c>
      <c r="Z39" s="22"/>
      <c r="AA39" t="str">
        <f t="shared" si="28"/>
        <v>m</v>
      </c>
      <c r="AC39" s="22">
        <f t="shared" si="29"/>
        <v>5.8293366578254791E-8</v>
      </c>
      <c r="AD39" s="22">
        <f t="shared" si="30"/>
        <v>6.9210158921147805E-3</v>
      </c>
      <c r="AE39" s="22">
        <f t="shared" si="31"/>
        <v>1.1269056088281104E-7</v>
      </c>
      <c r="AF39" s="22">
        <f t="shared" si="30"/>
        <v>4.8292151756527887E-3</v>
      </c>
      <c r="AG39" t="str">
        <f t="shared" si="32"/>
        <v>m</v>
      </c>
      <c r="AH39" s="22">
        <f t="shared" si="33"/>
        <v>-9.8885500549261707E-5</v>
      </c>
      <c r="AI39" s="22"/>
      <c r="AJ39" s="22">
        <f t="shared" si="34"/>
        <v>2.8147049964744042E-4</v>
      </c>
      <c r="AK39" s="22"/>
      <c r="AL39" t="str">
        <f t="shared" si="35"/>
        <v>m</v>
      </c>
      <c r="AN39" s="11">
        <f t="shared" si="57"/>
        <v>50</v>
      </c>
      <c r="AO39" s="11" t="str">
        <f t="shared" si="58"/>
        <v>Hz</v>
      </c>
      <c r="AP39" s="12">
        <f t="shared" si="59"/>
        <v>1E-3</v>
      </c>
      <c r="AQ39" s="13">
        <f t="shared" si="36"/>
        <v>3.9599011144994508E-3</v>
      </c>
      <c r="AR39" s="13">
        <f t="shared" si="37"/>
        <v>2.5918273970948186E-6</v>
      </c>
      <c r="AS39" s="13">
        <f t="shared" si="38"/>
        <v>-9.4797185295003531E-3</v>
      </c>
      <c r="AT39" s="13">
        <f t="shared" si="39"/>
        <v>2.0369895466960122E-6</v>
      </c>
      <c r="AU39" s="17">
        <f t="shared" si="40"/>
        <v>1.0273552464224161E-2</v>
      </c>
      <c r="AV39" s="14">
        <f t="shared" si="41"/>
        <v>2.1285880243862475E-6</v>
      </c>
      <c r="AW39" s="17">
        <f t="shared" si="42"/>
        <v>-1.1751050560059442</v>
      </c>
      <c r="AX39" s="13">
        <f t="shared" si="43"/>
        <v>2.4501193437799349E-4</v>
      </c>
      <c r="AZ39" s="12">
        <f>IFERROR(MATCH(AU39 - 0.000001,'Ref Z list'!$C$5:$C$30,1),1)</f>
        <v>4</v>
      </c>
      <c r="BA39" s="12" t="str">
        <f>INDEX('Ref Z list'!$D$5:$D$30,AZ39)</f>
        <v>10m</v>
      </c>
      <c r="BB39" s="12">
        <f>INDEX('Ref Z list'!$C$5:$C$30,AZ39)</f>
        <v>0.01</v>
      </c>
      <c r="BC39" s="12">
        <f>IFERROR(MATCH(AN39&amp;AO39&amp;A39&amp;B39&amp;BA39,'Cal Data'!$AR$6:$AR$1108,0),0)</f>
        <v>102</v>
      </c>
      <c r="BD39" s="12">
        <f t="shared" si="44"/>
        <v>4</v>
      </c>
      <c r="BE39" s="12" t="str">
        <f>INDEX('Ref Z list'!$D$5:$D$30,BD39+1)</f>
        <v>100m</v>
      </c>
      <c r="BF39" s="12">
        <f>IFERROR(MATCH(AN39&amp;AO39&amp;A39&amp;B39&amp;BE39,'Cal Data'!$AR$6:$AR$1108,0),0)</f>
        <v>0</v>
      </c>
      <c r="BG39" s="12">
        <f t="shared" si="45"/>
        <v>3</v>
      </c>
      <c r="BH39" s="12" t="str">
        <f>INDEX('Ref Z list'!$D$5:$D$30,BG39)</f>
        <v>3m</v>
      </c>
      <c r="BI39" s="12" t="str">
        <f>IF(INDEX('Ref Z list'!$D$5:$D$30,BG39+1)=0,BH39,INDEX('Ref Z list'!$D$5:$D$30,BG39+1))</f>
        <v>10m</v>
      </c>
      <c r="BJ39" s="12">
        <f>INDEX('Ref Z list'!$C$5:$C$30,BG39)</f>
        <v>3.0000000000000001E-3</v>
      </c>
      <c r="BK39" s="12">
        <f>INDEX('Ref Z list'!$C$5:$C$30,BG39+1)</f>
        <v>0.01</v>
      </c>
      <c r="BL39" s="14" t="str">
        <f t="shared" si="46"/>
        <v>50Hz10m3m</v>
      </c>
      <c r="BM39" s="14" t="str">
        <f t="shared" si="47"/>
        <v>50Hz10m10m</v>
      </c>
      <c r="BN39" s="12">
        <f>IFERROR(MATCH(BL39,'Cal Data'!$AR$6:$AR$1108,0),0)</f>
        <v>84</v>
      </c>
      <c r="BO39" s="12">
        <f>IFERROR(MATCH(BM39,'Cal Data'!$AR$6:$AR$1108,0),0)</f>
        <v>102</v>
      </c>
      <c r="BQ39" s="14" t="str">
        <f>INDEX('Cal Data'!AR$6:AR$1108,$BN39)</f>
        <v>50Hz10m3m</v>
      </c>
      <c r="BR39" s="14">
        <f>INDEX('Cal Data'!AS$6:AS$1108,$BN39)</f>
        <v>-1.6067924793602625E-7</v>
      </c>
      <c r="BS39" s="14">
        <f>INDEX('Cal Data'!AT$6:AT$1108,$BN39)</f>
        <v>1.2486649609548057E-4</v>
      </c>
      <c r="BT39" s="14">
        <f>INDEX('Cal Data'!AU$6:AU$1108,$BN39)</f>
        <v>2.9992580674730635E-7</v>
      </c>
      <c r="BU39" s="14">
        <f>INDEX('Cal Data'!AV$6:AV$1108,$BN39)</f>
        <v>1.6747389289964807E-3</v>
      </c>
      <c r="BV39" s="14" t="str">
        <f>INDEX('Cal Data'!AR$6:AR$1108,$BO39)</f>
        <v>50Hz10m10m</v>
      </c>
      <c r="BW39" s="14">
        <f>INDEX('Cal Data'!AS$6:AS$1108,$BO39)</f>
        <v>2.5877115303503395E-7</v>
      </c>
      <c r="BX39" s="14">
        <f>INDEX('Cal Data'!AT$6:AT$1108,$BO39)</f>
        <v>3.7452033874906996E-3</v>
      </c>
      <c r="BY39" s="14">
        <f>INDEX('Cal Data'!AU$6:AU$1108,$BO39)</f>
        <v>2.1658500145323704E-8</v>
      </c>
      <c r="BZ39" s="14">
        <f>INDEX('Cal Data'!AV$6:AV$1108,$BO39)</f>
        <v>3.3887187902893047E-3</v>
      </c>
      <c r="CB39" s="14">
        <f t="shared" si="60"/>
        <v>2.7516282315009763E-7</v>
      </c>
      <c r="CC39" s="14">
        <f t="shared" si="61"/>
        <v>3.7452033874906996E-3</v>
      </c>
      <c r="CD39" s="14">
        <f t="shared" si="62"/>
        <v>1.0784113369039059E-8</v>
      </c>
      <c r="CE39" s="14">
        <f t="shared" si="63"/>
        <v>3.4556992781017669E-3</v>
      </c>
      <c r="CG39" s="14">
        <f t="shared" si="64"/>
        <v>3.9601762773226008E-3</v>
      </c>
      <c r="CH39" s="14">
        <f t="shared" si="65"/>
        <v>3.7452069747810784E-3</v>
      </c>
      <c r="CI39" s="14">
        <f t="shared" si="66"/>
        <v>-9.4797077453869835E-3</v>
      </c>
      <c r="CJ39" s="14">
        <f t="shared" si="67"/>
        <v>3.4557016795404554E-3</v>
      </c>
      <c r="CL39">
        <f>INDEX('Cal Data'!BB$6:BB$1000,$BN39)</f>
        <v>0.99994649681507008</v>
      </c>
      <c r="CM39">
        <f>INDEX('Cal Data'!BC$6:BC$1000,$BN39)</f>
        <v>2.1729181169058717E-6</v>
      </c>
      <c r="CN39">
        <f>INDEX('Cal Data'!BD$6:BD$1000,$BN39)</f>
        <v>9.9999349483193554E-5</v>
      </c>
      <c r="CO39">
        <f>INDEX('Cal Data'!BE$6:BE$1000,$BN39)</f>
        <v>5.617040401109907E-4</v>
      </c>
      <c r="CP39" t="str">
        <f>INDEX('Cal Data'!BF$6:BF$1000,$BN39)</f>
        <v>OK</v>
      </c>
      <c r="CQ39">
        <f>INDEX('Cal Data'!BB$6:BB$1000,$BO39)</f>
        <v>1.0000258804360331</v>
      </c>
      <c r="CR39">
        <f>INDEX('Cal Data'!BC$6:BC$1000,$BO39)</f>
        <v>4.7425951406276394E-6</v>
      </c>
      <c r="CS39">
        <f>INDEX('Cal Data'!BD$6:BD$1000,$BO39)</f>
        <v>2.1544041133428663E-6</v>
      </c>
      <c r="CT39">
        <f>INDEX('Cal Data'!BE$6:BE$1000,$BO39)</f>
        <v>5.1458585951931035E-4</v>
      </c>
      <c r="CU39" t="str">
        <f>INDEX('Cal Data'!BF$6:BF$1000,$BO39)</f>
        <v>OK</v>
      </c>
      <c r="CW39" s="14">
        <f t="shared" si="68"/>
        <v>1.0000289826624809</v>
      </c>
      <c r="CX39" s="14">
        <f t="shared" si="69"/>
        <v>4.7425951406276394E-6</v>
      </c>
      <c r="CY39" s="14">
        <f t="shared" si="70"/>
        <v>-1.6692710177715662E-6</v>
      </c>
      <c r="CZ39" s="14">
        <f t="shared" si="71"/>
        <v>5.1274453174636556E-4</v>
      </c>
      <c r="DB39" s="14">
        <f t="shared" si="72"/>
        <v>1.027385021912771E-2</v>
      </c>
      <c r="DC39" s="14">
        <f t="shared" si="73"/>
        <v>4.2574548582697248E-6</v>
      </c>
      <c r="DD39" s="25">
        <f t="shared" si="74"/>
        <v>-1.175106725276962</v>
      </c>
      <c r="DE39" s="25">
        <f t="shared" si="75"/>
        <v>7.0924632306863908E-4</v>
      </c>
      <c r="DF39" s="14">
        <f t="shared" si="48"/>
        <v>3.9600000582933666E-3</v>
      </c>
      <c r="DG39" s="14">
        <f t="shared" si="49"/>
        <v>6.9210158921147805E-6</v>
      </c>
      <c r="DH39" s="14">
        <f t="shared" si="50"/>
        <v>-9.4799998873094406E-3</v>
      </c>
      <c r="DI39" s="14">
        <f t="shared" si="51"/>
        <v>4.8292151756527888E-6</v>
      </c>
    </row>
    <row r="40" spans="1:113" x14ac:dyDescent="0.25">
      <c r="A40" s="7">
        <v>3</v>
      </c>
      <c r="B40" s="7" t="s">
        <v>3</v>
      </c>
      <c r="C40" s="10">
        <v>0.02</v>
      </c>
      <c r="D40" s="20">
        <v>2.0083547495966969</v>
      </c>
      <c r="E40" s="20">
        <v>5.0664176790834764E-4</v>
      </c>
      <c r="F40" s="20">
        <v>-0.433899404959176</v>
      </c>
      <c r="G40" s="20">
        <v>1.2360743132309824E-3</v>
      </c>
      <c r="H40" s="8" t="s">
        <v>3</v>
      </c>
      <c r="I40" s="35"/>
      <c r="J40" s="20">
        <v>-1.7013343684041515E-3</v>
      </c>
      <c r="K40" s="20">
        <v>1.6790154893017288E-3</v>
      </c>
      <c r="L40" s="20">
        <v>-7.1690491330584705E-4</v>
      </c>
      <c r="M40" s="20">
        <v>1.4770089180060461E-3</v>
      </c>
      <c r="N40" s="8" t="s">
        <v>3</v>
      </c>
      <c r="P40" s="21">
        <f t="shared" si="52"/>
        <v>2.01000000400215</v>
      </c>
      <c r="Q40" s="21">
        <f t="shared" si="53"/>
        <v>3.7079884278415358E-3</v>
      </c>
      <c r="R40" s="21">
        <f t="shared" si="54"/>
        <v>-0.43299999718837828</v>
      </c>
      <c r="S40" s="21">
        <f t="shared" si="55"/>
        <v>6.414958926993463E-3</v>
      </c>
      <c r="T40" s="18" t="str">
        <f t="shared" si="56"/>
        <v>m</v>
      </c>
      <c r="U40" t="str">
        <f t="shared" si="27"/>
        <v>OK</v>
      </c>
      <c r="W40" s="22">
        <v>2.0100000000000002</v>
      </c>
      <c r="X40" s="22"/>
      <c r="Y40" s="22">
        <v>-0.433</v>
      </c>
      <c r="Z40" s="22"/>
      <c r="AA40" t="str">
        <f t="shared" si="28"/>
        <v>m</v>
      </c>
      <c r="AC40" s="22">
        <f t="shared" si="29"/>
        <v>4.0021497227371583E-9</v>
      </c>
      <c r="AD40" s="22">
        <f t="shared" si="30"/>
        <v>3.7079884278415358E-3</v>
      </c>
      <c r="AE40" s="22">
        <f t="shared" si="31"/>
        <v>2.8116217132279075E-9</v>
      </c>
      <c r="AF40" s="22">
        <f t="shared" si="30"/>
        <v>6.414958926993463E-3</v>
      </c>
      <c r="AG40" t="str">
        <f t="shared" si="32"/>
        <v>m</v>
      </c>
      <c r="AH40" s="22">
        <f t="shared" si="33"/>
        <v>5.6083965100928168E-5</v>
      </c>
      <c r="AI40" s="22"/>
      <c r="AJ40" s="22">
        <f t="shared" si="34"/>
        <v>-1.8250004587017088E-4</v>
      </c>
      <c r="AK40" s="22"/>
      <c r="AL40" t="str">
        <f t="shared" si="35"/>
        <v>m</v>
      </c>
      <c r="AN40" s="11">
        <f t="shared" si="57"/>
        <v>20</v>
      </c>
      <c r="AO40" s="11" t="str">
        <f t="shared" si="58"/>
        <v>mHz</v>
      </c>
      <c r="AP40" s="12">
        <f t="shared" si="59"/>
        <v>1E-3</v>
      </c>
      <c r="AQ40" s="13">
        <f t="shared" si="36"/>
        <v>2.010056083965101E-3</v>
      </c>
      <c r="AR40" s="13">
        <f t="shared" si="37"/>
        <v>1.753789866062756E-6</v>
      </c>
      <c r="AS40" s="13">
        <f t="shared" si="38"/>
        <v>-4.3318250004587016E-4</v>
      </c>
      <c r="AT40" s="13">
        <f t="shared" si="39"/>
        <v>1.9259893695705687E-6</v>
      </c>
      <c r="AU40" s="17">
        <f t="shared" si="40"/>
        <v>2.0562034284163392E-3</v>
      </c>
      <c r="AV40" s="14">
        <f t="shared" si="41"/>
        <v>1.7617894317699766E-6</v>
      </c>
      <c r="AW40" s="17">
        <f t="shared" si="42"/>
        <v>-0.21226134764324453</v>
      </c>
      <c r="AX40" s="13">
        <f t="shared" si="43"/>
        <v>9.3311512927608928E-4</v>
      </c>
      <c r="AZ40" s="12">
        <f>IFERROR(MATCH(AU40 - 0.000001,'Ref Z list'!$C$5:$C$30,1),1)</f>
        <v>2</v>
      </c>
      <c r="BA40" s="12" t="str">
        <f>INDEX('Ref Z list'!$D$5:$D$30,AZ40)</f>
        <v>1m</v>
      </c>
      <c r="BB40" s="12">
        <f>INDEX('Ref Z list'!$C$5:$C$30,AZ40)</f>
        <v>1E-3</v>
      </c>
      <c r="BC40" s="12">
        <f>IFERROR(MATCH(AN40&amp;AO40&amp;A40&amp;B40&amp;BA40,'Cal Data'!$AR$6:$AR$1108,0),0)</f>
        <v>38</v>
      </c>
      <c r="BD40" s="12">
        <f t="shared" si="44"/>
        <v>2</v>
      </c>
      <c r="BE40" s="12" t="str">
        <f>INDEX('Ref Z list'!$D$5:$D$30,BD40+1)</f>
        <v>3m</v>
      </c>
      <c r="BF40" s="12">
        <f>IFERROR(MATCH(AN40&amp;AO40&amp;A40&amp;B40&amp;BE40,'Cal Data'!$AR$6:$AR$1108,0),0)</f>
        <v>56</v>
      </c>
      <c r="BG40" s="12">
        <f t="shared" si="45"/>
        <v>2</v>
      </c>
      <c r="BH40" s="12" t="str">
        <f>INDEX('Ref Z list'!$D$5:$D$30,BG40)</f>
        <v>1m</v>
      </c>
      <c r="BI40" s="12" t="str">
        <f>IF(INDEX('Ref Z list'!$D$5:$D$30,BG40+1)=0,BH40,INDEX('Ref Z list'!$D$5:$D$30,BG40+1))</f>
        <v>3m</v>
      </c>
      <c r="BJ40" s="12">
        <f>INDEX('Ref Z list'!$C$5:$C$30,BG40)</f>
        <v>1E-3</v>
      </c>
      <c r="BK40" s="12">
        <f>INDEX('Ref Z list'!$C$5:$C$30,BG40+1)</f>
        <v>3.0000000000000001E-3</v>
      </c>
      <c r="BL40" s="14" t="str">
        <f t="shared" si="46"/>
        <v>20mHz3m1m</v>
      </c>
      <c r="BM40" s="14" t="str">
        <f t="shared" si="47"/>
        <v>20mHz3m3m</v>
      </c>
      <c r="BN40" s="12">
        <f>IFERROR(MATCH(BL40,'Cal Data'!$AR$6:$AR$1108,0),0)</f>
        <v>38</v>
      </c>
      <c r="BO40" s="12">
        <f>IFERROR(MATCH(BM40,'Cal Data'!$AR$6:$AR$1108,0),0)</f>
        <v>56</v>
      </c>
      <c r="BQ40" s="14" t="str">
        <f>INDEX('Cal Data'!AR$6:AR$1108,$BN40)</f>
        <v>20mHz3m1m</v>
      </c>
      <c r="BR40" s="14">
        <f>INDEX('Cal Data'!AS$6:AS$1108,$BN40)</f>
        <v>-3.0086782456476696E-8</v>
      </c>
      <c r="BS40" s="14">
        <f>INDEX('Cal Data'!AT$6:AT$1108,$BN40)</f>
        <v>3.9188582326703204E-3</v>
      </c>
      <c r="BT40" s="14">
        <f>INDEX('Cal Data'!AU$6:AU$1108,$BN40)</f>
        <v>1.0001177158288959E-7</v>
      </c>
      <c r="BU40" s="14">
        <f>INDEX('Cal Data'!AV$6:AV$1108,$BN40)</f>
        <v>3.291905615405336E-3</v>
      </c>
      <c r="BV40" s="14" t="str">
        <f>INDEX('Cal Data'!AR$6:AR$1108,$BO40)</f>
        <v>20mHz3m3m</v>
      </c>
      <c r="BW40" s="14">
        <f>INDEX('Cal Data'!AS$6:AS$1108,$BO40)</f>
        <v>-1.7701054045356907E-7</v>
      </c>
      <c r="BX40" s="14">
        <f>INDEX('Cal Data'!AT$6:AT$1108,$BO40)</f>
        <v>8.0857373743719533E-4</v>
      </c>
      <c r="BY40" s="14">
        <f>INDEX('Cal Data'!AU$6:AU$1108,$BO40)</f>
        <v>1.9219365723081786E-7</v>
      </c>
      <c r="BZ40" s="14">
        <f>INDEX('Cal Data'!AV$6:AV$1108,$BO40)</f>
        <v>1.2774921177458492E-3</v>
      </c>
      <c r="CB40" s="14">
        <f t="shared" si="60"/>
        <v>-1.0767747091264744E-7</v>
      </c>
      <c r="CC40" s="14">
        <f t="shared" si="61"/>
        <v>8.0857373743719533E-4</v>
      </c>
      <c r="CD40" s="14">
        <f t="shared" si="62"/>
        <v>1.4869318341250197E-7</v>
      </c>
      <c r="CE40" s="14">
        <f t="shared" si="63"/>
        <v>2.2280903941672859E-3</v>
      </c>
      <c r="CG40" s="14">
        <f t="shared" si="64"/>
        <v>2.0099484064941883E-3</v>
      </c>
      <c r="CH40" s="14">
        <f t="shared" si="65"/>
        <v>8.0858134531334059E-4</v>
      </c>
      <c r="CI40" s="14">
        <f t="shared" si="66"/>
        <v>-4.3303380686245764E-4</v>
      </c>
      <c r="CJ40" s="14">
        <f t="shared" si="67"/>
        <v>2.2280937238636838E-3</v>
      </c>
      <c r="CL40">
        <f>INDEX('Cal Data'!BB$6:BB$1000,$BN40)</f>
        <v>0.99996991939143043</v>
      </c>
      <c r="CM40">
        <f>INDEX('Cal Data'!BC$6:BC$1000,$BN40)</f>
        <v>4.4502006837424204E-6</v>
      </c>
      <c r="CN40">
        <f>INDEX('Cal Data'!BD$6:BD$1000,$BN40)</f>
        <v>9.9997661647084477E-5</v>
      </c>
      <c r="CO40">
        <f>INDEX('Cal Data'!BE$6:BE$1000,$BN40)</f>
        <v>4.9160089490083176E-3</v>
      </c>
      <c r="CP40" t="str">
        <f>INDEX('Cal Data'!BF$6:BF$1000,$BN40)</f>
        <v>OK</v>
      </c>
      <c r="CQ40">
        <f>INDEX('Cal Data'!BB$6:BB$1000,$BO40)</f>
        <v>0.99994099290281246</v>
      </c>
      <c r="CR40">
        <f>INDEX('Cal Data'!BC$6:BC$1000,$BO40)</f>
        <v>1.8569180678594661E-6</v>
      </c>
      <c r="CS40">
        <f>INDEX('Cal Data'!BD$6:BD$1000,$BO40)</f>
        <v>6.4068010398306101E-5</v>
      </c>
      <c r="CT40">
        <f>INDEX('Cal Data'!BE$6:BE$1000,$BO40)</f>
        <v>4.5957554943382471E-4</v>
      </c>
      <c r="CU40" t="str">
        <f>INDEX('Cal Data'!BF$6:BF$1000,$BO40)</f>
        <v>OK</v>
      </c>
      <c r="CW40" s="14">
        <f t="shared" si="68"/>
        <v>0.99995464326320527</v>
      </c>
      <c r="CX40" s="14">
        <f t="shared" si="69"/>
        <v>1.8569180678594661E-6</v>
      </c>
      <c r="CY40" s="14">
        <f t="shared" si="70"/>
        <v>8.1023151231702915E-5</v>
      </c>
      <c r="CZ40" s="14">
        <f t="shared" si="71"/>
        <v>2.562558831438487E-3</v>
      </c>
      <c r="DB40" s="14">
        <f t="shared" si="72"/>
        <v>2.0561101657386401E-3</v>
      </c>
      <c r="DC40" s="14">
        <f t="shared" si="73"/>
        <v>3.5235809322685716E-6</v>
      </c>
      <c r="DD40" s="25">
        <f t="shared" si="74"/>
        <v>-0.21218032449201282</v>
      </c>
      <c r="DE40" s="25">
        <f t="shared" si="75"/>
        <v>3.1700982859399038E-3</v>
      </c>
      <c r="DF40" s="14">
        <f t="shared" si="48"/>
        <v>2.0100000040021498E-3</v>
      </c>
      <c r="DG40" s="14">
        <f t="shared" si="49"/>
        <v>3.7079884278415361E-6</v>
      </c>
      <c r="DH40" s="14">
        <f t="shared" si="50"/>
        <v>-4.329999971883783E-4</v>
      </c>
      <c r="DI40" s="14">
        <f t="shared" si="51"/>
        <v>6.4149589269934628E-6</v>
      </c>
    </row>
    <row r="41" spans="1:113" x14ac:dyDescent="0.25">
      <c r="A41" s="7">
        <v>1</v>
      </c>
      <c r="B41" s="7" t="s">
        <v>3</v>
      </c>
      <c r="C41" s="10">
        <v>5000</v>
      </c>
      <c r="D41" s="20">
        <v>-0.10386902573804288</v>
      </c>
      <c r="E41" s="20">
        <v>1.6524751464992501E-4</v>
      </c>
      <c r="F41" s="20">
        <v>0.17940430995576456</v>
      </c>
      <c r="G41" s="20">
        <v>7.414357782651866E-4</v>
      </c>
      <c r="H41" s="8" t="s">
        <v>3</v>
      </c>
      <c r="I41" s="35"/>
      <c r="J41" s="20">
        <v>1.128164722993915E-3</v>
      </c>
      <c r="K41" s="20">
        <v>3.4014531498979421E-4</v>
      </c>
      <c r="L41" s="20">
        <v>1.4007398068285805E-3</v>
      </c>
      <c r="M41" s="20">
        <v>5.1606455889121401E-4</v>
      </c>
      <c r="N41" s="8" t="s">
        <v>3</v>
      </c>
      <c r="P41" s="21">
        <f t="shared" si="52"/>
        <v>-0.10501435000581059</v>
      </c>
      <c r="Q41" s="21">
        <f t="shared" si="53"/>
        <v>1.360682572833219E-3</v>
      </c>
      <c r="R41" s="21">
        <f t="shared" si="54"/>
        <v>0.17799149434838329</v>
      </c>
      <c r="S41" s="21">
        <f t="shared" si="55"/>
        <v>1.5229610443559425E-3</v>
      </c>
      <c r="T41" s="18" t="str">
        <f t="shared" si="56"/>
        <v>m</v>
      </c>
      <c r="U41" t="str">
        <f t="shared" si="27"/>
        <v>OK</v>
      </c>
      <c r="W41" s="22">
        <v>-0.105</v>
      </c>
      <c r="X41" s="22"/>
      <c r="Y41" s="22">
        <v>0.17799999999999999</v>
      </c>
      <c r="Z41" s="22"/>
      <c r="AA41" t="str">
        <f t="shared" si="28"/>
        <v>m</v>
      </c>
      <c r="AC41" s="22">
        <f t="shared" si="29"/>
        <v>-1.435000581059831E-5</v>
      </c>
      <c r="AD41" s="22">
        <f t="shared" si="30"/>
        <v>1.360682572833219E-3</v>
      </c>
      <c r="AE41" s="22">
        <f t="shared" si="31"/>
        <v>-8.5056516166970297E-6</v>
      </c>
      <c r="AF41" s="22">
        <f t="shared" si="30"/>
        <v>1.5229610443559425E-3</v>
      </c>
      <c r="AG41" t="str">
        <f t="shared" si="32"/>
        <v>m</v>
      </c>
      <c r="AH41" s="22">
        <f t="shared" si="33"/>
        <v>2.809538963199909E-6</v>
      </c>
      <c r="AI41" s="22"/>
      <c r="AJ41" s="22">
        <f t="shared" si="34"/>
        <v>3.570148935982953E-6</v>
      </c>
      <c r="AK41" s="22"/>
      <c r="AL41" t="str">
        <f t="shared" si="35"/>
        <v>m</v>
      </c>
      <c r="AN41" s="11">
        <f t="shared" si="57"/>
        <v>5</v>
      </c>
      <c r="AO41" s="11" t="str">
        <f t="shared" si="58"/>
        <v>kHz</v>
      </c>
      <c r="AP41" s="12">
        <f t="shared" si="59"/>
        <v>1E-3</v>
      </c>
      <c r="AQ41" s="13">
        <f t="shared" si="36"/>
        <v>-1.0499719046103679E-4</v>
      </c>
      <c r="AR41" s="13">
        <f t="shared" si="37"/>
        <v>3.7816078115992349E-7</v>
      </c>
      <c r="AS41" s="13">
        <f t="shared" si="38"/>
        <v>1.7800357014893597E-4</v>
      </c>
      <c r="AT41" s="13">
        <f t="shared" si="39"/>
        <v>9.0335466027208071E-7</v>
      </c>
      <c r="AU41" s="17">
        <f t="shared" si="40"/>
        <v>2.0666320666843047E-4</v>
      </c>
      <c r="AV41" s="14">
        <f t="shared" si="41"/>
        <v>8.0144903692321527E-7</v>
      </c>
      <c r="AW41" s="17">
        <f t="shared" si="42"/>
        <v>2.1037265998056638</v>
      </c>
      <c r="AX41" s="13">
        <f t="shared" si="43"/>
        <v>2.7232319348796021E-3</v>
      </c>
      <c r="AZ41" s="12">
        <f>IFERROR(MATCH(AU41 - 0.000001,'Ref Z list'!$C$5:$C$30,1),1)</f>
        <v>1</v>
      </c>
      <c r="BA41" s="12" t="str">
        <f>INDEX('Ref Z list'!$D$5:$D$30,AZ41)</f>
        <v>0m</v>
      </c>
      <c r="BB41" s="12">
        <f>INDEX('Ref Z list'!$C$5:$C$30,AZ41)</f>
        <v>0</v>
      </c>
      <c r="BC41" s="12">
        <f>IFERROR(MATCH(AN41&amp;AO41&amp;A41&amp;B41&amp;BA41,'Cal Data'!$AR$6:$AR$1108,0),0)</f>
        <v>18</v>
      </c>
      <c r="BD41" s="12">
        <f t="shared" si="44"/>
        <v>1</v>
      </c>
      <c r="BE41" s="12" t="str">
        <f>INDEX('Ref Z list'!$D$5:$D$30,BD41+1)</f>
        <v>1m</v>
      </c>
      <c r="BF41" s="12">
        <f>IFERROR(MATCH(AN41&amp;AO41&amp;A41&amp;B41&amp;BE41,'Cal Data'!$AR$6:$AR$1108,0),0)</f>
        <v>36</v>
      </c>
      <c r="BG41" s="12">
        <f t="shared" si="45"/>
        <v>1</v>
      </c>
      <c r="BH41" s="12" t="str">
        <f>INDEX('Ref Z list'!$D$5:$D$30,BG41)</f>
        <v>0m</v>
      </c>
      <c r="BI41" s="12" t="str">
        <f>IF(INDEX('Ref Z list'!$D$5:$D$30,BG41+1)=0,BH41,INDEX('Ref Z list'!$D$5:$D$30,BG41+1))</f>
        <v>1m</v>
      </c>
      <c r="BJ41" s="12">
        <f>INDEX('Ref Z list'!$C$5:$C$30,BG41)</f>
        <v>0</v>
      </c>
      <c r="BK41" s="12">
        <f>INDEX('Ref Z list'!$C$5:$C$30,BG41+1)</f>
        <v>1E-3</v>
      </c>
      <c r="BL41" s="14" t="str">
        <f t="shared" si="46"/>
        <v>5kHz1m0m</v>
      </c>
      <c r="BM41" s="14" t="str">
        <f t="shared" si="47"/>
        <v>5kHz1m1m</v>
      </c>
      <c r="BN41" s="12">
        <f>IFERROR(MATCH(BL41,'Cal Data'!$AR$6:$AR$1108,0),0)</f>
        <v>18</v>
      </c>
      <c r="BO41" s="12">
        <f>IFERROR(MATCH(BM41,'Cal Data'!$AR$6:$AR$1108,0),0)</f>
        <v>36</v>
      </c>
      <c r="BQ41" s="14" t="str">
        <f>INDEX('Cal Data'!AR$6:AR$1108,$BN41)</f>
        <v>5kHz1m0m</v>
      </c>
      <c r="BR41" s="14">
        <f>INDEX('Cal Data'!AS$6:AS$1108,$BN41)</f>
        <v>0</v>
      </c>
      <c r="BS41" s="14">
        <f>INDEX('Cal Data'!AT$6:AT$1108,$BN41)</f>
        <v>1.4998626006277307E-3</v>
      </c>
      <c r="BT41" s="14">
        <f>INDEX('Cal Data'!AU$6:AU$1108,$BN41)</f>
        <v>0</v>
      </c>
      <c r="BU41" s="14">
        <f>INDEX('Cal Data'!AV$6:AV$1108,$BN41)</f>
        <v>3.5372517475033031E-3</v>
      </c>
      <c r="BV41" s="14" t="str">
        <f>INDEX('Cal Data'!AR$6:AR$1108,$BO41)</f>
        <v>5kHz1m1m</v>
      </c>
      <c r="BW41" s="14">
        <f>INDEX('Cal Data'!AS$6:AS$1108,$BO41)</f>
        <v>-4.4900858915718558E-8</v>
      </c>
      <c r="BX41" s="14">
        <f>INDEX('Cal Data'!AT$6:AT$1108,$BO41)</f>
        <v>1.159002397983598E-3</v>
      </c>
      <c r="BY41" s="14">
        <f>INDEX('Cal Data'!AU$6:AU$1108,$BO41)</f>
        <v>1.0137424719224838E-7</v>
      </c>
      <c r="BZ41" s="14">
        <f>INDEX('Cal Data'!AV$6:AV$1108,$BO41)</f>
        <v>1.3002308254910701E-3</v>
      </c>
      <c r="CB41" s="14">
        <f t="shared" si="60"/>
        <v>-9.2793554856891839E-9</v>
      </c>
      <c r="CC41" s="14">
        <f t="shared" si="61"/>
        <v>1.159002397983598E-3</v>
      </c>
      <c r="CD41" s="14">
        <f t="shared" si="62"/>
        <v>1.0137424719224838E-7</v>
      </c>
      <c r="CE41" s="14">
        <f t="shared" si="63"/>
        <v>3.074941830375886E-3</v>
      </c>
      <c r="CG41" s="14">
        <f t="shared" si="64"/>
        <v>-1.0500646981652248E-4</v>
      </c>
      <c r="CH41" s="14">
        <f t="shared" si="65"/>
        <v>1.159002644757136E-3</v>
      </c>
      <c r="CI41" s="14">
        <f t="shared" si="66"/>
        <v>1.7810494439612822E-4</v>
      </c>
      <c r="CJ41" s="14">
        <f t="shared" si="67"/>
        <v>3.0749423611498758E-3</v>
      </c>
      <c r="CL41">
        <f>INDEX('Cal Data'!BB$6:BB$1000,$BN41)</f>
        <v>1</v>
      </c>
      <c r="CM41">
        <f>INDEX('Cal Data'!BC$6:BC$1000,$BN41)</f>
        <v>3.8421006944088478E-6</v>
      </c>
      <c r="CN41">
        <f>INDEX('Cal Data'!BD$6:BD$1000,$BN41)</f>
        <v>1.0120470229836587E-4</v>
      </c>
      <c r="CO41">
        <f>INDEX('Cal Data'!BE$6:BE$1000,$BN41)</f>
        <v>2.7992834308207385E-3</v>
      </c>
      <c r="CP41" t="str">
        <f>INDEX('Cal Data'!BF$6:BF$1000,$BN41)</f>
        <v>OK</v>
      </c>
      <c r="CQ41">
        <f>INDEX('Cal Data'!BB$6:BB$1000,$BO41)</f>
        <v>0.99996061721814766</v>
      </c>
      <c r="CR41">
        <f>INDEX('Cal Data'!BC$6:BC$1000,$BO41)</f>
        <v>1.2512922189826412E-6</v>
      </c>
      <c r="CS41">
        <f>INDEX('Cal Data'!BD$6:BD$1000,$BO41)</f>
        <v>1.0120470229836587E-4</v>
      </c>
      <c r="CT41">
        <f>INDEX('Cal Data'!BE$6:BE$1000,$BO41)</f>
        <v>2.7992834308207385E-3</v>
      </c>
      <c r="CU41" t="str">
        <f>INDEX('Cal Data'!BF$6:BF$1000,$BO41)</f>
        <v>OK</v>
      </c>
      <c r="CW41" s="14">
        <f t="shared" si="68"/>
        <v>0.99999186102801485</v>
      </c>
      <c r="CX41" s="14">
        <f t="shared" si="69"/>
        <v>1.2512922189826412E-6</v>
      </c>
      <c r="CY41" s="14">
        <f t="shared" si="70"/>
        <v>1.0120470229836587E-4</v>
      </c>
      <c r="CZ41" s="14">
        <f t="shared" si="71"/>
        <v>2.7992834308207385E-3</v>
      </c>
      <c r="DB41" s="14">
        <f t="shared" si="72"/>
        <v>2.0666152464238102E-4</v>
      </c>
      <c r="DC41" s="14">
        <f t="shared" si="73"/>
        <v>1.6028980947061235E-6</v>
      </c>
      <c r="DD41" s="25">
        <f t="shared" si="74"/>
        <v>2.1038278045079624</v>
      </c>
      <c r="DE41" s="25">
        <f t="shared" si="75"/>
        <v>6.1237207979021983E-3</v>
      </c>
      <c r="DF41" s="14">
        <f t="shared" si="48"/>
        <v>-1.050143500058106E-4</v>
      </c>
      <c r="DG41" s="14">
        <f t="shared" si="49"/>
        <v>1.3606825728332189E-6</v>
      </c>
      <c r="DH41" s="14">
        <f t="shared" si="50"/>
        <v>1.7799149434838331E-4</v>
      </c>
      <c r="DI41" s="14">
        <f t="shared" si="51"/>
        <v>1.5229610443559425E-6</v>
      </c>
    </row>
    <row r="42" spans="1:113" x14ac:dyDescent="0.25">
      <c r="A42" s="7">
        <v>10</v>
      </c>
      <c r="B42" s="7" t="s">
        <v>3</v>
      </c>
      <c r="C42" s="10">
        <v>2000</v>
      </c>
      <c r="D42" s="20">
        <v>8.4817695382447731</v>
      </c>
      <c r="E42" s="20">
        <v>2.7810536270357096E-4</v>
      </c>
      <c r="F42" s="20">
        <v>0.88421297627536732</v>
      </c>
      <c r="G42" s="20">
        <v>1.5154350321739012E-3</v>
      </c>
      <c r="H42" s="8" t="s">
        <v>3</v>
      </c>
      <c r="I42" s="35"/>
      <c r="J42" s="20">
        <v>1.8210638062574997E-3</v>
      </c>
      <c r="K42" s="20">
        <v>8.9536223722206753E-5</v>
      </c>
      <c r="L42" s="20">
        <v>9.2748804369876824E-6</v>
      </c>
      <c r="M42" s="20">
        <v>1.0282741735590022E-4</v>
      </c>
      <c r="N42" s="8" t="s">
        <v>3</v>
      </c>
      <c r="P42" s="21">
        <f t="shared" si="52"/>
        <v>8.4800077300535204</v>
      </c>
      <c r="Q42" s="21">
        <f t="shared" si="53"/>
        <v>8.7910629321740538E-4</v>
      </c>
      <c r="R42" s="21">
        <f t="shared" si="54"/>
        <v>0.88399219981087152</v>
      </c>
      <c r="S42" s="21">
        <f t="shared" si="55"/>
        <v>5.5885506368540368E-3</v>
      </c>
      <c r="T42" s="18" t="str">
        <f t="shared" si="56"/>
        <v>m</v>
      </c>
      <c r="U42" t="str">
        <f t="shared" si="27"/>
        <v>OK</v>
      </c>
      <c r="W42" s="22">
        <v>8.4799999999999986</v>
      </c>
      <c r="X42" s="22"/>
      <c r="Y42" s="22">
        <v>0.88400000000000001</v>
      </c>
      <c r="Z42" s="22"/>
      <c r="AA42" t="str">
        <f t="shared" si="28"/>
        <v>m</v>
      </c>
      <c r="AC42" s="22">
        <f t="shared" si="29"/>
        <v>7.7300535217261768E-6</v>
      </c>
      <c r="AD42" s="22">
        <f t="shared" si="30"/>
        <v>8.7910629321740538E-4</v>
      </c>
      <c r="AE42" s="22">
        <f t="shared" si="31"/>
        <v>-7.8001891284928959E-6</v>
      </c>
      <c r="AF42" s="22">
        <f t="shared" si="30"/>
        <v>5.5885506368540368E-3</v>
      </c>
      <c r="AG42" t="str">
        <f t="shared" si="32"/>
        <v>m</v>
      </c>
      <c r="AH42" s="22">
        <f t="shared" si="33"/>
        <v>-5.1525561483245497E-5</v>
      </c>
      <c r="AI42" s="22"/>
      <c r="AJ42" s="22">
        <f t="shared" si="34"/>
        <v>2.0370139493031125E-4</v>
      </c>
      <c r="AK42" s="22"/>
      <c r="AL42" t="str">
        <f t="shared" si="35"/>
        <v>m</v>
      </c>
      <c r="AN42" s="11">
        <f t="shared" si="57"/>
        <v>2</v>
      </c>
      <c r="AO42" s="11" t="str">
        <f t="shared" si="58"/>
        <v>kHz</v>
      </c>
      <c r="AP42" s="12">
        <f t="shared" si="59"/>
        <v>1E-3</v>
      </c>
      <c r="AQ42" s="13">
        <f t="shared" si="36"/>
        <v>8.4799484744385156E-3</v>
      </c>
      <c r="AR42" s="13">
        <f t="shared" si="37"/>
        <v>2.921631874876057E-7</v>
      </c>
      <c r="AS42" s="13">
        <f t="shared" si="38"/>
        <v>8.8420370139493038E-4</v>
      </c>
      <c r="AT42" s="13">
        <f t="shared" si="39"/>
        <v>1.518919620816058E-6</v>
      </c>
      <c r="AU42" s="17">
        <f t="shared" si="40"/>
        <v>8.5259217868036176E-3</v>
      </c>
      <c r="AV42" s="14">
        <f t="shared" si="41"/>
        <v>3.3053738910147772E-7</v>
      </c>
      <c r="AW42" s="17">
        <f t="shared" si="42"/>
        <v>0.10389450213310969</v>
      </c>
      <c r="AX42" s="13">
        <f t="shared" si="43"/>
        <v>1.7722812696025777E-4</v>
      </c>
      <c r="AZ42" s="12">
        <f>IFERROR(MATCH(AU42 - 0.000001,'Ref Z list'!$C$5:$C$30,1),1)</f>
        <v>3</v>
      </c>
      <c r="BA42" s="12" t="str">
        <f>INDEX('Ref Z list'!$D$5:$D$30,AZ42)</f>
        <v>3m</v>
      </c>
      <c r="BB42" s="12">
        <f>INDEX('Ref Z list'!$C$5:$C$30,AZ42)</f>
        <v>3.0000000000000001E-3</v>
      </c>
      <c r="BC42" s="12">
        <f>IFERROR(MATCH(AN42&amp;AO42&amp;A42&amp;B42&amp;BA42,'Cal Data'!$AR$6:$AR$1108,0),0)</f>
        <v>89</v>
      </c>
      <c r="BD42" s="12">
        <f t="shared" si="44"/>
        <v>3</v>
      </c>
      <c r="BE42" s="12" t="str">
        <f>INDEX('Ref Z list'!$D$5:$D$30,BD42+1)</f>
        <v>10m</v>
      </c>
      <c r="BF42" s="12">
        <f>IFERROR(MATCH(AN42&amp;AO42&amp;A42&amp;B42&amp;BE42,'Cal Data'!$AR$6:$AR$1108,0),0)</f>
        <v>107</v>
      </c>
      <c r="BG42" s="12">
        <f t="shared" si="45"/>
        <v>3</v>
      </c>
      <c r="BH42" s="12" t="str">
        <f>INDEX('Ref Z list'!$D$5:$D$30,BG42)</f>
        <v>3m</v>
      </c>
      <c r="BI42" s="12" t="str">
        <f>IF(INDEX('Ref Z list'!$D$5:$D$30,BG42+1)=0,BH42,INDEX('Ref Z list'!$D$5:$D$30,BG42+1))</f>
        <v>10m</v>
      </c>
      <c r="BJ42" s="12">
        <f>INDEX('Ref Z list'!$C$5:$C$30,BG42)</f>
        <v>3.0000000000000001E-3</v>
      </c>
      <c r="BK42" s="12">
        <f>INDEX('Ref Z list'!$C$5:$C$30,BG42+1)</f>
        <v>0.01</v>
      </c>
      <c r="BL42" s="14" t="str">
        <f t="shared" si="46"/>
        <v>2kHz10m3m</v>
      </c>
      <c r="BM42" s="14" t="str">
        <f t="shared" si="47"/>
        <v>2kHz10m10m</v>
      </c>
      <c r="BN42" s="12">
        <f>IFERROR(MATCH(BL42,'Cal Data'!$AR$6:$AR$1108,0),0)</f>
        <v>89</v>
      </c>
      <c r="BO42" s="12">
        <f>IFERROR(MATCH(BM42,'Cal Data'!$AR$6:$AR$1108,0),0)</f>
        <v>107</v>
      </c>
      <c r="BQ42" s="14" t="str">
        <f>INDEX('Cal Data'!AR$6:AR$1108,$BN42)</f>
        <v>2kHz10m3m</v>
      </c>
      <c r="BR42" s="14">
        <f>INDEX('Cal Data'!AS$6:AS$1108,$BN42)</f>
        <v>-2.9449029357057552E-7</v>
      </c>
      <c r="BS42" s="14">
        <f>INDEX('Cal Data'!AT$6:AT$1108,$BN42)</f>
        <v>1.6531951269418126E-3</v>
      </c>
      <c r="BT42" s="14">
        <f>INDEX('Cal Data'!AU$6:AU$1108,$BN42)</f>
        <v>2.9509211906829017E-7</v>
      </c>
      <c r="BU42" s="14">
        <f>INDEX('Cal Data'!AV$6:AV$1108,$BN42)</f>
        <v>6.7073136811721232E-4</v>
      </c>
      <c r="BV42" s="14" t="str">
        <f>INDEX('Cal Data'!AR$6:AR$1108,$BO42)</f>
        <v>2kHz10m10m</v>
      </c>
      <c r="BW42" s="14">
        <f>INDEX('Cal Data'!AS$6:AS$1108,$BO42)</f>
        <v>3.2318480852784603E-7</v>
      </c>
      <c r="BX42" s="14">
        <f>INDEX('Cal Data'!AT$6:AT$1108,$BO42)</f>
        <v>3.6551043143847111E-3</v>
      </c>
      <c r="BY42" s="14">
        <f>INDEX('Cal Data'!AU$6:AU$1108,$BO42)</f>
        <v>-5.8466827431382274E-7</v>
      </c>
      <c r="BZ42" s="14">
        <f>INDEX('Cal Data'!AV$6:AV$1108,$BO42)</f>
        <v>3.9341313641594209E-3</v>
      </c>
      <c r="CB42" s="14">
        <f t="shared" si="60"/>
        <v>1.9311317840825543E-7</v>
      </c>
      <c r="CC42" s="14">
        <f t="shared" si="61"/>
        <v>3.6551043143847111E-3</v>
      </c>
      <c r="CD42" s="14">
        <f t="shared" si="62"/>
        <v>-3.9940604163987255E-7</v>
      </c>
      <c r="CE42" s="14">
        <f t="shared" si="63"/>
        <v>3.2469161020007094E-3</v>
      </c>
      <c r="CG42" s="14">
        <f t="shared" si="64"/>
        <v>8.4801415876169239E-3</v>
      </c>
      <c r="CH42" s="14">
        <f t="shared" si="65"/>
        <v>3.6551043610916286E-3</v>
      </c>
      <c r="CI42" s="14">
        <f t="shared" si="66"/>
        <v>8.8380429535329051E-4</v>
      </c>
      <c r="CJ42" s="14">
        <f t="shared" si="67"/>
        <v>3.2469175231130739E-3</v>
      </c>
      <c r="CL42">
        <f>INDEX('Cal Data'!BB$6:BB$1000,$BN42)</f>
        <v>0.99990417259657205</v>
      </c>
      <c r="CM42">
        <f>INDEX('Cal Data'!BC$6:BC$1000,$BN42)</f>
        <v>4.0898342434978242E-6</v>
      </c>
      <c r="CN42">
        <f>INDEX('Cal Data'!BD$6:BD$1000,$BN42)</f>
        <v>9.9657730872899919E-5</v>
      </c>
      <c r="CO42">
        <f>INDEX('Cal Data'!BE$6:BE$1000,$BN42)</f>
        <v>4.2936939783571573E-4</v>
      </c>
      <c r="CP42" t="str">
        <f>INDEX('Cal Data'!BF$6:BF$1000,$BN42)</f>
        <v>OK</v>
      </c>
      <c r="CQ42">
        <f>INDEX('Cal Data'!BB$6:BB$1000,$BO42)</f>
        <v>1.0000310606519602</v>
      </c>
      <c r="CR42">
        <f>INDEX('Cal Data'!BC$6:BC$1000,$BO42)</f>
        <v>4.0237964024186822E-6</v>
      </c>
      <c r="CS42">
        <f>INDEX('Cal Data'!BD$6:BD$1000,$BO42)</f>
        <v>-5.8752154021846081E-5</v>
      </c>
      <c r="CT42">
        <f>INDEX('Cal Data'!BE$6:BE$1000,$BO42)</f>
        <v>5.8918163529753792E-4</v>
      </c>
      <c r="CU42" t="str">
        <f>INDEX('Cal Data'!BF$6:BF$1000,$BO42)</f>
        <v>OK</v>
      </c>
      <c r="CW42" s="14">
        <f t="shared" si="68"/>
        <v>1.0000043402351084</v>
      </c>
      <c r="CX42" s="14">
        <f t="shared" si="69"/>
        <v>4.0237964024186822E-6</v>
      </c>
      <c r="CY42" s="14">
        <f t="shared" si="70"/>
        <v>-2.5393788296375813E-5</v>
      </c>
      <c r="CZ42" s="14">
        <f t="shared" si="71"/>
        <v>5.5552795851973233E-4</v>
      </c>
      <c r="DB42" s="14">
        <f t="shared" si="72"/>
        <v>8.5259587913086889E-3</v>
      </c>
      <c r="DC42" s="14">
        <f t="shared" si="73"/>
        <v>6.6196435202768383E-7</v>
      </c>
      <c r="DD42" s="25">
        <f t="shared" si="74"/>
        <v>0.10386910834481332</v>
      </c>
      <c r="DE42" s="25">
        <f t="shared" si="75"/>
        <v>6.5897689537681547E-4</v>
      </c>
      <c r="DF42" s="14">
        <f t="shared" si="48"/>
        <v>8.4800077300535206E-3</v>
      </c>
      <c r="DG42" s="14">
        <f t="shared" si="49"/>
        <v>8.7910629321740534E-7</v>
      </c>
      <c r="DH42" s="14">
        <f t="shared" si="50"/>
        <v>8.8399219981087152E-4</v>
      </c>
      <c r="DI42" s="14">
        <f t="shared" si="51"/>
        <v>5.5885506368540373E-6</v>
      </c>
    </row>
    <row r="43" spans="1:113" x14ac:dyDescent="0.25">
      <c r="A43" s="7">
        <v>10</v>
      </c>
      <c r="B43" s="7" t="s">
        <v>3</v>
      </c>
      <c r="C43" s="10">
        <v>0.05</v>
      </c>
      <c r="D43" s="20">
        <v>2.7679995139799485</v>
      </c>
      <c r="E43" s="20">
        <v>1.8369519415317585E-3</v>
      </c>
      <c r="F43" s="20">
        <v>0.92891171501478109</v>
      </c>
      <c r="G43" s="20">
        <v>1.5521630601020157E-4</v>
      </c>
      <c r="H43" s="8" t="s">
        <v>3</v>
      </c>
      <c r="I43" s="35"/>
      <c r="J43" s="20">
        <v>-1.981523685990267E-3</v>
      </c>
      <c r="K43" s="20">
        <v>1.0568719743763789E-3</v>
      </c>
      <c r="L43" s="20">
        <v>-7.6954023616001286E-4</v>
      </c>
      <c r="M43" s="20">
        <v>1.846639097593738E-4</v>
      </c>
      <c r="N43" s="8" t="s">
        <v>3</v>
      </c>
      <c r="P43" s="21">
        <f t="shared" si="52"/>
        <v>2.7700000002130798</v>
      </c>
      <c r="Q43" s="21">
        <f t="shared" si="53"/>
        <v>3.8588462119891458E-3</v>
      </c>
      <c r="R43" s="21">
        <f t="shared" si="54"/>
        <v>0.92999999666599342</v>
      </c>
      <c r="S43" s="21">
        <f t="shared" si="55"/>
        <v>2.1950222003927515E-3</v>
      </c>
      <c r="T43" s="18" t="str">
        <f t="shared" si="56"/>
        <v>m</v>
      </c>
      <c r="U43" t="str">
        <f t="shared" si="27"/>
        <v>Extrapolated</v>
      </c>
      <c r="W43" s="22">
        <v>2.77</v>
      </c>
      <c r="X43" s="22"/>
      <c r="Y43" s="22">
        <v>0.93</v>
      </c>
      <c r="Z43" s="22"/>
      <c r="AA43" t="str">
        <f t="shared" si="28"/>
        <v>m</v>
      </c>
      <c r="AC43" s="22">
        <f t="shared" si="29"/>
        <v>2.1307977604578809E-10</v>
      </c>
      <c r="AD43" s="22">
        <f t="shared" si="30"/>
        <v>3.8588462119891458E-3</v>
      </c>
      <c r="AE43" s="22">
        <f t="shared" si="31"/>
        <v>-3.3340066263320978E-9</v>
      </c>
      <c r="AF43" s="22">
        <f t="shared" si="30"/>
        <v>2.1950222003927515E-3</v>
      </c>
      <c r="AG43" t="str">
        <f t="shared" si="32"/>
        <v>m</v>
      </c>
      <c r="AH43" s="22">
        <f t="shared" si="33"/>
        <v>-1.8962334061178865E-5</v>
      </c>
      <c r="AI43" s="22"/>
      <c r="AJ43" s="22">
        <f t="shared" si="34"/>
        <v>-3.1874474905890793E-4</v>
      </c>
      <c r="AK43" s="22"/>
      <c r="AL43" t="str">
        <f t="shared" si="35"/>
        <v>m</v>
      </c>
      <c r="AN43" s="11">
        <f t="shared" si="57"/>
        <v>50</v>
      </c>
      <c r="AO43" s="11" t="str">
        <f t="shared" si="58"/>
        <v>mHz</v>
      </c>
      <c r="AP43" s="12">
        <f t="shared" si="59"/>
        <v>1E-3</v>
      </c>
      <c r="AQ43" s="13">
        <f t="shared" si="36"/>
        <v>2.7699810376659389E-3</v>
      </c>
      <c r="AR43" s="13">
        <f t="shared" si="37"/>
        <v>2.119285446965444E-6</v>
      </c>
      <c r="AS43" s="13">
        <f t="shared" si="38"/>
        <v>9.2968125525094117E-4</v>
      </c>
      <c r="AT43" s="13">
        <f t="shared" si="39"/>
        <v>2.412319655830684E-7</v>
      </c>
      <c r="AU43" s="17">
        <f t="shared" si="40"/>
        <v>2.9218319913016625E-3</v>
      </c>
      <c r="AV43" s="14">
        <f t="shared" si="41"/>
        <v>2.010609398348044E-6</v>
      </c>
      <c r="AW43" s="17">
        <f t="shared" si="42"/>
        <v>0.3238137011523779</v>
      </c>
      <c r="AX43" s="13">
        <f t="shared" si="43"/>
        <v>2.4369943809477042E-4</v>
      </c>
      <c r="AZ43" s="12">
        <f>IFERROR(MATCH(AU43 - 0.000001,'Ref Z list'!$C$5:$C$30,1),1)</f>
        <v>2</v>
      </c>
      <c r="BA43" s="12" t="str">
        <f>INDEX('Ref Z list'!$D$5:$D$30,AZ43)</f>
        <v>1m</v>
      </c>
      <c r="BB43" s="12">
        <f>INDEX('Ref Z list'!$C$5:$C$30,AZ43)</f>
        <v>1E-3</v>
      </c>
      <c r="BC43" s="12">
        <f>IFERROR(MATCH(AN43&amp;AO43&amp;A43&amp;B43&amp;BA43,'Cal Data'!$AR$6:$AR$1108,0),0)</f>
        <v>0</v>
      </c>
      <c r="BD43" s="12">
        <f t="shared" si="44"/>
        <v>3</v>
      </c>
      <c r="BE43" s="12" t="str">
        <f>INDEX('Ref Z list'!$D$5:$D$30,BD43+1)</f>
        <v>10m</v>
      </c>
      <c r="BF43" s="12">
        <f>IFERROR(MATCH(AN43&amp;AO43&amp;A43&amp;B43&amp;BE43,'Cal Data'!$AR$6:$AR$1108,0),0)</f>
        <v>93</v>
      </c>
      <c r="BG43" s="12">
        <f t="shared" si="45"/>
        <v>3</v>
      </c>
      <c r="BH43" s="12" t="str">
        <f>INDEX('Ref Z list'!$D$5:$D$30,BG43)</f>
        <v>3m</v>
      </c>
      <c r="BI43" s="12" t="str">
        <f>IF(INDEX('Ref Z list'!$D$5:$D$30,BG43+1)=0,BH43,INDEX('Ref Z list'!$D$5:$D$30,BG43+1))</f>
        <v>10m</v>
      </c>
      <c r="BJ43" s="12">
        <f>INDEX('Ref Z list'!$C$5:$C$30,BG43)</f>
        <v>3.0000000000000001E-3</v>
      </c>
      <c r="BK43" s="12">
        <f>INDEX('Ref Z list'!$C$5:$C$30,BG43+1)</f>
        <v>0.01</v>
      </c>
      <c r="BL43" s="14" t="str">
        <f t="shared" si="46"/>
        <v>50mHz10m3m</v>
      </c>
      <c r="BM43" s="14" t="str">
        <f t="shared" si="47"/>
        <v>50mHz10m10m</v>
      </c>
      <c r="BN43" s="12">
        <f>IFERROR(MATCH(BL43,'Cal Data'!$AR$6:$AR$1108,0),0)</f>
        <v>75</v>
      </c>
      <c r="BO43" s="12">
        <f>IFERROR(MATCH(BM43,'Cal Data'!$AR$6:$AR$1108,0),0)</f>
        <v>93</v>
      </c>
      <c r="BQ43" s="14" t="str">
        <f>INDEX('Cal Data'!AR$6:AR$1108,$BN43)</f>
        <v>50mHz10m3m</v>
      </c>
      <c r="BR43" s="14">
        <f>INDEX('Cal Data'!AS$6:AS$1108,$BN43)</f>
        <v>1.2156874399857354E-7</v>
      </c>
      <c r="BS43" s="14">
        <f>INDEX('Cal Data'!AT$6:AT$1108,$BN43)</f>
        <v>8.4509576590830371E-4</v>
      </c>
      <c r="BT43" s="14">
        <f>INDEX('Cal Data'!AU$6:AU$1108,$BN43)</f>
        <v>2.9999523948022197E-7</v>
      </c>
      <c r="BU43" s="14">
        <f>INDEX('Cal Data'!AV$6:AV$1108,$BN43)</f>
        <v>1.2340067990648075E-3</v>
      </c>
      <c r="BV43" s="14" t="str">
        <f>INDEX('Cal Data'!AR$6:AR$1108,$BO43)</f>
        <v>50mHz10m10m</v>
      </c>
      <c r="BW43" s="14">
        <f>INDEX('Cal Data'!AS$6:AS$1108,$BO43)</f>
        <v>9.4882383302671847E-8</v>
      </c>
      <c r="BX43" s="14">
        <f>INDEX('Cal Data'!AT$6:AT$1108,$BO43)</f>
        <v>2.3220275901102289E-3</v>
      </c>
      <c r="BY43" s="14">
        <f>INDEX('Cal Data'!AU$6:AU$1108,$BO43)</f>
        <v>-2.108997667986201E-7</v>
      </c>
      <c r="BZ43" s="14">
        <f>INDEX('Cal Data'!AV$6:AV$1108,$BO43)</f>
        <v>4.9993150436367486E-4</v>
      </c>
      <c r="CB43" s="14">
        <f t="shared" si="60"/>
        <v>1.2186674680928841E-7</v>
      </c>
      <c r="CC43" s="14">
        <f t="shared" si="61"/>
        <v>2.3220275901102289E-3</v>
      </c>
      <c r="CD43" s="14">
        <f t="shared" si="62"/>
        <v>3.0570033166518506E-7</v>
      </c>
      <c r="CE43" s="14">
        <f t="shared" si="63"/>
        <v>1.2422041139250122E-3</v>
      </c>
      <c r="CG43" s="14">
        <f t="shared" si="64"/>
        <v>2.7701029044127482E-3</v>
      </c>
      <c r="CH43" s="14">
        <f t="shared" si="65"/>
        <v>2.3220314585974799E-3</v>
      </c>
      <c r="CI43" s="14">
        <f t="shared" si="66"/>
        <v>9.2998695558260637E-4</v>
      </c>
      <c r="CJ43" s="14">
        <f t="shared" si="67"/>
        <v>1.242204207617922E-3</v>
      </c>
      <c r="CL43">
        <f>INDEX('Cal Data'!BB$6:BB$1000,$BN43)</f>
        <v>1.0000405218646122</v>
      </c>
      <c r="CM43">
        <f>INDEX('Cal Data'!BC$6:BC$1000,$BN43)</f>
        <v>3.8424649088722197E-6</v>
      </c>
      <c r="CN43">
        <f>INDEX('Cal Data'!BD$6:BD$1000,$BN43)</f>
        <v>9.999876959288016E-5</v>
      </c>
      <c r="CO43">
        <f>INDEX('Cal Data'!BE$6:BE$1000,$BN43)</f>
        <v>4.176807974562206E-4</v>
      </c>
      <c r="CP43" t="str">
        <f>INDEX('Cal Data'!BF$6:BF$1000,$BN43)</f>
        <v>OK</v>
      </c>
      <c r="CQ43">
        <f>INDEX('Cal Data'!BB$6:BB$1000,$BO43)</f>
        <v>1.0000094898361114</v>
      </c>
      <c r="CR43">
        <f>INDEX('Cal Data'!BC$6:BC$1000,$BO43)</f>
        <v>3.9059626549765153E-6</v>
      </c>
      <c r="CS43">
        <f>INDEX('Cal Data'!BD$6:BD$1000,$BO43)</f>
        <v>-2.1087570134609415E-5</v>
      </c>
      <c r="CT43">
        <f>INDEX('Cal Data'!BE$6:BE$1000,$BO43)</f>
        <v>1.5761306304687769E-4</v>
      </c>
      <c r="CU43" t="str">
        <f>INDEX('Cal Data'!BF$6:BF$1000,$BO43)</f>
        <v>OK</v>
      </c>
      <c r="CW43" s="14">
        <f t="shared" si="68"/>
        <v>1.0000408683948798</v>
      </c>
      <c r="CX43" s="14">
        <f t="shared" si="69"/>
        <v>3.9059626549765153E-6</v>
      </c>
      <c r="CY43" s="14">
        <f t="shared" si="70"/>
        <v>1.0135092360103277E-4</v>
      </c>
      <c r="CZ43" s="14">
        <f t="shared" si="71"/>
        <v>4.2058493701700153E-4</v>
      </c>
      <c r="DB43" s="14">
        <f t="shared" si="72"/>
        <v>2.9219514018852554E-3</v>
      </c>
      <c r="DC43" s="14">
        <f t="shared" si="73"/>
        <v>4.0212349915889387E-6</v>
      </c>
      <c r="DD43" s="25">
        <f t="shared" si="74"/>
        <v>0.32391505207597893</v>
      </c>
      <c r="DE43" s="25">
        <f t="shared" si="75"/>
        <v>6.4377741010105544E-4</v>
      </c>
      <c r="DF43" s="14">
        <f t="shared" si="48"/>
        <v>2.7700000002130799E-3</v>
      </c>
      <c r="DG43" s="14">
        <f t="shared" si="49"/>
        <v>3.8588462119891458E-6</v>
      </c>
      <c r="DH43" s="14">
        <f t="shared" si="50"/>
        <v>9.2999999666599348E-4</v>
      </c>
      <c r="DI43" s="14">
        <f t="shared" si="51"/>
        <v>2.1950222003927516E-6</v>
      </c>
    </row>
    <row r="44" spans="1:113" x14ac:dyDescent="0.25">
      <c r="A44" s="7">
        <v>1</v>
      </c>
      <c r="B44" s="7" t="s">
        <v>3</v>
      </c>
      <c r="C44" s="10">
        <v>10</v>
      </c>
      <c r="D44" s="20">
        <v>-0.27241136062998045</v>
      </c>
      <c r="E44" s="20">
        <v>2.7276673928774349E-5</v>
      </c>
      <c r="F44" s="20">
        <v>5.7466674671641613E-2</v>
      </c>
      <c r="G44" s="20">
        <v>1.7304968574870933E-3</v>
      </c>
      <c r="H44" s="8" t="s">
        <v>3</v>
      </c>
      <c r="I44" s="35"/>
      <c r="J44" s="20">
        <v>5.9385367586306656E-4</v>
      </c>
      <c r="K44" s="20">
        <v>1.0326471499122782E-3</v>
      </c>
      <c r="L44" s="20">
        <v>-2.9314306901059983E-5</v>
      </c>
      <c r="M44" s="20">
        <v>3.2880885382687648E-4</v>
      </c>
      <c r="N44" s="8" t="s">
        <v>3</v>
      </c>
      <c r="P44" s="21">
        <f t="shared" si="52"/>
        <v>-0.27299733805658088</v>
      </c>
      <c r="Q44" s="21">
        <f t="shared" si="53"/>
        <v>2.2251558648344297E-3</v>
      </c>
      <c r="R44" s="21">
        <f t="shared" si="54"/>
        <v>5.7512640600890536E-2</v>
      </c>
      <c r="S44" s="21">
        <f t="shared" si="55"/>
        <v>3.4941803513981835E-3</v>
      </c>
      <c r="T44" s="18" t="str">
        <f t="shared" si="56"/>
        <v>m</v>
      </c>
      <c r="U44" t="str">
        <f t="shared" si="27"/>
        <v>OK</v>
      </c>
      <c r="W44" s="22">
        <v>-0.27300000000000002</v>
      </c>
      <c r="X44" s="22"/>
      <c r="Y44" s="22">
        <v>5.7500000000000002E-2</v>
      </c>
      <c r="Z44" s="22"/>
      <c r="AA44" t="str">
        <f t="shared" si="28"/>
        <v>m</v>
      </c>
      <c r="AC44" s="22">
        <f t="shared" si="29"/>
        <v>2.661943419135504E-6</v>
      </c>
      <c r="AD44" s="22">
        <f t="shared" si="30"/>
        <v>2.2251558648344297E-3</v>
      </c>
      <c r="AE44" s="22">
        <f t="shared" si="31"/>
        <v>1.2640600890533038E-5</v>
      </c>
      <c r="AF44" s="22">
        <f t="shared" si="30"/>
        <v>3.4941803513981835E-3</v>
      </c>
      <c r="AG44" t="str">
        <f t="shared" si="32"/>
        <v>m</v>
      </c>
      <c r="AH44" s="22">
        <f t="shared" si="33"/>
        <v>-5.2143058434928058E-6</v>
      </c>
      <c r="AI44" s="22"/>
      <c r="AJ44" s="22">
        <f t="shared" si="34"/>
        <v>-4.0110214573271796E-6</v>
      </c>
      <c r="AK44" s="22"/>
      <c r="AL44" t="str">
        <f t="shared" si="35"/>
        <v>m</v>
      </c>
      <c r="AN44" s="11">
        <f t="shared" si="57"/>
        <v>10</v>
      </c>
      <c r="AO44" s="11" t="str">
        <f t="shared" si="58"/>
        <v>Hz</v>
      </c>
      <c r="AP44" s="12">
        <f t="shared" si="59"/>
        <v>1E-3</v>
      </c>
      <c r="AQ44" s="13">
        <f t="shared" si="36"/>
        <v>-2.7300521430584352E-4</v>
      </c>
      <c r="AR44" s="13">
        <f t="shared" si="37"/>
        <v>1.0330073345153787E-6</v>
      </c>
      <c r="AS44" s="13">
        <f t="shared" si="38"/>
        <v>5.749598897854268E-5</v>
      </c>
      <c r="AT44" s="13">
        <f t="shared" si="39"/>
        <v>1.7614580994527373E-6</v>
      </c>
      <c r="AU44" s="17">
        <f t="shared" si="40"/>
        <v>2.7899397087894257E-4</v>
      </c>
      <c r="AV44" s="14">
        <f t="shared" si="41"/>
        <v>1.0740381821697099E-6</v>
      </c>
      <c r="AW44" s="17">
        <f t="shared" si="42"/>
        <v>2.9340220451733412</v>
      </c>
      <c r="AX44" s="13">
        <f t="shared" si="43"/>
        <v>6.2250244946334254E-3</v>
      </c>
      <c r="AZ44" s="12">
        <f>IFERROR(MATCH(AU44 - 0.000001,'Ref Z list'!$C$5:$C$30,1),1)</f>
        <v>1</v>
      </c>
      <c r="BA44" s="12" t="str">
        <f>INDEX('Ref Z list'!$D$5:$D$30,AZ44)</f>
        <v>0m</v>
      </c>
      <c r="BB44" s="12">
        <f>INDEX('Ref Z list'!$C$5:$C$30,AZ44)</f>
        <v>0</v>
      </c>
      <c r="BC44" s="12">
        <f>IFERROR(MATCH(AN44&amp;AO44&amp;A44&amp;B44&amp;BA44,'Cal Data'!$AR$6:$AR$1108,0),0)</f>
        <v>10</v>
      </c>
      <c r="BD44" s="12">
        <f t="shared" si="44"/>
        <v>1</v>
      </c>
      <c r="BE44" s="12" t="str">
        <f>INDEX('Ref Z list'!$D$5:$D$30,BD44+1)</f>
        <v>1m</v>
      </c>
      <c r="BF44" s="12">
        <f>IFERROR(MATCH(AN44&amp;AO44&amp;A44&amp;B44&amp;BE44,'Cal Data'!$AR$6:$AR$1108,0),0)</f>
        <v>28</v>
      </c>
      <c r="BG44" s="12">
        <f t="shared" si="45"/>
        <v>1</v>
      </c>
      <c r="BH44" s="12" t="str">
        <f>INDEX('Ref Z list'!$D$5:$D$30,BG44)</f>
        <v>0m</v>
      </c>
      <c r="BI44" s="12" t="str">
        <f>IF(INDEX('Ref Z list'!$D$5:$D$30,BG44+1)=0,BH44,INDEX('Ref Z list'!$D$5:$D$30,BG44+1))</f>
        <v>1m</v>
      </c>
      <c r="BJ44" s="12">
        <f>INDEX('Ref Z list'!$C$5:$C$30,BG44)</f>
        <v>0</v>
      </c>
      <c r="BK44" s="12">
        <f>INDEX('Ref Z list'!$C$5:$C$30,BG44+1)</f>
        <v>1E-3</v>
      </c>
      <c r="BL44" s="14" t="str">
        <f t="shared" si="46"/>
        <v>10Hz1m0m</v>
      </c>
      <c r="BM44" s="14" t="str">
        <f t="shared" si="47"/>
        <v>10Hz1m1m</v>
      </c>
      <c r="BN44" s="12">
        <f>IFERROR(MATCH(BL44,'Cal Data'!$AR$6:$AR$1108,0),0)</f>
        <v>10</v>
      </c>
      <c r="BO44" s="12">
        <f>IFERROR(MATCH(BM44,'Cal Data'!$AR$6:$AR$1108,0),0)</f>
        <v>28</v>
      </c>
      <c r="BQ44" s="14" t="str">
        <f>INDEX('Cal Data'!AR$6:AR$1108,$BN44)</f>
        <v>10Hz1m0m</v>
      </c>
      <c r="BR44" s="14">
        <f>INDEX('Cal Data'!AS$6:AS$1108,$BN44)</f>
        <v>0</v>
      </c>
      <c r="BS44" s="14">
        <f>INDEX('Cal Data'!AT$6:AT$1108,$BN44)</f>
        <v>1.8320053167048185E-4</v>
      </c>
      <c r="BT44" s="14">
        <f>INDEX('Cal Data'!AU$6:AU$1108,$BN44)</f>
        <v>0</v>
      </c>
      <c r="BU44" s="14">
        <f>INDEX('Cal Data'!AV$6:AV$1108,$BN44)</f>
        <v>2.1008769084260299E-3</v>
      </c>
      <c r="BV44" s="14" t="str">
        <f>INDEX('Cal Data'!AR$6:AR$1108,$BO44)</f>
        <v>10Hz1m1m</v>
      </c>
      <c r="BW44" s="14">
        <f>INDEX('Cal Data'!AS$6:AS$1108,$BO44)</f>
        <v>-5.4916863804045993E-8</v>
      </c>
      <c r="BX44" s="14">
        <f>INDEX('Cal Data'!AT$6:AT$1108,$BO44)</f>
        <v>1.8787810555076135E-4</v>
      </c>
      <c r="BY44" s="14">
        <f>INDEX('Cal Data'!AU$6:AU$1108,$BO44)</f>
        <v>-6.4215917398820554E-8</v>
      </c>
      <c r="BZ44" s="14">
        <f>INDEX('Cal Data'!AV$6:AV$1108,$BO44)</f>
        <v>2.4585858547091135E-3</v>
      </c>
      <c r="CB44" s="14">
        <f t="shared" si="60"/>
        <v>-1.5321473900908862E-8</v>
      </c>
      <c r="CC44" s="14">
        <f t="shared" si="61"/>
        <v>1.8787810555076135E-4</v>
      </c>
      <c r="CD44" s="14">
        <f t="shared" si="62"/>
        <v>-6.4215917398820554E-8</v>
      </c>
      <c r="CE44" s="14">
        <f t="shared" si="63"/>
        <v>2.2006755477684699E-3</v>
      </c>
      <c r="CG44" s="14">
        <f t="shared" si="64"/>
        <v>-2.7302053577974442E-4</v>
      </c>
      <c r="CH44" s="14">
        <f t="shared" si="65"/>
        <v>1.8788946474444933E-4</v>
      </c>
      <c r="CI44" s="14">
        <f t="shared" si="66"/>
        <v>5.743177306114386E-5</v>
      </c>
      <c r="CJ44" s="14">
        <f t="shared" si="67"/>
        <v>2.2006783675686458E-3</v>
      </c>
      <c r="CL44">
        <f>INDEX('Cal Data'!BB$6:BB$1000,$BN44)</f>
        <v>1</v>
      </c>
      <c r="CM44">
        <f>INDEX('Cal Data'!BC$6:BC$1000,$BN44)</f>
        <v>2.1088495013068287E-6</v>
      </c>
      <c r="CN44">
        <f>INDEX('Cal Data'!BD$6:BD$1000,$BN44)</f>
        <v>-6.4222262391106424E-5</v>
      </c>
      <c r="CO44">
        <f>INDEX('Cal Data'!BE$6:BE$1000,$BN44)</f>
        <v>2.4875299798901096E-3</v>
      </c>
      <c r="CP44" t="str">
        <f>INDEX('Cal Data'!BF$6:BF$1000,$BN44)</f>
        <v>OK</v>
      </c>
      <c r="CQ44">
        <f>INDEX('Cal Data'!BB$6:BB$1000,$BO44)</f>
        <v>0.99994507817219025</v>
      </c>
      <c r="CR44">
        <f>INDEX('Cal Data'!BC$6:BC$1000,$BO44)</f>
        <v>1.3991313096847048E-6</v>
      </c>
      <c r="CS44">
        <f>INDEX('Cal Data'!BD$6:BD$1000,$BO44)</f>
        <v>-6.4222262391106424E-5</v>
      </c>
      <c r="CT44">
        <f>INDEX('Cal Data'!BE$6:BE$1000,$BO44)</f>
        <v>2.4875299798901096E-3</v>
      </c>
      <c r="CU44" t="str">
        <f>INDEX('Cal Data'!BF$6:BF$1000,$BO44)</f>
        <v>OK</v>
      </c>
      <c r="CW44" s="14">
        <f t="shared" si="68"/>
        <v>0.99998467714117145</v>
      </c>
      <c r="CX44" s="14">
        <f t="shared" si="69"/>
        <v>1.3991313096847048E-6</v>
      </c>
      <c r="CY44" s="14">
        <f t="shared" si="70"/>
        <v>-6.4222262391106424E-5</v>
      </c>
      <c r="CZ44" s="14">
        <f t="shared" si="71"/>
        <v>2.4875299798901096E-3</v>
      </c>
      <c r="DB44" s="14">
        <f t="shared" si="72"/>
        <v>2.7898969589371277E-4</v>
      </c>
      <c r="DC44" s="14">
        <f t="shared" si="73"/>
        <v>2.1480763998066171E-6</v>
      </c>
      <c r="DD44" s="25">
        <f t="shared" si="74"/>
        <v>2.93395782291095</v>
      </c>
      <c r="DE44" s="25">
        <f t="shared" si="75"/>
        <v>1.2696122448842268E-2</v>
      </c>
      <c r="DF44" s="14">
        <f t="shared" si="48"/>
        <v>-2.7299733805658091E-4</v>
      </c>
      <c r="DG44" s="14">
        <f t="shared" si="49"/>
        <v>2.2251558648344298E-6</v>
      </c>
      <c r="DH44" s="14">
        <f t="shared" si="50"/>
        <v>5.7512640600890538E-5</v>
      </c>
      <c r="DI44" s="14">
        <f t="shared" si="51"/>
        <v>3.4941803513981838E-6</v>
      </c>
    </row>
    <row r="45" spans="1:113" x14ac:dyDescent="0.25">
      <c r="A45" s="7">
        <v>3</v>
      </c>
      <c r="B45" s="7" t="s">
        <v>3</v>
      </c>
      <c r="C45" s="10">
        <v>0.2</v>
      </c>
      <c r="D45" s="20">
        <v>1.1687987152071566</v>
      </c>
      <c r="E45" s="20">
        <v>7.3212294406531668E-4</v>
      </c>
      <c r="F45" s="20">
        <v>0.50656737572846555</v>
      </c>
      <c r="G45" s="20">
        <v>6.6835145005793946E-4</v>
      </c>
      <c r="H45" s="8" t="s">
        <v>3</v>
      </c>
      <c r="I45" s="35"/>
      <c r="J45" s="20">
        <v>-1.316582147204309E-3</v>
      </c>
      <c r="K45" s="20">
        <v>9.8262816446278056E-4</v>
      </c>
      <c r="L45" s="20">
        <v>-3.7097804527841995E-4</v>
      </c>
      <c r="M45" s="20">
        <v>2.5725647354575662E-4</v>
      </c>
      <c r="N45" s="8" t="s">
        <v>3</v>
      </c>
      <c r="P45" s="21">
        <f t="shared" si="52"/>
        <v>1.1699999958586647</v>
      </c>
      <c r="Q45" s="21">
        <f t="shared" si="53"/>
        <v>2.3147903564696799E-3</v>
      </c>
      <c r="R45" s="21">
        <f t="shared" si="54"/>
        <v>0.50700000709388038</v>
      </c>
      <c r="S45" s="21">
        <f t="shared" si="55"/>
        <v>2.2931411464352761E-3</v>
      </c>
      <c r="T45" s="18" t="str">
        <f t="shared" si="56"/>
        <v>m</v>
      </c>
      <c r="U45" t="str">
        <f t="shared" si="27"/>
        <v>OK</v>
      </c>
      <c r="W45" s="22">
        <v>1.17</v>
      </c>
      <c r="X45" s="22"/>
      <c r="Y45" s="22">
        <v>0.50700000000000001</v>
      </c>
      <c r="Z45" s="22"/>
      <c r="AA45" t="str">
        <f t="shared" si="28"/>
        <v>m</v>
      </c>
      <c r="AC45" s="22">
        <f t="shared" si="29"/>
        <v>-4.1413352747099452E-9</v>
      </c>
      <c r="AD45" s="22">
        <f t="shared" si="30"/>
        <v>2.3147903564696799E-3</v>
      </c>
      <c r="AE45" s="22">
        <f t="shared" si="31"/>
        <v>7.0938803720110855E-9</v>
      </c>
      <c r="AF45" s="22">
        <f t="shared" si="30"/>
        <v>2.2931411464352761E-3</v>
      </c>
      <c r="AG45" t="str">
        <f t="shared" si="32"/>
        <v>m</v>
      </c>
      <c r="AH45" s="22">
        <f t="shared" si="33"/>
        <v>1.1529735436099919E-4</v>
      </c>
      <c r="AI45" s="22"/>
      <c r="AJ45" s="22">
        <f t="shared" si="34"/>
        <v>-6.1646226256040215E-5</v>
      </c>
      <c r="AK45" s="22"/>
      <c r="AL45" t="str">
        <f t="shared" si="35"/>
        <v>m</v>
      </c>
      <c r="AN45" s="11">
        <f t="shared" si="57"/>
        <v>200</v>
      </c>
      <c r="AO45" s="11" t="str">
        <f t="shared" si="58"/>
        <v>mHz</v>
      </c>
      <c r="AP45" s="12">
        <f t="shared" si="59"/>
        <v>1E-3</v>
      </c>
      <c r="AQ45" s="13">
        <f t="shared" si="36"/>
        <v>1.170115297354361E-3</v>
      </c>
      <c r="AR45" s="13">
        <f t="shared" si="37"/>
        <v>1.22538243614896E-6</v>
      </c>
      <c r="AS45" s="13">
        <f t="shared" si="38"/>
        <v>5.0693835377374399E-4</v>
      </c>
      <c r="AT45" s="13">
        <f t="shared" si="39"/>
        <v>7.1615260522862652E-7</v>
      </c>
      <c r="AU45" s="17">
        <f t="shared" si="40"/>
        <v>1.2752083373431646E-3</v>
      </c>
      <c r="AV45" s="14">
        <f t="shared" si="41"/>
        <v>1.1598779121959359E-6</v>
      </c>
      <c r="AW45" s="17">
        <f t="shared" si="42"/>
        <v>0.40882752291431557</v>
      </c>
      <c r="AX45" s="13">
        <f t="shared" si="43"/>
        <v>6.4146184467378498E-4</v>
      </c>
      <c r="AZ45" s="12">
        <f>IFERROR(MATCH(AU45 - 0.000001,'Ref Z list'!$C$5:$C$30,1),1)</f>
        <v>2</v>
      </c>
      <c r="BA45" s="12" t="str">
        <f>INDEX('Ref Z list'!$D$5:$D$30,AZ45)</f>
        <v>1m</v>
      </c>
      <c r="BB45" s="12">
        <f>INDEX('Ref Z list'!$C$5:$C$30,AZ45)</f>
        <v>1E-3</v>
      </c>
      <c r="BC45" s="12">
        <f>IFERROR(MATCH(AN45&amp;AO45&amp;A45&amp;B45&amp;BA45,'Cal Data'!$AR$6:$AR$1108,0),0)</f>
        <v>41</v>
      </c>
      <c r="BD45" s="12">
        <f t="shared" si="44"/>
        <v>2</v>
      </c>
      <c r="BE45" s="12" t="str">
        <f>INDEX('Ref Z list'!$D$5:$D$30,BD45+1)</f>
        <v>3m</v>
      </c>
      <c r="BF45" s="12">
        <f>IFERROR(MATCH(AN45&amp;AO45&amp;A45&amp;B45&amp;BE45,'Cal Data'!$AR$6:$AR$1108,0),0)</f>
        <v>59</v>
      </c>
      <c r="BG45" s="12">
        <f t="shared" si="45"/>
        <v>2</v>
      </c>
      <c r="BH45" s="12" t="str">
        <f>INDEX('Ref Z list'!$D$5:$D$30,BG45)</f>
        <v>1m</v>
      </c>
      <c r="BI45" s="12" t="str">
        <f>IF(INDEX('Ref Z list'!$D$5:$D$30,BG45+1)=0,BH45,INDEX('Ref Z list'!$D$5:$D$30,BG45+1))</f>
        <v>3m</v>
      </c>
      <c r="BJ45" s="12">
        <f>INDEX('Ref Z list'!$C$5:$C$30,BG45)</f>
        <v>1E-3</v>
      </c>
      <c r="BK45" s="12">
        <f>INDEX('Ref Z list'!$C$5:$C$30,BG45+1)</f>
        <v>3.0000000000000001E-3</v>
      </c>
      <c r="BL45" s="14" t="str">
        <f t="shared" si="46"/>
        <v>200mHz3m1m</v>
      </c>
      <c r="BM45" s="14" t="str">
        <f t="shared" si="47"/>
        <v>200mHz3m3m</v>
      </c>
      <c r="BN45" s="12">
        <f>IFERROR(MATCH(BL45,'Cal Data'!$AR$6:$AR$1108,0),0)</f>
        <v>41</v>
      </c>
      <c r="BO45" s="12">
        <f>IFERROR(MATCH(BM45,'Cal Data'!$AR$6:$AR$1108,0),0)</f>
        <v>59</v>
      </c>
      <c r="BQ45" s="14" t="str">
        <f>INDEX('Cal Data'!AR$6:AR$1108,$BN45)</f>
        <v>200mHz3m1m</v>
      </c>
      <c r="BR45" s="14">
        <f>INDEX('Cal Data'!AS$6:AS$1108,$BN45)</f>
        <v>-6.6222288365620774E-8</v>
      </c>
      <c r="BS45" s="14">
        <f>INDEX('Cal Data'!AT$6:AT$1108,$BN45)</f>
        <v>3.6360349164683862E-3</v>
      </c>
      <c r="BT45" s="14">
        <f>INDEX('Cal Data'!AU$6:AU$1108,$BN45)</f>
        <v>1.0000744154313498E-7</v>
      </c>
      <c r="BU45" s="14">
        <f>INDEX('Cal Data'!AV$6:AV$1108,$BN45)</f>
        <v>8.2951371056786728E-4</v>
      </c>
      <c r="BV45" s="14" t="str">
        <f>INDEX('Cal Data'!AR$6:AR$1108,$BO45)</f>
        <v>200mHz3m3m</v>
      </c>
      <c r="BW45" s="14">
        <f>INDEX('Cal Data'!AS$6:AS$1108,$BO45)</f>
        <v>-1.4451684011160607E-7</v>
      </c>
      <c r="BX45" s="14">
        <f>INDEX('Cal Data'!AT$6:AT$1108,$BO45)</f>
        <v>4.0142604034937969E-3</v>
      </c>
      <c r="BY45" s="14">
        <f>INDEX('Cal Data'!AU$6:AU$1108,$BO45)</f>
        <v>-1.2923735125305608E-7</v>
      </c>
      <c r="BZ45" s="14">
        <f>INDEX('Cal Data'!AV$6:AV$1108,$BO45)</f>
        <v>3.6762341980020202E-3</v>
      </c>
      <c r="CB45" s="14">
        <f t="shared" si="60"/>
        <v>-7.6995945070141259E-8</v>
      </c>
      <c r="CC45" s="14">
        <f t="shared" si="61"/>
        <v>4.0142604034937969E-3</v>
      </c>
      <c r="CD45" s="14">
        <f t="shared" si="62"/>
        <v>6.8462402408125975E-8</v>
      </c>
      <c r="CE45" s="14">
        <f t="shared" si="63"/>
        <v>1.2212343166816055E-3</v>
      </c>
      <c r="CG45" s="14">
        <f t="shared" si="64"/>
        <v>1.1700383014092907E-3</v>
      </c>
      <c r="CH45" s="14">
        <f t="shared" si="65"/>
        <v>4.0142611516076829E-3</v>
      </c>
      <c r="CI45" s="14">
        <f t="shared" si="66"/>
        <v>5.0700681617615211E-4</v>
      </c>
      <c r="CJ45" s="14">
        <f t="shared" si="67"/>
        <v>1.2212351566094893E-3</v>
      </c>
      <c r="CL45">
        <f>INDEX('Cal Data'!BB$6:BB$1000,$BN45)</f>
        <v>0.99993377374675707</v>
      </c>
      <c r="CM45">
        <f>INDEX('Cal Data'!BC$6:BC$1000,$BN45)</f>
        <v>4.4151955959906693E-6</v>
      </c>
      <c r="CN45">
        <f>INDEX('Cal Data'!BD$6:BD$1000,$BN45)</f>
        <v>1.0000138582512007E-4</v>
      </c>
      <c r="CO45">
        <f>INDEX('Cal Data'!BE$6:BE$1000,$BN45)</f>
        <v>1.1764604682296829E-3</v>
      </c>
      <c r="CP45" t="str">
        <f>INDEX('Cal Data'!BF$6:BF$1000,$BN45)</f>
        <v>OK</v>
      </c>
      <c r="CQ45">
        <f>INDEX('Cal Data'!BB$6:BB$1000,$BO45)</f>
        <v>0.99995181882068007</v>
      </c>
      <c r="CR45">
        <f>INDEX('Cal Data'!BC$6:BC$1000,$BO45)</f>
        <v>5.5669123180926629E-6</v>
      </c>
      <c r="CS45">
        <f>INDEX('Cal Data'!BD$6:BD$1000,$BO45)</f>
        <v>-4.3082602473065047E-5</v>
      </c>
      <c r="CT45">
        <f>INDEX('Cal Data'!BE$6:BE$1000,$BO45)</f>
        <v>1.7443475475454879E-3</v>
      </c>
      <c r="CU45" t="str">
        <f>INDEX('Cal Data'!BF$6:BF$1000,$BO45)</f>
        <v>OK</v>
      </c>
      <c r="CW45" s="14">
        <f t="shared" si="68"/>
        <v>0.99993625682415288</v>
      </c>
      <c r="CX45" s="14">
        <f t="shared" si="69"/>
        <v>5.5669123180926629E-6</v>
      </c>
      <c r="CY45" s="14">
        <f t="shared" si="70"/>
        <v>8.0312432565133899E-5</v>
      </c>
      <c r="CZ45" s="14">
        <f t="shared" si="71"/>
        <v>1.2546040976782673E-3</v>
      </c>
      <c r="DB45" s="14">
        <f t="shared" si="72"/>
        <v>1.2751270515138757E-3</v>
      </c>
      <c r="DC45" s="14">
        <f t="shared" si="73"/>
        <v>2.3197666865910645E-6</v>
      </c>
      <c r="DD45" s="25">
        <f t="shared" si="74"/>
        <v>0.40890783534688069</v>
      </c>
      <c r="DE45" s="25">
        <f t="shared" si="75"/>
        <v>1.7944148446221344E-3</v>
      </c>
      <c r="DF45" s="14">
        <f t="shared" si="48"/>
        <v>1.1699999958586648E-3</v>
      </c>
      <c r="DG45" s="14">
        <f t="shared" si="49"/>
        <v>2.3147903564696798E-6</v>
      </c>
      <c r="DH45" s="14">
        <f t="shared" si="50"/>
        <v>5.0700000709388035E-4</v>
      </c>
      <c r="DI45" s="14">
        <f t="shared" si="51"/>
        <v>2.2931411464352759E-6</v>
      </c>
    </row>
    <row r="46" spans="1:113" x14ac:dyDescent="0.25">
      <c r="A46" s="7">
        <v>3</v>
      </c>
      <c r="B46" s="7" t="s">
        <v>3</v>
      </c>
      <c r="C46" s="10">
        <v>2000</v>
      </c>
      <c r="D46" s="20">
        <v>-1.1307688695299674</v>
      </c>
      <c r="E46" s="20">
        <v>1.7267834823431075E-3</v>
      </c>
      <c r="F46" s="20">
        <v>-0.49886473711472756</v>
      </c>
      <c r="G46" s="20">
        <v>2.9300372202353494E-4</v>
      </c>
      <c r="H46" s="8" t="s">
        <v>3</v>
      </c>
      <c r="I46" s="35"/>
      <c r="J46" s="20">
        <v>-7.0447359150995284E-4</v>
      </c>
      <c r="K46" s="20">
        <v>1.4342889563205912E-3</v>
      </c>
      <c r="L46" s="20">
        <v>-1.9433112275438031E-3</v>
      </c>
      <c r="M46" s="20">
        <v>1.2235099818518123E-3</v>
      </c>
      <c r="N46" s="8" t="s">
        <v>3</v>
      </c>
      <c r="P46" s="21">
        <f t="shared" si="52"/>
        <v>-1.1300000708708422</v>
      </c>
      <c r="Q46" s="21">
        <f t="shared" si="53"/>
        <v>4.1455357580373496E-3</v>
      </c>
      <c r="R46" s="21">
        <f t="shared" si="54"/>
        <v>-0.49699928141863192</v>
      </c>
      <c r="S46" s="21">
        <f t="shared" si="55"/>
        <v>3.7603145426059357E-3</v>
      </c>
      <c r="T46" s="18" t="str">
        <f t="shared" si="56"/>
        <v>m</v>
      </c>
      <c r="U46" t="str">
        <f t="shared" si="27"/>
        <v>OK</v>
      </c>
      <c r="W46" s="22">
        <v>-1.1299999999999999</v>
      </c>
      <c r="X46" s="22"/>
      <c r="Y46" s="22">
        <v>-0.49700000000000005</v>
      </c>
      <c r="Z46" s="22"/>
      <c r="AA46" t="str">
        <f t="shared" si="28"/>
        <v>m</v>
      </c>
      <c r="AC46" s="22">
        <f t="shared" si="29"/>
        <v>-7.0870842305836845E-8</v>
      </c>
      <c r="AD46" s="22">
        <f t="shared" si="30"/>
        <v>4.1455357580373496E-3</v>
      </c>
      <c r="AE46" s="22">
        <f t="shared" si="31"/>
        <v>7.1858136813096607E-7</v>
      </c>
      <c r="AF46" s="22">
        <f t="shared" si="30"/>
        <v>3.7603145426059357E-3</v>
      </c>
      <c r="AG46" t="str">
        <f t="shared" si="32"/>
        <v>m</v>
      </c>
      <c r="AH46" s="22">
        <f t="shared" si="33"/>
        <v>-6.4395938457417756E-5</v>
      </c>
      <c r="AI46" s="22"/>
      <c r="AJ46" s="22">
        <f t="shared" si="34"/>
        <v>7.857411281625426E-5</v>
      </c>
      <c r="AK46" s="22"/>
      <c r="AL46" t="str">
        <f t="shared" si="35"/>
        <v>m</v>
      </c>
      <c r="AN46" s="11">
        <f t="shared" si="57"/>
        <v>2</v>
      </c>
      <c r="AO46" s="11" t="str">
        <f t="shared" si="58"/>
        <v>kHz</v>
      </c>
      <c r="AP46" s="12">
        <f t="shared" si="59"/>
        <v>1E-3</v>
      </c>
      <c r="AQ46" s="13">
        <f t="shared" si="36"/>
        <v>-1.1300643959384574E-3</v>
      </c>
      <c r="AR46" s="13">
        <f t="shared" si="37"/>
        <v>2.2447641312877842E-6</v>
      </c>
      <c r="AS46" s="13">
        <f t="shared" si="38"/>
        <v>-4.969214258871838E-4</v>
      </c>
      <c r="AT46" s="13">
        <f t="shared" si="39"/>
        <v>1.2581048671754938E-6</v>
      </c>
      <c r="AU46" s="17">
        <f t="shared" si="40"/>
        <v>1.2344944076315221E-3</v>
      </c>
      <c r="AV46" s="14">
        <f t="shared" si="41"/>
        <v>2.1163566976996205E-6</v>
      </c>
      <c r="AW46" s="17">
        <f t="shared" si="42"/>
        <v>-2.7273133359747357</v>
      </c>
      <c r="AX46" s="13">
        <f t="shared" si="43"/>
        <v>1.1857811676314902E-3</v>
      </c>
      <c r="AZ46" s="12">
        <f>IFERROR(MATCH(AU46 - 0.000001,'Ref Z list'!$C$5:$C$30,1),1)</f>
        <v>2</v>
      </c>
      <c r="BA46" s="12" t="str">
        <f>INDEX('Ref Z list'!$D$5:$D$30,AZ46)</f>
        <v>1m</v>
      </c>
      <c r="BB46" s="12">
        <f>INDEX('Ref Z list'!$C$5:$C$30,AZ46)</f>
        <v>1E-3</v>
      </c>
      <c r="BC46" s="12">
        <f>IFERROR(MATCH(AN46&amp;AO46&amp;A46&amp;B46&amp;BA46,'Cal Data'!$AR$6:$AR$1108,0),0)</f>
        <v>53</v>
      </c>
      <c r="BD46" s="12">
        <f t="shared" si="44"/>
        <v>2</v>
      </c>
      <c r="BE46" s="12" t="str">
        <f>INDEX('Ref Z list'!$D$5:$D$30,BD46+1)</f>
        <v>3m</v>
      </c>
      <c r="BF46" s="12">
        <f>IFERROR(MATCH(AN46&amp;AO46&amp;A46&amp;B46&amp;BE46,'Cal Data'!$AR$6:$AR$1108,0),0)</f>
        <v>71</v>
      </c>
      <c r="BG46" s="12">
        <f t="shared" si="45"/>
        <v>2</v>
      </c>
      <c r="BH46" s="12" t="str">
        <f>INDEX('Ref Z list'!$D$5:$D$30,BG46)</f>
        <v>1m</v>
      </c>
      <c r="BI46" s="12" t="str">
        <f>IF(INDEX('Ref Z list'!$D$5:$D$30,BG46+1)=0,BH46,INDEX('Ref Z list'!$D$5:$D$30,BG46+1))</f>
        <v>3m</v>
      </c>
      <c r="BJ46" s="12">
        <f>INDEX('Ref Z list'!$C$5:$C$30,BG46)</f>
        <v>1E-3</v>
      </c>
      <c r="BK46" s="12">
        <f>INDEX('Ref Z list'!$C$5:$C$30,BG46+1)</f>
        <v>3.0000000000000001E-3</v>
      </c>
      <c r="BL46" s="14" t="str">
        <f t="shared" si="46"/>
        <v>2kHz3m1m</v>
      </c>
      <c r="BM46" s="14" t="str">
        <f t="shared" si="47"/>
        <v>2kHz3m3m</v>
      </c>
      <c r="BN46" s="12">
        <f>IFERROR(MATCH(BL46,'Cal Data'!$AR$6:$AR$1108,0),0)</f>
        <v>53</v>
      </c>
      <c r="BO46" s="12">
        <f>IFERROR(MATCH(BM46,'Cal Data'!$AR$6:$AR$1108,0),0)</f>
        <v>71</v>
      </c>
      <c r="BQ46" s="14" t="str">
        <f>INDEX('Cal Data'!AR$6:AR$1108,$BN46)</f>
        <v>2kHz3m1m</v>
      </c>
      <c r="BR46" s="14">
        <f>INDEX('Cal Data'!AS$6:AS$1108,$BN46)</f>
        <v>-1.740162947267733E-8</v>
      </c>
      <c r="BS46" s="14">
        <f>INDEX('Cal Data'!AT$6:AT$1108,$BN46)</f>
        <v>3.9543634827209238E-3</v>
      </c>
      <c r="BT46" s="14">
        <f>INDEX('Cal Data'!AU$6:AU$1108,$BN46)</f>
        <v>9.9753785739474846E-8</v>
      </c>
      <c r="BU46" s="14">
        <f>INDEX('Cal Data'!AV$6:AV$1108,$BN46)</f>
        <v>1.0330287222770841E-3</v>
      </c>
      <c r="BV46" s="14" t="str">
        <f>INDEX('Cal Data'!AR$6:AR$1108,$BO46)</f>
        <v>2kHz3m3m</v>
      </c>
      <c r="BW46" s="14">
        <f>INDEX('Cal Data'!AS$6:AS$1108,$BO46)</f>
        <v>-2.1785407007101493E-7</v>
      </c>
      <c r="BX46" s="14">
        <f>INDEX('Cal Data'!AT$6:AT$1108,$BO46)</f>
        <v>3.006928807027809E-3</v>
      </c>
      <c r="BY46" s="14">
        <f>INDEX('Cal Data'!AU$6:AU$1108,$BO46)</f>
        <v>-2.3990853540957279E-7</v>
      </c>
      <c r="BZ46" s="14">
        <f>INDEX('Cal Data'!AV$6:AV$1108,$BO46)</f>
        <v>3.2239364378511236E-3</v>
      </c>
      <c r="CB46" s="14">
        <f t="shared" si="60"/>
        <v>-4.0904117630877353E-8</v>
      </c>
      <c r="CC46" s="14">
        <f t="shared" si="61"/>
        <v>3.006928807027809E-3</v>
      </c>
      <c r="CD46" s="14">
        <f t="shared" si="62"/>
        <v>5.9929328343177972E-8</v>
      </c>
      <c r="CE46" s="14">
        <f t="shared" si="63"/>
        <v>1.289906525746517E-3</v>
      </c>
      <c r="CG46" s="14">
        <f t="shared" si="64"/>
        <v>-1.1301053000560882E-3</v>
      </c>
      <c r="CH46" s="14">
        <f t="shared" si="65"/>
        <v>3.0069321585958174E-3</v>
      </c>
      <c r="CI46" s="14">
        <f t="shared" si="66"/>
        <v>-4.9686149655884062E-4</v>
      </c>
      <c r="CJ46" s="14">
        <f t="shared" si="67"/>
        <v>1.2899089799186907E-3</v>
      </c>
      <c r="CL46">
        <f>INDEX('Cal Data'!BB$6:BB$1000,$BN46)</f>
        <v>0.9999845187416484</v>
      </c>
      <c r="CM46">
        <f>INDEX('Cal Data'!BC$6:BC$1000,$BN46)</f>
        <v>4.1878167161004912E-6</v>
      </c>
      <c r="CN46">
        <f>INDEX('Cal Data'!BD$6:BD$1000,$BN46)</f>
        <v>9.9548792603026265E-5</v>
      </c>
      <c r="CO46">
        <f>INDEX('Cal Data'!BE$6:BE$1000,$BN46)</f>
        <v>1.8511338049701969E-3</v>
      </c>
      <c r="CP46" t="str">
        <f>INDEX('Cal Data'!BF$6:BF$1000,$BN46)</f>
        <v>OK</v>
      </c>
      <c r="CQ46">
        <f>INDEX('Cal Data'!BB$6:BB$1000,$BO46)</f>
        <v>0.99992628346916823</v>
      </c>
      <c r="CR46">
        <f>INDEX('Cal Data'!BC$6:BC$1000,$BO46)</f>
        <v>4.7340374544929982E-6</v>
      </c>
      <c r="CS46">
        <f>INDEX('Cal Data'!BD$6:BD$1000,$BO46)</f>
        <v>-7.8203160298093155E-5</v>
      </c>
      <c r="CT46">
        <f>INDEX('Cal Data'!BE$6:BE$1000,$BO46)</f>
        <v>1.2605457133096167E-3</v>
      </c>
      <c r="CU46" t="str">
        <f>INDEX('Cal Data'!BF$6:BF$1000,$BO46)</f>
        <v>OK</v>
      </c>
      <c r="CW46" s="14">
        <f t="shared" si="68"/>
        <v>0.99997769081878662</v>
      </c>
      <c r="CX46" s="14">
        <f t="shared" si="69"/>
        <v>4.7340374544929982E-6</v>
      </c>
      <c r="CY46" s="14">
        <f t="shared" si="70"/>
        <v>7.870787315257916E-5</v>
      </c>
      <c r="CZ46" s="14">
        <f t="shared" si="71"/>
        <v>1.7818890026161075E-3</v>
      </c>
      <c r="DB46" s="14">
        <f t="shared" si="72"/>
        <v>1.2344668670720754E-3</v>
      </c>
      <c r="DC46" s="14">
        <f t="shared" si="73"/>
        <v>4.2327174299256983E-6</v>
      </c>
      <c r="DD46" s="25">
        <f t="shared" si="74"/>
        <v>-2.7272346281015829</v>
      </c>
      <c r="DE46" s="25">
        <f t="shared" si="75"/>
        <v>2.9663843863670511E-3</v>
      </c>
      <c r="DF46" s="14">
        <f t="shared" si="48"/>
        <v>-1.1300000708708423E-3</v>
      </c>
      <c r="DG46" s="14">
        <f t="shared" si="49"/>
        <v>4.1455357580373498E-6</v>
      </c>
      <c r="DH46" s="14">
        <f t="shared" si="50"/>
        <v>-4.9699928141863192E-4</v>
      </c>
      <c r="DI46" s="14">
        <f t="shared" si="51"/>
        <v>3.7603145426059359E-6</v>
      </c>
    </row>
    <row r="47" spans="1:113" x14ac:dyDescent="0.25">
      <c r="A47" s="7">
        <v>3</v>
      </c>
      <c r="B47" s="7" t="s">
        <v>3</v>
      </c>
      <c r="C47" s="10">
        <v>0.01</v>
      </c>
      <c r="D47" s="20">
        <v>-0.75880738736234687</v>
      </c>
      <c r="E47" s="20">
        <v>6.0491861867549687E-4</v>
      </c>
      <c r="F47" s="20">
        <v>-1.3983614386322365</v>
      </c>
      <c r="G47" s="20">
        <v>1.9739133015255158E-3</v>
      </c>
      <c r="H47" s="8" t="s">
        <v>3</v>
      </c>
      <c r="I47" s="35"/>
      <c r="J47" s="20">
        <v>1.3530856528256876E-3</v>
      </c>
      <c r="K47" s="20">
        <v>2.0301410970935815E-5</v>
      </c>
      <c r="L47" s="20">
        <v>1.6425328150692857E-3</v>
      </c>
      <c r="M47" s="20">
        <v>1.403160523502975E-3</v>
      </c>
      <c r="N47" s="8" t="s">
        <v>3</v>
      </c>
      <c r="P47" s="21">
        <f t="shared" si="52"/>
        <v>-0.7600000008566915</v>
      </c>
      <c r="Q47" s="21">
        <f t="shared" si="53"/>
        <v>5.1279403916803393E-3</v>
      </c>
      <c r="R47" s="21">
        <f t="shared" si="54"/>
        <v>-1.3999999999705974</v>
      </c>
      <c r="S47" s="21">
        <f t="shared" si="55"/>
        <v>4.5567509262392485E-3</v>
      </c>
      <c r="T47" s="18" t="str">
        <f t="shared" si="56"/>
        <v>m</v>
      </c>
      <c r="U47" t="str">
        <f t="shared" si="27"/>
        <v>OK</v>
      </c>
      <c r="W47" s="22">
        <v>-0.76</v>
      </c>
      <c r="X47" s="22"/>
      <c r="Y47" s="22">
        <v>-1.4</v>
      </c>
      <c r="Z47" s="22"/>
      <c r="AA47" t="str">
        <f t="shared" si="28"/>
        <v>m</v>
      </c>
      <c r="AC47" s="22">
        <f t="shared" si="29"/>
        <v>-8.5669149552103363E-10</v>
      </c>
      <c r="AD47" s="22">
        <f t="shared" si="30"/>
        <v>5.1279403916803393E-3</v>
      </c>
      <c r="AE47" s="22">
        <f t="shared" si="31"/>
        <v>2.9402480450357871E-11</v>
      </c>
      <c r="AF47" s="22">
        <f t="shared" si="30"/>
        <v>4.5567509262392485E-3</v>
      </c>
      <c r="AG47" t="str">
        <f t="shared" si="32"/>
        <v>m</v>
      </c>
      <c r="AH47" s="22">
        <f t="shared" si="33"/>
        <v>-1.6047301517252421E-4</v>
      </c>
      <c r="AI47" s="22"/>
      <c r="AJ47" s="22">
        <f t="shared" si="34"/>
        <v>-3.9714473059060396E-6</v>
      </c>
      <c r="AK47" s="22"/>
      <c r="AL47" t="str">
        <f t="shared" si="35"/>
        <v>m</v>
      </c>
      <c r="AN47" s="11">
        <f t="shared" si="57"/>
        <v>10</v>
      </c>
      <c r="AO47" s="11" t="str">
        <f t="shared" si="58"/>
        <v>mHz</v>
      </c>
      <c r="AP47" s="12">
        <f t="shared" si="59"/>
        <v>1E-3</v>
      </c>
      <c r="AQ47" s="13">
        <f t="shared" si="36"/>
        <v>-7.6016047301517256E-4</v>
      </c>
      <c r="AR47" s="13">
        <f t="shared" si="37"/>
        <v>6.0525918622329241E-7</v>
      </c>
      <c r="AS47" s="13">
        <f t="shared" si="38"/>
        <v>-1.4000039714473058E-3</v>
      </c>
      <c r="AT47" s="13">
        <f t="shared" si="39"/>
        <v>2.4218160905932775E-6</v>
      </c>
      <c r="AU47" s="17">
        <f t="shared" si="40"/>
        <v>1.5930646769051404E-3</v>
      </c>
      <c r="AV47" s="14">
        <f t="shared" si="41"/>
        <v>2.147826713836812E-6</v>
      </c>
      <c r="AW47" s="17">
        <f t="shared" si="42"/>
        <v>-2.0682263826685281</v>
      </c>
      <c r="AX47" s="13">
        <f t="shared" si="43"/>
        <v>7.985567879097848E-4</v>
      </c>
      <c r="AZ47" s="12">
        <f>IFERROR(MATCH(AU47 - 0.000001,'Ref Z list'!$C$5:$C$30,1),1)</f>
        <v>2</v>
      </c>
      <c r="BA47" s="12" t="str">
        <f>INDEX('Ref Z list'!$D$5:$D$30,AZ47)</f>
        <v>1m</v>
      </c>
      <c r="BB47" s="12">
        <f>INDEX('Ref Z list'!$C$5:$C$30,AZ47)</f>
        <v>1E-3</v>
      </c>
      <c r="BC47" s="12">
        <f>IFERROR(MATCH(AN47&amp;AO47&amp;A47&amp;B47&amp;BA47,'Cal Data'!$AR$6:$AR$1108,0),0)</f>
        <v>37</v>
      </c>
      <c r="BD47" s="12">
        <f t="shared" si="44"/>
        <v>2</v>
      </c>
      <c r="BE47" s="12" t="str">
        <f>INDEX('Ref Z list'!$D$5:$D$30,BD47+1)</f>
        <v>3m</v>
      </c>
      <c r="BF47" s="12">
        <f>IFERROR(MATCH(AN47&amp;AO47&amp;A47&amp;B47&amp;BE47,'Cal Data'!$AR$6:$AR$1108,0),0)</f>
        <v>55</v>
      </c>
      <c r="BG47" s="12">
        <f t="shared" si="45"/>
        <v>2</v>
      </c>
      <c r="BH47" s="12" t="str">
        <f>INDEX('Ref Z list'!$D$5:$D$30,BG47)</f>
        <v>1m</v>
      </c>
      <c r="BI47" s="12" t="str">
        <f>IF(INDEX('Ref Z list'!$D$5:$D$30,BG47+1)=0,BH47,INDEX('Ref Z list'!$D$5:$D$30,BG47+1))</f>
        <v>3m</v>
      </c>
      <c r="BJ47" s="12">
        <f>INDEX('Ref Z list'!$C$5:$C$30,BG47)</f>
        <v>1E-3</v>
      </c>
      <c r="BK47" s="12">
        <f>INDEX('Ref Z list'!$C$5:$C$30,BG47+1)</f>
        <v>3.0000000000000001E-3</v>
      </c>
      <c r="BL47" s="14" t="str">
        <f t="shared" si="46"/>
        <v>10mHz3m1m</v>
      </c>
      <c r="BM47" s="14" t="str">
        <f t="shared" si="47"/>
        <v>10mHz3m3m</v>
      </c>
      <c r="BN47" s="12">
        <f>IFERROR(MATCH(BL47,'Cal Data'!$AR$6:$AR$1108,0),0)</f>
        <v>37</v>
      </c>
      <c r="BO47" s="12">
        <f>IFERROR(MATCH(BM47,'Cal Data'!$AR$6:$AR$1108,0),0)</f>
        <v>55</v>
      </c>
      <c r="BQ47" s="14" t="str">
        <f>INDEX('Cal Data'!AR$6:AR$1108,$BN47)</f>
        <v>10mHz3m1m</v>
      </c>
      <c r="BR47" s="14">
        <f>INDEX('Cal Data'!AS$6:AS$1108,$BN47)</f>
        <v>-5.5111852908986542E-8</v>
      </c>
      <c r="BS47" s="14">
        <f>INDEX('Cal Data'!AT$6:AT$1108,$BN47)</f>
        <v>3.4877044397590377E-3</v>
      </c>
      <c r="BT47" s="14">
        <f>INDEX('Cal Data'!AU$6:AU$1108,$BN47)</f>
        <v>1.0000875287187407E-7</v>
      </c>
      <c r="BU47" s="14">
        <f>INDEX('Cal Data'!AV$6:AV$1108,$BN47)</f>
        <v>7.1513933260384415E-4</v>
      </c>
      <c r="BV47" s="14" t="str">
        <f>INDEX('Cal Data'!AR$6:AR$1108,$BO47)</f>
        <v>10mHz3m3m</v>
      </c>
      <c r="BW47" s="14">
        <f>INDEX('Cal Data'!AS$6:AS$1108,$BO47)</f>
        <v>-1.1623143768247843E-7</v>
      </c>
      <c r="BX47" s="14">
        <f>INDEX('Cal Data'!AT$6:AT$1108,$BO47)</f>
        <v>1.6304439129234773E-3</v>
      </c>
      <c r="BY47" s="14">
        <f>INDEX('Cal Data'!AU$6:AU$1108,$BO47)</f>
        <v>1.7191928269262346E-7</v>
      </c>
      <c r="BZ47" s="14">
        <f>INDEX('Cal Data'!AV$6:AV$1108,$BO47)</f>
        <v>3.2608328195434717E-3</v>
      </c>
      <c r="CB47" s="14">
        <f t="shared" si="60"/>
        <v>-7.3235786307120197E-8</v>
      </c>
      <c r="CC47" s="14">
        <f t="shared" si="61"/>
        <v>1.6304439129234773E-3</v>
      </c>
      <c r="CD47" s="14">
        <f t="shared" si="62"/>
        <v>1.2133255043898417E-7</v>
      </c>
      <c r="CE47" s="14">
        <f t="shared" si="63"/>
        <v>1.4700197752695293E-3</v>
      </c>
      <c r="CG47" s="14">
        <f t="shared" si="64"/>
        <v>-7.6023370880147966E-4</v>
      </c>
      <c r="CH47" s="14">
        <f t="shared" si="65"/>
        <v>1.6304443622963494E-3</v>
      </c>
      <c r="CI47" s="14">
        <f t="shared" si="66"/>
        <v>-1.3998826388968667E-3</v>
      </c>
      <c r="CJ47" s="14">
        <f t="shared" si="67"/>
        <v>1.4700277549951851E-3</v>
      </c>
      <c r="CL47">
        <f>INDEX('Cal Data'!BB$6:BB$1000,$BN47)</f>
        <v>0.99994489549273091</v>
      </c>
      <c r="CM47">
        <f>INDEX('Cal Data'!BC$6:BC$1000,$BN47)</f>
        <v>4.2004335741782247E-6</v>
      </c>
      <c r="CN47">
        <f>INDEX('Cal Data'!BD$6:BD$1000,$BN47)</f>
        <v>9.9998360646669484E-5</v>
      </c>
      <c r="CO47">
        <f>INDEX('Cal Data'!BE$6:BE$1000,$BN47)</f>
        <v>3.5946323047978583E-3</v>
      </c>
      <c r="CP47" t="str">
        <f>INDEX('Cal Data'!BF$6:BF$1000,$BN47)</f>
        <v>OK</v>
      </c>
      <c r="CQ47">
        <f>INDEX('Cal Data'!BB$6:BB$1000,$BO47)</f>
        <v>0.99996125607619424</v>
      </c>
      <c r="CR47">
        <f>INDEX('Cal Data'!BC$6:BC$1000,$BO47)</f>
        <v>3.0792210688492029E-6</v>
      </c>
      <c r="CS47">
        <f>INDEX('Cal Data'!BD$6:BD$1000,$BO47)</f>
        <v>5.7307181168195069E-5</v>
      </c>
      <c r="CT47">
        <f>INDEX('Cal Data'!BE$6:BE$1000,$BO47)</f>
        <v>1.4321629303594159E-3</v>
      </c>
      <c r="CU47" t="str">
        <f>INDEX('Cal Data'!BF$6:BF$1000,$BO47)</f>
        <v>OK</v>
      </c>
      <c r="CW47" s="14">
        <f t="shared" si="68"/>
        <v>0.99994974693480376</v>
      </c>
      <c r="CX47" s="14">
        <f t="shared" si="69"/>
        <v>3.0792210688492029E-6</v>
      </c>
      <c r="CY47" s="14">
        <f t="shared" si="70"/>
        <v>8.7339045364619096E-5</v>
      </c>
      <c r="CZ47" s="14">
        <f t="shared" si="71"/>
        <v>2.9533902043635605E-3</v>
      </c>
      <c r="DB47" s="14">
        <f t="shared" si="72"/>
        <v>1.5929846205220701E-3</v>
      </c>
      <c r="DC47" s="14">
        <f t="shared" si="73"/>
        <v>4.2956562285193179E-6</v>
      </c>
      <c r="DD47" s="25">
        <f t="shared" si="74"/>
        <v>-2.0681390436231637</v>
      </c>
      <c r="DE47" s="25">
        <f t="shared" si="75"/>
        <v>3.3575713653320616E-3</v>
      </c>
      <c r="DF47" s="14">
        <f t="shared" si="48"/>
        <v>-7.600000008566915E-4</v>
      </c>
      <c r="DG47" s="14">
        <f t="shared" si="49"/>
        <v>5.1279403916803396E-6</v>
      </c>
      <c r="DH47" s="14">
        <f t="shared" si="50"/>
        <v>-1.3999999999705975E-3</v>
      </c>
      <c r="DI47" s="14">
        <f t="shared" si="51"/>
        <v>4.5567509262392489E-6</v>
      </c>
    </row>
    <row r="48" spans="1:113" x14ac:dyDescent="0.25">
      <c r="A48" s="7">
        <v>100</v>
      </c>
      <c r="B48" s="7" t="s">
        <v>3</v>
      </c>
      <c r="C48" s="10">
        <v>50</v>
      </c>
      <c r="D48" s="20">
        <v>-61.604485955004549</v>
      </c>
      <c r="E48" s="20">
        <v>1.4319035402018878E-3</v>
      </c>
      <c r="F48" s="20">
        <v>76.393855971492414</v>
      </c>
      <c r="G48" s="20">
        <v>1.2851020715992675E-3</v>
      </c>
      <c r="H48" s="8" t="s">
        <v>3</v>
      </c>
      <c r="I48" s="35"/>
      <c r="J48" s="20">
        <v>2.1589835217371658E-4</v>
      </c>
      <c r="K48" s="20">
        <v>9.4823400758888281E-4</v>
      </c>
      <c r="L48" s="20">
        <v>9.6890519958216324E-4</v>
      </c>
      <c r="M48" s="20">
        <v>8.187072579504878E-4</v>
      </c>
      <c r="N48" s="8" t="s">
        <v>3</v>
      </c>
      <c r="P48" s="21">
        <f t="shared" si="52"/>
        <v>-61.599999947709399</v>
      </c>
      <c r="Q48" s="21">
        <f t="shared" si="53"/>
        <v>6.1144617355593936E-3</v>
      </c>
      <c r="R48" s="21">
        <f t="shared" si="54"/>
        <v>76.400000162697552</v>
      </c>
      <c r="S48" s="21">
        <f t="shared" si="55"/>
        <v>5.2868154109558547E-3</v>
      </c>
      <c r="T48" s="18" t="str">
        <f t="shared" si="56"/>
        <v>m</v>
      </c>
      <c r="U48" t="str">
        <f t="shared" si="27"/>
        <v>OK</v>
      </c>
      <c r="W48" s="22">
        <v>-61.6</v>
      </c>
      <c r="X48" s="22"/>
      <c r="Y48" s="22">
        <v>76.399999999999991</v>
      </c>
      <c r="Z48" s="22"/>
      <c r="AA48" t="str">
        <f t="shared" si="28"/>
        <v>m</v>
      </c>
      <c r="AC48" s="22">
        <f t="shared" si="29"/>
        <v>5.2290602070570458E-8</v>
      </c>
      <c r="AD48" s="22">
        <f t="shared" si="30"/>
        <v>6.1144617355593936E-3</v>
      </c>
      <c r="AE48" s="22">
        <f t="shared" si="31"/>
        <v>1.6269756031306315E-7</v>
      </c>
      <c r="AF48" s="22">
        <f t="shared" si="30"/>
        <v>5.2868154109558547E-3</v>
      </c>
      <c r="AG48" t="str">
        <f t="shared" si="32"/>
        <v>m</v>
      </c>
      <c r="AH48" s="22">
        <f t="shared" si="33"/>
        <v>-4.7018533567211307E-3</v>
      </c>
      <c r="AI48" s="22"/>
      <c r="AJ48" s="22">
        <f t="shared" si="34"/>
        <v>-7.1129337071624832E-3</v>
      </c>
      <c r="AK48" s="22"/>
      <c r="AL48" t="str">
        <f t="shared" si="35"/>
        <v>m</v>
      </c>
      <c r="AN48" s="11">
        <f t="shared" si="57"/>
        <v>50</v>
      </c>
      <c r="AO48" s="11" t="str">
        <f t="shared" si="58"/>
        <v>Hz</v>
      </c>
      <c r="AP48" s="12">
        <f t="shared" si="59"/>
        <v>1E-3</v>
      </c>
      <c r="AQ48" s="13">
        <f t="shared" si="36"/>
        <v>-6.1604701853356723E-2</v>
      </c>
      <c r="AR48" s="13">
        <f t="shared" si="37"/>
        <v>1.7174095264644285E-6</v>
      </c>
      <c r="AS48" s="13">
        <f t="shared" si="38"/>
        <v>7.6392887066292825E-2</v>
      </c>
      <c r="AT48" s="13">
        <f t="shared" si="39"/>
        <v>1.5237351832420015E-6</v>
      </c>
      <c r="AU48" s="17">
        <f t="shared" si="40"/>
        <v>9.813772202758908E-2</v>
      </c>
      <c r="AV48" s="14">
        <f t="shared" si="41"/>
        <v>1.6028496794665629E-6</v>
      </c>
      <c r="AW48" s="17">
        <f t="shared" si="42"/>
        <v>2.2494392644738377</v>
      </c>
      <c r="AX48" s="13">
        <f t="shared" si="43"/>
        <v>1.6750112679820102E-5</v>
      </c>
      <c r="AZ48" s="12">
        <f>IFERROR(MATCH(AU48 - 0.000001,'Ref Z list'!$C$5:$C$30,1),1)</f>
        <v>4</v>
      </c>
      <c r="BA48" s="12" t="str">
        <f>INDEX('Ref Z list'!$D$5:$D$30,AZ48)</f>
        <v>10m</v>
      </c>
      <c r="BB48" s="12">
        <f>INDEX('Ref Z list'!$C$5:$C$30,AZ48)</f>
        <v>0.01</v>
      </c>
      <c r="BC48" s="12">
        <f>IFERROR(MATCH(AN48&amp;AO48&amp;A48&amp;B48&amp;BA48,'Cal Data'!$AR$6:$AR$1108,0),0)</f>
        <v>120</v>
      </c>
      <c r="BD48" s="12">
        <f t="shared" si="44"/>
        <v>4</v>
      </c>
      <c r="BE48" s="12" t="str">
        <f>INDEX('Ref Z list'!$D$5:$D$30,BD48+1)</f>
        <v>100m</v>
      </c>
      <c r="BF48" s="12">
        <f>IFERROR(MATCH(AN48&amp;AO48&amp;A48&amp;B48&amp;BE48,'Cal Data'!$AR$6:$AR$1108,0),0)</f>
        <v>138</v>
      </c>
      <c r="BG48" s="12">
        <f t="shared" si="45"/>
        <v>4</v>
      </c>
      <c r="BH48" s="12" t="str">
        <f>INDEX('Ref Z list'!$D$5:$D$30,BG48)</f>
        <v>10m</v>
      </c>
      <c r="BI48" s="12" t="str">
        <f>IF(INDEX('Ref Z list'!$D$5:$D$30,BG48+1)=0,BH48,INDEX('Ref Z list'!$D$5:$D$30,BG48+1))</f>
        <v>100m</v>
      </c>
      <c r="BJ48" s="12">
        <f>INDEX('Ref Z list'!$C$5:$C$30,BG48)</f>
        <v>0.01</v>
      </c>
      <c r="BK48" s="12">
        <f>INDEX('Ref Z list'!$C$5:$C$30,BG48+1)</f>
        <v>0.1</v>
      </c>
      <c r="BL48" s="14" t="str">
        <f t="shared" si="46"/>
        <v>50Hz100m10m</v>
      </c>
      <c r="BM48" s="14" t="str">
        <f t="shared" si="47"/>
        <v>50Hz100m100m</v>
      </c>
      <c r="BN48" s="12">
        <f>IFERROR(MATCH(BL48,'Cal Data'!$AR$6:$AR$1108,0),0)</f>
        <v>120</v>
      </c>
      <c r="BO48" s="12">
        <f>IFERROR(MATCH(BM48,'Cal Data'!$AR$6:$AR$1108,0),0)</f>
        <v>138</v>
      </c>
      <c r="BQ48" s="14" t="str">
        <f>INDEX('Cal Data'!AR$6:AR$1108,$BN48)</f>
        <v>50Hz100m10m</v>
      </c>
      <c r="BR48" s="14">
        <f>INDEX('Cal Data'!AS$6:AS$1108,$BN48)</f>
        <v>-6.9443912254982254E-7</v>
      </c>
      <c r="BS48" s="14">
        <f>INDEX('Cal Data'!AT$6:AT$1108,$BN48)</f>
        <v>1.5430327923150816E-3</v>
      </c>
      <c r="BT48" s="14">
        <f>INDEX('Cal Data'!AU$6:AU$1108,$BN48)</f>
        <v>9.9970559455516287E-7</v>
      </c>
      <c r="BU48" s="14">
        <f>INDEX('Cal Data'!AV$6:AV$1108,$BN48)</f>
        <v>3.6906934539682819E-3</v>
      </c>
      <c r="BV48" s="14" t="str">
        <f>INDEX('Cal Data'!AR$6:AR$1108,$BO48)</f>
        <v>50Hz100m100m</v>
      </c>
      <c r="BW48" s="14">
        <f>INDEX('Cal Data'!AS$6:AS$1108,$BO48)</f>
        <v>2.8420389440036997E-6</v>
      </c>
      <c r="BX48" s="14">
        <f>INDEX('Cal Data'!AT$6:AT$1108,$BO48)</f>
        <v>2.5742453215134558E-3</v>
      </c>
      <c r="BY48" s="14">
        <f>INDEX('Cal Data'!AU$6:AU$1108,$BO48)</f>
        <v>-8.6637596084969474E-6</v>
      </c>
      <c r="BZ48" s="14">
        <f>INDEX('Cal Data'!AV$6:AV$1108,$BO48)</f>
        <v>1.8828421224588328E-3</v>
      </c>
      <c r="CB48" s="14">
        <f t="shared" si="60"/>
        <v>2.7688622195230663E-6</v>
      </c>
      <c r="CC48" s="14">
        <f t="shared" si="61"/>
        <v>2.5742453215134558E-3</v>
      </c>
      <c r="CD48" s="14">
        <f t="shared" si="62"/>
        <v>-8.4638034042213545E-6</v>
      </c>
      <c r="CE48" s="14">
        <f t="shared" si="63"/>
        <v>1.9202501414817641E-3</v>
      </c>
      <c r="CG48" s="14">
        <f t="shared" si="64"/>
        <v>-6.1601932991137198E-2</v>
      </c>
      <c r="CH48" s="14">
        <f t="shared" si="65"/>
        <v>2.5742476130543156E-3</v>
      </c>
      <c r="CI48" s="14">
        <f t="shared" si="66"/>
        <v>7.6384423262888607E-2</v>
      </c>
      <c r="CJ48" s="14">
        <f t="shared" si="67"/>
        <v>1.920252559674474E-3</v>
      </c>
      <c r="CL48">
        <f>INDEX('Cal Data'!BB$6:BB$1000,$BN48)</f>
        <v>0.9999305963760724</v>
      </c>
      <c r="CM48">
        <f>INDEX('Cal Data'!BC$6:BC$1000,$BN48)</f>
        <v>3.8180124326409989E-6</v>
      </c>
      <c r="CN48">
        <f>INDEX('Cal Data'!BD$6:BD$1000,$BN48)</f>
        <v>1.0000134752466194E-4</v>
      </c>
      <c r="CO48">
        <f>INDEX('Cal Data'!BE$6:BE$1000,$BN48)</f>
        <v>4.0672497249398017E-4</v>
      </c>
      <c r="CP48" t="str">
        <f>INDEX('Cal Data'!BF$6:BF$1000,$BN48)</f>
        <v>OK</v>
      </c>
      <c r="CQ48">
        <f>INDEX('Cal Data'!BB$6:BB$1000,$BO48)</f>
        <v>1.0000283717437037</v>
      </c>
      <c r="CR48">
        <f>INDEX('Cal Data'!BC$6:BC$1000,$BO48)</f>
        <v>3.8454109101223137E-6</v>
      </c>
      <c r="CS48">
        <f>INDEX('Cal Data'!BD$6:BD$1000,$BO48)</f>
        <v>-8.6654330748322963E-5</v>
      </c>
      <c r="CT48">
        <f>INDEX('Cal Data'!BE$6:BE$1000,$BO48)</f>
        <v>6.0509243336357418E-5</v>
      </c>
      <c r="CU48" t="str">
        <f>INDEX('Cal Data'!BF$6:BF$1000,$BO48)</f>
        <v>OK</v>
      </c>
      <c r="CW48" s="14">
        <f t="shared" si="68"/>
        <v>1.0000263485779994</v>
      </c>
      <c r="CX48" s="14">
        <f t="shared" si="69"/>
        <v>3.8454109101223137E-6</v>
      </c>
      <c r="CY48" s="14">
        <f t="shared" si="70"/>
        <v>-8.2792055658620741E-5</v>
      </c>
      <c r="CZ48" s="14">
        <f t="shared" si="71"/>
        <v>6.7673131404273287E-5</v>
      </c>
      <c r="DB48" s="14">
        <f t="shared" si="72"/>
        <v>9.8140307817012606E-2</v>
      </c>
      <c r="DC48" s="14">
        <f t="shared" si="73"/>
        <v>3.2278357987768951E-6</v>
      </c>
      <c r="DD48" s="25">
        <f t="shared" si="74"/>
        <v>2.2493564724181789</v>
      </c>
      <c r="DE48" s="25">
        <f t="shared" si="75"/>
        <v>7.5511044312780634E-5</v>
      </c>
      <c r="DF48" s="14">
        <f t="shared" si="48"/>
        <v>-6.15999999477094E-2</v>
      </c>
      <c r="DG48" s="14">
        <f t="shared" si="49"/>
        <v>6.1144617355593935E-6</v>
      </c>
      <c r="DH48" s="14">
        <f t="shared" si="50"/>
        <v>7.6400000162697559E-2</v>
      </c>
      <c r="DI48" s="14">
        <f t="shared" si="51"/>
        <v>5.2868154109558544E-6</v>
      </c>
    </row>
    <row r="49" spans="1:113" x14ac:dyDescent="0.25">
      <c r="A49" s="7">
        <v>3</v>
      </c>
      <c r="B49" s="7" t="s">
        <v>3</v>
      </c>
      <c r="C49" s="10">
        <v>1000</v>
      </c>
      <c r="D49" s="20">
        <v>-9.1195037081291064E-2</v>
      </c>
      <c r="E49" s="20">
        <v>2.1806432518077897E-4</v>
      </c>
      <c r="F49" s="20">
        <v>-1.3197664522971149</v>
      </c>
      <c r="G49" s="20">
        <v>3.7677306329474261E-4</v>
      </c>
      <c r="H49" s="8" t="s">
        <v>3</v>
      </c>
      <c r="I49" s="35"/>
      <c r="J49" s="20">
        <v>-1.9957453274382169E-3</v>
      </c>
      <c r="K49" s="20">
        <v>1.1022597156226993E-3</v>
      </c>
      <c r="L49" s="20">
        <v>1.4564710099007234E-4</v>
      </c>
      <c r="M49" s="20">
        <v>1.2483577804969855E-3</v>
      </c>
      <c r="N49" s="8" t="s">
        <v>3</v>
      </c>
      <c r="P49" s="21">
        <f t="shared" si="52"/>
        <v>-8.9100189847168138E-2</v>
      </c>
      <c r="Q49" s="21">
        <f t="shared" si="53"/>
        <v>5.0240424434323796E-3</v>
      </c>
      <c r="R49" s="21">
        <f t="shared" si="54"/>
        <v>-1.3199998215928856</v>
      </c>
      <c r="S49" s="21">
        <f t="shared" si="55"/>
        <v>2.6225025272513655E-3</v>
      </c>
      <c r="T49" s="18" t="str">
        <f t="shared" si="56"/>
        <v>m</v>
      </c>
      <c r="U49" t="str">
        <f t="shared" si="27"/>
        <v>OK</v>
      </c>
      <c r="W49" s="22">
        <v>-8.9099999999999999E-2</v>
      </c>
      <c r="X49" s="22"/>
      <c r="Y49" s="22">
        <v>-1.32</v>
      </c>
      <c r="Z49" s="22"/>
      <c r="AA49" t="str">
        <f t="shared" si="28"/>
        <v>m</v>
      </c>
      <c r="AC49" s="22">
        <f t="shared" si="29"/>
        <v>-1.8984716813885694E-7</v>
      </c>
      <c r="AD49" s="22">
        <f t="shared" si="30"/>
        <v>5.0240424434323796E-3</v>
      </c>
      <c r="AE49" s="22">
        <f t="shared" si="31"/>
        <v>1.7840711441508006E-7</v>
      </c>
      <c r="AF49" s="22">
        <f t="shared" si="30"/>
        <v>2.6225025272513655E-3</v>
      </c>
      <c r="AG49" t="str">
        <f t="shared" si="32"/>
        <v>m</v>
      </c>
      <c r="AH49" s="22">
        <f t="shared" si="33"/>
        <v>-9.9291753852842612E-5</v>
      </c>
      <c r="AI49" s="22"/>
      <c r="AJ49" s="22">
        <f t="shared" si="34"/>
        <v>8.7900601895229968E-5</v>
      </c>
      <c r="AK49" s="22"/>
      <c r="AL49" t="str">
        <f t="shared" si="35"/>
        <v>m</v>
      </c>
      <c r="AN49" s="11">
        <f t="shared" si="57"/>
        <v>1</v>
      </c>
      <c r="AO49" s="11" t="str">
        <f t="shared" si="58"/>
        <v>kHz</v>
      </c>
      <c r="AP49" s="12">
        <f t="shared" si="59"/>
        <v>1E-3</v>
      </c>
      <c r="AQ49" s="13">
        <f t="shared" si="36"/>
        <v>-8.9199291753852845E-5</v>
      </c>
      <c r="AR49" s="13">
        <f t="shared" si="37"/>
        <v>1.1236229485913778E-6</v>
      </c>
      <c r="AS49" s="13">
        <f t="shared" si="38"/>
        <v>-1.3199120993981049E-3</v>
      </c>
      <c r="AT49" s="13">
        <f t="shared" si="39"/>
        <v>1.3039766444809753E-6</v>
      </c>
      <c r="AU49" s="17">
        <f t="shared" si="40"/>
        <v>1.322922697585502E-3</v>
      </c>
      <c r="AV49" s="14">
        <f t="shared" si="41"/>
        <v>1.3032131896895953E-6</v>
      </c>
      <c r="AW49" s="17">
        <f t="shared" si="42"/>
        <v>-1.6382734497569029</v>
      </c>
      <c r="AX49" s="13">
        <f t="shared" si="43"/>
        <v>8.5001817568475713E-4</v>
      </c>
      <c r="AZ49" s="12">
        <f>IFERROR(MATCH(AU49 - 0.000001,'Ref Z list'!$C$5:$C$30,1),1)</f>
        <v>2</v>
      </c>
      <c r="BA49" s="12" t="str">
        <f>INDEX('Ref Z list'!$D$5:$D$30,AZ49)</f>
        <v>1m</v>
      </c>
      <c r="BB49" s="12">
        <f>INDEX('Ref Z list'!$C$5:$C$30,AZ49)</f>
        <v>1E-3</v>
      </c>
      <c r="BC49" s="12">
        <f>IFERROR(MATCH(AN49&amp;AO49&amp;A49&amp;B49&amp;BA49,'Cal Data'!$AR$6:$AR$1108,0),0)</f>
        <v>52</v>
      </c>
      <c r="BD49" s="12">
        <f t="shared" si="44"/>
        <v>2</v>
      </c>
      <c r="BE49" s="12" t="str">
        <f>INDEX('Ref Z list'!$D$5:$D$30,BD49+1)</f>
        <v>3m</v>
      </c>
      <c r="BF49" s="12">
        <f>IFERROR(MATCH(AN49&amp;AO49&amp;A49&amp;B49&amp;BE49,'Cal Data'!$AR$6:$AR$1108,0),0)</f>
        <v>70</v>
      </c>
      <c r="BG49" s="12">
        <f t="shared" si="45"/>
        <v>2</v>
      </c>
      <c r="BH49" s="12" t="str">
        <f>INDEX('Ref Z list'!$D$5:$D$30,BG49)</f>
        <v>1m</v>
      </c>
      <c r="BI49" s="12" t="str">
        <f>IF(INDEX('Ref Z list'!$D$5:$D$30,BG49+1)=0,BH49,INDEX('Ref Z list'!$D$5:$D$30,BG49+1))</f>
        <v>3m</v>
      </c>
      <c r="BJ49" s="12">
        <f>INDEX('Ref Z list'!$C$5:$C$30,BG49)</f>
        <v>1E-3</v>
      </c>
      <c r="BK49" s="12">
        <f>INDEX('Ref Z list'!$C$5:$C$30,BG49+1)</f>
        <v>3.0000000000000001E-3</v>
      </c>
      <c r="BL49" s="14" t="str">
        <f t="shared" si="46"/>
        <v>1kHz3m1m</v>
      </c>
      <c r="BM49" s="14" t="str">
        <f t="shared" si="47"/>
        <v>1kHz3m3m</v>
      </c>
      <c r="BN49" s="12">
        <f>IFERROR(MATCH(BL49,'Cal Data'!$AR$6:$AR$1108,0),0)</f>
        <v>52</v>
      </c>
      <c r="BO49" s="12">
        <f>IFERROR(MATCH(BM49,'Cal Data'!$AR$6:$AR$1108,0),0)</f>
        <v>70</v>
      </c>
      <c r="BQ49" s="14" t="str">
        <f>INDEX('Cal Data'!AR$6:AR$1108,$BN49)</f>
        <v>1kHz3m1m</v>
      </c>
      <c r="BR49" s="14">
        <f>INDEX('Cal Data'!AS$6:AS$1108,$BN49)</f>
        <v>7.7479788557861459E-8</v>
      </c>
      <c r="BS49" s="14">
        <f>INDEX('Cal Data'!AT$6:AT$1108,$BN49)</f>
        <v>1.5949414283902977E-3</v>
      </c>
      <c r="BT49" s="14">
        <f>INDEX('Cal Data'!AU$6:AU$1108,$BN49)</f>
        <v>1.0078403686053133E-7</v>
      </c>
      <c r="BU49" s="14">
        <f>INDEX('Cal Data'!AV$6:AV$1108,$BN49)</f>
        <v>1.6428076265344316E-4</v>
      </c>
      <c r="BV49" s="14" t="str">
        <f>INDEX('Cal Data'!AR$6:AR$1108,$BO49)</f>
        <v>1kHz3m3m</v>
      </c>
      <c r="BW49" s="14">
        <f>INDEX('Cal Data'!AS$6:AS$1108,$BO49)</f>
        <v>-8.3541160119000868E-8</v>
      </c>
      <c r="BX49" s="14">
        <f>INDEX('Cal Data'!AT$6:AT$1108,$BO49)</f>
        <v>2.2709767307040169E-3</v>
      </c>
      <c r="BY49" s="14">
        <f>INDEX('Cal Data'!AU$6:AU$1108,$BO49)</f>
        <v>-8.5511565433169038E-8</v>
      </c>
      <c r="BZ49" s="14">
        <f>INDEX('Cal Data'!AV$6:AV$1108,$BO49)</f>
        <v>3.8777710978249854E-3</v>
      </c>
      <c r="CB49" s="14">
        <f t="shared" si="60"/>
        <v>5.148112900060694E-8</v>
      </c>
      <c r="CC49" s="14">
        <f t="shared" si="61"/>
        <v>2.2709767307040169E-3</v>
      </c>
      <c r="CD49" s="14">
        <f t="shared" si="62"/>
        <v>7.0704497640032546E-8</v>
      </c>
      <c r="CE49" s="14">
        <f t="shared" si="63"/>
        <v>7.6386592089908525E-4</v>
      </c>
      <c r="CG49" s="14">
        <f t="shared" si="64"/>
        <v>-8.9147810624852242E-5</v>
      </c>
      <c r="CH49" s="14">
        <f t="shared" si="65"/>
        <v>2.2709778425852654E-3</v>
      </c>
      <c r="CI49" s="14">
        <f t="shared" si="66"/>
        <v>-1.319841394900465E-3</v>
      </c>
      <c r="CJ49" s="14">
        <f t="shared" si="67"/>
        <v>7.6387037285874945E-4</v>
      </c>
      <c r="CL49">
        <f>INDEX('Cal Data'!BB$6:BB$1000,$BN49)</f>
        <v>1.0000782801366865</v>
      </c>
      <c r="CM49">
        <f>INDEX('Cal Data'!BC$6:BC$1000,$BN49)</f>
        <v>3.8039659404269178E-6</v>
      </c>
      <c r="CN49">
        <f>INDEX('Cal Data'!BD$6:BD$1000,$BN49)</f>
        <v>9.9886673693693265E-5</v>
      </c>
      <c r="CO49">
        <f>INDEX('Cal Data'!BE$6:BE$1000,$BN49)</f>
        <v>3.8075759904348068E-3</v>
      </c>
      <c r="CP49" t="str">
        <f>INDEX('Cal Data'!BF$6:BF$1000,$BN49)</f>
        <v>OK</v>
      </c>
      <c r="CQ49">
        <f>INDEX('Cal Data'!BB$6:BB$1000,$BO49)</f>
        <v>0.99997194212241514</v>
      </c>
      <c r="CR49">
        <f>INDEX('Cal Data'!BC$6:BC$1000,$BO49)</f>
        <v>2.2768079100684204E-6</v>
      </c>
      <c r="CS49">
        <f>INDEX('Cal Data'!BD$6:BD$1000,$BO49)</f>
        <v>-2.8191551226340941E-5</v>
      </c>
      <c r="CT49">
        <f>INDEX('Cal Data'!BE$6:BE$1000,$BO49)</f>
        <v>1.3001595807617913E-3</v>
      </c>
      <c r="CU49" t="str">
        <f>INDEX('Cal Data'!BF$6:BF$1000,$BO49)</f>
        <v>OK</v>
      </c>
      <c r="CW49" s="14">
        <f t="shared" si="68"/>
        <v>1.0000611106574744</v>
      </c>
      <c r="CX49" s="14">
        <f t="shared" si="69"/>
        <v>2.2768079100684204E-6</v>
      </c>
      <c r="CY49" s="14">
        <f t="shared" si="70"/>
        <v>7.9206990747123217E-5</v>
      </c>
      <c r="CZ49" s="14">
        <f t="shared" si="71"/>
        <v>3.4027251549439246E-3</v>
      </c>
      <c r="DB49" s="14">
        <f t="shared" si="72"/>
        <v>1.3230035422613392E-3</v>
      </c>
      <c r="DC49" s="14">
        <f t="shared" si="73"/>
        <v>2.6064281197673324E-6</v>
      </c>
      <c r="DD49" s="25">
        <f t="shared" si="74"/>
        <v>-1.6381942427661558</v>
      </c>
      <c r="DE49" s="25">
        <f t="shared" si="75"/>
        <v>3.803769456219176E-3</v>
      </c>
      <c r="DF49" s="14">
        <f t="shared" si="48"/>
        <v>-8.9100189847168135E-5</v>
      </c>
      <c r="DG49" s="14">
        <f t="shared" si="49"/>
        <v>5.0240424434323794E-6</v>
      </c>
      <c r="DH49" s="14">
        <f t="shared" si="50"/>
        <v>-1.3199998215928856E-3</v>
      </c>
      <c r="DI49" s="14">
        <f t="shared" si="51"/>
        <v>2.6225025272513653E-6</v>
      </c>
    </row>
    <row r="50" spans="1:113" x14ac:dyDescent="0.25">
      <c r="A50" s="7">
        <v>10</v>
      </c>
      <c r="B50" s="7" t="s">
        <v>3</v>
      </c>
      <c r="C50" s="10">
        <v>0.05</v>
      </c>
      <c r="D50" s="20">
        <v>3.1918869544648598</v>
      </c>
      <c r="E50" s="20">
        <v>1.9975459676439054E-3</v>
      </c>
      <c r="F50" s="20">
        <v>2.8885199193544171</v>
      </c>
      <c r="G50" s="20">
        <v>6.977678930235638E-4</v>
      </c>
      <c r="H50" s="8" t="s">
        <v>3</v>
      </c>
      <c r="I50" s="35"/>
      <c r="J50" s="20">
        <v>1.7739872070528977E-3</v>
      </c>
      <c r="K50" s="20">
        <v>4.372050159210804E-4</v>
      </c>
      <c r="L50" s="20">
        <v>-1.1326491708527843E-3</v>
      </c>
      <c r="M50" s="20">
        <v>7.9588181346865617E-4</v>
      </c>
      <c r="N50" s="8" t="s">
        <v>3</v>
      </c>
      <c r="P50" s="21">
        <f t="shared" si="52"/>
        <v>3.1900000073560548</v>
      </c>
      <c r="Q50" s="21">
        <f t="shared" si="53"/>
        <v>3.4353733710647183E-3</v>
      </c>
      <c r="R50" s="21">
        <f t="shared" si="54"/>
        <v>2.8899999873537672</v>
      </c>
      <c r="S50" s="21">
        <f t="shared" si="55"/>
        <v>3.4542207988158273E-3</v>
      </c>
      <c r="T50" s="18" t="str">
        <f t="shared" si="56"/>
        <v>m</v>
      </c>
      <c r="U50" t="str">
        <f t="shared" si="27"/>
        <v>OK</v>
      </c>
      <c r="W50" s="22">
        <v>3.19</v>
      </c>
      <c r="X50" s="22"/>
      <c r="Y50" s="22">
        <v>2.89</v>
      </c>
      <c r="Z50" s="22"/>
      <c r="AA50" t="str">
        <f t="shared" si="28"/>
        <v>m</v>
      </c>
      <c r="AC50" s="22">
        <f t="shared" si="29"/>
        <v>7.3560548763396127E-9</v>
      </c>
      <c r="AD50" s="22">
        <f t="shared" si="30"/>
        <v>3.4353733710647183E-3</v>
      </c>
      <c r="AE50" s="22">
        <f t="shared" si="31"/>
        <v>-1.2646232949720115E-8</v>
      </c>
      <c r="AF50" s="22">
        <f t="shared" si="30"/>
        <v>3.4542207988158273E-3</v>
      </c>
      <c r="AG50" t="str">
        <f t="shared" si="32"/>
        <v>m</v>
      </c>
      <c r="AH50" s="22">
        <f t="shared" si="33"/>
        <v>1.129672578068508E-4</v>
      </c>
      <c r="AI50" s="22"/>
      <c r="AJ50" s="22">
        <f t="shared" si="34"/>
        <v>-3.4743147473026426E-4</v>
      </c>
      <c r="AK50" s="22"/>
      <c r="AL50" t="str">
        <f t="shared" si="35"/>
        <v>m</v>
      </c>
      <c r="AN50" s="11">
        <f t="shared" si="57"/>
        <v>50</v>
      </c>
      <c r="AO50" s="11" t="str">
        <f t="shared" si="58"/>
        <v>mHz</v>
      </c>
      <c r="AP50" s="12">
        <f t="shared" si="59"/>
        <v>1E-3</v>
      </c>
      <c r="AQ50" s="13">
        <f t="shared" si="36"/>
        <v>3.190112967257807E-3</v>
      </c>
      <c r="AR50" s="13">
        <f t="shared" si="37"/>
        <v>2.0448320514890652E-6</v>
      </c>
      <c r="AS50" s="13">
        <f t="shared" si="38"/>
        <v>2.8896525685252698E-3</v>
      </c>
      <c r="AT50" s="13">
        <f t="shared" si="39"/>
        <v>1.0584459804565845E-6</v>
      </c>
      <c r="AU50" s="17">
        <f t="shared" si="40"/>
        <v>4.3042900356099496E-3</v>
      </c>
      <c r="AV50" s="14">
        <f t="shared" si="41"/>
        <v>1.6738368338046771E-6</v>
      </c>
      <c r="AW50" s="17">
        <f t="shared" si="42"/>
        <v>0.73601860279510956</v>
      </c>
      <c r="AX50" s="13">
        <f t="shared" si="43"/>
        <v>3.6733406387821509E-4</v>
      </c>
      <c r="AZ50" s="12">
        <f>IFERROR(MATCH(AU50 - 0.000001,'Ref Z list'!$C$5:$C$30,1),1)</f>
        <v>3</v>
      </c>
      <c r="BA50" s="12" t="str">
        <f>INDEX('Ref Z list'!$D$5:$D$30,AZ50)</f>
        <v>3m</v>
      </c>
      <c r="BB50" s="12">
        <f>INDEX('Ref Z list'!$C$5:$C$30,AZ50)</f>
        <v>3.0000000000000001E-3</v>
      </c>
      <c r="BC50" s="12">
        <f>IFERROR(MATCH(AN50&amp;AO50&amp;A50&amp;B50&amp;BA50,'Cal Data'!$AR$6:$AR$1108,0),0)</f>
        <v>75</v>
      </c>
      <c r="BD50" s="12">
        <f t="shared" si="44"/>
        <v>3</v>
      </c>
      <c r="BE50" s="12" t="str">
        <f>INDEX('Ref Z list'!$D$5:$D$30,BD50+1)</f>
        <v>10m</v>
      </c>
      <c r="BF50" s="12">
        <f>IFERROR(MATCH(AN50&amp;AO50&amp;A50&amp;B50&amp;BE50,'Cal Data'!$AR$6:$AR$1108,0),0)</f>
        <v>93</v>
      </c>
      <c r="BG50" s="12">
        <f t="shared" si="45"/>
        <v>3</v>
      </c>
      <c r="BH50" s="12" t="str">
        <f>INDEX('Ref Z list'!$D$5:$D$30,BG50)</f>
        <v>3m</v>
      </c>
      <c r="BI50" s="12" t="str">
        <f>IF(INDEX('Ref Z list'!$D$5:$D$30,BG50+1)=0,BH50,INDEX('Ref Z list'!$D$5:$D$30,BG50+1))</f>
        <v>10m</v>
      </c>
      <c r="BJ50" s="12">
        <f>INDEX('Ref Z list'!$C$5:$C$30,BG50)</f>
        <v>3.0000000000000001E-3</v>
      </c>
      <c r="BK50" s="12">
        <f>INDEX('Ref Z list'!$C$5:$C$30,BG50+1)</f>
        <v>0.01</v>
      </c>
      <c r="BL50" s="14" t="str">
        <f t="shared" si="46"/>
        <v>50mHz10m3m</v>
      </c>
      <c r="BM50" s="14" t="str">
        <f t="shared" si="47"/>
        <v>50mHz10m10m</v>
      </c>
      <c r="BN50" s="12">
        <f>IFERROR(MATCH(BL50,'Cal Data'!$AR$6:$AR$1108,0),0)</f>
        <v>75</v>
      </c>
      <c r="BO50" s="12">
        <f>IFERROR(MATCH(BM50,'Cal Data'!$AR$6:$AR$1108,0),0)</f>
        <v>93</v>
      </c>
      <c r="BQ50" s="14" t="str">
        <f>INDEX('Cal Data'!AR$6:AR$1108,$BN50)</f>
        <v>50mHz10m3m</v>
      </c>
      <c r="BR50" s="14">
        <f>INDEX('Cal Data'!AS$6:AS$1108,$BN50)</f>
        <v>1.2156874399857354E-7</v>
      </c>
      <c r="BS50" s="14">
        <f>INDEX('Cal Data'!AT$6:AT$1108,$BN50)</f>
        <v>8.4509576590830371E-4</v>
      </c>
      <c r="BT50" s="14">
        <f>INDEX('Cal Data'!AU$6:AU$1108,$BN50)</f>
        <v>2.9999523948022197E-7</v>
      </c>
      <c r="BU50" s="14">
        <f>INDEX('Cal Data'!AV$6:AV$1108,$BN50)</f>
        <v>1.2340067990648075E-3</v>
      </c>
      <c r="BV50" s="14" t="str">
        <f>INDEX('Cal Data'!AR$6:AR$1108,$BO50)</f>
        <v>50mHz10m10m</v>
      </c>
      <c r="BW50" s="14">
        <f>INDEX('Cal Data'!AS$6:AS$1108,$BO50)</f>
        <v>9.4882383302671847E-8</v>
      </c>
      <c r="BX50" s="14">
        <f>INDEX('Cal Data'!AT$6:AT$1108,$BO50)</f>
        <v>2.3220275901102289E-3</v>
      </c>
      <c r="BY50" s="14">
        <f>INDEX('Cal Data'!AU$6:AU$1108,$BO50)</f>
        <v>-2.108997667986201E-7</v>
      </c>
      <c r="BZ50" s="14">
        <f>INDEX('Cal Data'!AV$6:AV$1108,$BO50)</f>
        <v>4.9993150436367486E-4</v>
      </c>
      <c r="CB50" s="14">
        <f t="shared" si="60"/>
        <v>1.1659635052109388E-7</v>
      </c>
      <c r="CC50" s="14">
        <f t="shared" si="61"/>
        <v>2.3220275901102289E-3</v>
      </c>
      <c r="CD50" s="14">
        <f t="shared" si="62"/>
        <v>2.0480163006131107E-7</v>
      </c>
      <c r="CE50" s="14">
        <f t="shared" si="63"/>
        <v>1.0972286430267898E-3</v>
      </c>
      <c r="CG50" s="14">
        <f t="shared" si="64"/>
        <v>3.1902295636083281E-3</v>
      </c>
      <c r="CH50" s="14">
        <f t="shared" si="65"/>
        <v>2.3220311915617309E-3</v>
      </c>
      <c r="CI50" s="14">
        <f t="shared" si="66"/>
        <v>2.8898573701553309E-3</v>
      </c>
      <c r="CJ50" s="14">
        <f t="shared" si="67"/>
        <v>1.0972306850931506E-3</v>
      </c>
      <c r="CL50">
        <f>INDEX('Cal Data'!BB$6:BB$1000,$BN50)</f>
        <v>1.0000405218646122</v>
      </c>
      <c r="CM50">
        <f>INDEX('Cal Data'!BC$6:BC$1000,$BN50)</f>
        <v>3.8424649088722197E-6</v>
      </c>
      <c r="CN50">
        <f>INDEX('Cal Data'!BD$6:BD$1000,$BN50)</f>
        <v>9.999876959288016E-5</v>
      </c>
      <c r="CO50">
        <f>INDEX('Cal Data'!BE$6:BE$1000,$BN50)</f>
        <v>4.176807974562206E-4</v>
      </c>
      <c r="CP50" t="str">
        <f>INDEX('Cal Data'!BF$6:BF$1000,$BN50)</f>
        <v>OK</v>
      </c>
      <c r="CQ50">
        <f>INDEX('Cal Data'!BB$6:BB$1000,$BO50)</f>
        <v>1.0000094898361114</v>
      </c>
      <c r="CR50">
        <f>INDEX('Cal Data'!BC$6:BC$1000,$BO50)</f>
        <v>3.9059626549765153E-6</v>
      </c>
      <c r="CS50">
        <f>INDEX('Cal Data'!BD$6:BD$1000,$BO50)</f>
        <v>-2.1087570134609415E-5</v>
      </c>
      <c r="CT50">
        <f>INDEX('Cal Data'!BE$6:BE$1000,$BO50)</f>
        <v>1.5761306304687769E-4</v>
      </c>
      <c r="CU50" t="str">
        <f>INDEX('Cal Data'!BF$6:BF$1000,$BO50)</f>
        <v>OK</v>
      </c>
      <c r="CW50" s="14">
        <f t="shared" si="68"/>
        <v>1.0000347397552467</v>
      </c>
      <c r="CX50" s="14">
        <f t="shared" si="69"/>
        <v>3.9059626549765153E-6</v>
      </c>
      <c r="CY50" s="14">
        <f t="shared" si="70"/>
        <v>7.7437097256445042E-5</v>
      </c>
      <c r="CZ50" s="14">
        <f t="shared" si="71"/>
        <v>3.6922311823139767E-4</v>
      </c>
      <c r="DB50" s="14">
        <f t="shared" si="72"/>
        <v>4.3044395655922971E-3</v>
      </c>
      <c r="DC50" s="14">
        <f t="shared" si="73"/>
        <v>3.34771588422149E-6</v>
      </c>
      <c r="DD50" s="25">
        <f t="shared" si="74"/>
        <v>0.73609603989236605</v>
      </c>
      <c r="DE50" s="25">
        <f t="shared" si="75"/>
        <v>8.2223048409655491E-4</v>
      </c>
      <c r="DF50" s="14">
        <f t="shared" si="48"/>
        <v>3.1900000073560547E-3</v>
      </c>
      <c r="DG50" s="14">
        <f t="shared" si="49"/>
        <v>3.4353733710647182E-6</v>
      </c>
      <c r="DH50" s="14">
        <f t="shared" si="50"/>
        <v>2.8899999873537672E-3</v>
      </c>
      <c r="DI50" s="14">
        <f t="shared" si="51"/>
        <v>3.4542207988158276E-6</v>
      </c>
    </row>
    <row r="51" spans="1:113" x14ac:dyDescent="0.25">
      <c r="A51" s="7">
        <v>10</v>
      </c>
      <c r="B51" s="7" t="s">
        <v>3</v>
      </c>
      <c r="C51" s="10">
        <v>500</v>
      </c>
      <c r="D51" s="20">
        <v>6.3300679125413932</v>
      </c>
      <c r="E51" s="20">
        <v>8.1123104188711458E-4</v>
      </c>
      <c r="F51" s="20">
        <v>-5.5087489916051808</v>
      </c>
      <c r="G51" s="20">
        <v>1.4703183726115067E-3</v>
      </c>
      <c r="H51" s="8" t="s">
        <v>3</v>
      </c>
      <c r="I51" s="35"/>
      <c r="J51" s="20">
        <v>8.4878383594412337E-4</v>
      </c>
      <c r="K51" s="20">
        <v>1.1751260196294631E-3</v>
      </c>
      <c r="L51" s="20">
        <v>1.2720777874029056E-3</v>
      </c>
      <c r="M51" s="20">
        <v>1.2954048491971863E-3</v>
      </c>
      <c r="N51" s="8" t="s">
        <v>3</v>
      </c>
      <c r="P51" s="21">
        <f t="shared" si="52"/>
        <v>6.3299997796888841</v>
      </c>
      <c r="Q51" s="21">
        <f t="shared" si="53"/>
        <v>4.2720213096624519E-3</v>
      </c>
      <c r="R51" s="21">
        <f t="shared" si="54"/>
        <v>-5.5100001934420764</v>
      </c>
      <c r="S51" s="21">
        <f t="shared" si="55"/>
        <v>4.5260115000786468E-3</v>
      </c>
      <c r="T51" s="18" t="str">
        <f t="shared" si="56"/>
        <v>m</v>
      </c>
      <c r="U51" t="str">
        <f t="shared" si="27"/>
        <v>OK</v>
      </c>
      <c r="W51" s="22">
        <v>6.3299999999999992</v>
      </c>
      <c r="X51" s="22"/>
      <c r="Y51" s="22">
        <v>-5.51</v>
      </c>
      <c r="Z51" s="22"/>
      <c r="AA51" t="str">
        <f t="shared" si="28"/>
        <v>m</v>
      </c>
      <c r="AC51" s="22">
        <f t="shared" si="29"/>
        <v>-2.2031111512887946E-7</v>
      </c>
      <c r="AD51" s="22">
        <f t="shared" si="30"/>
        <v>4.2720213096624519E-3</v>
      </c>
      <c r="AE51" s="22">
        <f t="shared" si="31"/>
        <v>-1.9344207657923107E-7</v>
      </c>
      <c r="AF51" s="22">
        <f t="shared" si="30"/>
        <v>4.5260115000786468E-3</v>
      </c>
      <c r="AG51" t="str">
        <f t="shared" si="32"/>
        <v>m</v>
      </c>
      <c r="AH51" s="22">
        <f t="shared" si="33"/>
        <v>-7.8087129455006732E-4</v>
      </c>
      <c r="AI51" s="22"/>
      <c r="AJ51" s="22">
        <f t="shared" si="34"/>
        <v>-2.1069392584394109E-5</v>
      </c>
      <c r="AK51" s="22"/>
      <c r="AL51" t="str">
        <f t="shared" si="35"/>
        <v>m</v>
      </c>
      <c r="AN51" s="11">
        <f t="shared" si="57"/>
        <v>500</v>
      </c>
      <c r="AO51" s="11" t="str">
        <f t="shared" si="58"/>
        <v>Hz</v>
      </c>
      <c r="AP51" s="12">
        <f t="shared" si="59"/>
        <v>1E-3</v>
      </c>
      <c r="AQ51" s="13">
        <f t="shared" si="36"/>
        <v>6.3292191287054496E-3</v>
      </c>
      <c r="AR51" s="13">
        <f t="shared" si="37"/>
        <v>1.4279415132740692E-6</v>
      </c>
      <c r="AS51" s="13">
        <f t="shared" si="38"/>
        <v>-5.5100210693925841E-3</v>
      </c>
      <c r="AT51" s="13">
        <f t="shared" si="39"/>
        <v>1.9595687893418121E-6</v>
      </c>
      <c r="AU51" s="17">
        <f t="shared" si="40"/>
        <v>8.391623619081183E-3</v>
      </c>
      <c r="AV51" s="14">
        <f t="shared" si="41"/>
        <v>1.677929420641972E-6</v>
      </c>
      <c r="AW51" s="17">
        <f t="shared" si="42"/>
        <v>-0.71631480834214856</v>
      </c>
      <c r="AX51" s="13">
        <f t="shared" si="43"/>
        <v>2.0857464077374689E-4</v>
      </c>
      <c r="AZ51" s="12">
        <f>IFERROR(MATCH(AU51 - 0.000001,'Ref Z list'!$C$5:$C$30,1),1)</f>
        <v>3</v>
      </c>
      <c r="BA51" s="12" t="str">
        <f>INDEX('Ref Z list'!$D$5:$D$30,AZ51)</f>
        <v>3m</v>
      </c>
      <c r="BB51" s="12">
        <f>INDEX('Ref Z list'!$C$5:$C$30,AZ51)</f>
        <v>3.0000000000000001E-3</v>
      </c>
      <c r="BC51" s="12">
        <f>IFERROR(MATCH(AN51&amp;AO51&amp;A51&amp;B51&amp;BA51,'Cal Data'!$AR$6:$AR$1108,0),0)</f>
        <v>87</v>
      </c>
      <c r="BD51" s="12">
        <f t="shared" si="44"/>
        <v>3</v>
      </c>
      <c r="BE51" s="12" t="str">
        <f>INDEX('Ref Z list'!$D$5:$D$30,BD51+1)</f>
        <v>10m</v>
      </c>
      <c r="BF51" s="12">
        <f>IFERROR(MATCH(AN51&amp;AO51&amp;A51&amp;B51&amp;BE51,'Cal Data'!$AR$6:$AR$1108,0),0)</f>
        <v>105</v>
      </c>
      <c r="BG51" s="12">
        <f t="shared" si="45"/>
        <v>3</v>
      </c>
      <c r="BH51" s="12" t="str">
        <f>INDEX('Ref Z list'!$D$5:$D$30,BG51)</f>
        <v>3m</v>
      </c>
      <c r="BI51" s="12" t="str">
        <f>IF(INDEX('Ref Z list'!$D$5:$D$30,BG51+1)=0,BH51,INDEX('Ref Z list'!$D$5:$D$30,BG51+1))</f>
        <v>10m</v>
      </c>
      <c r="BJ51" s="12">
        <f>INDEX('Ref Z list'!$C$5:$C$30,BG51)</f>
        <v>3.0000000000000001E-3</v>
      </c>
      <c r="BK51" s="12">
        <f>INDEX('Ref Z list'!$C$5:$C$30,BG51+1)</f>
        <v>0.01</v>
      </c>
      <c r="BL51" s="14" t="str">
        <f t="shared" si="46"/>
        <v>500Hz10m3m</v>
      </c>
      <c r="BM51" s="14" t="str">
        <f t="shared" si="47"/>
        <v>500Hz10m10m</v>
      </c>
      <c r="BN51" s="12">
        <f>IFERROR(MATCH(BL51,'Cal Data'!$AR$6:$AR$1108,0),0)</f>
        <v>87</v>
      </c>
      <c r="BO51" s="12">
        <f>IFERROR(MATCH(BM51,'Cal Data'!$AR$6:$AR$1108,0),0)</f>
        <v>105</v>
      </c>
      <c r="BQ51" s="14" t="str">
        <f>INDEX('Cal Data'!AR$6:AR$1108,$BN51)</f>
        <v>500Hz10m3m</v>
      </c>
      <c r="BR51" s="14">
        <f>INDEX('Cal Data'!AS$6:AS$1108,$BN51)</f>
        <v>2.1936204931813016E-7</v>
      </c>
      <c r="BS51" s="14">
        <f>INDEX('Cal Data'!AT$6:AT$1108,$BN51)</f>
        <v>2.8245414189673884E-3</v>
      </c>
      <c r="BT51" s="14">
        <f>INDEX('Cal Data'!AU$6:AU$1108,$BN51)</f>
        <v>3.0111897299480056E-7</v>
      </c>
      <c r="BU51" s="14">
        <f>INDEX('Cal Data'!AV$6:AV$1108,$BN51)</f>
        <v>3.4461022283438251E-3</v>
      </c>
      <c r="BV51" s="14" t="str">
        <f>INDEX('Cal Data'!AR$6:AR$1108,$BO51)</f>
        <v>500Hz10m10m</v>
      </c>
      <c r="BW51" s="14">
        <f>INDEX('Cal Data'!AS$6:AS$1108,$BO51)</f>
        <v>6.6842039412109977E-7</v>
      </c>
      <c r="BX51" s="14">
        <f>INDEX('Cal Data'!AT$6:AT$1108,$BO51)</f>
        <v>1.3383496777528549E-4</v>
      </c>
      <c r="BY51" s="14">
        <f>INDEX('Cal Data'!AU$6:AU$1108,$BO51)</f>
        <v>5.2238608398562266E-7</v>
      </c>
      <c r="BZ51" s="14">
        <f>INDEX('Cal Data'!AV$6:AV$1108,$BO51)</f>
        <v>9.5567851974984457E-4</v>
      </c>
      <c r="CB51" s="14">
        <f t="shared" si="60"/>
        <v>5.6524113191601481E-7</v>
      </c>
      <c r="CC51" s="14">
        <f t="shared" si="61"/>
        <v>1.3383496777528549E-4</v>
      </c>
      <c r="CD51" s="14">
        <f t="shared" si="62"/>
        <v>4.7154597038679686E-7</v>
      </c>
      <c r="CE51" s="14">
        <f t="shared" si="63"/>
        <v>1.5278983299473882E-3</v>
      </c>
      <c r="CG51" s="14">
        <f t="shared" si="64"/>
        <v>6.3297843698373654E-3</v>
      </c>
      <c r="CH51" s="14">
        <f t="shared" si="65"/>
        <v>1.3386543492355682E-4</v>
      </c>
      <c r="CI51" s="14">
        <f t="shared" si="66"/>
        <v>-5.5095495234221969E-3</v>
      </c>
      <c r="CJ51" s="14">
        <f t="shared" si="67"/>
        <v>1.5279033563335668E-3</v>
      </c>
      <c r="CL51">
        <f>INDEX('Cal Data'!BB$6:BB$1000,$BN51)</f>
        <v>1.0000735331489943</v>
      </c>
      <c r="CM51">
        <f>INDEX('Cal Data'!BC$6:BC$1000,$BN51)</f>
        <v>4.2690614075198197E-6</v>
      </c>
      <c r="CN51">
        <f>INDEX('Cal Data'!BD$6:BD$1000,$BN51)</f>
        <v>9.9987829335615973E-5</v>
      </c>
      <c r="CO51">
        <f>INDEX('Cal Data'!BE$6:BE$1000,$BN51)</f>
        <v>1.6086500001973893E-3</v>
      </c>
      <c r="CP51" t="str">
        <f>INDEX('Cal Data'!BF$6:BF$1000,$BN51)</f>
        <v>OK</v>
      </c>
      <c r="CQ51">
        <f>INDEX('Cal Data'!BB$6:BB$1000,$BO51)</f>
        <v>1.0000670409373142</v>
      </c>
      <c r="CR51">
        <f>INDEX('Cal Data'!BC$6:BC$1000,$BO51)</f>
        <v>2.8658079527829039E-6</v>
      </c>
      <c r="CS51">
        <f>INDEX('Cal Data'!BD$6:BD$1000,$BO51)</f>
        <v>5.190732372221344E-5</v>
      </c>
      <c r="CT51">
        <f>INDEX('Cal Data'!BE$6:BE$1000,$BO51)</f>
        <v>1.2360894912609108E-4</v>
      </c>
      <c r="CU51" t="str">
        <f>INDEX('Cal Data'!BF$6:BF$1000,$BO51)</f>
        <v>OK</v>
      </c>
      <c r="CW51" s="14">
        <f t="shared" si="68"/>
        <v>1.0000685326401608</v>
      </c>
      <c r="CX51" s="14">
        <f t="shared" si="69"/>
        <v>2.8658079527829039E-6</v>
      </c>
      <c r="CY51" s="14">
        <f t="shared" si="70"/>
        <v>6.2954687952389331E-5</v>
      </c>
      <c r="CZ51" s="14">
        <f t="shared" si="71"/>
        <v>4.6482394216008135E-4</v>
      </c>
      <c r="DB51" s="14">
        <f t="shared" si="72"/>
        <v>8.392198719203034E-3</v>
      </c>
      <c r="DC51" s="14">
        <f t="shared" si="73"/>
        <v>3.3559450094608342E-6</v>
      </c>
      <c r="DD51" s="25">
        <f t="shared" si="74"/>
        <v>-0.71625185365419619</v>
      </c>
      <c r="DE51" s="25">
        <f t="shared" si="75"/>
        <v>6.2455970115020138E-4</v>
      </c>
      <c r="DF51" s="14">
        <f t="shared" si="48"/>
        <v>6.329999779688884E-3</v>
      </c>
      <c r="DG51" s="14">
        <f t="shared" si="49"/>
        <v>4.2720213096624518E-6</v>
      </c>
      <c r="DH51" s="14">
        <f t="shared" si="50"/>
        <v>-5.5100001934420767E-3</v>
      </c>
      <c r="DI51" s="14">
        <f t="shared" si="51"/>
        <v>4.5260115000786472E-6</v>
      </c>
    </row>
    <row r="52" spans="1:113" x14ac:dyDescent="0.25">
      <c r="A52" s="7">
        <v>100</v>
      </c>
      <c r="B52" s="7" t="s">
        <v>3</v>
      </c>
      <c r="C52" s="10">
        <v>500</v>
      </c>
      <c r="D52" s="20">
        <v>57.900157493068946</v>
      </c>
      <c r="E52" s="20">
        <v>2.1143401668010332E-3</v>
      </c>
      <c r="F52" s="20">
        <v>32.297093091062607</v>
      </c>
      <c r="G52" s="20">
        <v>2.0854798790496364E-3</v>
      </c>
      <c r="H52" s="8" t="s">
        <v>3</v>
      </c>
      <c r="I52" s="35"/>
      <c r="J52" s="20">
        <v>5.1708877591818807E-4</v>
      </c>
      <c r="K52" s="20">
        <v>1.8813540431509054E-3</v>
      </c>
      <c r="L52" s="20">
        <v>-9.6171887478456309E-5</v>
      </c>
      <c r="M52" s="20">
        <v>1.2206047099622059E-3</v>
      </c>
      <c r="N52" s="8" t="s">
        <v>3</v>
      </c>
      <c r="P52" s="21">
        <f t="shared" si="52"/>
        <v>57.90000385526794</v>
      </c>
      <c r="Q52" s="21">
        <f t="shared" si="53"/>
        <v>8.1133445114575636E-3</v>
      </c>
      <c r="R52" s="21">
        <f t="shared" si="54"/>
        <v>32.299999787143619</v>
      </c>
      <c r="S52" s="21">
        <f t="shared" si="55"/>
        <v>1.2045826947169375E-2</v>
      </c>
      <c r="T52" s="18" t="str">
        <f t="shared" si="56"/>
        <v>m</v>
      </c>
      <c r="U52" t="str">
        <f t="shared" si="27"/>
        <v>OK</v>
      </c>
      <c r="W52" s="22">
        <v>57.9</v>
      </c>
      <c r="X52" s="22"/>
      <c r="Y52" s="22">
        <v>32.300000000000004</v>
      </c>
      <c r="Z52" s="22"/>
      <c r="AA52" t="str">
        <f t="shared" si="28"/>
        <v>m</v>
      </c>
      <c r="AC52" s="22">
        <f t="shared" si="29"/>
        <v>3.8552679413328406E-6</v>
      </c>
      <c r="AD52" s="22">
        <f t="shared" si="30"/>
        <v>8.1133445114575636E-3</v>
      </c>
      <c r="AE52" s="22">
        <f t="shared" si="31"/>
        <v>-2.128563849623788E-7</v>
      </c>
      <c r="AF52" s="22">
        <f t="shared" si="30"/>
        <v>1.2045826947169375E-2</v>
      </c>
      <c r="AG52" t="str">
        <f t="shared" si="32"/>
        <v>m</v>
      </c>
      <c r="AH52" s="22">
        <f t="shared" si="33"/>
        <v>-3.5959570696775245E-4</v>
      </c>
      <c r="AI52" s="22"/>
      <c r="AJ52" s="22">
        <f t="shared" si="34"/>
        <v>-2.8107370499199646E-3</v>
      </c>
      <c r="AK52" s="22"/>
      <c r="AL52" t="str">
        <f t="shared" si="35"/>
        <v>m</v>
      </c>
      <c r="AN52" s="11">
        <f t="shared" si="57"/>
        <v>500</v>
      </c>
      <c r="AO52" s="11" t="str">
        <f t="shared" si="58"/>
        <v>Hz</v>
      </c>
      <c r="AP52" s="12">
        <f t="shared" si="59"/>
        <v>1E-3</v>
      </c>
      <c r="AQ52" s="13">
        <f t="shared" si="36"/>
        <v>5.7899640404293032E-2</v>
      </c>
      <c r="AR52" s="13">
        <f t="shared" si="37"/>
        <v>2.8301815094845915E-6</v>
      </c>
      <c r="AS52" s="13">
        <f t="shared" si="38"/>
        <v>3.2297189262950082E-2</v>
      </c>
      <c r="AT52" s="13">
        <f t="shared" si="39"/>
        <v>2.4164234281066733E-6</v>
      </c>
      <c r="AU52" s="17">
        <f t="shared" si="40"/>
        <v>6.6298392086333896E-2</v>
      </c>
      <c r="AV52" s="14">
        <f t="shared" si="41"/>
        <v>2.7376559391406384E-6</v>
      </c>
      <c r="AW52" s="17">
        <f t="shared" si="42"/>
        <v>0.50882210530235061</v>
      </c>
      <c r="AX52" s="13">
        <f t="shared" si="43"/>
        <v>3.8021550229855115E-5</v>
      </c>
      <c r="AZ52" s="12">
        <f>IFERROR(MATCH(AU52 - 0.000001,'Ref Z list'!$C$5:$C$30,1),1)</f>
        <v>4</v>
      </c>
      <c r="BA52" s="12" t="str">
        <f>INDEX('Ref Z list'!$D$5:$D$30,AZ52)</f>
        <v>10m</v>
      </c>
      <c r="BB52" s="12">
        <f>INDEX('Ref Z list'!$C$5:$C$30,AZ52)</f>
        <v>0.01</v>
      </c>
      <c r="BC52" s="12">
        <f>IFERROR(MATCH(AN52&amp;AO52&amp;A52&amp;B52&amp;BA52,'Cal Data'!$AR$6:$AR$1108,0),0)</f>
        <v>123</v>
      </c>
      <c r="BD52" s="12">
        <f t="shared" si="44"/>
        <v>4</v>
      </c>
      <c r="BE52" s="12" t="str">
        <f>INDEX('Ref Z list'!$D$5:$D$30,BD52+1)</f>
        <v>100m</v>
      </c>
      <c r="BF52" s="12">
        <f>IFERROR(MATCH(AN52&amp;AO52&amp;A52&amp;B52&amp;BE52,'Cal Data'!$AR$6:$AR$1108,0),0)</f>
        <v>141</v>
      </c>
      <c r="BG52" s="12">
        <f t="shared" si="45"/>
        <v>4</v>
      </c>
      <c r="BH52" s="12" t="str">
        <f>INDEX('Ref Z list'!$D$5:$D$30,BG52)</f>
        <v>10m</v>
      </c>
      <c r="BI52" s="12" t="str">
        <f>IF(INDEX('Ref Z list'!$D$5:$D$30,BG52+1)=0,BH52,INDEX('Ref Z list'!$D$5:$D$30,BG52+1))</f>
        <v>100m</v>
      </c>
      <c r="BJ52" s="12">
        <f>INDEX('Ref Z list'!$C$5:$C$30,BG52)</f>
        <v>0.01</v>
      </c>
      <c r="BK52" s="12">
        <f>INDEX('Ref Z list'!$C$5:$C$30,BG52+1)</f>
        <v>0.1</v>
      </c>
      <c r="BL52" s="14" t="str">
        <f t="shared" si="46"/>
        <v>500Hz100m10m</v>
      </c>
      <c r="BM52" s="14" t="str">
        <f t="shared" si="47"/>
        <v>500Hz100m100m</v>
      </c>
      <c r="BN52" s="12">
        <f>IFERROR(MATCH(BL52,'Cal Data'!$AR$6:$AR$1108,0),0)</f>
        <v>123</v>
      </c>
      <c r="BO52" s="12">
        <f>IFERROR(MATCH(BM52,'Cal Data'!$AR$6:$AR$1108,0),0)</f>
        <v>141</v>
      </c>
      <c r="BQ52" s="14" t="str">
        <f>INDEX('Cal Data'!AR$6:AR$1108,$BN52)</f>
        <v>500Hz100m10m</v>
      </c>
      <c r="BR52" s="14">
        <f>INDEX('Cal Data'!AS$6:AS$1108,$BN52)</f>
        <v>-6.7937380928036195E-7</v>
      </c>
      <c r="BS52" s="14">
        <f>INDEX('Cal Data'!AT$6:AT$1108,$BN52)</f>
        <v>4.0165574469487007E-3</v>
      </c>
      <c r="BT52" s="14">
        <f>INDEX('Cal Data'!AU$6:AU$1108,$BN52)</f>
        <v>9.9752996426110557E-7</v>
      </c>
      <c r="BU52" s="14">
        <f>INDEX('Cal Data'!AV$6:AV$1108,$BN52)</f>
        <v>3.9441809915644081E-3</v>
      </c>
      <c r="BV52" s="14" t="str">
        <f>INDEX('Cal Data'!AR$6:AR$1108,$BO52)</f>
        <v>500Hz100m100m</v>
      </c>
      <c r="BW52" s="14">
        <f>INDEX('Cal Data'!AS$6:AS$1108,$BO52)</f>
        <v>8.1088819369329324E-6</v>
      </c>
      <c r="BX52" s="14">
        <f>INDEX('Cal Data'!AT$6:AT$1108,$BO52)</f>
        <v>1.8625895294040965E-3</v>
      </c>
      <c r="BY52" s="14">
        <f>INDEX('Cal Data'!AU$6:AU$1108,$BO52)</f>
        <v>-4.5758453205967673E-7</v>
      </c>
      <c r="BZ52" s="14">
        <f>INDEX('Cal Data'!AV$6:AV$1108,$BO52)</f>
        <v>2.8001823815438122E-3</v>
      </c>
      <c r="CB52" s="14">
        <f t="shared" si="60"/>
        <v>4.8180113880006697E-6</v>
      </c>
      <c r="CC52" s="14">
        <f t="shared" si="61"/>
        <v>1.8625895294040965E-3</v>
      </c>
      <c r="CD52" s="14">
        <f t="shared" si="62"/>
        <v>8.7301003768042817E-8</v>
      </c>
      <c r="CE52" s="14">
        <f t="shared" si="63"/>
        <v>3.2285667438626251E-3</v>
      </c>
      <c r="CG52" s="14">
        <f t="shared" si="64"/>
        <v>5.790445841568103E-2</v>
      </c>
      <c r="CH52" s="14">
        <f t="shared" si="65"/>
        <v>1.8625981302350973E-3</v>
      </c>
      <c r="CI52" s="14">
        <f t="shared" si="66"/>
        <v>3.2297276563953849E-2</v>
      </c>
      <c r="CJ52" s="14">
        <f t="shared" si="67"/>
        <v>3.2285703610087932E-3</v>
      </c>
      <c r="CL52">
        <f>INDEX('Cal Data'!BB$6:BB$1000,$BN52)</f>
        <v>0.99993255562872174</v>
      </c>
      <c r="CM52">
        <f>INDEX('Cal Data'!BC$6:BC$1000,$BN52)</f>
        <v>4.8066257476907852E-6</v>
      </c>
      <c r="CN52">
        <f>INDEX('Cal Data'!BD$6:BD$1000,$BN52)</f>
        <v>9.9992984162259636E-5</v>
      </c>
      <c r="CO52">
        <f>INDEX('Cal Data'!BE$6:BE$1000,$BN52)</f>
        <v>3.9998638929618298E-4</v>
      </c>
      <c r="CP52" t="str">
        <f>INDEX('Cal Data'!BF$6:BF$1000,$BN52)</f>
        <v>OK</v>
      </c>
      <c r="CQ52">
        <f>INDEX('Cal Data'!BB$6:BB$1000,$BO52)</f>
        <v>1.0000810419243631</v>
      </c>
      <c r="CR52">
        <f>INDEX('Cal Data'!BC$6:BC$1000,$BO52)</f>
        <v>2.5950517106455284E-6</v>
      </c>
      <c r="CS52">
        <f>INDEX('Cal Data'!BD$6:BD$1000,$BO52)</f>
        <v>-4.9449927311808958E-6</v>
      </c>
      <c r="CT52">
        <f>INDEX('Cal Data'!BE$6:BE$1000,$BO52)</f>
        <v>6.1234763254717895E-5</v>
      </c>
      <c r="CU52" t="str">
        <f>INDEX('Cal Data'!BF$6:BF$1000,$BO52)</f>
        <v>OK</v>
      </c>
      <c r="CW52" s="14">
        <f t="shared" si="68"/>
        <v>1.0000254394030714</v>
      </c>
      <c r="CX52" s="14">
        <f t="shared" si="69"/>
        <v>2.5950517106455284E-6</v>
      </c>
      <c r="CY52" s="14">
        <f t="shared" si="70"/>
        <v>3.435032451899785E-5</v>
      </c>
      <c r="CZ52" s="14">
        <f t="shared" si="71"/>
        <v>1.8808447970989907E-4</v>
      </c>
      <c r="DB52" s="14">
        <f t="shared" si="72"/>
        <v>6.6300078677853161E-2</v>
      </c>
      <c r="DC52" s="14">
        <f t="shared" si="73"/>
        <v>5.4780142930374609E-6</v>
      </c>
      <c r="DD52" s="25">
        <f t="shared" si="74"/>
        <v>0.50885645562686965</v>
      </c>
      <c r="DE52" s="25">
        <f t="shared" si="75"/>
        <v>2.0287514543499164E-4</v>
      </c>
      <c r="DF52" s="14">
        <f t="shared" si="48"/>
        <v>5.7900003855267938E-2</v>
      </c>
      <c r="DG52" s="14">
        <f t="shared" si="49"/>
        <v>8.1133445114575631E-6</v>
      </c>
      <c r="DH52" s="14">
        <f t="shared" si="50"/>
        <v>3.2299999787143617E-2</v>
      </c>
      <c r="DI52" s="14">
        <f t="shared" si="51"/>
        <v>1.2045826947169376E-5</v>
      </c>
    </row>
    <row r="53" spans="1:113" x14ac:dyDescent="0.25">
      <c r="A53" s="7">
        <v>10</v>
      </c>
      <c r="B53" s="7" t="s">
        <v>3</v>
      </c>
      <c r="C53" s="10">
        <v>2</v>
      </c>
      <c r="D53" s="20">
        <v>-2.6081326109202676</v>
      </c>
      <c r="E53" s="20">
        <v>1.0473073333328213E-3</v>
      </c>
      <c r="F53" s="20">
        <v>5.0202253389330949</v>
      </c>
      <c r="G53" s="20">
        <v>1.8546812465057069E-3</v>
      </c>
      <c r="H53" s="8" t="s">
        <v>3</v>
      </c>
      <c r="I53" s="35"/>
      <c r="J53" s="20">
        <v>1.604715457870592E-3</v>
      </c>
      <c r="K53" s="20">
        <v>9.4406981159595165E-4</v>
      </c>
      <c r="L53" s="20">
        <v>2.3030051886056485E-4</v>
      </c>
      <c r="M53" s="20">
        <v>1.6866586240980119E-3</v>
      </c>
      <c r="N53" s="8" t="s">
        <v>3</v>
      </c>
      <c r="P53" s="21">
        <f t="shared" si="52"/>
        <v>-2.6100000640439318</v>
      </c>
      <c r="Q53" s="21">
        <f t="shared" si="53"/>
        <v>5.2063875869371038E-3</v>
      </c>
      <c r="R53" s="21">
        <f t="shared" si="54"/>
        <v>5.0199999231370072</v>
      </c>
      <c r="S53" s="21">
        <f t="shared" si="55"/>
        <v>4.7961078384524619E-3</v>
      </c>
      <c r="T53" s="18" t="str">
        <f t="shared" si="56"/>
        <v>m</v>
      </c>
      <c r="U53" t="str">
        <f t="shared" si="27"/>
        <v>OK</v>
      </c>
      <c r="W53" s="22">
        <v>-2.61</v>
      </c>
      <c r="X53" s="22"/>
      <c r="Y53" s="22">
        <v>5.0200000000000005</v>
      </c>
      <c r="Z53" s="22"/>
      <c r="AA53" t="str">
        <f t="shared" si="28"/>
        <v>m</v>
      </c>
      <c r="AC53" s="22">
        <f t="shared" si="29"/>
        <v>-6.4043931935486853E-8</v>
      </c>
      <c r="AD53" s="22">
        <f t="shared" si="30"/>
        <v>5.2063875869371038E-3</v>
      </c>
      <c r="AE53" s="22">
        <f t="shared" si="31"/>
        <v>-7.6862993303450367E-8</v>
      </c>
      <c r="AF53" s="22">
        <f t="shared" si="30"/>
        <v>4.7961078384524619E-3</v>
      </c>
      <c r="AG53" t="str">
        <f t="shared" si="32"/>
        <v>m</v>
      </c>
      <c r="AH53" s="22">
        <f t="shared" si="33"/>
        <v>2.6267362186160881E-4</v>
      </c>
      <c r="AI53" s="22"/>
      <c r="AJ53" s="22">
        <f t="shared" si="34"/>
        <v>-4.9615857662388407E-6</v>
      </c>
      <c r="AK53" s="22"/>
      <c r="AL53" t="str">
        <f t="shared" si="35"/>
        <v>m</v>
      </c>
      <c r="AN53" s="11">
        <f t="shared" si="57"/>
        <v>2</v>
      </c>
      <c r="AO53" s="11" t="str">
        <f t="shared" si="58"/>
        <v>Hz</v>
      </c>
      <c r="AP53" s="12">
        <f t="shared" si="59"/>
        <v>1E-3</v>
      </c>
      <c r="AQ53" s="13">
        <f t="shared" si="36"/>
        <v>-2.6097373263781385E-3</v>
      </c>
      <c r="AR53" s="13">
        <f t="shared" si="37"/>
        <v>1.4100072551655617E-6</v>
      </c>
      <c r="AS53" s="13">
        <f t="shared" si="38"/>
        <v>5.0199950384142347E-3</v>
      </c>
      <c r="AT53" s="13">
        <f t="shared" si="39"/>
        <v>2.5069223841962406E-6</v>
      </c>
      <c r="AU53" s="17">
        <f t="shared" si="40"/>
        <v>5.6578334279470304E-3</v>
      </c>
      <c r="AV53" s="14">
        <f t="shared" si="41"/>
        <v>2.3174384952691757E-6</v>
      </c>
      <c r="AW53" s="17">
        <f t="shared" si="42"/>
        <v>2.0502121081171305</v>
      </c>
      <c r="AX53" s="13">
        <f t="shared" si="43"/>
        <v>3.0110497769524948E-4</v>
      </c>
      <c r="AZ53" s="12">
        <f>IFERROR(MATCH(AU53 - 0.000001,'Ref Z list'!$C$5:$C$30,1),1)</f>
        <v>3</v>
      </c>
      <c r="BA53" s="12" t="str">
        <f>INDEX('Ref Z list'!$D$5:$D$30,AZ53)</f>
        <v>3m</v>
      </c>
      <c r="BB53" s="12">
        <f>INDEX('Ref Z list'!$C$5:$C$30,AZ53)</f>
        <v>3.0000000000000001E-3</v>
      </c>
      <c r="BC53" s="12">
        <f>IFERROR(MATCH(AN53&amp;AO53&amp;A53&amp;B53&amp;BA53,'Cal Data'!$AR$6:$AR$1108,0),0)</f>
        <v>80</v>
      </c>
      <c r="BD53" s="12">
        <f t="shared" si="44"/>
        <v>3</v>
      </c>
      <c r="BE53" s="12" t="str">
        <f>INDEX('Ref Z list'!$D$5:$D$30,BD53+1)</f>
        <v>10m</v>
      </c>
      <c r="BF53" s="12">
        <f>IFERROR(MATCH(AN53&amp;AO53&amp;A53&amp;B53&amp;BE53,'Cal Data'!$AR$6:$AR$1108,0),0)</f>
        <v>98</v>
      </c>
      <c r="BG53" s="12">
        <f t="shared" si="45"/>
        <v>3</v>
      </c>
      <c r="BH53" s="12" t="str">
        <f>INDEX('Ref Z list'!$D$5:$D$30,BG53)</f>
        <v>3m</v>
      </c>
      <c r="BI53" s="12" t="str">
        <f>IF(INDEX('Ref Z list'!$D$5:$D$30,BG53+1)=0,BH53,INDEX('Ref Z list'!$D$5:$D$30,BG53+1))</f>
        <v>10m</v>
      </c>
      <c r="BJ53" s="12">
        <f>INDEX('Ref Z list'!$C$5:$C$30,BG53)</f>
        <v>3.0000000000000001E-3</v>
      </c>
      <c r="BK53" s="12">
        <f>INDEX('Ref Z list'!$C$5:$C$30,BG53+1)</f>
        <v>0.01</v>
      </c>
      <c r="BL53" s="14" t="str">
        <f t="shared" si="46"/>
        <v>2Hz10m3m</v>
      </c>
      <c r="BM53" s="14" t="str">
        <f t="shared" si="47"/>
        <v>2Hz10m10m</v>
      </c>
      <c r="BN53" s="12">
        <f>IFERROR(MATCH(BL53,'Cal Data'!$AR$6:$AR$1108,0),0)</f>
        <v>80</v>
      </c>
      <c r="BO53" s="12">
        <f>IFERROR(MATCH(BM53,'Cal Data'!$AR$6:$AR$1108,0),0)</f>
        <v>98</v>
      </c>
      <c r="BQ53" s="14" t="str">
        <f>INDEX('Cal Data'!AR$6:AR$1108,$BN53)</f>
        <v>2Hz10m3m</v>
      </c>
      <c r="BR53" s="14">
        <f>INDEX('Cal Data'!AS$6:AS$1108,$BN53)</f>
        <v>-2.4035999254302942E-8</v>
      </c>
      <c r="BS53" s="14">
        <f>INDEX('Cal Data'!AT$6:AT$1108,$BN53)</f>
        <v>3.5531619632550031E-3</v>
      </c>
      <c r="BT53" s="14">
        <f>INDEX('Cal Data'!AU$6:AU$1108,$BN53)</f>
        <v>3.0000470261262997E-7</v>
      </c>
      <c r="BU53" s="14">
        <f>INDEX('Cal Data'!AV$6:AV$1108,$BN53)</f>
        <v>2.7952103243337459E-3</v>
      </c>
      <c r="BV53" s="14" t="str">
        <f>INDEX('Cal Data'!AR$6:AR$1108,$BO53)</f>
        <v>2Hz10m10m</v>
      </c>
      <c r="BW53" s="14">
        <f>INDEX('Cal Data'!AS$6:AS$1108,$BO53)</f>
        <v>7.1522990257276431E-7</v>
      </c>
      <c r="BX53" s="14">
        <f>INDEX('Cal Data'!AT$6:AT$1108,$BO53)</f>
        <v>2.2247575641674893E-4</v>
      </c>
      <c r="BY53" s="14">
        <f>INDEX('Cal Data'!AU$6:AU$1108,$BO53)</f>
        <v>-5.5883382660897195E-7</v>
      </c>
      <c r="BZ53" s="14">
        <f>INDEX('Cal Data'!AV$6:AV$1108,$BO53)</f>
        <v>3.7175405010160729E-3</v>
      </c>
      <c r="CB53" s="14">
        <f t="shared" si="60"/>
        <v>2.5665623303389515E-7</v>
      </c>
      <c r="CC53" s="14">
        <f t="shared" si="61"/>
        <v>2.2247575641674893E-4</v>
      </c>
      <c r="CD53" s="14">
        <f t="shared" si="62"/>
        <v>-2.6088119126517973E-8</v>
      </c>
      <c r="CE53" s="14">
        <f t="shared" si="63"/>
        <v>3.1454103207895429E-3</v>
      </c>
      <c r="CG53" s="14">
        <f t="shared" si="64"/>
        <v>-2.6094806701451047E-3</v>
      </c>
      <c r="CH53" s="14">
        <f t="shared" si="65"/>
        <v>2.2249362839201278E-4</v>
      </c>
      <c r="CI53" s="14">
        <f t="shared" si="66"/>
        <v>5.0199689502951079E-3</v>
      </c>
      <c r="CJ53" s="14">
        <f t="shared" si="67"/>
        <v>3.1454143168696768E-3</v>
      </c>
      <c r="CL53">
        <f>INDEX('Cal Data'!BB$6:BB$1000,$BN53)</f>
        <v>0.99999198049347782</v>
      </c>
      <c r="CM53">
        <f>INDEX('Cal Data'!BC$6:BC$1000,$BN53)</f>
        <v>4.8866831205074362E-6</v>
      </c>
      <c r="CN53">
        <f>INDEX('Cal Data'!BD$6:BD$1000,$BN53)</f>
        <v>9.999889341018016E-5</v>
      </c>
      <c r="CO53">
        <f>INDEX('Cal Data'!BE$6:BE$1000,$BN53)</f>
        <v>9.4570865270833711E-4</v>
      </c>
      <c r="CP53" t="str">
        <f>INDEX('Cal Data'!BF$6:BF$1000,$BN53)</f>
        <v>OK</v>
      </c>
      <c r="CQ53">
        <f>INDEX('Cal Data'!BB$6:BB$1000,$BO53)</f>
        <v>1.0000715356386471</v>
      </c>
      <c r="CR53">
        <f>INDEX('Cal Data'!BC$6:BC$1000,$BO53)</f>
        <v>2.906831790231277E-6</v>
      </c>
      <c r="CS53">
        <f>INDEX('Cal Data'!BD$6:BD$1000,$BO53)</f>
        <v>-5.5905368641549741E-5</v>
      </c>
      <c r="CT53">
        <f>INDEX('Cal Data'!BE$6:BE$1000,$BO53)</f>
        <v>3.7520952725325071E-4</v>
      </c>
      <c r="CU53" t="str">
        <f>INDEX('Cal Data'!BF$6:BF$1000,$BO53)</f>
        <v>OK</v>
      </c>
      <c r="CW53" s="14">
        <f t="shared" si="68"/>
        <v>1.0000221868255059</v>
      </c>
      <c r="CX53" s="14">
        <f t="shared" si="69"/>
        <v>2.906831790231277E-6</v>
      </c>
      <c r="CY53" s="14">
        <f t="shared" si="70"/>
        <v>4.0803527804394248E-5</v>
      </c>
      <c r="CZ53" s="14">
        <f t="shared" si="71"/>
        <v>7.2909556038704072E-4</v>
      </c>
      <c r="DB53" s="14">
        <f t="shared" si="72"/>
        <v>5.6579589573100379E-3</v>
      </c>
      <c r="DC53" s="14">
        <f t="shared" si="73"/>
        <v>4.6349061695475985E-6</v>
      </c>
      <c r="DD53" s="25">
        <f t="shared" si="74"/>
        <v>2.0502529116449351</v>
      </c>
      <c r="DE53" s="25">
        <f t="shared" si="75"/>
        <v>9.4564114046900459E-4</v>
      </c>
      <c r="DF53" s="14">
        <f t="shared" si="48"/>
        <v>-2.610000064043932E-3</v>
      </c>
      <c r="DG53" s="14">
        <f t="shared" si="49"/>
        <v>5.2063875869371042E-6</v>
      </c>
      <c r="DH53" s="14">
        <f t="shared" si="50"/>
        <v>5.0199999231370076E-3</v>
      </c>
      <c r="DI53" s="14">
        <f t="shared" si="51"/>
        <v>4.7961078384524617E-6</v>
      </c>
    </row>
    <row r="54" spans="1:113" x14ac:dyDescent="0.25">
      <c r="A54" s="7">
        <v>100</v>
      </c>
      <c r="B54" s="7" t="s">
        <v>3</v>
      </c>
      <c r="C54" s="10">
        <v>20</v>
      </c>
      <c r="D54" s="20">
        <v>66.90161182998942</v>
      </c>
      <c r="E54" s="20">
        <v>2.0549970929716775E-3</v>
      </c>
      <c r="F54" s="20">
        <v>-48.098280437118021</v>
      </c>
      <c r="G54" s="20">
        <v>2.7403198682550638E-5</v>
      </c>
      <c r="H54" s="8" t="s">
        <v>3</v>
      </c>
      <c r="I54" s="35"/>
      <c r="J54" s="20">
        <v>-1.9354031050791436E-3</v>
      </c>
      <c r="K54" s="20">
        <v>1.4401351838484219E-3</v>
      </c>
      <c r="L54" s="20">
        <v>7.2207057867648759E-4</v>
      </c>
      <c r="M54" s="20">
        <v>1.2385717502791521E-3</v>
      </c>
      <c r="N54" s="8" t="s">
        <v>3</v>
      </c>
      <c r="P54" s="21">
        <f t="shared" si="52"/>
        <v>66.899998951028834</v>
      </c>
      <c r="Q54" s="21">
        <f t="shared" si="53"/>
        <v>5.9700471293725561E-3</v>
      </c>
      <c r="R54" s="21">
        <f t="shared" si="54"/>
        <v>-48.100001819012007</v>
      </c>
      <c r="S54" s="21">
        <f t="shared" si="55"/>
        <v>7.1702826496362337E-3</v>
      </c>
      <c r="T54" s="18" t="str">
        <f t="shared" si="56"/>
        <v>m</v>
      </c>
      <c r="U54" t="str">
        <f t="shared" si="27"/>
        <v>OK</v>
      </c>
      <c r="W54" s="22">
        <v>66.900000000000006</v>
      </c>
      <c r="X54" s="22"/>
      <c r="Y54" s="22">
        <v>-48.099999999999994</v>
      </c>
      <c r="Z54" s="22"/>
      <c r="AA54" t="str">
        <f t="shared" si="28"/>
        <v>m</v>
      </c>
      <c r="AC54" s="22">
        <f t="shared" si="29"/>
        <v>-1.0489711712580174E-6</v>
      </c>
      <c r="AD54" s="22">
        <f t="shared" si="30"/>
        <v>5.9700471293725561E-3</v>
      </c>
      <c r="AE54" s="22">
        <f t="shared" si="31"/>
        <v>-1.8190120130157084E-6</v>
      </c>
      <c r="AF54" s="22">
        <f t="shared" si="30"/>
        <v>7.1702826496362337E-3</v>
      </c>
      <c r="AG54" t="str">
        <f t="shared" si="32"/>
        <v>m</v>
      </c>
      <c r="AH54" s="22">
        <f t="shared" si="33"/>
        <v>3.5472330944941177E-3</v>
      </c>
      <c r="AI54" s="22"/>
      <c r="AJ54" s="22">
        <f t="shared" si="34"/>
        <v>9.9749230329848615E-4</v>
      </c>
      <c r="AK54" s="22"/>
      <c r="AL54" t="str">
        <f t="shared" si="35"/>
        <v>m</v>
      </c>
      <c r="AN54" s="11">
        <f t="shared" si="57"/>
        <v>20</v>
      </c>
      <c r="AO54" s="11" t="str">
        <f t="shared" si="58"/>
        <v>Hz</v>
      </c>
      <c r="AP54" s="12">
        <f t="shared" si="59"/>
        <v>1E-3</v>
      </c>
      <c r="AQ54" s="13">
        <f t="shared" si="36"/>
        <v>6.6903547233094496E-2</v>
      </c>
      <c r="AR54" s="13">
        <f t="shared" si="37"/>
        <v>2.5093828723174495E-6</v>
      </c>
      <c r="AS54" s="13">
        <f t="shared" si="38"/>
        <v>-4.8099002507696699E-2</v>
      </c>
      <c r="AT54" s="13">
        <f t="shared" si="39"/>
        <v>1.2388748588487854E-6</v>
      </c>
      <c r="AU54" s="17">
        <f t="shared" si="40"/>
        <v>8.2399021077961349E-2</v>
      </c>
      <c r="AV54" s="14">
        <f t="shared" si="41"/>
        <v>2.1620163977618459E-6</v>
      </c>
      <c r="AW54" s="17">
        <f t="shared" si="42"/>
        <v>-0.62331835401813707</v>
      </c>
      <c r="AX54" s="13">
        <f t="shared" si="43"/>
        <v>2.1565002765683185E-5</v>
      </c>
      <c r="AZ54" s="12">
        <f>IFERROR(MATCH(AU54 - 0.000001,'Ref Z list'!$C$5:$C$30,1),1)</f>
        <v>4</v>
      </c>
      <c r="BA54" s="12" t="str">
        <f>INDEX('Ref Z list'!$D$5:$D$30,AZ54)</f>
        <v>10m</v>
      </c>
      <c r="BB54" s="12">
        <f>INDEX('Ref Z list'!$C$5:$C$30,AZ54)</f>
        <v>0.01</v>
      </c>
      <c r="BC54" s="12">
        <f>IFERROR(MATCH(AN54&amp;AO54&amp;A54&amp;B54&amp;BA54,'Cal Data'!$AR$6:$AR$1108,0),0)</f>
        <v>119</v>
      </c>
      <c r="BD54" s="12">
        <f t="shared" si="44"/>
        <v>4</v>
      </c>
      <c r="BE54" s="12" t="str">
        <f>INDEX('Ref Z list'!$D$5:$D$30,BD54+1)</f>
        <v>100m</v>
      </c>
      <c r="BF54" s="12">
        <f>IFERROR(MATCH(AN54&amp;AO54&amp;A54&amp;B54&amp;BE54,'Cal Data'!$AR$6:$AR$1108,0),0)</f>
        <v>137</v>
      </c>
      <c r="BG54" s="12">
        <f t="shared" si="45"/>
        <v>4</v>
      </c>
      <c r="BH54" s="12" t="str">
        <f>INDEX('Ref Z list'!$D$5:$D$30,BG54)</f>
        <v>10m</v>
      </c>
      <c r="BI54" s="12" t="str">
        <f>IF(INDEX('Ref Z list'!$D$5:$D$30,BG54+1)=0,BH54,INDEX('Ref Z list'!$D$5:$D$30,BG54+1))</f>
        <v>100m</v>
      </c>
      <c r="BJ54" s="12">
        <f>INDEX('Ref Z list'!$C$5:$C$30,BG54)</f>
        <v>0.01</v>
      </c>
      <c r="BK54" s="12">
        <f>INDEX('Ref Z list'!$C$5:$C$30,BG54+1)</f>
        <v>0.1</v>
      </c>
      <c r="BL54" s="14" t="str">
        <f t="shared" si="46"/>
        <v>20Hz100m10m</v>
      </c>
      <c r="BM54" s="14" t="str">
        <f t="shared" si="47"/>
        <v>20Hz100m100m</v>
      </c>
      <c r="BN54" s="12">
        <f>IFERROR(MATCH(BL54,'Cal Data'!$AR$6:$AR$1108,0),0)</f>
        <v>119</v>
      </c>
      <c r="BO54" s="12">
        <f>IFERROR(MATCH(BM54,'Cal Data'!$AR$6:$AR$1108,0),0)</f>
        <v>137</v>
      </c>
      <c r="BQ54" s="14" t="str">
        <f>INDEX('Cal Data'!AR$6:AR$1108,$BN54)</f>
        <v>20Hz100m10m</v>
      </c>
      <c r="BR54" s="14">
        <f>INDEX('Cal Data'!AS$6:AS$1108,$BN54)</f>
        <v>-4.1244832000957021E-7</v>
      </c>
      <c r="BS54" s="14">
        <f>INDEX('Cal Data'!AT$6:AT$1108,$BN54)</f>
        <v>3.0422517152145093E-3</v>
      </c>
      <c r="BT54" s="14">
        <f>INDEX('Cal Data'!AU$6:AU$1108,$BN54)</f>
        <v>9.9995462219122668E-7</v>
      </c>
      <c r="BU54" s="14">
        <f>INDEX('Cal Data'!AV$6:AV$1108,$BN54)</f>
        <v>1.8742970173125773E-4</v>
      </c>
      <c r="BV54" s="14" t="str">
        <f>INDEX('Cal Data'!AR$6:AR$1108,$BO54)</f>
        <v>20Hz100m100m</v>
      </c>
      <c r="BW54" s="14">
        <f>INDEX('Cal Data'!AS$6:AS$1108,$BO54)</f>
        <v>-2.4633724810679825E-6</v>
      </c>
      <c r="BX54" s="14">
        <f>INDEX('Cal Data'!AT$6:AT$1108,$BO54)</f>
        <v>2.9053551847330562E-3</v>
      </c>
      <c r="BY54" s="14">
        <f>INDEX('Cal Data'!AU$6:AU$1108,$BO54)</f>
        <v>-6.7817197454316655E-6</v>
      </c>
      <c r="BZ54" s="14">
        <f>INDEX('Cal Data'!AV$6:AV$1108,$BO54)</f>
        <v>1.3992032716654821E-3</v>
      </c>
      <c r="CB54" s="14">
        <f t="shared" si="60"/>
        <v>-2.0622805596292168E-6</v>
      </c>
      <c r="CC54" s="14">
        <f t="shared" si="61"/>
        <v>2.9053551847330562E-3</v>
      </c>
      <c r="CD54" s="14">
        <f t="shared" si="62"/>
        <v>-5.2598854507350109E-6</v>
      </c>
      <c r="CE54" s="14">
        <f t="shared" si="63"/>
        <v>1.1622210376355285E-3</v>
      </c>
      <c r="CG54" s="14">
        <f t="shared" si="64"/>
        <v>6.6901484952534868E-2</v>
      </c>
      <c r="CH54" s="14">
        <f t="shared" si="65"/>
        <v>2.9053595194854717E-3</v>
      </c>
      <c r="CI54" s="14">
        <f t="shared" si="66"/>
        <v>-4.8104262393147433E-2</v>
      </c>
      <c r="CJ54" s="14">
        <f t="shared" si="67"/>
        <v>1.1622236788012316E-3</v>
      </c>
      <c r="CL54">
        <f>INDEX('Cal Data'!BB$6:BB$1000,$BN54)</f>
        <v>0.99995876718165677</v>
      </c>
      <c r="CM54">
        <f>INDEX('Cal Data'!BC$6:BC$1000,$BN54)</f>
        <v>3.6992105144707897E-6</v>
      </c>
      <c r="CN54">
        <f>INDEX('Cal Data'!BD$6:BD$1000,$BN54)</f>
        <v>1.0000044461519654E-4</v>
      </c>
      <c r="CO54">
        <f>INDEX('Cal Data'!BE$6:BE$1000,$BN54)</f>
        <v>2.4821555274652377E-4</v>
      </c>
      <c r="CP54" t="str">
        <f>INDEX('Cal Data'!BF$6:BF$1000,$BN54)</f>
        <v>OK</v>
      </c>
      <c r="CQ54">
        <f>INDEX('Cal Data'!BB$6:BB$1000,$BO54)</f>
        <v>0.9999753609745925</v>
      </c>
      <c r="CR54">
        <f>INDEX('Cal Data'!BC$6:BC$1000,$BO54)</f>
        <v>3.1351214134531913E-6</v>
      </c>
      <c r="CS54">
        <f>INDEX('Cal Data'!BD$6:BD$1000,$BO54)</f>
        <v>-6.7801192865650557E-5</v>
      </c>
      <c r="CT54">
        <f>INDEX('Cal Data'!BE$6:BE$1000,$BO54)</f>
        <v>5.2214012138918151E-5</v>
      </c>
      <c r="CU54" t="str">
        <f>INDEX('Cal Data'!BF$6:BF$1000,$BO54)</f>
        <v>OK</v>
      </c>
      <c r="CW54" s="14">
        <f t="shared" si="68"/>
        <v>0.99997211578570699</v>
      </c>
      <c r="CX54" s="14">
        <f t="shared" si="69"/>
        <v>3.1351214134531913E-6</v>
      </c>
      <c r="CY54" s="14">
        <f t="shared" si="70"/>
        <v>-3.4984825261384324E-5</v>
      </c>
      <c r="CZ54" s="14">
        <f t="shared" si="71"/>
        <v>9.054533419360227E-5</v>
      </c>
      <c r="DB54" s="14">
        <f t="shared" si="72"/>
        <v>8.2396723446000075E-2</v>
      </c>
      <c r="DC54" s="14">
        <f t="shared" si="73"/>
        <v>4.3317426619045719E-6</v>
      </c>
      <c r="DD54" s="25">
        <f t="shared" si="74"/>
        <v>-0.6233533388433985</v>
      </c>
      <c r="DE54" s="25">
        <f t="shared" si="75"/>
        <v>1.0029284581348171E-4</v>
      </c>
      <c r="DF54" s="14">
        <f t="shared" si="48"/>
        <v>6.6899998951028841E-2</v>
      </c>
      <c r="DG54" s="14">
        <f t="shared" si="49"/>
        <v>5.9700471293725562E-6</v>
      </c>
      <c r="DH54" s="14">
        <f t="shared" si="50"/>
        <v>-4.8100001819012007E-2</v>
      </c>
      <c r="DI54" s="14">
        <f t="shared" si="51"/>
        <v>7.1702826496362342E-6</v>
      </c>
    </row>
    <row r="55" spans="1:113" x14ac:dyDescent="0.25">
      <c r="A55" s="7">
        <v>3</v>
      </c>
      <c r="B55" s="7" t="s">
        <v>3</v>
      </c>
      <c r="C55" s="10">
        <v>2000</v>
      </c>
      <c r="D55" s="20">
        <v>-2.1904656566339877</v>
      </c>
      <c r="E55" s="20">
        <v>9.7539290603475325E-4</v>
      </c>
      <c r="F55" s="20">
        <v>2.058775359670129</v>
      </c>
      <c r="G55" s="20">
        <v>1.9170328408301745E-3</v>
      </c>
      <c r="H55" s="8" t="s">
        <v>3</v>
      </c>
      <c r="I55" s="35"/>
      <c r="J55" s="20">
        <v>-1.4515884268451515E-4</v>
      </c>
      <c r="K55" s="20">
        <v>1.6679641362342627E-3</v>
      </c>
      <c r="L55" s="20">
        <v>-1.2063460072354966E-3</v>
      </c>
      <c r="M55" s="20">
        <v>5.5187476826670248E-4</v>
      </c>
      <c r="N55" s="8" t="s">
        <v>3</v>
      </c>
      <c r="P55" s="21">
        <f t="shared" si="52"/>
        <v>-2.1899962569526781</v>
      </c>
      <c r="Q55" s="21">
        <f t="shared" si="53"/>
        <v>4.7058233246067022E-3</v>
      </c>
      <c r="R55" s="21">
        <f t="shared" si="54"/>
        <v>2.0600020417419196</v>
      </c>
      <c r="S55" s="21">
        <f t="shared" si="55"/>
        <v>4.798267379896159E-3</v>
      </c>
      <c r="T55" s="18" t="str">
        <f t="shared" si="56"/>
        <v>m</v>
      </c>
      <c r="U55" t="str">
        <f t="shared" si="27"/>
        <v>Extrapolated</v>
      </c>
      <c r="W55" s="22">
        <v>-2.19</v>
      </c>
      <c r="X55" s="22"/>
      <c r="Y55" s="22">
        <v>2.06</v>
      </c>
      <c r="Z55" s="22"/>
      <c r="AA55" t="str">
        <f t="shared" si="28"/>
        <v>m</v>
      </c>
      <c r="AC55" s="22">
        <f t="shared" si="29"/>
        <v>3.7430473218691418E-6</v>
      </c>
      <c r="AD55" s="22">
        <f t="shared" si="30"/>
        <v>4.7058233246067022E-3</v>
      </c>
      <c r="AE55" s="22">
        <f t="shared" si="31"/>
        <v>2.0417419195339903E-6</v>
      </c>
      <c r="AF55" s="22">
        <f t="shared" si="30"/>
        <v>4.798267379896159E-3</v>
      </c>
      <c r="AG55" t="str">
        <f t="shared" si="32"/>
        <v>m</v>
      </c>
      <c r="AH55" s="22">
        <f t="shared" si="33"/>
        <v>-3.204977913031648E-4</v>
      </c>
      <c r="AI55" s="22"/>
      <c r="AJ55" s="22">
        <f t="shared" si="34"/>
        <v>-1.8294322635448168E-5</v>
      </c>
      <c r="AK55" s="22"/>
      <c r="AL55" t="str">
        <f t="shared" si="35"/>
        <v>m</v>
      </c>
      <c r="AN55" s="11">
        <f t="shared" si="57"/>
        <v>2</v>
      </c>
      <c r="AO55" s="11" t="str">
        <f t="shared" si="58"/>
        <v>kHz</v>
      </c>
      <c r="AP55" s="12">
        <f t="shared" si="59"/>
        <v>1E-3</v>
      </c>
      <c r="AQ55" s="13">
        <f t="shared" si="36"/>
        <v>-2.1903204977913033E-3</v>
      </c>
      <c r="AR55" s="13">
        <f t="shared" si="37"/>
        <v>1.9322255771277409E-6</v>
      </c>
      <c r="AS55" s="13">
        <f t="shared" si="38"/>
        <v>2.0599817056773649E-3</v>
      </c>
      <c r="AT55" s="13">
        <f t="shared" si="39"/>
        <v>1.9948886366589078E-6</v>
      </c>
      <c r="AU55" s="17">
        <f t="shared" si="40"/>
        <v>3.006830309606807E-3</v>
      </c>
      <c r="AV55" s="14">
        <f t="shared" si="41"/>
        <v>1.9618865616471489E-6</v>
      </c>
      <c r="AW55" s="17">
        <f t="shared" si="42"/>
        <v>2.3868506535670133</v>
      </c>
      <c r="AX55" s="13">
        <f t="shared" si="43"/>
        <v>6.5375344919592555E-4</v>
      </c>
      <c r="AZ55" s="12">
        <f>IFERROR(MATCH(AU55 - 0.000001,'Ref Z list'!$C$5:$C$30,1),1)</f>
        <v>3</v>
      </c>
      <c r="BA55" s="12" t="str">
        <f>INDEX('Ref Z list'!$D$5:$D$30,AZ55)</f>
        <v>3m</v>
      </c>
      <c r="BB55" s="12">
        <f>INDEX('Ref Z list'!$C$5:$C$30,AZ55)</f>
        <v>3.0000000000000001E-3</v>
      </c>
      <c r="BC55" s="12">
        <f>IFERROR(MATCH(AN55&amp;AO55&amp;A55&amp;B55&amp;BA55,'Cal Data'!$AR$6:$AR$1108,0),0)</f>
        <v>71</v>
      </c>
      <c r="BD55" s="12">
        <f t="shared" si="44"/>
        <v>3</v>
      </c>
      <c r="BE55" s="12" t="str">
        <f>INDEX('Ref Z list'!$D$5:$D$30,BD55+1)</f>
        <v>10m</v>
      </c>
      <c r="BF55" s="12">
        <f>IFERROR(MATCH(AN55&amp;AO55&amp;A55&amp;B55&amp;BE55,'Cal Data'!$AR$6:$AR$1108,0),0)</f>
        <v>0</v>
      </c>
      <c r="BG55" s="12">
        <f t="shared" si="45"/>
        <v>2</v>
      </c>
      <c r="BH55" s="12" t="str">
        <f>INDEX('Ref Z list'!$D$5:$D$30,BG55)</f>
        <v>1m</v>
      </c>
      <c r="BI55" s="12" t="str">
        <f>IF(INDEX('Ref Z list'!$D$5:$D$30,BG55+1)=0,BH55,INDEX('Ref Z list'!$D$5:$D$30,BG55+1))</f>
        <v>3m</v>
      </c>
      <c r="BJ55" s="12">
        <f>INDEX('Ref Z list'!$C$5:$C$30,BG55)</f>
        <v>1E-3</v>
      </c>
      <c r="BK55" s="12">
        <f>INDEX('Ref Z list'!$C$5:$C$30,BG55+1)</f>
        <v>3.0000000000000001E-3</v>
      </c>
      <c r="BL55" s="14" t="str">
        <f t="shared" si="46"/>
        <v>2kHz3m1m</v>
      </c>
      <c r="BM55" s="14" t="str">
        <f t="shared" si="47"/>
        <v>2kHz3m3m</v>
      </c>
      <c r="BN55" s="12">
        <f>IFERROR(MATCH(BL55,'Cal Data'!$AR$6:$AR$1108,0),0)</f>
        <v>53</v>
      </c>
      <c r="BO55" s="12">
        <f>IFERROR(MATCH(BM55,'Cal Data'!$AR$6:$AR$1108,0),0)</f>
        <v>71</v>
      </c>
      <c r="BQ55" s="14" t="str">
        <f>INDEX('Cal Data'!AR$6:AR$1108,$BN55)</f>
        <v>2kHz3m1m</v>
      </c>
      <c r="BR55" s="14">
        <f>INDEX('Cal Data'!AS$6:AS$1108,$BN55)</f>
        <v>-1.740162947267733E-8</v>
      </c>
      <c r="BS55" s="14">
        <f>INDEX('Cal Data'!AT$6:AT$1108,$BN55)</f>
        <v>3.9543634827209238E-3</v>
      </c>
      <c r="BT55" s="14">
        <f>INDEX('Cal Data'!AU$6:AU$1108,$BN55)</f>
        <v>9.9753785739474846E-8</v>
      </c>
      <c r="BU55" s="14">
        <f>INDEX('Cal Data'!AV$6:AV$1108,$BN55)</f>
        <v>1.0330287222770841E-3</v>
      </c>
      <c r="BV55" s="14" t="str">
        <f>INDEX('Cal Data'!AR$6:AR$1108,$BO55)</f>
        <v>2kHz3m3m</v>
      </c>
      <c r="BW55" s="14">
        <f>INDEX('Cal Data'!AS$6:AS$1108,$BO55)</f>
        <v>-2.1785407007101493E-7</v>
      </c>
      <c r="BX55" s="14">
        <f>INDEX('Cal Data'!AT$6:AT$1108,$BO55)</f>
        <v>3.006928807027809E-3</v>
      </c>
      <c r="BY55" s="14">
        <f>INDEX('Cal Data'!AU$6:AU$1108,$BO55)</f>
        <v>-2.3990853540957279E-7</v>
      </c>
      <c r="BZ55" s="14">
        <f>INDEX('Cal Data'!AV$6:AV$1108,$BO55)</f>
        <v>3.2239364378511236E-3</v>
      </c>
      <c r="CB55" s="14">
        <f t="shared" si="60"/>
        <v>-2.1853864618637831E-7</v>
      </c>
      <c r="CC55" s="14">
        <f t="shared" si="61"/>
        <v>3.006928807027809E-3</v>
      </c>
      <c r="CD55" s="14">
        <f t="shared" si="62"/>
        <v>-2.4106853481718017E-7</v>
      </c>
      <c r="CE55" s="14">
        <f t="shared" si="63"/>
        <v>3.2314187268597801E-3</v>
      </c>
      <c r="CG55" s="14">
        <f t="shared" si="64"/>
        <v>-2.1905390364374898E-3</v>
      </c>
      <c r="CH55" s="14">
        <f t="shared" si="65"/>
        <v>3.0069312902885571E-3</v>
      </c>
      <c r="CI55" s="14">
        <f t="shared" si="66"/>
        <v>2.0597406371425475E-3</v>
      </c>
      <c r="CJ55" s="14">
        <f t="shared" si="67"/>
        <v>3.2314211899136225E-3</v>
      </c>
      <c r="CL55">
        <f>INDEX('Cal Data'!BB$6:BB$1000,$BN55)</f>
        <v>0.9999845187416484</v>
      </c>
      <c r="CM55">
        <f>INDEX('Cal Data'!BC$6:BC$1000,$BN55)</f>
        <v>4.1878167161004912E-6</v>
      </c>
      <c r="CN55">
        <f>INDEX('Cal Data'!BD$6:BD$1000,$BN55)</f>
        <v>9.9548792603026265E-5</v>
      </c>
      <c r="CO55">
        <f>INDEX('Cal Data'!BE$6:BE$1000,$BN55)</f>
        <v>1.8511338049701969E-3</v>
      </c>
      <c r="CP55" t="str">
        <f>INDEX('Cal Data'!BF$6:BF$1000,$BN55)</f>
        <v>OK</v>
      </c>
      <c r="CQ55">
        <f>INDEX('Cal Data'!BB$6:BB$1000,$BO55)</f>
        <v>0.99992628346916823</v>
      </c>
      <c r="CR55">
        <f>INDEX('Cal Data'!BC$6:BC$1000,$BO55)</f>
        <v>4.7340374544929982E-6</v>
      </c>
      <c r="CS55">
        <f>INDEX('Cal Data'!BD$6:BD$1000,$BO55)</f>
        <v>-7.8203160298093155E-5</v>
      </c>
      <c r="CT55">
        <f>INDEX('Cal Data'!BE$6:BE$1000,$BO55)</f>
        <v>1.2605457133096167E-3</v>
      </c>
      <c r="CU55" t="str">
        <f>INDEX('Cal Data'!BF$6:BF$1000,$BO55)</f>
        <v>OK</v>
      </c>
      <c r="CW55" s="14">
        <f t="shared" si="68"/>
        <v>0.99992608458669774</v>
      </c>
      <c r="CX55" s="14">
        <f t="shared" si="69"/>
        <v>4.7340374544929982E-6</v>
      </c>
      <c r="CY55" s="14">
        <f t="shared" si="70"/>
        <v>-7.8810210733857786E-5</v>
      </c>
      <c r="CZ55" s="14">
        <f t="shared" si="71"/>
        <v>1.2585287635515491E-3</v>
      </c>
      <c r="DB55" s="14">
        <f t="shared" si="72"/>
        <v>3.0066080585017425E-3</v>
      </c>
      <c r="DC55" s="14">
        <f t="shared" si="73"/>
        <v>3.923798942680011E-6</v>
      </c>
      <c r="DD55" s="25">
        <f t="shared" si="74"/>
        <v>2.3867718433562795</v>
      </c>
      <c r="DE55" s="25">
        <f t="shared" si="75"/>
        <v>1.8147917065131384E-3</v>
      </c>
      <c r="DF55" s="14">
        <f t="shared" si="48"/>
        <v>-2.1899962569526779E-3</v>
      </c>
      <c r="DG55" s="14">
        <f t="shared" si="49"/>
        <v>4.705823324606702E-6</v>
      </c>
      <c r="DH55" s="14">
        <f t="shared" si="50"/>
        <v>2.0600020417419198E-3</v>
      </c>
      <c r="DI55" s="14">
        <f t="shared" si="51"/>
        <v>4.798267379896159E-6</v>
      </c>
    </row>
    <row r="56" spans="1:113" x14ac:dyDescent="0.25">
      <c r="A56" s="7">
        <v>3</v>
      </c>
      <c r="B56" s="7" t="s">
        <v>3</v>
      </c>
      <c r="C56" s="10">
        <v>5</v>
      </c>
      <c r="D56" s="20">
        <v>-2.4112428731153015</v>
      </c>
      <c r="E56" s="20">
        <v>1.3852358274943426E-3</v>
      </c>
      <c r="F56" s="20">
        <v>0.91815312719922793</v>
      </c>
      <c r="G56" s="20">
        <v>1.3934803926989379E-3</v>
      </c>
      <c r="H56" s="8" t="s">
        <v>3</v>
      </c>
      <c r="I56" s="35"/>
      <c r="J56" s="20">
        <v>-1.1769728613554521E-3</v>
      </c>
      <c r="K56" s="20">
        <v>3.381984491167818E-4</v>
      </c>
      <c r="L56" s="20">
        <v>-7.9657652683849873E-4</v>
      </c>
      <c r="M56" s="20">
        <v>1.2261184233787054E-3</v>
      </c>
      <c r="N56" s="8" t="s">
        <v>3</v>
      </c>
      <c r="P56" s="21">
        <f t="shared" si="52"/>
        <v>-2.4100000381092768</v>
      </c>
      <c r="Q56" s="21">
        <f t="shared" si="53"/>
        <v>3.6757954401516924E-3</v>
      </c>
      <c r="R56" s="21">
        <f t="shared" si="54"/>
        <v>0.91899997724951721</v>
      </c>
      <c r="S56" s="21">
        <f t="shared" si="55"/>
        <v>6.3959221881694861E-3</v>
      </c>
      <c r="T56" s="18" t="str">
        <f t="shared" si="56"/>
        <v>m</v>
      </c>
      <c r="U56" t="str">
        <f t="shared" si="27"/>
        <v>OK</v>
      </c>
      <c r="W56" s="22">
        <v>-2.4099999999999997</v>
      </c>
      <c r="X56" s="22"/>
      <c r="Y56" s="22">
        <v>0.91900000000000004</v>
      </c>
      <c r="Z56" s="22"/>
      <c r="AA56" t="str">
        <f t="shared" si="28"/>
        <v>m</v>
      </c>
      <c r="AC56" s="22">
        <f t="shared" si="29"/>
        <v>-3.8109277067377434E-8</v>
      </c>
      <c r="AD56" s="22">
        <f t="shared" si="30"/>
        <v>3.6757954401516924E-3</v>
      </c>
      <c r="AE56" s="22">
        <f t="shared" si="31"/>
        <v>-2.2750482830957708E-8</v>
      </c>
      <c r="AF56" s="22">
        <f t="shared" si="30"/>
        <v>6.3959221881694861E-3</v>
      </c>
      <c r="AG56" t="str">
        <f t="shared" si="32"/>
        <v>m</v>
      </c>
      <c r="AH56" s="22">
        <f t="shared" si="33"/>
        <v>-6.5900253946260534E-5</v>
      </c>
      <c r="AI56" s="22"/>
      <c r="AJ56" s="22">
        <f t="shared" si="34"/>
        <v>-5.0296273933603253E-5</v>
      </c>
      <c r="AK56" s="22"/>
      <c r="AL56" t="str">
        <f t="shared" si="35"/>
        <v>m</v>
      </c>
      <c r="AN56" s="11">
        <f t="shared" si="57"/>
        <v>5</v>
      </c>
      <c r="AO56" s="11" t="str">
        <f t="shared" si="58"/>
        <v>Hz</v>
      </c>
      <c r="AP56" s="12">
        <f t="shared" si="59"/>
        <v>1E-3</v>
      </c>
      <c r="AQ56" s="13">
        <f t="shared" si="36"/>
        <v>-2.4100659002539459E-3</v>
      </c>
      <c r="AR56" s="13">
        <f t="shared" si="37"/>
        <v>1.4259230304469216E-6</v>
      </c>
      <c r="AS56" s="13">
        <f t="shared" si="38"/>
        <v>9.1894970372606642E-4</v>
      </c>
      <c r="AT56" s="13">
        <f t="shared" si="39"/>
        <v>1.8561126024530594E-6</v>
      </c>
      <c r="AU56" s="17">
        <f t="shared" si="40"/>
        <v>2.5793189414155607E-3</v>
      </c>
      <c r="AV56" s="14">
        <f t="shared" si="41"/>
        <v>1.4874381997104484E-6</v>
      </c>
      <c r="AW56" s="17">
        <f t="shared" si="42"/>
        <v>2.7773132195127364</v>
      </c>
      <c r="AX56" s="13">
        <f t="shared" si="43"/>
        <v>7.0064645034377277E-4</v>
      </c>
      <c r="AZ56" s="12">
        <f>IFERROR(MATCH(AU56 - 0.000001,'Ref Z list'!$C$5:$C$30,1),1)</f>
        <v>2</v>
      </c>
      <c r="BA56" s="12" t="str">
        <f>INDEX('Ref Z list'!$D$5:$D$30,AZ56)</f>
        <v>1m</v>
      </c>
      <c r="BB56" s="12">
        <f>INDEX('Ref Z list'!$C$5:$C$30,AZ56)</f>
        <v>1E-3</v>
      </c>
      <c r="BC56" s="12">
        <f>IFERROR(MATCH(AN56&amp;AO56&amp;A56&amp;B56&amp;BA56,'Cal Data'!$AR$6:$AR$1108,0),0)</f>
        <v>45</v>
      </c>
      <c r="BD56" s="12">
        <f t="shared" si="44"/>
        <v>2</v>
      </c>
      <c r="BE56" s="12" t="str">
        <f>INDEX('Ref Z list'!$D$5:$D$30,BD56+1)</f>
        <v>3m</v>
      </c>
      <c r="BF56" s="12">
        <f>IFERROR(MATCH(AN56&amp;AO56&amp;A56&amp;B56&amp;BE56,'Cal Data'!$AR$6:$AR$1108,0),0)</f>
        <v>63</v>
      </c>
      <c r="BG56" s="12">
        <f t="shared" si="45"/>
        <v>2</v>
      </c>
      <c r="BH56" s="12" t="str">
        <f>INDEX('Ref Z list'!$D$5:$D$30,BG56)</f>
        <v>1m</v>
      </c>
      <c r="BI56" s="12" t="str">
        <f>IF(INDEX('Ref Z list'!$D$5:$D$30,BG56+1)=0,BH56,INDEX('Ref Z list'!$D$5:$D$30,BG56+1))</f>
        <v>3m</v>
      </c>
      <c r="BJ56" s="12">
        <f>INDEX('Ref Z list'!$C$5:$C$30,BG56)</f>
        <v>1E-3</v>
      </c>
      <c r="BK56" s="12">
        <f>INDEX('Ref Z list'!$C$5:$C$30,BG56+1)</f>
        <v>3.0000000000000001E-3</v>
      </c>
      <c r="BL56" s="14" t="str">
        <f t="shared" si="46"/>
        <v>5Hz3m1m</v>
      </c>
      <c r="BM56" s="14" t="str">
        <f t="shared" si="47"/>
        <v>5Hz3m3m</v>
      </c>
      <c r="BN56" s="12">
        <f>IFERROR(MATCH(BL56,'Cal Data'!$AR$6:$AR$1108,0),0)</f>
        <v>45</v>
      </c>
      <c r="BO56" s="12">
        <f>IFERROR(MATCH(BM56,'Cal Data'!$AR$6:$AR$1108,0),0)</f>
        <v>63</v>
      </c>
      <c r="BQ56" s="14" t="str">
        <f>INDEX('Cal Data'!AR$6:AR$1108,$BN56)</f>
        <v>5Hz3m1m</v>
      </c>
      <c r="BR56" s="14">
        <f>INDEX('Cal Data'!AS$6:AS$1108,$BN56)</f>
        <v>6.6241536301765019E-8</v>
      </c>
      <c r="BS56" s="14">
        <f>INDEX('Cal Data'!AT$6:AT$1108,$BN56)</f>
        <v>2.4230678667173521E-3</v>
      </c>
      <c r="BT56" s="14">
        <f>INDEX('Cal Data'!AU$6:AU$1108,$BN56)</f>
        <v>9.9988529562717943E-8</v>
      </c>
      <c r="BU56" s="14">
        <f>INDEX('Cal Data'!AV$6:AV$1108,$BN56)</f>
        <v>3.0298513054033351E-3</v>
      </c>
      <c r="BV56" s="14" t="str">
        <f>INDEX('Cal Data'!AR$6:AR$1108,$BO56)</f>
        <v>5Hz3m3m</v>
      </c>
      <c r="BW56" s="14">
        <f>INDEX('Cal Data'!AS$6:AS$1108,$BO56)</f>
        <v>-1.1714903552610678E-7</v>
      </c>
      <c r="BX56" s="14">
        <f>INDEX('Cal Data'!AT$6:AT$1108,$BO56)</f>
        <v>1.0589264654957897E-3</v>
      </c>
      <c r="BY56" s="14">
        <f>INDEX('Cal Data'!AU$6:AU$1108,$BO56)</f>
        <v>-1.8368614344910508E-7</v>
      </c>
      <c r="BZ56" s="14">
        <f>INDEX('Cal Data'!AV$6:AV$1108,$BO56)</f>
        <v>3.8990184296285807E-3</v>
      </c>
      <c r="CB56" s="14">
        <f t="shared" si="60"/>
        <v>-7.8574565580629396E-8</v>
      </c>
      <c r="CC56" s="14">
        <f t="shared" si="61"/>
        <v>1.0589264654957897E-3</v>
      </c>
      <c r="CD56" s="14">
        <f t="shared" si="62"/>
        <v>-1.2401786258100091E-7</v>
      </c>
      <c r="CE56" s="14">
        <f t="shared" si="63"/>
        <v>3.7161973566756461E-3</v>
      </c>
      <c r="CG56" s="14">
        <f t="shared" si="64"/>
        <v>-2.4101444748195265E-3</v>
      </c>
      <c r="CH56" s="14">
        <f t="shared" si="65"/>
        <v>1.0589303057110797E-3</v>
      </c>
      <c r="CI56" s="14">
        <f t="shared" si="66"/>
        <v>9.1882568586348543E-4</v>
      </c>
      <c r="CJ56" s="14">
        <f t="shared" si="67"/>
        <v>3.716199210803833E-3</v>
      </c>
      <c r="CL56">
        <f>INDEX('Cal Data'!BB$6:BB$1000,$BN56)</f>
        <v>1.0000662401546967</v>
      </c>
      <c r="CM56">
        <f>INDEX('Cal Data'!BC$6:BC$1000,$BN56)</f>
        <v>3.2580258260176795E-6</v>
      </c>
      <c r="CN56">
        <f>INDEX('Cal Data'!BD$6:BD$1000,$BN56)</f>
        <v>1.0000552701750004E-4</v>
      </c>
      <c r="CO56">
        <f>INDEX('Cal Data'!BE$6:BE$1000,$BN56)</f>
        <v>4.3753978325227543E-3</v>
      </c>
      <c r="CP56" t="str">
        <f>INDEX('Cal Data'!BF$6:BF$1000,$BN56)</f>
        <v>OK</v>
      </c>
      <c r="CQ56">
        <f>INDEX('Cal Data'!BB$6:BB$1000,$BO56)</f>
        <v>0.99996093560293731</v>
      </c>
      <c r="CR56">
        <f>INDEX('Cal Data'!BC$6:BC$1000,$BO56)</f>
        <v>1.363195125663948E-6</v>
      </c>
      <c r="CS56">
        <f>INDEX('Cal Data'!BD$6:BD$1000,$BO56)</f>
        <v>-6.1222723386807044E-5</v>
      </c>
      <c r="CT56">
        <f>INDEX('Cal Data'!BE$6:BE$1000,$BO56)</f>
        <v>1.6338009353486663E-3</v>
      </c>
      <c r="CU56" t="str">
        <f>INDEX('Cal Data'!BF$6:BF$1000,$BO56)</f>
        <v>OK</v>
      </c>
      <c r="CW56" s="14">
        <f t="shared" si="68"/>
        <v>0.99998308541809122</v>
      </c>
      <c r="CX56" s="14">
        <f t="shared" si="69"/>
        <v>1.363195125663948E-6</v>
      </c>
      <c r="CY56" s="14">
        <f t="shared" si="70"/>
        <v>-2.7309887859906559E-5</v>
      </c>
      <c r="CZ56" s="14">
        <f t="shared" si="71"/>
        <v>2.2104698778061711E-3</v>
      </c>
      <c r="DB56" s="14">
        <f t="shared" si="72"/>
        <v>2.5792753133140572E-3</v>
      </c>
      <c r="DC56" s="14">
        <f t="shared" si="73"/>
        <v>2.9748784773325098E-6</v>
      </c>
      <c r="DD56" s="25">
        <f t="shared" si="74"/>
        <v>2.7772859096248763</v>
      </c>
      <c r="DE56" s="25">
        <f t="shared" si="75"/>
        <v>2.6172120422705046E-3</v>
      </c>
      <c r="DF56" s="14">
        <f t="shared" si="48"/>
        <v>-2.4100000381092768E-3</v>
      </c>
      <c r="DG56" s="14">
        <f t="shared" si="49"/>
        <v>3.6757954401516926E-6</v>
      </c>
      <c r="DH56" s="14">
        <f t="shared" si="50"/>
        <v>9.1899997724951719E-4</v>
      </c>
      <c r="DI56" s="14">
        <f t="shared" si="51"/>
        <v>6.3959221881694867E-6</v>
      </c>
    </row>
    <row r="57" spans="1:113" x14ac:dyDescent="0.25">
      <c r="A57" s="7">
        <v>1</v>
      </c>
      <c r="B57" s="7" t="s">
        <v>3</v>
      </c>
      <c r="C57" s="10">
        <v>5</v>
      </c>
      <c r="D57" s="20">
        <v>-0.12052488692083804</v>
      </c>
      <c r="E57" s="20">
        <v>4.225012513141691E-5</v>
      </c>
      <c r="F57" s="20">
        <v>-0.26473749951596759</v>
      </c>
      <c r="G57" s="20">
        <v>2.7568158050793068E-4</v>
      </c>
      <c r="H57" s="8" t="s">
        <v>3</v>
      </c>
      <c r="I57" s="35"/>
      <c r="J57" s="20">
        <v>1.4762340663251831E-3</v>
      </c>
      <c r="K57" s="20">
        <v>1.8356873586491593E-3</v>
      </c>
      <c r="L57" s="20">
        <v>-1.7433424045812573E-3</v>
      </c>
      <c r="M57" s="20">
        <v>5.9639840081679506E-4</v>
      </c>
      <c r="N57" s="8" t="s">
        <v>3</v>
      </c>
      <c r="P57" s="21">
        <f t="shared" si="52"/>
        <v>-0.12199227806671836</v>
      </c>
      <c r="Q57" s="21">
        <f t="shared" si="53"/>
        <v>3.1944536224755098E-3</v>
      </c>
      <c r="R57" s="21">
        <f t="shared" si="54"/>
        <v>-0.26300358175193461</v>
      </c>
      <c r="S57" s="21">
        <f t="shared" si="55"/>
        <v>2.2770950486396043E-3</v>
      </c>
      <c r="T57" s="18" t="str">
        <f t="shared" si="56"/>
        <v>m</v>
      </c>
      <c r="U57" t="str">
        <f t="shared" si="27"/>
        <v>OK</v>
      </c>
      <c r="W57" s="22">
        <v>-0.122</v>
      </c>
      <c r="X57" s="22"/>
      <c r="Y57" s="22">
        <v>-0.26300000000000001</v>
      </c>
      <c r="Z57" s="22"/>
      <c r="AA57" t="str">
        <f t="shared" si="28"/>
        <v>m</v>
      </c>
      <c r="AC57" s="22">
        <f t="shared" si="29"/>
        <v>7.7219332816347297E-6</v>
      </c>
      <c r="AD57" s="22">
        <f t="shared" si="30"/>
        <v>3.1944536224755098E-3</v>
      </c>
      <c r="AE57" s="22">
        <f t="shared" si="31"/>
        <v>-3.581751934600419E-6</v>
      </c>
      <c r="AF57" s="22">
        <f t="shared" si="30"/>
        <v>2.2770950486396043E-3</v>
      </c>
      <c r="AG57" t="str">
        <f t="shared" si="32"/>
        <v>m</v>
      </c>
      <c r="AH57" s="22">
        <f t="shared" si="33"/>
        <v>-1.120987163233389E-6</v>
      </c>
      <c r="AI57" s="22"/>
      <c r="AJ57" s="22">
        <f t="shared" si="34"/>
        <v>5.8428886136607794E-6</v>
      </c>
      <c r="AK57" s="22"/>
      <c r="AL57" t="str">
        <f t="shared" si="35"/>
        <v>m</v>
      </c>
      <c r="AN57" s="11">
        <f t="shared" si="57"/>
        <v>5</v>
      </c>
      <c r="AO57" s="11" t="str">
        <f t="shared" si="58"/>
        <v>Hz</v>
      </c>
      <c r="AP57" s="12">
        <f t="shared" si="59"/>
        <v>1E-3</v>
      </c>
      <c r="AQ57" s="13">
        <f t="shared" si="36"/>
        <v>-1.2200112098716323E-4</v>
      </c>
      <c r="AR57" s="13">
        <f t="shared" si="37"/>
        <v>1.8361735080808535E-6</v>
      </c>
      <c r="AS57" s="13">
        <f t="shared" si="38"/>
        <v>-2.6299415711138636E-4</v>
      </c>
      <c r="AT57" s="13">
        <f t="shared" si="39"/>
        <v>6.5703225668773774E-7</v>
      </c>
      <c r="AU57" s="17">
        <f t="shared" si="40"/>
        <v>2.8991412555591875E-4</v>
      </c>
      <c r="AV57" s="14">
        <f t="shared" si="41"/>
        <v>9.7585951525627727E-7</v>
      </c>
      <c r="AW57" s="17">
        <f t="shared" si="42"/>
        <v>-2.0051433349191536</v>
      </c>
      <c r="AX57" s="13">
        <f t="shared" si="43"/>
        <v>5.8240265789719784E-3</v>
      </c>
      <c r="AZ57" s="12">
        <f>IFERROR(MATCH(AU57 - 0.000001,'Ref Z list'!$C$5:$C$30,1),1)</f>
        <v>1</v>
      </c>
      <c r="BA57" s="12" t="str">
        <f>INDEX('Ref Z list'!$D$5:$D$30,AZ57)</f>
        <v>0m</v>
      </c>
      <c r="BB57" s="12">
        <f>INDEX('Ref Z list'!$C$5:$C$30,AZ57)</f>
        <v>0</v>
      </c>
      <c r="BC57" s="12">
        <f>IFERROR(MATCH(AN57&amp;AO57&amp;A57&amp;B57&amp;BA57,'Cal Data'!$AR$6:$AR$1108,0),0)</f>
        <v>9</v>
      </c>
      <c r="BD57" s="12">
        <f t="shared" si="44"/>
        <v>1</v>
      </c>
      <c r="BE57" s="12" t="str">
        <f>INDEX('Ref Z list'!$D$5:$D$30,BD57+1)</f>
        <v>1m</v>
      </c>
      <c r="BF57" s="12">
        <f>IFERROR(MATCH(AN57&amp;AO57&amp;A57&amp;B57&amp;BE57,'Cal Data'!$AR$6:$AR$1108,0),0)</f>
        <v>27</v>
      </c>
      <c r="BG57" s="12">
        <f t="shared" si="45"/>
        <v>1</v>
      </c>
      <c r="BH57" s="12" t="str">
        <f>INDEX('Ref Z list'!$D$5:$D$30,BG57)</f>
        <v>0m</v>
      </c>
      <c r="BI57" s="12" t="str">
        <f>IF(INDEX('Ref Z list'!$D$5:$D$30,BG57+1)=0,BH57,INDEX('Ref Z list'!$D$5:$D$30,BG57+1))</f>
        <v>1m</v>
      </c>
      <c r="BJ57" s="12">
        <f>INDEX('Ref Z list'!$C$5:$C$30,BG57)</f>
        <v>0</v>
      </c>
      <c r="BK57" s="12">
        <f>INDEX('Ref Z list'!$C$5:$C$30,BG57+1)</f>
        <v>1E-3</v>
      </c>
      <c r="BL57" s="14" t="str">
        <f t="shared" si="46"/>
        <v>5Hz1m0m</v>
      </c>
      <c r="BM57" s="14" t="str">
        <f t="shared" si="47"/>
        <v>5Hz1m1m</v>
      </c>
      <c r="BN57" s="12">
        <f>IFERROR(MATCH(BL57,'Cal Data'!$AR$6:$AR$1108,0),0)</f>
        <v>9</v>
      </c>
      <c r="BO57" s="12">
        <f>IFERROR(MATCH(BM57,'Cal Data'!$AR$6:$AR$1108,0),0)</f>
        <v>27</v>
      </c>
      <c r="BQ57" s="14" t="str">
        <f>INDEX('Cal Data'!AR$6:AR$1108,$BN57)</f>
        <v>5Hz1m0m</v>
      </c>
      <c r="BR57" s="14">
        <f>INDEX('Cal Data'!AS$6:AS$1108,$BN57)</f>
        <v>0</v>
      </c>
      <c r="BS57" s="14">
        <f>INDEX('Cal Data'!AT$6:AT$1108,$BN57)</f>
        <v>3.6843324266057284E-3</v>
      </c>
      <c r="BT57" s="14">
        <f>INDEX('Cal Data'!AU$6:AU$1108,$BN57)</f>
        <v>0</v>
      </c>
      <c r="BU57" s="14">
        <f>INDEX('Cal Data'!AV$6:AV$1108,$BN57)</f>
        <v>1.5902999044853654E-4</v>
      </c>
      <c r="BV57" s="14" t="str">
        <f>INDEX('Cal Data'!AR$6:AR$1108,$BO57)</f>
        <v>5Hz1m1m</v>
      </c>
      <c r="BW57" s="14">
        <f>INDEX('Cal Data'!AS$6:AS$1108,$BO57)</f>
        <v>5.7443651062857176E-8</v>
      </c>
      <c r="BX57" s="14">
        <f>INDEX('Cal Data'!AT$6:AT$1108,$BO57)</f>
        <v>9.6259854533290909E-4</v>
      </c>
      <c r="BY57" s="14">
        <f>INDEX('Cal Data'!AU$6:AU$1108,$BO57)</f>
        <v>4.1340781309398708E-8</v>
      </c>
      <c r="BZ57" s="14">
        <f>INDEX('Cal Data'!AV$6:AV$1108,$BO57)</f>
        <v>1.4432458236127547E-3</v>
      </c>
      <c r="CB57" s="14">
        <f t="shared" si="60"/>
        <v>1.6653725866627559E-8</v>
      </c>
      <c r="CC57" s="14">
        <f t="shared" si="61"/>
        <v>9.6259854533290909E-4</v>
      </c>
      <c r="CD57" s="14">
        <f t="shared" si="62"/>
        <v>4.1340781309398708E-8</v>
      </c>
      <c r="CE57" s="14">
        <f t="shared" si="63"/>
        <v>5.3134230074540641E-4</v>
      </c>
      <c r="CG57" s="14">
        <f t="shared" si="64"/>
        <v>-1.2198446726129659E-4</v>
      </c>
      <c r="CH57" s="14">
        <f t="shared" si="65"/>
        <v>9.6260555037338104E-4</v>
      </c>
      <c r="CI57" s="14">
        <f t="shared" si="66"/>
        <v>-2.6295281633007694E-4</v>
      </c>
      <c r="CJ57" s="14">
        <f t="shared" si="67"/>
        <v>5.313439256517075E-4</v>
      </c>
      <c r="CL57">
        <f>INDEX('Cal Data'!BB$6:BB$1000,$BN57)</f>
        <v>1</v>
      </c>
      <c r="CM57">
        <f>INDEX('Cal Data'!BC$6:BC$1000,$BN57)</f>
        <v>3.6877630031769285E-6</v>
      </c>
      <c r="CN57">
        <f>INDEX('Cal Data'!BD$6:BD$1000,$BN57)</f>
        <v>4.1349041774023693E-5</v>
      </c>
      <c r="CO57">
        <f>INDEX('Cal Data'!BE$6:BE$1000,$BN57)</f>
        <v>1.4487532087739691E-3</v>
      </c>
      <c r="CP57" t="str">
        <f>INDEX('Cal Data'!BF$6:BF$1000,$BN57)</f>
        <v>OK</v>
      </c>
      <c r="CQ57">
        <f>INDEX('Cal Data'!BB$6:BB$1000,$BO57)</f>
        <v>1.0000574478390531</v>
      </c>
      <c r="CR57">
        <f>INDEX('Cal Data'!BC$6:BC$1000,$BO57)</f>
        <v>1.3020711042443963E-6</v>
      </c>
      <c r="CS57">
        <f>INDEX('Cal Data'!BD$6:BD$1000,$BO57)</f>
        <v>4.1349041774023693E-5</v>
      </c>
      <c r="CT57">
        <f>INDEX('Cal Data'!BE$6:BE$1000,$BO57)</f>
        <v>1.4487532087739691E-3</v>
      </c>
      <c r="CU57" t="str">
        <f>INDEX('Cal Data'!BF$6:BF$1000,$BO57)</f>
        <v>OK</v>
      </c>
      <c r="CW57" s="14">
        <f t="shared" si="68"/>
        <v>1.0000166549400242</v>
      </c>
      <c r="CX57" s="14">
        <f t="shared" si="69"/>
        <v>1.3020711042443963E-6</v>
      </c>
      <c r="CY57" s="14">
        <f t="shared" si="70"/>
        <v>4.1349041774023693E-5</v>
      </c>
      <c r="CZ57" s="14">
        <f t="shared" si="71"/>
        <v>1.4487532087739691E-3</v>
      </c>
      <c r="DB57" s="14">
        <f t="shared" si="72"/>
        <v>2.8991895405829207E-4</v>
      </c>
      <c r="DC57" s="14">
        <f t="shared" si="73"/>
        <v>1.9517190670182693E-6</v>
      </c>
      <c r="DD57" s="25">
        <f t="shared" si="74"/>
        <v>-2.0051019858773795</v>
      </c>
      <c r="DE57" s="25">
        <f t="shared" si="75"/>
        <v>1.1737803381818127E-2</v>
      </c>
      <c r="DF57" s="14">
        <f t="shared" si="48"/>
        <v>-1.2199227806671837E-4</v>
      </c>
      <c r="DG57" s="14">
        <f t="shared" si="49"/>
        <v>3.1944536224755101E-6</v>
      </c>
      <c r="DH57" s="14">
        <f t="shared" si="50"/>
        <v>-2.6300358175193459E-4</v>
      </c>
      <c r="DI57" s="14">
        <f t="shared" si="51"/>
        <v>2.2770950486396043E-6</v>
      </c>
    </row>
    <row r="58" spans="1:113" x14ac:dyDescent="0.25">
      <c r="A58" s="7">
        <v>3</v>
      </c>
      <c r="B58" s="7" t="s">
        <v>3</v>
      </c>
      <c r="C58" s="10">
        <v>1000</v>
      </c>
      <c r="D58" s="20">
        <v>-0.70395960494304144</v>
      </c>
      <c r="E58" s="20">
        <v>1.7270365739719311E-3</v>
      </c>
      <c r="F58" s="20">
        <v>1.6379896079478991</v>
      </c>
      <c r="G58" s="20">
        <v>8.8279000790176762E-4</v>
      </c>
      <c r="H58" s="8" t="s">
        <v>3</v>
      </c>
      <c r="I58" s="35"/>
      <c r="J58" s="20">
        <v>1.9328307685984208E-3</v>
      </c>
      <c r="K58" s="20">
        <v>6.2136080476471846E-4</v>
      </c>
      <c r="L58" s="20">
        <v>-1.985376754177974E-3</v>
      </c>
      <c r="M58" s="20">
        <v>1.3045760966491685E-3</v>
      </c>
      <c r="N58" s="8" t="s">
        <v>3</v>
      </c>
      <c r="P58" s="21">
        <f t="shared" si="52"/>
        <v>-0.70599953884737954</v>
      </c>
      <c r="Q58" s="21">
        <f t="shared" si="53"/>
        <v>5.8285120181592954E-3</v>
      </c>
      <c r="R58" s="21">
        <f t="shared" si="54"/>
        <v>1.6399998680518009</v>
      </c>
      <c r="S58" s="21">
        <f t="shared" si="55"/>
        <v>3.8514070669558548E-3</v>
      </c>
      <c r="T58" s="18" t="str">
        <f t="shared" si="56"/>
        <v>m</v>
      </c>
      <c r="U58" t="str">
        <f t="shared" si="27"/>
        <v>OK</v>
      </c>
      <c r="W58" s="22">
        <v>-0.70599999999999996</v>
      </c>
      <c r="X58" s="22"/>
      <c r="Y58" s="22">
        <v>1.64</v>
      </c>
      <c r="Z58" s="22"/>
      <c r="AA58" t="str">
        <f t="shared" si="28"/>
        <v>m</v>
      </c>
      <c r="AC58" s="22">
        <f t="shared" si="29"/>
        <v>4.6115262042345506E-7</v>
      </c>
      <c r="AD58" s="22">
        <f t="shared" si="30"/>
        <v>5.8285120181592954E-3</v>
      </c>
      <c r="AE58" s="22">
        <f t="shared" si="31"/>
        <v>-1.3194819903361577E-7</v>
      </c>
      <c r="AF58" s="22">
        <f t="shared" si="30"/>
        <v>3.8514070669558548E-3</v>
      </c>
      <c r="AG58" t="str">
        <f t="shared" si="32"/>
        <v>m</v>
      </c>
      <c r="AH58" s="22">
        <f t="shared" si="33"/>
        <v>1.07564288360118E-4</v>
      </c>
      <c r="AI58" s="22"/>
      <c r="AJ58" s="22">
        <f t="shared" si="34"/>
        <v>-2.5015297922870161E-5</v>
      </c>
      <c r="AK58" s="22"/>
      <c r="AL58" t="str">
        <f t="shared" si="35"/>
        <v>m</v>
      </c>
      <c r="AN58" s="11">
        <f t="shared" si="57"/>
        <v>1</v>
      </c>
      <c r="AO58" s="11" t="str">
        <f t="shared" si="58"/>
        <v>kHz</v>
      </c>
      <c r="AP58" s="12">
        <f t="shared" si="59"/>
        <v>1E-3</v>
      </c>
      <c r="AQ58" s="13">
        <f t="shared" si="36"/>
        <v>-7.058924357116399E-4</v>
      </c>
      <c r="AR58" s="13">
        <f t="shared" si="37"/>
        <v>1.835414007120618E-6</v>
      </c>
      <c r="AS58" s="13">
        <f t="shared" si="38"/>
        <v>1.639974984702077E-3</v>
      </c>
      <c r="AT58" s="13">
        <f t="shared" si="39"/>
        <v>1.575194270558265E-6</v>
      </c>
      <c r="AU58" s="17">
        <f t="shared" si="40"/>
        <v>1.7854417048012209E-3</v>
      </c>
      <c r="AV58" s="14">
        <f t="shared" si="41"/>
        <v>1.6186299649492126E-6</v>
      </c>
      <c r="AW58" s="17">
        <f t="shared" si="42"/>
        <v>1.977256200960037</v>
      </c>
      <c r="AX58" s="13">
        <f t="shared" si="43"/>
        <v>1.0065997934968103E-3</v>
      </c>
      <c r="AZ58" s="12">
        <f>IFERROR(MATCH(AU58 - 0.000001,'Ref Z list'!$C$5:$C$30,1),1)</f>
        <v>2</v>
      </c>
      <c r="BA58" s="12" t="str">
        <f>INDEX('Ref Z list'!$D$5:$D$30,AZ58)</f>
        <v>1m</v>
      </c>
      <c r="BB58" s="12">
        <f>INDEX('Ref Z list'!$C$5:$C$30,AZ58)</f>
        <v>1E-3</v>
      </c>
      <c r="BC58" s="12">
        <f>IFERROR(MATCH(AN58&amp;AO58&amp;A58&amp;B58&amp;BA58,'Cal Data'!$AR$6:$AR$1108,0),0)</f>
        <v>52</v>
      </c>
      <c r="BD58" s="12">
        <f t="shared" si="44"/>
        <v>2</v>
      </c>
      <c r="BE58" s="12" t="str">
        <f>INDEX('Ref Z list'!$D$5:$D$30,BD58+1)</f>
        <v>3m</v>
      </c>
      <c r="BF58" s="12">
        <f>IFERROR(MATCH(AN58&amp;AO58&amp;A58&amp;B58&amp;BE58,'Cal Data'!$AR$6:$AR$1108,0),0)</f>
        <v>70</v>
      </c>
      <c r="BG58" s="12">
        <f t="shared" si="45"/>
        <v>2</v>
      </c>
      <c r="BH58" s="12" t="str">
        <f>INDEX('Ref Z list'!$D$5:$D$30,BG58)</f>
        <v>1m</v>
      </c>
      <c r="BI58" s="12" t="str">
        <f>IF(INDEX('Ref Z list'!$D$5:$D$30,BG58+1)=0,BH58,INDEX('Ref Z list'!$D$5:$D$30,BG58+1))</f>
        <v>3m</v>
      </c>
      <c r="BJ58" s="12">
        <f>INDEX('Ref Z list'!$C$5:$C$30,BG58)</f>
        <v>1E-3</v>
      </c>
      <c r="BK58" s="12">
        <f>INDEX('Ref Z list'!$C$5:$C$30,BG58+1)</f>
        <v>3.0000000000000001E-3</v>
      </c>
      <c r="BL58" s="14" t="str">
        <f t="shared" si="46"/>
        <v>1kHz3m1m</v>
      </c>
      <c r="BM58" s="14" t="str">
        <f t="shared" si="47"/>
        <v>1kHz3m3m</v>
      </c>
      <c r="BN58" s="12">
        <f>IFERROR(MATCH(BL58,'Cal Data'!$AR$6:$AR$1108,0),0)</f>
        <v>52</v>
      </c>
      <c r="BO58" s="12">
        <f>IFERROR(MATCH(BM58,'Cal Data'!$AR$6:$AR$1108,0),0)</f>
        <v>70</v>
      </c>
      <c r="BQ58" s="14" t="str">
        <f>INDEX('Cal Data'!AR$6:AR$1108,$BN58)</f>
        <v>1kHz3m1m</v>
      </c>
      <c r="BR58" s="14">
        <f>INDEX('Cal Data'!AS$6:AS$1108,$BN58)</f>
        <v>7.7479788557861459E-8</v>
      </c>
      <c r="BS58" s="14">
        <f>INDEX('Cal Data'!AT$6:AT$1108,$BN58)</f>
        <v>1.5949414283902977E-3</v>
      </c>
      <c r="BT58" s="14">
        <f>INDEX('Cal Data'!AU$6:AU$1108,$BN58)</f>
        <v>1.0078403686053133E-7</v>
      </c>
      <c r="BU58" s="14">
        <f>INDEX('Cal Data'!AV$6:AV$1108,$BN58)</f>
        <v>1.6428076265344316E-4</v>
      </c>
      <c r="BV58" s="14" t="str">
        <f>INDEX('Cal Data'!AR$6:AR$1108,$BO58)</f>
        <v>1kHz3m3m</v>
      </c>
      <c r="BW58" s="14">
        <f>INDEX('Cal Data'!AS$6:AS$1108,$BO58)</f>
        <v>-8.3541160119000868E-8</v>
      </c>
      <c r="BX58" s="14">
        <f>INDEX('Cal Data'!AT$6:AT$1108,$BO58)</f>
        <v>2.2709767307040169E-3</v>
      </c>
      <c r="BY58" s="14">
        <f>INDEX('Cal Data'!AU$6:AU$1108,$BO58)</f>
        <v>-8.5511565433169038E-8</v>
      </c>
      <c r="BZ58" s="14">
        <f>INDEX('Cal Data'!AV$6:AV$1108,$BO58)</f>
        <v>3.8777710978249854E-3</v>
      </c>
      <c r="CB58" s="14">
        <f t="shared" si="60"/>
        <v>1.4243504339129141E-8</v>
      </c>
      <c r="CC58" s="14">
        <f t="shared" si="61"/>
        <v>2.2709767307040169E-3</v>
      </c>
      <c r="CD58" s="14">
        <f t="shared" si="62"/>
        <v>2.7621869129264198E-8</v>
      </c>
      <c r="CE58" s="14">
        <f t="shared" si="63"/>
        <v>1.6226458524634397E-3</v>
      </c>
      <c r="CG58" s="14">
        <f t="shared" si="64"/>
        <v>-7.0587819220730081E-4</v>
      </c>
      <c r="CH58" s="14">
        <f t="shared" si="65"/>
        <v>2.2709796974824357E-3</v>
      </c>
      <c r="CI58" s="14">
        <f t="shared" si="66"/>
        <v>1.6400026065712062E-3</v>
      </c>
      <c r="CJ58" s="14">
        <f t="shared" si="67"/>
        <v>1.6226489107212204E-3</v>
      </c>
      <c r="CL58">
        <f>INDEX('Cal Data'!BB$6:BB$1000,$BN58)</f>
        <v>1.0000782801366865</v>
      </c>
      <c r="CM58">
        <f>INDEX('Cal Data'!BC$6:BC$1000,$BN58)</f>
        <v>3.8039659404269178E-6</v>
      </c>
      <c r="CN58">
        <f>INDEX('Cal Data'!BD$6:BD$1000,$BN58)</f>
        <v>9.9886673693693265E-5</v>
      </c>
      <c r="CO58">
        <f>INDEX('Cal Data'!BE$6:BE$1000,$BN58)</f>
        <v>3.8075759904348068E-3</v>
      </c>
      <c r="CP58" t="str">
        <f>INDEX('Cal Data'!BF$6:BF$1000,$BN58)</f>
        <v>OK</v>
      </c>
      <c r="CQ58">
        <f>INDEX('Cal Data'!BB$6:BB$1000,$BO58)</f>
        <v>0.99997194212241514</v>
      </c>
      <c r="CR58">
        <f>INDEX('Cal Data'!BC$6:BC$1000,$BO58)</f>
        <v>2.2768079100684204E-6</v>
      </c>
      <c r="CS58">
        <f>INDEX('Cal Data'!BD$6:BD$1000,$BO58)</f>
        <v>-2.8191551226340941E-5</v>
      </c>
      <c r="CT58">
        <f>INDEX('Cal Data'!BE$6:BE$1000,$BO58)</f>
        <v>1.3001595807617913E-3</v>
      </c>
      <c r="CU58" t="str">
        <f>INDEX('Cal Data'!BF$6:BF$1000,$BO58)</f>
        <v>OK</v>
      </c>
      <c r="CW58" s="14">
        <f t="shared" si="68"/>
        <v>1.0000365189810794</v>
      </c>
      <c r="CX58" s="14">
        <f t="shared" si="69"/>
        <v>2.2768079100684204E-6</v>
      </c>
      <c r="CY58" s="14">
        <f t="shared" si="70"/>
        <v>4.9587684029140328E-5</v>
      </c>
      <c r="CZ58" s="14">
        <f t="shared" si="71"/>
        <v>2.8228612807047419E-3</v>
      </c>
      <c r="DB58" s="14">
        <f t="shared" si="72"/>
        <v>1.7855069073130568E-3</v>
      </c>
      <c r="DC58" s="14">
        <f t="shared" si="73"/>
        <v>3.2372624822258935E-6</v>
      </c>
      <c r="DD58" s="25">
        <f t="shared" si="74"/>
        <v>1.9773057886440661</v>
      </c>
      <c r="DE58" s="25">
        <f t="shared" si="75"/>
        <v>3.467206135662156E-3</v>
      </c>
      <c r="DF58" s="14">
        <f t="shared" si="48"/>
        <v>-7.059995388473796E-4</v>
      </c>
      <c r="DG58" s="14">
        <f t="shared" si="49"/>
        <v>5.8285120181592951E-6</v>
      </c>
      <c r="DH58" s="14">
        <f t="shared" si="50"/>
        <v>1.6399998680518009E-3</v>
      </c>
      <c r="DI58" s="14">
        <f t="shared" si="51"/>
        <v>3.8514070669558548E-6</v>
      </c>
    </row>
    <row r="59" spans="1:113" x14ac:dyDescent="0.25">
      <c r="A59" s="7">
        <v>100</v>
      </c>
      <c r="B59" s="7" t="s">
        <v>3</v>
      </c>
      <c r="C59" s="10">
        <v>200</v>
      </c>
      <c r="D59" s="20">
        <v>51.001818129681638</v>
      </c>
      <c r="E59" s="20">
        <v>1.8813925371140804E-3</v>
      </c>
      <c r="F59" s="20">
        <v>51.402290371058541</v>
      </c>
      <c r="G59" s="20">
        <v>1.6969153256529953E-3</v>
      </c>
      <c r="H59" s="8" t="s">
        <v>3</v>
      </c>
      <c r="I59" s="35"/>
      <c r="J59" s="20">
        <v>4.9261698972975136E-4</v>
      </c>
      <c r="K59" s="20">
        <v>4.3414460921679509E-4</v>
      </c>
      <c r="L59" s="20">
        <v>1.2544999358355068E-3</v>
      </c>
      <c r="M59" s="20">
        <v>1.250022445912917E-3</v>
      </c>
      <c r="N59" s="8" t="s">
        <v>3</v>
      </c>
      <c r="P59" s="21">
        <f t="shared" si="52"/>
        <v>51.000000993734666</v>
      </c>
      <c r="Q59" s="21">
        <f t="shared" si="53"/>
        <v>7.3856331392906883E-3</v>
      </c>
      <c r="R59" s="21">
        <f t="shared" si="54"/>
        <v>51.399999705788829</v>
      </c>
      <c r="S59" s="21">
        <f t="shared" si="55"/>
        <v>7.3455215548949562E-3</v>
      </c>
      <c r="T59" s="18" t="str">
        <f t="shared" si="56"/>
        <v>m</v>
      </c>
      <c r="U59" t="str">
        <f t="shared" si="27"/>
        <v>OK</v>
      </c>
      <c r="W59" s="22">
        <v>50.999999999999993</v>
      </c>
      <c r="X59" s="22"/>
      <c r="Y59" s="22">
        <v>51.4</v>
      </c>
      <c r="Z59" s="22"/>
      <c r="AA59" t="str">
        <f t="shared" si="28"/>
        <v>m</v>
      </c>
      <c r="AC59" s="22">
        <f t="shared" si="29"/>
        <v>9.937346732158403E-7</v>
      </c>
      <c r="AD59" s="22">
        <f t="shared" si="30"/>
        <v>7.3856331392906883E-3</v>
      </c>
      <c r="AE59" s="22">
        <f t="shared" si="31"/>
        <v>-2.9421116920502755E-7</v>
      </c>
      <c r="AF59" s="22">
        <f t="shared" si="30"/>
        <v>7.3455215548949562E-3</v>
      </c>
      <c r="AG59" t="str">
        <f t="shared" si="32"/>
        <v>m</v>
      </c>
      <c r="AH59" s="22">
        <f t="shared" si="33"/>
        <v>1.3255126919133886E-3</v>
      </c>
      <c r="AI59" s="22"/>
      <c r="AJ59" s="22">
        <f t="shared" si="34"/>
        <v>1.0358711227098638E-3</v>
      </c>
      <c r="AK59" s="22"/>
      <c r="AL59" t="str">
        <f t="shared" si="35"/>
        <v>m</v>
      </c>
      <c r="AN59" s="11">
        <f t="shared" si="57"/>
        <v>200</v>
      </c>
      <c r="AO59" s="11" t="str">
        <f t="shared" si="58"/>
        <v>Hz</v>
      </c>
      <c r="AP59" s="12">
        <f t="shared" si="59"/>
        <v>1E-3</v>
      </c>
      <c r="AQ59" s="13">
        <f t="shared" si="36"/>
        <v>5.100132551269191E-2</v>
      </c>
      <c r="AR59" s="13">
        <f t="shared" si="37"/>
        <v>1.9308338666028626E-6</v>
      </c>
      <c r="AS59" s="13">
        <f t="shared" si="38"/>
        <v>5.1401035871122706E-2</v>
      </c>
      <c r="AT59" s="13">
        <f t="shared" si="39"/>
        <v>2.1076237182481419E-6</v>
      </c>
      <c r="AU59" s="17">
        <f t="shared" si="40"/>
        <v>7.2409955756622318E-2</v>
      </c>
      <c r="AV59" s="14">
        <f t="shared" si="41"/>
        <v>2.0218519610918042E-6</v>
      </c>
      <c r="AW59" s="17">
        <f t="shared" si="42"/>
        <v>0.78930147503062442</v>
      </c>
      <c r="AX59" s="13">
        <f t="shared" si="43"/>
        <v>2.7903250908965792E-5</v>
      </c>
      <c r="AZ59" s="12">
        <f>IFERROR(MATCH(AU59 - 0.000001,'Ref Z list'!$C$5:$C$30,1),1)</f>
        <v>4</v>
      </c>
      <c r="BA59" s="12" t="str">
        <f>INDEX('Ref Z list'!$D$5:$D$30,AZ59)</f>
        <v>10m</v>
      </c>
      <c r="BB59" s="12">
        <f>INDEX('Ref Z list'!$C$5:$C$30,AZ59)</f>
        <v>0.01</v>
      </c>
      <c r="BC59" s="12">
        <f>IFERROR(MATCH(AN59&amp;AO59&amp;A59&amp;B59&amp;BA59,'Cal Data'!$AR$6:$AR$1108,0),0)</f>
        <v>122</v>
      </c>
      <c r="BD59" s="12">
        <f t="shared" si="44"/>
        <v>4</v>
      </c>
      <c r="BE59" s="12" t="str">
        <f>INDEX('Ref Z list'!$D$5:$D$30,BD59+1)</f>
        <v>100m</v>
      </c>
      <c r="BF59" s="12">
        <f>IFERROR(MATCH(AN59&amp;AO59&amp;A59&amp;B59&amp;BE59,'Cal Data'!$AR$6:$AR$1108,0),0)</f>
        <v>140</v>
      </c>
      <c r="BG59" s="12">
        <f t="shared" si="45"/>
        <v>4</v>
      </c>
      <c r="BH59" s="12" t="str">
        <f>INDEX('Ref Z list'!$D$5:$D$30,BG59)</f>
        <v>10m</v>
      </c>
      <c r="BI59" s="12" t="str">
        <f>IF(INDEX('Ref Z list'!$D$5:$D$30,BG59+1)=0,BH59,INDEX('Ref Z list'!$D$5:$D$30,BG59+1))</f>
        <v>100m</v>
      </c>
      <c r="BJ59" s="12">
        <f>INDEX('Ref Z list'!$C$5:$C$30,BG59)</f>
        <v>0.01</v>
      </c>
      <c r="BK59" s="12">
        <f>INDEX('Ref Z list'!$C$5:$C$30,BG59+1)</f>
        <v>0.1</v>
      </c>
      <c r="BL59" s="14" t="str">
        <f t="shared" si="46"/>
        <v>200Hz100m10m</v>
      </c>
      <c r="BM59" s="14" t="str">
        <f t="shared" si="47"/>
        <v>200Hz100m100m</v>
      </c>
      <c r="BN59" s="12">
        <f>IFERROR(MATCH(BL59,'Cal Data'!$AR$6:$AR$1108,0),0)</f>
        <v>122</v>
      </c>
      <c r="BO59" s="12">
        <f>IFERROR(MATCH(BM59,'Cal Data'!$AR$6:$AR$1108,0),0)</f>
        <v>140</v>
      </c>
      <c r="BQ59" s="14" t="str">
        <f>INDEX('Cal Data'!AR$6:AR$1108,$BN59)</f>
        <v>200Hz100m10m</v>
      </c>
      <c r="BR59" s="14">
        <f>INDEX('Cal Data'!AS$6:AS$1108,$BN59)</f>
        <v>-6.8486226335179312E-7</v>
      </c>
      <c r="BS59" s="14">
        <f>INDEX('Cal Data'!AT$6:AT$1108,$BN59)</f>
        <v>1.235799306593525E-3</v>
      </c>
      <c r="BT59" s="14">
        <f>INDEX('Cal Data'!AU$6:AU$1108,$BN59)</f>
        <v>9.9889752145962177E-7</v>
      </c>
      <c r="BU59" s="14">
        <f>INDEX('Cal Data'!AV$6:AV$1108,$BN59)</f>
        <v>2.3592770515262155E-3</v>
      </c>
      <c r="BV59" s="14" t="str">
        <f>INDEX('Cal Data'!AR$6:AR$1108,$BO59)</f>
        <v>200Hz100m100m</v>
      </c>
      <c r="BW59" s="14">
        <f>INDEX('Cal Data'!AS$6:AS$1108,$BO59)</f>
        <v>-2.955261168835488E-7</v>
      </c>
      <c r="BX59" s="14">
        <f>INDEX('Cal Data'!AT$6:AT$1108,$BO59)</f>
        <v>3.9756003185676724E-3</v>
      </c>
      <c r="BY59" s="14">
        <f>INDEX('Cal Data'!AU$6:AU$1108,$BO59)</f>
        <v>-4.0027261206676285E-6</v>
      </c>
      <c r="BZ59" s="14">
        <f>INDEX('Cal Data'!AV$6:AV$1108,$BO59)</f>
        <v>3.2773638726146912E-3</v>
      </c>
      <c r="CB59" s="14">
        <f t="shared" si="60"/>
        <v>-4.1487946695693811E-7</v>
      </c>
      <c r="CC59" s="14">
        <f t="shared" si="61"/>
        <v>3.9756003185676724E-3</v>
      </c>
      <c r="CD59" s="14">
        <f t="shared" si="62"/>
        <v>-2.4694481476119096E-6</v>
      </c>
      <c r="CE59" s="14">
        <f t="shared" si="63"/>
        <v>2.9959188058025464E-3</v>
      </c>
      <c r="CG59" s="14">
        <f t="shared" si="64"/>
        <v>5.1000910633224955E-2</v>
      </c>
      <c r="CH59" s="14">
        <f t="shared" si="65"/>
        <v>3.975602194067342E-3</v>
      </c>
      <c r="CI59" s="14">
        <f t="shared" si="66"/>
        <v>5.1398566422975092E-2</v>
      </c>
      <c r="CJ59" s="14">
        <f t="shared" si="67"/>
        <v>2.9959217712203878E-3</v>
      </c>
      <c r="CL59">
        <f>INDEX('Cal Data'!BB$6:BB$1000,$BN59)</f>
        <v>0.99993169401425641</v>
      </c>
      <c r="CM59">
        <f>INDEX('Cal Data'!BC$6:BC$1000,$BN59)</f>
        <v>2.4649633060978317E-6</v>
      </c>
      <c r="CN59">
        <f>INDEX('Cal Data'!BD$6:BD$1000,$BN59)</f>
        <v>9.9999230307470282E-5</v>
      </c>
      <c r="CO59">
        <f>INDEX('Cal Data'!BE$6:BE$1000,$BN59)</f>
        <v>2.5373486923313272E-4</v>
      </c>
      <c r="CP59" t="str">
        <f>INDEX('Cal Data'!BF$6:BF$1000,$BN59)</f>
        <v>OK</v>
      </c>
      <c r="CQ59">
        <f>INDEX('Cal Data'!BB$6:BB$1000,$BO59)</f>
        <v>0.9999969686572463</v>
      </c>
      <c r="CR59">
        <f>INDEX('Cal Data'!BC$6:BC$1000,$BO59)</f>
        <v>3.9771213469630618E-6</v>
      </c>
      <c r="CS59">
        <f>INDEX('Cal Data'!BD$6:BD$1000,$BO59)</f>
        <v>-4.0016895301150631E-5</v>
      </c>
      <c r="CT59">
        <f>INDEX('Cal Data'!BE$6:BE$1000,$BO59)</f>
        <v>6.1156693445584004E-5</v>
      </c>
      <c r="CU59" t="str">
        <f>INDEX('Cal Data'!BF$6:BF$1000,$BO59)</f>
        <v>OK</v>
      </c>
      <c r="CW59" s="14">
        <f t="shared" si="68"/>
        <v>0.99997695832071232</v>
      </c>
      <c r="CX59" s="14">
        <f t="shared" si="69"/>
        <v>3.9771213469630618E-6</v>
      </c>
      <c r="CY59" s="14">
        <f t="shared" si="70"/>
        <v>2.9058947024958065E-6</v>
      </c>
      <c r="CZ59" s="14">
        <f t="shared" si="71"/>
        <v>1.2019269778211107E-4</v>
      </c>
      <c r="DB59" s="14">
        <f t="shared" si="72"/>
        <v>7.2408287309644534E-2</v>
      </c>
      <c r="DC59" s="14">
        <f t="shared" si="73"/>
        <v>4.0539456980441709E-6</v>
      </c>
      <c r="DD59" s="25">
        <f t="shared" si="74"/>
        <v>0.78930438092532695</v>
      </c>
      <c r="DE59" s="25">
        <f t="shared" si="75"/>
        <v>1.3251660365892526E-4</v>
      </c>
      <c r="DF59" s="14">
        <f t="shared" si="48"/>
        <v>5.1000000993734668E-2</v>
      </c>
      <c r="DG59" s="14">
        <f t="shared" si="49"/>
        <v>7.3856331392906883E-6</v>
      </c>
      <c r="DH59" s="14">
        <f t="shared" si="50"/>
        <v>5.1399999705788832E-2</v>
      </c>
      <c r="DI59" s="14">
        <f t="shared" si="51"/>
        <v>7.3455215548949567E-6</v>
      </c>
    </row>
    <row r="60" spans="1:113" x14ac:dyDescent="0.25">
      <c r="A60" s="7">
        <v>100</v>
      </c>
      <c r="B60" s="7" t="s">
        <v>3</v>
      </c>
      <c r="C60" s="10">
        <v>1000</v>
      </c>
      <c r="D60" s="20">
        <v>-5.6680362376352642</v>
      </c>
      <c r="E60" s="20">
        <v>1.5314365060889201E-3</v>
      </c>
      <c r="F60" s="20">
        <v>90.307588956190159</v>
      </c>
      <c r="G60" s="20">
        <v>1.995740815808562E-3</v>
      </c>
      <c r="H60" s="8" t="s">
        <v>3</v>
      </c>
      <c r="I60" s="35"/>
      <c r="J60" s="20">
        <v>1.5616764565656817E-3</v>
      </c>
      <c r="K60" s="20">
        <v>1.8497581891851334E-3</v>
      </c>
      <c r="L60" s="20">
        <v>1.8201519750431041E-3</v>
      </c>
      <c r="M60" s="20">
        <v>8.3560031758056713E-4</v>
      </c>
      <c r="N60" s="8" t="s">
        <v>3</v>
      </c>
      <c r="P60" s="21">
        <f t="shared" si="52"/>
        <v>-5.6699833706169418</v>
      </c>
      <c r="Q60" s="21">
        <f t="shared" si="53"/>
        <v>1.123533875475489E-2</v>
      </c>
      <c r="R60" s="21">
        <f t="shared" si="54"/>
        <v>90.299998375166425</v>
      </c>
      <c r="S60" s="21">
        <f t="shared" si="55"/>
        <v>4.388853387693261E-3</v>
      </c>
      <c r="T60" s="18" t="str">
        <f t="shared" si="56"/>
        <v>m</v>
      </c>
      <c r="U60" t="str">
        <f t="shared" si="27"/>
        <v>OK</v>
      </c>
      <c r="W60" s="22">
        <v>-5.67</v>
      </c>
      <c r="X60" s="22"/>
      <c r="Y60" s="22">
        <v>90.3</v>
      </c>
      <c r="Z60" s="22"/>
      <c r="AA60" t="str">
        <f t="shared" si="28"/>
        <v>m</v>
      </c>
      <c r="AC60" s="22">
        <f t="shared" si="29"/>
        <v>1.6629383058130998E-5</v>
      </c>
      <c r="AD60" s="22">
        <f t="shared" si="30"/>
        <v>1.123533875475489E-2</v>
      </c>
      <c r="AE60" s="22">
        <f t="shared" si="31"/>
        <v>-1.6248335725776997E-6</v>
      </c>
      <c r="AF60" s="22">
        <f t="shared" si="30"/>
        <v>4.388853387693261E-3</v>
      </c>
      <c r="AG60" t="str">
        <f t="shared" si="32"/>
        <v>m</v>
      </c>
      <c r="AH60" s="22">
        <f t="shared" si="33"/>
        <v>4.0208590816970258E-4</v>
      </c>
      <c r="AI60" s="22"/>
      <c r="AJ60" s="22">
        <f t="shared" si="34"/>
        <v>5.7688042151227137E-3</v>
      </c>
      <c r="AK60" s="22"/>
      <c r="AL60" t="str">
        <f t="shared" si="35"/>
        <v>m</v>
      </c>
      <c r="AN60" s="11">
        <f t="shared" si="57"/>
        <v>1</v>
      </c>
      <c r="AO60" s="11" t="str">
        <f t="shared" si="58"/>
        <v>kHz</v>
      </c>
      <c r="AP60" s="12">
        <f t="shared" si="59"/>
        <v>1E-3</v>
      </c>
      <c r="AQ60" s="13">
        <f t="shared" si="36"/>
        <v>-5.6695979140918302E-3</v>
      </c>
      <c r="AR60" s="13">
        <f t="shared" si="37"/>
        <v>2.4014377215824905E-6</v>
      </c>
      <c r="AS60" s="13">
        <f t="shared" si="38"/>
        <v>9.030576880421512E-2</v>
      </c>
      <c r="AT60" s="13">
        <f t="shared" si="39"/>
        <v>2.1636102455444627E-6</v>
      </c>
      <c r="AU60" s="17">
        <f t="shared" si="40"/>
        <v>9.0483568783662746E-2</v>
      </c>
      <c r="AV60" s="14">
        <f t="shared" si="41"/>
        <v>2.164595083082928E-6</v>
      </c>
      <c r="AW60" s="17">
        <f t="shared" si="42"/>
        <v>1.6334962677173268</v>
      </c>
      <c r="AX60" s="13">
        <f t="shared" si="43"/>
        <v>2.6530231777380093E-5</v>
      </c>
      <c r="AZ60" s="12">
        <f>IFERROR(MATCH(AU60 - 0.000001,'Ref Z list'!$C$5:$C$30,1),1)</f>
        <v>4</v>
      </c>
      <c r="BA60" s="12" t="str">
        <f>INDEX('Ref Z list'!$D$5:$D$30,AZ60)</f>
        <v>10m</v>
      </c>
      <c r="BB60" s="12">
        <f>INDEX('Ref Z list'!$C$5:$C$30,AZ60)</f>
        <v>0.01</v>
      </c>
      <c r="BC60" s="12">
        <f>IFERROR(MATCH(AN60&amp;AO60&amp;A60&amp;B60&amp;BA60,'Cal Data'!$AR$6:$AR$1108,0),0)</f>
        <v>124</v>
      </c>
      <c r="BD60" s="12">
        <f t="shared" si="44"/>
        <v>4</v>
      </c>
      <c r="BE60" s="12" t="str">
        <f>INDEX('Ref Z list'!$D$5:$D$30,BD60+1)</f>
        <v>100m</v>
      </c>
      <c r="BF60" s="12">
        <f>IFERROR(MATCH(AN60&amp;AO60&amp;A60&amp;B60&amp;BE60,'Cal Data'!$AR$6:$AR$1108,0),0)</f>
        <v>142</v>
      </c>
      <c r="BG60" s="12">
        <f t="shared" si="45"/>
        <v>4</v>
      </c>
      <c r="BH60" s="12" t="str">
        <f>INDEX('Ref Z list'!$D$5:$D$30,BG60)</f>
        <v>10m</v>
      </c>
      <c r="BI60" s="12" t="str">
        <f>IF(INDEX('Ref Z list'!$D$5:$D$30,BG60+1)=0,BH60,INDEX('Ref Z list'!$D$5:$D$30,BG60+1))</f>
        <v>100m</v>
      </c>
      <c r="BJ60" s="12">
        <f>INDEX('Ref Z list'!$C$5:$C$30,BG60)</f>
        <v>0.01</v>
      </c>
      <c r="BK60" s="12">
        <f>INDEX('Ref Z list'!$C$5:$C$30,BG60+1)</f>
        <v>0.1</v>
      </c>
      <c r="BL60" s="14" t="str">
        <f t="shared" si="46"/>
        <v>1kHz100m10m</v>
      </c>
      <c r="BM60" s="14" t="str">
        <f t="shared" si="47"/>
        <v>1kHz100m100m</v>
      </c>
      <c r="BN60" s="12">
        <f>IFERROR(MATCH(BL60,'Cal Data'!$AR$6:$AR$1108,0),0)</f>
        <v>124</v>
      </c>
      <c r="BO60" s="12">
        <f>IFERROR(MATCH(BM60,'Cal Data'!$AR$6:$AR$1108,0),0)</f>
        <v>142</v>
      </c>
      <c r="BQ60" s="14" t="str">
        <f>INDEX('Cal Data'!AR$6:AR$1108,$BN60)</f>
        <v>1kHz100m10m</v>
      </c>
      <c r="BR60" s="14">
        <f>INDEX('Cal Data'!AS$6:AS$1108,$BN60)</f>
        <v>-4.9574417665225468E-7</v>
      </c>
      <c r="BS60" s="14">
        <f>INDEX('Cal Data'!AT$6:AT$1108,$BN60)</f>
        <v>7.2607203442008139E-4</v>
      </c>
      <c r="BT60" s="14">
        <f>INDEX('Cal Data'!AU$6:AU$1108,$BN60)</f>
        <v>9.9714627383407312E-7</v>
      </c>
      <c r="BU60" s="14">
        <f>INDEX('Cal Data'!AV$6:AV$1108,$BN60)</f>
        <v>3.7822879197478733E-4</v>
      </c>
      <c r="BV60" s="14" t="str">
        <f>INDEX('Cal Data'!AR$6:AR$1108,$BO60)</f>
        <v>1kHz100m100m</v>
      </c>
      <c r="BW60" s="14">
        <f>INDEX('Cal Data'!AS$6:AS$1108,$BO60)</f>
        <v>-6.522685405407902E-6</v>
      </c>
      <c r="BX60" s="14">
        <f>INDEX('Cal Data'!AT$6:AT$1108,$BO60)</f>
        <v>2.5696961934418036E-3</v>
      </c>
      <c r="BY60" s="14">
        <f>INDEX('Cal Data'!AU$6:AU$1108,$BO60)</f>
        <v>-3.2015108609149707E-7</v>
      </c>
      <c r="BZ60" s="14">
        <f>INDEX('Cal Data'!AV$6:AV$1108,$BO60)</f>
        <v>2.3430114671401775E-3</v>
      </c>
      <c r="CB60" s="14">
        <f t="shared" si="60"/>
        <v>-5.8854079426483434E-6</v>
      </c>
      <c r="CC60" s="14">
        <f t="shared" si="61"/>
        <v>2.5696961934418036E-3</v>
      </c>
      <c r="CD60" s="14">
        <f t="shared" si="62"/>
        <v>-1.8086253367822645E-7</v>
      </c>
      <c r="CE60" s="14">
        <f t="shared" si="63"/>
        <v>2.1352590317705936E-3</v>
      </c>
      <c r="CG60" s="14">
        <f t="shared" si="64"/>
        <v>-5.6754833220344783E-3</v>
      </c>
      <c r="CH60" s="14">
        <f t="shared" si="65"/>
        <v>2.5697006818308273E-3</v>
      </c>
      <c r="CI60" s="14">
        <f t="shared" si="66"/>
        <v>9.0305587941681448E-2</v>
      </c>
      <c r="CJ60" s="14">
        <f t="shared" si="67"/>
        <v>2.135263416441885E-3</v>
      </c>
      <c r="CL60">
        <f>INDEX('Cal Data'!BB$6:BB$1000,$BN60)</f>
        <v>0.99995144493271515</v>
      </c>
      <c r="CM60">
        <f>INDEX('Cal Data'!BC$6:BC$1000,$BN60)</f>
        <v>3.0702128934070209E-6</v>
      </c>
      <c r="CN60">
        <f>INDEX('Cal Data'!BD$6:BD$1000,$BN60)</f>
        <v>9.9978557999131842E-5</v>
      </c>
      <c r="CO60">
        <f>INDEX('Cal Data'!BE$6:BE$1000,$BN60)</f>
        <v>1.8723873495081139E-4</v>
      </c>
      <c r="CP60" t="str">
        <f>INDEX('Cal Data'!BF$6:BF$1000,$BN60)</f>
        <v>OK</v>
      </c>
      <c r="CQ60">
        <f>INDEX('Cal Data'!BB$6:BB$1000,$BO60)</f>
        <v>0.99993486602427673</v>
      </c>
      <c r="CR60">
        <f>INDEX('Cal Data'!BC$6:BC$1000,$BO60)</f>
        <v>3.4372280758944742E-6</v>
      </c>
      <c r="CS60">
        <f>INDEX('Cal Data'!BD$6:BD$1000,$BO60)</f>
        <v>-2.5982027157134963E-6</v>
      </c>
      <c r="CT60">
        <f>INDEX('Cal Data'!BE$6:BE$1000,$BO60)</f>
        <v>1.0366377326793754E-4</v>
      </c>
      <c r="CU60" t="str">
        <f>INDEX('Cal Data'!BF$6:BF$1000,$BO60)</f>
        <v>OK</v>
      </c>
      <c r="CW60" s="14">
        <f t="shared" si="68"/>
        <v>0.9999366190469634</v>
      </c>
      <c r="CX60" s="14">
        <f t="shared" si="69"/>
        <v>3.4372280758944742E-6</v>
      </c>
      <c r="CY60" s="14">
        <f t="shared" si="70"/>
        <v>8.2480715924810818E-6</v>
      </c>
      <c r="CZ60" s="14">
        <f t="shared" si="71"/>
        <v>1.1250083298197189E-4</v>
      </c>
      <c r="DB60" s="14">
        <f t="shared" si="72"/>
        <v>9.047783384883909E-2</v>
      </c>
      <c r="DC60" s="14">
        <f t="shared" si="73"/>
        <v>4.3403474943133729E-6</v>
      </c>
      <c r="DD60" s="25">
        <f t="shared" si="74"/>
        <v>1.6335045157889192</v>
      </c>
      <c r="DE60" s="25">
        <f t="shared" si="75"/>
        <v>1.2438589234428304E-4</v>
      </c>
      <c r="DF60" s="14">
        <f t="shared" si="48"/>
        <v>-5.6699833706169416E-3</v>
      </c>
      <c r="DG60" s="14">
        <f t="shared" si="49"/>
        <v>1.1235338754754891E-5</v>
      </c>
      <c r="DH60" s="14">
        <f t="shared" si="50"/>
        <v>9.0299998375166432E-2</v>
      </c>
      <c r="DI60" s="14">
        <f t="shared" si="51"/>
        <v>4.3888533876932609E-6</v>
      </c>
    </row>
    <row r="61" spans="1:113" x14ac:dyDescent="0.25">
      <c r="A61" s="7">
        <v>1</v>
      </c>
      <c r="B61" s="7" t="s">
        <v>3</v>
      </c>
      <c r="C61" s="10">
        <v>1000</v>
      </c>
      <c r="D61" s="20">
        <v>1.9589039314323192E-2</v>
      </c>
      <c r="E61" s="20">
        <v>1.4254524564495719E-3</v>
      </c>
      <c r="F61" s="20">
        <v>7.3393042462729131E-3</v>
      </c>
      <c r="G61" s="20">
        <v>7.3465888728783545E-4</v>
      </c>
      <c r="H61" s="8" t="s">
        <v>3</v>
      </c>
      <c r="I61" s="35"/>
      <c r="J61" s="20">
        <v>-1.2109848008240308E-3</v>
      </c>
      <c r="K61" s="20">
        <v>1.0731852909520382E-3</v>
      </c>
      <c r="L61" s="20">
        <v>-1.7706959045865112E-3</v>
      </c>
      <c r="M61" s="20">
        <v>1.4363030892384067E-3</v>
      </c>
      <c r="N61" s="8" t="s">
        <v>3</v>
      </c>
      <c r="P61" s="21">
        <f t="shared" si="52"/>
        <v>2.0799835001054711E-2</v>
      </c>
      <c r="Q61" s="21">
        <f t="shared" si="53"/>
        <v>3.4796186299694254E-3</v>
      </c>
      <c r="R61" s="21">
        <f t="shared" si="54"/>
        <v>9.1103766216206038E-3</v>
      </c>
      <c r="S61" s="21">
        <f t="shared" si="55"/>
        <v>3.3230748742201629E-3</v>
      </c>
      <c r="T61" s="18" t="str">
        <f t="shared" si="56"/>
        <v>m</v>
      </c>
      <c r="U61" t="str">
        <f t="shared" si="27"/>
        <v>OK</v>
      </c>
      <c r="W61" s="22">
        <v>2.0799999999999999E-2</v>
      </c>
      <c r="X61" s="22"/>
      <c r="Y61" s="22">
        <v>9.1099999999999983E-3</v>
      </c>
      <c r="Z61" s="22"/>
      <c r="AA61" t="str">
        <f t="shared" si="28"/>
        <v>m</v>
      </c>
      <c r="AC61" s="22">
        <f t="shared" si="29"/>
        <v>-1.6499894528801407E-7</v>
      </c>
      <c r="AD61" s="22">
        <f t="shared" si="30"/>
        <v>3.4796186299694254E-3</v>
      </c>
      <c r="AE61" s="22">
        <f t="shared" si="31"/>
        <v>3.7662162060553284E-7</v>
      </c>
      <c r="AF61" s="22">
        <f t="shared" si="30"/>
        <v>3.3230748742201629E-3</v>
      </c>
      <c r="AG61" t="str">
        <f t="shared" si="32"/>
        <v>m</v>
      </c>
      <c r="AH61" s="22">
        <f t="shared" si="33"/>
        <v>2.4115147222864008E-8</v>
      </c>
      <c r="AI61" s="22"/>
      <c r="AJ61" s="22">
        <f t="shared" si="34"/>
        <v>1.5085942564607713E-10</v>
      </c>
      <c r="AK61" s="22"/>
      <c r="AL61" t="str">
        <f t="shared" si="35"/>
        <v>m</v>
      </c>
      <c r="AN61" s="11">
        <f t="shared" si="57"/>
        <v>1</v>
      </c>
      <c r="AO61" s="11" t="str">
        <f t="shared" si="58"/>
        <v>kHz</v>
      </c>
      <c r="AP61" s="12">
        <f t="shared" si="59"/>
        <v>1E-3</v>
      </c>
      <c r="AQ61" s="13">
        <f t="shared" si="36"/>
        <v>2.0800024115147224E-5</v>
      </c>
      <c r="AR61" s="13">
        <f t="shared" si="37"/>
        <v>1.7842761485582689E-6</v>
      </c>
      <c r="AS61" s="13">
        <f t="shared" si="38"/>
        <v>9.110000150859425E-6</v>
      </c>
      <c r="AT61" s="13">
        <f t="shared" si="39"/>
        <v>1.6132855434878201E-6</v>
      </c>
      <c r="AU61" s="17">
        <f t="shared" si="40"/>
        <v>2.2707556141940173E-5</v>
      </c>
      <c r="AV61" s="14">
        <f t="shared" si="41"/>
        <v>1.7578783276390006E-6</v>
      </c>
      <c r="AW61" s="17">
        <f t="shared" si="42"/>
        <v>0.41281348127040929</v>
      </c>
      <c r="AX61" s="13">
        <f t="shared" si="43"/>
        <v>7.2311152840298529E-2</v>
      </c>
      <c r="AZ61" s="12">
        <f>IFERROR(MATCH(AU61 - 0.000001,'Ref Z list'!$C$5:$C$30,1),1)</f>
        <v>1</v>
      </c>
      <c r="BA61" s="12" t="str">
        <f>INDEX('Ref Z list'!$D$5:$D$30,AZ61)</f>
        <v>0m</v>
      </c>
      <c r="BB61" s="12">
        <f>INDEX('Ref Z list'!$C$5:$C$30,AZ61)</f>
        <v>0</v>
      </c>
      <c r="BC61" s="12">
        <f>IFERROR(MATCH(AN61&amp;AO61&amp;A61&amp;B61&amp;BA61,'Cal Data'!$AR$6:$AR$1108,0),0)</f>
        <v>16</v>
      </c>
      <c r="BD61" s="12">
        <f t="shared" si="44"/>
        <v>1</v>
      </c>
      <c r="BE61" s="12" t="str">
        <f>INDEX('Ref Z list'!$D$5:$D$30,BD61+1)</f>
        <v>1m</v>
      </c>
      <c r="BF61" s="12">
        <f>IFERROR(MATCH(AN61&amp;AO61&amp;A61&amp;B61&amp;BE61,'Cal Data'!$AR$6:$AR$1108,0),0)</f>
        <v>34</v>
      </c>
      <c r="BG61" s="12">
        <f t="shared" si="45"/>
        <v>1</v>
      </c>
      <c r="BH61" s="12" t="str">
        <f>INDEX('Ref Z list'!$D$5:$D$30,BG61)</f>
        <v>0m</v>
      </c>
      <c r="BI61" s="12" t="str">
        <f>IF(INDEX('Ref Z list'!$D$5:$D$30,BG61+1)=0,BH61,INDEX('Ref Z list'!$D$5:$D$30,BG61+1))</f>
        <v>1m</v>
      </c>
      <c r="BJ61" s="12">
        <f>INDEX('Ref Z list'!$C$5:$C$30,BG61)</f>
        <v>0</v>
      </c>
      <c r="BK61" s="12">
        <f>INDEX('Ref Z list'!$C$5:$C$30,BG61+1)</f>
        <v>1E-3</v>
      </c>
      <c r="BL61" s="14" t="str">
        <f t="shared" si="46"/>
        <v>1kHz1m0m</v>
      </c>
      <c r="BM61" s="14" t="str">
        <f t="shared" si="47"/>
        <v>1kHz1m1m</v>
      </c>
      <c r="BN61" s="12">
        <f>IFERROR(MATCH(BL61,'Cal Data'!$AR$6:$AR$1108,0),0)</f>
        <v>16</v>
      </c>
      <c r="BO61" s="12">
        <f>IFERROR(MATCH(BM61,'Cal Data'!$AR$6:$AR$1108,0),0)</f>
        <v>34</v>
      </c>
      <c r="BQ61" s="14" t="str">
        <f>INDEX('Cal Data'!AR$6:AR$1108,$BN61)</f>
        <v>1kHz1m0m</v>
      </c>
      <c r="BR61" s="14">
        <f>INDEX('Cal Data'!AS$6:AS$1108,$BN61)</f>
        <v>0</v>
      </c>
      <c r="BS61" s="14">
        <f>INDEX('Cal Data'!AT$6:AT$1108,$BN61)</f>
        <v>3.9248464075885238E-3</v>
      </c>
      <c r="BT61" s="14">
        <f>INDEX('Cal Data'!AU$6:AU$1108,$BN61)</f>
        <v>0</v>
      </c>
      <c r="BU61" s="14">
        <f>INDEX('Cal Data'!AV$6:AV$1108,$BN61)</f>
        <v>1.7446626564626699E-3</v>
      </c>
      <c r="BV61" s="14" t="str">
        <f>INDEX('Cal Data'!AR$6:AR$1108,$BO61)</f>
        <v>1kHz1m1m</v>
      </c>
      <c r="BW61" s="14">
        <f>INDEX('Cal Data'!AS$6:AS$1108,$BO61)</f>
        <v>-4.3280510973959033E-8</v>
      </c>
      <c r="BX61" s="14">
        <f>INDEX('Cal Data'!AT$6:AT$1108,$BO61)</f>
        <v>2.1582836084483464E-3</v>
      </c>
      <c r="BY61" s="14">
        <f>INDEX('Cal Data'!AU$6:AU$1108,$BO61)</f>
        <v>1.8157768739338851E-8</v>
      </c>
      <c r="BZ61" s="14">
        <f>INDEX('Cal Data'!AV$6:AV$1108,$BO61)</f>
        <v>3.1997234247790511E-3</v>
      </c>
      <c r="CB61" s="14">
        <f t="shared" si="60"/>
        <v>-9.8279463279303244E-10</v>
      </c>
      <c r="CC61" s="14">
        <f t="shared" si="61"/>
        <v>2.1582836084483464E-3</v>
      </c>
      <c r="CD61" s="14">
        <f t="shared" si="62"/>
        <v>1.8157768739338851E-8</v>
      </c>
      <c r="CE61" s="14">
        <f t="shared" si="63"/>
        <v>1.7777035305491487E-3</v>
      </c>
      <c r="CG61" s="14">
        <f t="shared" si="64"/>
        <v>2.0799041320514432E-5</v>
      </c>
      <c r="CH61" s="14">
        <f t="shared" si="65"/>
        <v>2.1582865586066906E-3</v>
      </c>
      <c r="CI61" s="14">
        <f t="shared" si="66"/>
        <v>9.1281579195987638E-6</v>
      </c>
      <c r="CJ61" s="14">
        <f t="shared" si="67"/>
        <v>1.777706458695554E-3</v>
      </c>
      <c r="CL61">
        <f>INDEX('Cal Data'!BB$6:BB$1000,$BN61)</f>
        <v>1</v>
      </c>
      <c r="CM61">
        <f>INDEX('Cal Data'!BC$6:BC$1000,$BN61)</f>
        <v>4.295144596869344E-6</v>
      </c>
      <c r="CN61">
        <f>INDEX('Cal Data'!BD$6:BD$1000,$BN61)</f>
        <v>1.8527591708065311E-5</v>
      </c>
      <c r="CO61">
        <f>INDEX('Cal Data'!BE$6:BE$1000,$BN61)</f>
        <v>3.1960442972909526E-3</v>
      </c>
      <c r="CP61" t="str">
        <f>INDEX('Cal Data'!BF$6:BF$1000,$BN61)</f>
        <v>OK</v>
      </c>
      <c r="CQ61">
        <f>INDEX('Cal Data'!BB$6:BB$1000,$BO61)</f>
        <v>0.99995696895647046</v>
      </c>
      <c r="CR61">
        <f>INDEX('Cal Data'!BC$6:BC$1000,$BO61)</f>
        <v>2.2620211772097399E-6</v>
      </c>
      <c r="CS61">
        <f>INDEX('Cal Data'!BD$6:BD$1000,$BO61)</f>
        <v>1.8527591708065311E-5</v>
      </c>
      <c r="CT61">
        <f>INDEX('Cal Data'!BE$6:BE$1000,$BO61)</f>
        <v>3.1960442972909526E-3</v>
      </c>
      <c r="CU61" t="str">
        <f>INDEX('Cal Data'!BF$6:BF$1000,$BO61)</f>
        <v>OK</v>
      </c>
      <c r="CW61" s="14">
        <f t="shared" si="68"/>
        <v>0.99999902287016318</v>
      </c>
      <c r="CX61" s="14">
        <f t="shared" si="69"/>
        <v>2.2620211772097399E-6</v>
      </c>
      <c r="CY61" s="14">
        <f t="shared" si="70"/>
        <v>1.8527591708065311E-5</v>
      </c>
      <c r="CZ61" s="14">
        <f t="shared" si="71"/>
        <v>3.1960442972909526E-3</v>
      </c>
      <c r="DB61" s="14">
        <f t="shared" si="72"/>
        <v>2.2707533953709546E-5</v>
      </c>
      <c r="DC61" s="14">
        <f t="shared" si="73"/>
        <v>3.5157566556532207E-6</v>
      </c>
      <c r="DD61" s="25">
        <f t="shared" si="74"/>
        <v>0.41283200886211735</v>
      </c>
      <c r="DE61" s="25">
        <f t="shared" si="75"/>
        <v>0.14465761645873437</v>
      </c>
      <c r="DF61" s="14">
        <f t="shared" si="48"/>
        <v>2.0799835001054711E-5</v>
      </c>
      <c r="DG61" s="14">
        <f t="shared" si="49"/>
        <v>3.4796186299694256E-6</v>
      </c>
      <c r="DH61" s="14">
        <f t="shared" si="50"/>
        <v>9.1103766216206048E-6</v>
      </c>
      <c r="DI61" s="14">
        <f t="shared" si="51"/>
        <v>3.323074874220163E-6</v>
      </c>
    </row>
    <row r="62" spans="1:113" x14ac:dyDescent="0.25">
      <c r="A62" s="7">
        <v>3</v>
      </c>
      <c r="B62" s="7" t="s">
        <v>3</v>
      </c>
      <c r="C62" s="10">
        <v>2</v>
      </c>
      <c r="D62" s="20">
        <v>2.5416710686665667</v>
      </c>
      <c r="E62" s="20">
        <v>7.0997364778961289E-4</v>
      </c>
      <c r="F62" s="20">
        <v>-0.44344610660882305</v>
      </c>
      <c r="G62" s="20">
        <v>1.2435088196786485E-3</v>
      </c>
      <c r="H62" s="8" t="s">
        <v>3</v>
      </c>
      <c r="I62" s="35"/>
      <c r="J62" s="20">
        <v>1.6855405427977767E-3</v>
      </c>
      <c r="K62" s="20">
        <v>1.2615182028422535E-3</v>
      </c>
      <c r="L62" s="20">
        <v>1.4629170649983296E-3</v>
      </c>
      <c r="M62" s="20">
        <v>1.0139699141897718E-3</v>
      </c>
      <c r="N62" s="8" t="s">
        <v>3</v>
      </c>
      <c r="P62" s="21">
        <f t="shared" si="52"/>
        <v>2.5399999988575477</v>
      </c>
      <c r="Q62" s="21">
        <f t="shared" si="53"/>
        <v>2.9618185771161645E-3</v>
      </c>
      <c r="R62" s="21">
        <f t="shared" si="54"/>
        <v>-0.44500000660432143</v>
      </c>
      <c r="S62" s="21">
        <f t="shared" si="55"/>
        <v>4.3924853426731952E-3</v>
      </c>
      <c r="T62" s="18" t="str">
        <f t="shared" si="56"/>
        <v>m</v>
      </c>
      <c r="U62" t="str">
        <f t="shared" si="27"/>
        <v>OK</v>
      </c>
      <c r="W62" s="22">
        <v>2.54</v>
      </c>
      <c r="X62" s="22"/>
      <c r="Y62" s="22">
        <v>-0.44499999999999995</v>
      </c>
      <c r="Z62" s="22"/>
      <c r="AA62" t="str">
        <f t="shared" si="28"/>
        <v>m</v>
      </c>
      <c r="AC62" s="22">
        <f t="shared" si="29"/>
        <v>-1.142452354940815E-9</v>
      </c>
      <c r="AD62" s="22">
        <f t="shared" si="30"/>
        <v>2.9618185771161645E-3</v>
      </c>
      <c r="AE62" s="22">
        <f t="shared" si="31"/>
        <v>-6.6043214785871385E-9</v>
      </c>
      <c r="AF62" s="22">
        <f t="shared" si="30"/>
        <v>4.3924853426731952E-3</v>
      </c>
      <c r="AG62" t="str">
        <f t="shared" si="32"/>
        <v>m</v>
      </c>
      <c r="AH62" s="22">
        <f t="shared" si="33"/>
        <v>-1.4471876231159087E-5</v>
      </c>
      <c r="AI62" s="22"/>
      <c r="AJ62" s="22">
        <f t="shared" si="34"/>
        <v>9.0976326178549005E-5</v>
      </c>
      <c r="AK62" s="22"/>
      <c r="AL62" t="str">
        <f t="shared" si="35"/>
        <v>m</v>
      </c>
      <c r="AN62" s="11">
        <f t="shared" si="57"/>
        <v>2</v>
      </c>
      <c r="AO62" s="11" t="str">
        <f t="shared" si="58"/>
        <v>Hz</v>
      </c>
      <c r="AP62" s="12">
        <f t="shared" si="59"/>
        <v>1E-3</v>
      </c>
      <c r="AQ62" s="13">
        <f t="shared" si="36"/>
        <v>2.5399855281237689E-3</v>
      </c>
      <c r="AR62" s="13">
        <f t="shared" si="37"/>
        <v>1.4475810017605364E-6</v>
      </c>
      <c r="AS62" s="13">
        <f t="shared" si="38"/>
        <v>-4.4490902367382143E-4</v>
      </c>
      <c r="AT62" s="13">
        <f t="shared" si="39"/>
        <v>1.6045090125956286E-6</v>
      </c>
      <c r="AU62" s="17">
        <f t="shared" si="40"/>
        <v>2.5786567283034348E-3</v>
      </c>
      <c r="AV62" s="14">
        <f t="shared" si="41"/>
        <v>1.4524973590640549E-6</v>
      </c>
      <c r="AW62" s="17">
        <f t="shared" si="42"/>
        <v>-0.17340287832339382</v>
      </c>
      <c r="AX62" s="13">
        <f t="shared" si="43"/>
        <v>6.2050127813345038E-4</v>
      </c>
      <c r="AZ62" s="12">
        <f>IFERROR(MATCH(AU62 - 0.000001,'Ref Z list'!$C$5:$C$30,1),1)</f>
        <v>2</v>
      </c>
      <c r="BA62" s="12" t="str">
        <f>INDEX('Ref Z list'!$D$5:$D$30,AZ62)</f>
        <v>1m</v>
      </c>
      <c r="BB62" s="12">
        <f>INDEX('Ref Z list'!$C$5:$C$30,AZ62)</f>
        <v>1E-3</v>
      </c>
      <c r="BC62" s="12">
        <f>IFERROR(MATCH(AN62&amp;AO62&amp;A62&amp;B62&amp;BA62,'Cal Data'!$AR$6:$AR$1108,0),0)</f>
        <v>44</v>
      </c>
      <c r="BD62" s="12">
        <f t="shared" si="44"/>
        <v>2</v>
      </c>
      <c r="BE62" s="12" t="str">
        <f>INDEX('Ref Z list'!$D$5:$D$30,BD62+1)</f>
        <v>3m</v>
      </c>
      <c r="BF62" s="12">
        <f>IFERROR(MATCH(AN62&amp;AO62&amp;A62&amp;B62&amp;BE62,'Cal Data'!$AR$6:$AR$1108,0),0)</f>
        <v>62</v>
      </c>
      <c r="BG62" s="12">
        <f t="shared" si="45"/>
        <v>2</v>
      </c>
      <c r="BH62" s="12" t="str">
        <f>INDEX('Ref Z list'!$D$5:$D$30,BG62)</f>
        <v>1m</v>
      </c>
      <c r="BI62" s="12" t="str">
        <f>IF(INDEX('Ref Z list'!$D$5:$D$30,BG62+1)=0,BH62,INDEX('Ref Z list'!$D$5:$D$30,BG62+1))</f>
        <v>3m</v>
      </c>
      <c r="BJ62" s="12">
        <f>INDEX('Ref Z list'!$C$5:$C$30,BG62)</f>
        <v>1E-3</v>
      </c>
      <c r="BK62" s="12">
        <f>INDEX('Ref Z list'!$C$5:$C$30,BG62+1)</f>
        <v>3.0000000000000001E-3</v>
      </c>
      <c r="BL62" s="14" t="str">
        <f t="shared" si="46"/>
        <v>2Hz3m1m</v>
      </c>
      <c r="BM62" s="14" t="str">
        <f t="shared" si="47"/>
        <v>2Hz3m3m</v>
      </c>
      <c r="BN62" s="12">
        <f>IFERROR(MATCH(BL62,'Cal Data'!$AR$6:$AR$1108,0),0)</f>
        <v>44</v>
      </c>
      <c r="BO62" s="12">
        <f>IFERROR(MATCH(BM62,'Cal Data'!$AR$6:$AR$1108,0),0)</f>
        <v>62</v>
      </c>
      <c r="BQ62" s="14" t="str">
        <f>INDEX('Cal Data'!AR$6:AR$1108,$BN62)</f>
        <v>2Hz3m1m</v>
      </c>
      <c r="BR62" s="14">
        <f>INDEX('Cal Data'!AS$6:AS$1108,$BN62)</f>
        <v>1.1325855663263731E-8</v>
      </c>
      <c r="BS62" s="14">
        <f>INDEX('Cal Data'!AT$6:AT$1108,$BN62)</f>
        <v>2.6982665176230498E-3</v>
      </c>
      <c r="BT62" s="14">
        <f>INDEX('Cal Data'!AU$6:AU$1108,$BN62)</f>
        <v>9.9999185017215551E-8</v>
      </c>
      <c r="BU62" s="14">
        <f>INDEX('Cal Data'!AV$6:AV$1108,$BN62)</f>
        <v>1.4561053383603309E-3</v>
      </c>
      <c r="BV62" s="14" t="str">
        <f>INDEX('Cal Data'!AR$6:AR$1108,$BO62)</f>
        <v>2Hz3m3m</v>
      </c>
      <c r="BW62" s="14">
        <f>INDEX('Cal Data'!AS$6:AS$1108,$BO62)</f>
        <v>3.507794116546642E-8</v>
      </c>
      <c r="BX62" s="14">
        <f>INDEX('Cal Data'!AT$6:AT$1108,$BO62)</f>
        <v>3.8536030811789157E-3</v>
      </c>
      <c r="BY62" s="14">
        <f>INDEX('Cal Data'!AU$6:AU$1108,$BO62)</f>
        <v>-2.0848256324374922E-7</v>
      </c>
      <c r="BZ62" s="14">
        <f>INDEX('Cal Data'!AV$6:AV$1108,$BO62)</f>
        <v>1.8577401080530698E-3</v>
      </c>
      <c r="CB62" s="14">
        <f t="shared" si="60"/>
        <v>3.00740504579091E-8</v>
      </c>
      <c r="CC62" s="14">
        <f t="shared" si="61"/>
        <v>3.8536030811789157E-3</v>
      </c>
      <c r="CD62" s="14">
        <f t="shared" si="62"/>
        <v>-1.4349420870827367E-7</v>
      </c>
      <c r="CE62" s="14">
        <f t="shared" si="63"/>
        <v>1.7731270541083523E-3</v>
      </c>
      <c r="CG62" s="14">
        <f t="shared" si="64"/>
        <v>2.5400156021742268E-3</v>
      </c>
      <c r="CH62" s="14">
        <f t="shared" si="65"/>
        <v>3.8536041687275901E-3</v>
      </c>
      <c r="CI62" s="14">
        <f t="shared" si="66"/>
        <v>-4.450525178825297E-4</v>
      </c>
      <c r="CJ62" s="14">
        <f t="shared" si="67"/>
        <v>1.7731299579578621E-3</v>
      </c>
      <c r="CL62">
        <f>INDEX('Cal Data'!BB$6:BB$1000,$BN62)</f>
        <v>1.0000113297076016</v>
      </c>
      <c r="CM62">
        <f>INDEX('Cal Data'!BC$6:BC$1000,$BN62)</f>
        <v>2.706439756096094E-6</v>
      </c>
      <c r="CN62">
        <f>INDEX('Cal Data'!BD$6:BD$1000,$BN62)</f>
        <v>1.0000343369241767E-4</v>
      </c>
      <c r="CO62">
        <f>INDEX('Cal Data'!BE$6:BE$1000,$BN62)</f>
        <v>2.8825527051732449E-3</v>
      </c>
      <c r="CP62" t="str">
        <f>INDEX('Cal Data'!BF$6:BF$1000,$BN62)</f>
        <v>OK</v>
      </c>
      <c r="CQ62">
        <f>INDEX('Cal Data'!BB$6:BB$1000,$BO62)</f>
        <v>1.0000116920544762</v>
      </c>
      <c r="CR62">
        <f>INDEX('Cal Data'!BC$6:BC$1000,$BO62)</f>
        <v>5.4909711607382672E-6</v>
      </c>
      <c r="CS62">
        <f>INDEX('Cal Data'!BD$6:BD$1000,$BO62)</f>
        <v>-6.9493533563512471E-5</v>
      </c>
      <c r="CT62">
        <f>INDEX('Cal Data'!BE$6:BE$1000,$BO62)</f>
        <v>7.3581955102576795E-4</v>
      </c>
      <c r="CU62" t="str">
        <f>INDEX('Cal Data'!BF$6:BF$1000,$BO62)</f>
        <v>OK</v>
      </c>
      <c r="CW62" s="14">
        <f t="shared" si="68"/>
        <v>1.0000116157182675</v>
      </c>
      <c r="CX62" s="14">
        <f t="shared" si="69"/>
        <v>5.4909711607382672E-6</v>
      </c>
      <c r="CY62" s="14">
        <f t="shared" si="70"/>
        <v>-3.3785330200382854E-5</v>
      </c>
      <c r="CZ62" s="14">
        <f t="shared" si="71"/>
        <v>1.1880753363397603E-3</v>
      </c>
      <c r="DB62" s="14">
        <f t="shared" si="72"/>
        <v>2.5786866812534995E-3</v>
      </c>
      <c r="DC62" s="14">
        <f t="shared" si="73"/>
        <v>2.9050292251491339E-6</v>
      </c>
      <c r="DD62" s="25">
        <f t="shared" si="74"/>
        <v>-0.1734366636535942</v>
      </c>
      <c r="DE62" s="25">
        <f t="shared" si="75"/>
        <v>1.7180251306310444E-3</v>
      </c>
      <c r="DF62" s="14">
        <f t="shared" si="48"/>
        <v>2.5399999988575477E-3</v>
      </c>
      <c r="DG62" s="14">
        <f t="shared" si="49"/>
        <v>2.9618185771161648E-6</v>
      </c>
      <c r="DH62" s="14">
        <f t="shared" si="50"/>
        <v>-4.4500000660432145E-4</v>
      </c>
      <c r="DI62" s="14">
        <f t="shared" si="51"/>
        <v>4.392485342673195E-6</v>
      </c>
    </row>
    <row r="63" spans="1:113" x14ac:dyDescent="0.25">
      <c r="A63" s="7">
        <v>100</v>
      </c>
      <c r="B63" s="7" t="s">
        <v>3</v>
      </c>
      <c r="C63" s="10">
        <v>5000</v>
      </c>
      <c r="D63" s="20">
        <v>-5.7587483097410601</v>
      </c>
      <c r="E63" s="20">
        <v>2.5550879462895264E-4</v>
      </c>
      <c r="F63" s="20">
        <v>16.302237761633197</v>
      </c>
      <c r="G63" s="20">
        <v>2.3821531303126411E-4</v>
      </c>
      <c r="H63" s="8" t="s">
        <v>3</v>
      </c>
      <c r="I63" s="35"/>
      <c r="J63" s="20">
        <v>3.9734948751613787E-5</v>
      </c>
      <c r="K63" s="20">
        <v>1.0026918731985801E-3</v>
      </c>
      <c r="L63" s="20">
        <v>1.1635321441832019E-3</v>
      </c>
      <c r="M63" s="20">
        <v>4.7403893441503144E-4</v>
      </c>
      <c r="N63" s="8" t="s">
        <v>3</v>
      </c>
      <c r="P63" s="21">
        <f t="shared" si="52"/>
        <v>-5.7599891837009611</v>
      </c>
      <c r="Q63" s="21">
        <f t="shared" si="53"/>
        <v>8.5516128467587015E-3</v>
      </c>
      <c r="R63" s="21">
        <f t="shared" si="54"/>
        <v>16.300003457976416</v>
      </c>
      <c r="S63" s="21">
        <f t="shared" si="55"/>
        <v>3.2298285442673262E-3</v>
      </c>
      <c r="T63" s="18" t="str">
        <f t="shared" si="56"/>
        <v>m</v>
      </c>
      <c r="U63" t="str">
        <f t="shared" si="27"/>
        <v>OK</v>
      </c>
      <c r="W63" s="22">
        <v>-5.7600000000000007</v>
      </c>
      <c r="X63" s="22"/>
      <c r="Y63" s="22">
        <v>16.299999999999997</v>
      </c>
      <c r="Z63" s="22"/>
      <c r="AA63" t="str">
        <f t="shared" si="28"/>
        <v>m</v>
      </c>
      <c r="AC63" s="22">
        <f t="shared" si="29"/>
        <v>1.0816299039539956E-5</v>
      </c>
      <c r="AD63" s="22">
        <f t="shared" si="30"/>
        <v>8.5516128467587015E-3</v>
      </c>
      <c r="AE63" s="22">
        <f t="shared" si="31"/>
        <v>3.4579764189857087E-6</v>
      </c>
      <c r="AF63" s="22">
        <f t="shared" si="30"/>
        <v>3.2298285442673262E-3</v>
      </c>
      <c r="AG63" t="str">
        <f t="shared" si="32"/>
        <v>m</v>
      </c>
      <c r="AH63" s="22">
        <f t="shared" si="33"/>
        <v>1.2119553101888059E-3</v>
      </c>
      <c r="AI63" s="22"/>
      <c r="AJ63" s="22">
        <f t="shared" si="34"/>
        <v>1.0742294890171422E-3</v>
      </c>
      <c r="AK63" s="22"/>
      <c r="AL63" t="str">
        <f t="shared" si="35"/>
        <v>m</v>
      </c>
      <c r="AN63" s="11">
        <f t="shared" si="57"/>
        <v>5</v>
      </c>
      <c r="AO63" s="11" t="str">
        <f t="shared" si="58"/>
        <v>kHz</v>
      </c>
      <c r="AP63" s="12">
        <f t="shared" si="59"/>
        <v>1E-3</v>
      </c>
      <c r="AQ63" s="13">
        <f t="shared" si="36"/>
        <v>-5.7587880446898117E-3</v>
      </c>
      <c r="AR63" s="13">
        <f t="shared" si="37"/>
        <v>1.0347346213939194E-6</v>
      </c>
      <c r="AS63" s="13">
        <f t="shared" si="38"/>
        <v>1.6301074229489013E-2</v>
      </c>
      <c r="AT63" s="13">
        <f t="shared" si="39"/>
        <v>5.3052751738615938E-7</v>
      </c>
      <c r="AU63" s="17">
        <f t="shared" si="40"/>
        <v>1.7288396709324239E-2</v>
      </c>
      <c r="AV63" s="14">
        <f t="shared" si="41"/>
        <v>6.0747685069354305E-7</v>
      </c>
      <c r="AW63" s="17">
        <f t="shared" si="42"/>
        <v>1.9103871768338005</v>
      </c>
      <c r="AX63" s="13">
        <f t="shared" si="43"/>
        <v>5.7351619723122361E-5</v>
      </c>
      <c r="AZ63" s="12">
        <f>IFERROR(MATCH(AU63 - 0.000001,'Ref Z list'!$C$5:$C$30,1),1)</f>
        <v>4</v>
      </c>
      <c r="BA63" s="12" t="str">
        <f>INDEX('Ref Z list'!$D$5:$D$30,AZ63)</f>
        <v>10m</v>
      </c>
      <c r="BB63" s="12">
        <f>INDEX('Ref Z list'!$C$5:$C$30,AZ63)</f>
        <v>0.01</v>
      </c>
      <c r="BC63" s="12">
        <f>IFERROR(MATCH(AN63&amp;AO63&amp;A63&amp;B63&amp;BA63,'Cal Data'!$AR$6:$AR$1108,0),0)</f>
        <v>126</v>
      </c>
      <c r="BD63" s="12">
        <f t="shared" si="44"/>
        <v>4</v>
      </c>
      <c r="BE63" s="12" t="str">
        <f>INDEX('Ref Z list'!$D$5:$D$30,BD63+1)</f>
        <v>100m</v>
      </c>
      <c r="BF63" s="12">
        <f>IFERROR(MATCH(AN63&amp;AO63&amp;A63&amp;B63&amp;BE63,'Cal Data'!$AR$6:$AR$1108,0),0)</f>
        <v>144</v>
      </c>
      <c r="BG63" s="12">
        <f t="shared" si="45"/>
        <v>4</v>
      </c>
      <c r="BH63" s="12" t="str">
        <f>INDEX('Ref Z list'!$D$5:$D$30,BG63)</f>
        <v>10m</v>
      </c>
      <c r="BI63" s="12" t="str">
        <f>IF(INDEX('Ref Z list'!$D$5:$D$30,BG63+1)=0,BH63,INDEX('Ref Z list'!$D$5:$D$30,BG63+1))</f>
        <v>100m</v>
      </c>
      <c r="BJ63" s="12">
        <f>INDEX('Ref Z list'!$C$5:$C$30,BG63)</f>
        <v>0.01</v>
      </c>
      <c r="BK63" s="12">
        <f>INDEX('Ref Z list'!$C$5:$C$30,BG63+1)</f>
        <v>0.1</v>
      </c>
      <c r="BL63" s="14" t="str">
        <f t="shared" si="46"/>
        <v>5kHz100m10m</v>
      </c>
      <c r="BM63" s="14" t="str">
        <f t="shared" si="47"/>
        <v>5kHz100m100m</v>
      </c>
      <c r="BN63" s="12">
        <f>IFERROR(MATCH(BL63,'Cal Data'!$AR$6:$AR$1108,0),0)</f>
        <v>126</v>
      </c>
      <c r="BO63" s="12">
        <f>IFERROR(MATCH(BM63,'Cal Data'!$AR$6:$AR$1108,0),0)</f>
        <v>144</v>
      </c>
      <c r="BQ63" s="14" t="str">
        <f>INDEX('Cal Data'!AR$6:AR$1108,$BN63)</f>
        <v>5kHz100m10m</v>
      </c>
      <c r="BR63" s="14">
        <f>INDEX('Cal Data'!AS$6:AS$1108,$BN63)</f>
        <v>-4.0200594631986664E-7</v>
      </c>
      <c r="BS63" s="14">
        <f>INDEX('Cal Data'!AT$6:AT$1108,$BN63)</f>
        <v>3.6148581484254103E-3</v>
      </c>
      <c r="BT63" s="14">
        <f>INDEX('Cal Data'!AU$6:AU$1108,$BN63)</f>
        <v>9.9974746028426821E-7</v>
      </c>
      <c r="BU63" s="14">
        <f>INDEX('Cal Data'!AV$6:AV$1108,$BN63)</f>
        <v>1.2206376148547693E-4</v>
      </c>
      <c r="BV63" s="14" t="str">
        <f>INDEX('Cal Data'!AR$6:AR$1108,$BO63)</f>
        <v>5kHz100m100m</v>
      </c>
      <c r="BW63" s="14">
        <f>INDEX('Cal Data'!AS$6:AS$1108,$BO63)</f>
        <v>-3.756102185559218E-6</v>
      </c>
      <c r="BX63" s="14">
        <f>INDEX('Cal Data'!AT$6:AT$1108,$BO63)</f>
        <v>1.9260358549451498E-3</v>
      </c>
      <c r="BY63" s="14">
        <f>INDEX('Cal Data'!AU$6:AU$1108,$BO63)</f>
        <v>-6.9990116240035635E-6</v>
      </c>
      <c r="BZ63" s="14">
        <f>INDEX('Cal Data'!AV$6:AV$1108,$BO63)</f>
        <v>2.1306578429941356E-3</v>
      </c>
      <c r="CB63" s="14">
        <f t="shared" si="60"/>
        <v>-6.7362799068463205E-7</v>
      </c>
      <c r="CC63" s="14">
        <f t="shared" si="61"/>
        <v>1.9260358549451498E-3</v>
      </c>
      <c r="CD63" s="14">
        <f t="shared" si="62"/>
        <v>3.5199046707759279E-7</v>
      </c>
      <c r="CE63" s="14">
        <f t="shared" si="63"/>
        <v>2.8472410030809747E-4</v>
      </c>
      <c r="CG63" s="14">
        <f t="shared" si="64"/>
        <v>-5.7594616726804959E-3</v>
      </c>
      <c r="CH63" s="14">
        <f t="shared" si="65"/>
        <v>1.9260369667369421E-3</v>
      </c>
      <c r="CI63" s="14">
        <f t="shared" si="66"/>
        <v>1.6301426219956092E-2</v>
      </c>
      <c r="CJ63" s="14">
        <f t="shared" si="67"/>
        <v>2.8472607736918366E-4</v>
      </c>
      <c r="CL63">
        <f>INDEX('Cal Data'!BB$6:BB$1000,$BN63)</f>
        <v>0.99996515548062836</v>
      </c>
      <c r="CM63">
        <f>INDEX('Cal Data'!BC$6:BC$1000,$BN63)</f>
        <v>5.2626970991774824E-6</v>
      </c>
      <c r="CN63">
        <f>INDEX('Cal Data'!BD$6:BD$1000,$BN63)</f>
        <v>9.9619979016724036E-5</v>
      </c>
      <c r="CO63">
        <f>INDEX('Cal Data'!BE$6:BE$1000,$BN63)</f>
        <v>5.131945666706579E-4</v>
      </c>
      <c r="CP63" t="str">
        <f>INDEX('Cal Data'!BF$6:BF$1000,$BN63)</f>
        <v>OK</v>
      </c>
      <c r="CQ63">
        <f>INDEX('Cal Data'!BB$6:BB$1000,$BO63)</f>
        <v>0.99996012007456858</v>
      </c>
      <c r="CR63">
        <f>INDEX('Cal Data'!BC$6:BC$1000,$BO63)</f>
        <v>5.5463152411475356E-6</v>
      </c>
      <c r="CS63">
        <f>INDEX('Cal Data'!BD$6:BD$1000,$BO63)</f>
        <v>-6.6801386481525615E-5</v>
      </c>
      <c r="CT63">
        <f>INDEX('Cal Data'!BE$6:BE$1000,$BO63)</f>
        <v>4.9029075200550225E-4</v>
      </c>
      <c r="CU63" t="str">
        <f>INDEX('Cal Data'!BF$6:BF$1000,$BO63)</f>
        <v>OK</v>
      </c>
      <c r="CW63" s="14">
        <f t="shared" si="68"/>
        <v>0.99996474770243993</v>
      </c>
      <c r="CX63" s="14">
        <f t="shared" si="69"/>
        <v>5.5463152411475356E-6</v>
      </c>
      <c r="CY63" s="14">
        <f t="shared" si="70"/>
        <v>8.6142813098294155E-5</v>
      </c>
      <c r="CZ63" s="14">
        <f t="shared" si="71"/>
        <v>5.1133976569914133E-4</v>
      </c>
      <c r="DB63" s="14">
        <f t="shared" si="72"/>
        <v>1.7287787253619107E-2</v>
      </c>
      <c r="DC63" s="14">
        <f t="shared" si="73"/>
        <v>1.2187316331964476E-6</v>
      </c>
      <c r="DD63" s="25">
        <f t="shared" si="74"/>
        <v>1.9104733196468988</v>
      </c>
      <c r="DE63" s="25">
        <f t="shared" si="75"/>
        <v>5.2404693408578899E-4</v>
      </c>
      <c r="DF63" s="14">
        <f t="shared" si="48"/>
        <v>-5.7599891837009616E-3</v>
      </c>
      <c r="DG63" s="14">
        <f t="shared" si="49"/>
        <v>8.5516128467587025E-6</v>
      </c>
      <c r="DH63" s="14">
        <f t="shared" si="50"/>
        <v>1.6300003457976418E-2</v>
      </c>
      <c r="DI63" s="14">
        <f t="shared" si="51"/>
        <v>3.2298285442673263E-6</v>
      </c>
    </row>
    <row r="64" spans="1:113" x14ac:dyDescent="0.25">
      <c r="A64" s="7">
        <v>3</v>
      </c>
      <c r="B64" s="7" t="s">
        <v>3</v>
      </c>
      <c r="C64" s="10">
        <v>20</v>
      </c>
      <c r="D64" s="20">
        <v>-0.89425758499124508</v>
      </c>
      <c r="E64" s="20">
        <v>9.1813196079903585E-5</v>
      </c>
      <c r="F64" s="20">
        <v>1.829872351979859</v>
      </c>
      <c r="G64" s="20">
        <v>1.4185182883096326E-3</v>
      </c>
      <c r="H64" s="8" t="s">
        <v>3</v>
      </c>
      <c r="I64" s="35"/>
      <c r="J64" s="20">
        <v>6.1657262460411107E-4</v>
      </c>
      <c r="K64" s="20">
        <v>1.9593429965739763E-3</v>
      </c>
      <c r="L64" s="20">
        <v>-3.0646692250433744E-4</v>
      </c>
      <c r="M64" s="20">
        <v>3.8271740699843806E-5</v>
      </c>
      <c r="N64" s="8" t="s">
        <v>3</v>
      </c>
      <c r="P64" s="21">
        <f t="shared" si="52"/>
        <v>-0.89499999130570984</v>
      </c>
      <c r="Q64" s="21">
        <f t="shared" si="53"/>
        <v>5.5801220109816772E-3</v>
      </c>
      <c r="R64" s="21">
        <f t="shared" si="54"/>
        <v>1.8299999899665771</v>
      </c>
      <c r="S64" s="21">
        <f t="shared" si="55"/>
        <v>3.8278824874420163E-3</v>
      </c>
      <c r="T64" s="18" t="str">
        <f t="shared" si="56"/>
        <v>m</v>
      </c>
      <c r="U64" t="str">
        <f t="shared" si="27"/>
        <v>OK</v>
      </c>
      <c r="W64" s="22">
        <v>-0.89499999999999991</v>
      </c>
      <c r="X64" s="22"/>
      <c r="Y64" s="22">
        <v>1.83</v>
      </c>
      <c r="Z64" s="22"/>
      <c r="AA64" t="str">
        <f t="shared" si="28"/>
        <v>m</v>
      </c>
      <c r="AC64" s="22">
        <f t="shared" si="29"/>
        <v>8.6942900656694633E-9</v>
      </c>
      <c r="AD64" s="22">
        <f t="shared" si="30"/>
        <v>5.5801220109816772E-3</v>
      </c>
      <c r="AE64" s="22">
        <f t="shared" si="31"/>
        <v>-1.0033422981337026E-8</v>
      </c>
      <c r="AF64" s="22">
        <f t="shared" si="30"/>
        <v>3.8278824874420163E-3</v>
      </c>
      <c r="AG64" t="str">
        <f t="shared" si="32"/>
        <v>m</v>
      </c>
      <c r="AH64" s="22">
        <f t="shared" si="33"/>
        <v>1.2584238415069837E-4</v>
      </c>
      <c r="AI64" s="22"/>
      <c r="AJ64" s="22">
        <f t="shared" si="34"/>
        <v>1.788189023632647E-4</v>
      </c>
      <c r="AK64" s="22"/>
      <c r="AL64" t="str">
        <f t="shared" si="35"/>
        <v>m</v>
      </c>
      <c r="AN64" s="11">
        <f t="shared" si="57"/>
        <v>20</v>
      </c>
      <c r="AO64" s="11" t="str">
        <f t="shared" si="58"/>
        <v>Hz</v>
      </c>
      <c r="AP64" s="12">
        <f t="shared" si="59"/>
        <v>1E-3</v>
      </c>
      <c r="AQ64" s="13">
        <f t="shared" si="36"/>
        <v>-8.9487415761584923E-4</v>
      </c>
      <c r="AR64" s="13">
        <f t="shared" si="37"/>
        <v>1.9614929623115898E-6</v>
      </c>
      <c r="AS64" s="13">
        <f t="shared" si="38"/>
        <v>1.8301788189023635E-3</v>
      </c>
      <c r="AT64" s="13">
        <f t="shared" si="39"/>
        <v>1.4190344817533809E-6</v>
      </c>
      <c r="AU64" s="17">
        <f t="shared" si="40"/>
        <v>2.0372418283374034E-3</v>
      </c>
      <c r="AV64" s="14">
        <f t="shared" si="41"/>
        <v>1.5386633331615796E-6</v>
      </c>
      <c r="AW64" s="17">
        <f t="shared" si="42"/>
        <v>2.0255685494537787</v>
      </c>
      <c r="AX64" s="13">
        <f t="shared" si="43"/>
        <v>9.1747826718397373E-4</v>
      </c>
      <c r="AZ64" s="12">
        <f>IFERROR(MATCH(AU64 - 0.000001,'Ref Z list'!$C$5:$C$30,1),1)</f>
        <v>2</v>
      </c>
      <c r="BA64" s="12" t="str">
        <f>INDEX('Ref Z list'!$D$5:$D$30,AZ64)</f>
        <v>1m</v>
      </c>
      <c r="BB64" s="12">
        <f>INDEX('Ref Z list'!$C$5:$C$30,AZ64)</f>
        <v>1E-3</v>
      </c>
      <c r="BC64" s="12">
        <f>IFERROR(MATCH(AN64&amp;AO64&amp;A64&amp;B64&amp;BA64,'Cal Data'!$AR$6:$AR$1108,0),0)</f>
        <v>47</v>
      </c>
      <c r="BD64" s="12">
        <f t="shared" si="44"/>
        <v>2</v>
      </c>
      <c r="BE64" s="12" t="str">
        <f>INDEX('Ref Z list'!$D$5:$D$30,BD64+1)</f>
        <v>3m</v>
      </c>
      <c r="BF64" s="12">
        <f>IFERROR(MATCH(AN64&amp;AO64&amp;A64&amp;B64&amp;BE64,'Cal Data'!$AR$6:$AR$1108,0),0)</f>
        <v>65</v>
      </c>
      <c r="BG64" s="12">
        <f t="shared" si="45"/>
        <v>2</v>
      </c>
      <c r="BH64" s="12" t="str">
        <f>INDEX('Ref Z list'!$D$5:$D$30,BG64)</f>
        <v>1m</v>
      </c>
      <c r="BI64" s="12" t="str">
        <f>IF(INDEX('Ref Z list'!$D$5:$D$30,BG64+1)=0,BH64,INDEX('Ref Z list'!$D$5:$D$30,BG64+1))</f>
        <v>3m</v>
      </c>
      <c r="BJ64" s="12">
        <f>INDEX('Ref Z list'!$C$5:$C$30,BG64)</f>
        <v>1E-3</v>
      </c>
      <c r="BK64" s="12">
        <f>INDEX('Ref Z list'!$C$5:$C$30,BG64+1)</f>
        <v>3.0000000000000001E-3</v>
      </c>
      <c r="BL64" s="14" t="str">
        <f t="shared" si="46"/>
        <v>20Hz3m1m</v>
      </c>
      <c r="BM64" s="14" t="str">
        <f t="shared" si="47"/>
        <v>20Hz3m3m</v>
      </c>
      <c r="BN64" s="12">
        <f>IFERROR(MATCH(BL64,'Cal Data'!$AR$6:$AR$1108,0),0)</f>
        <v>47</v>
      </c>
      <c r="BO64" s="12">
        <f>IFERROR(MATCH(BM64,'Cal Data'!$AR$6:$AR$1108,0),0)</f>
        <v>65</v>
      </c>
      <c r="BQ64" s="14" t="str">
        <f>INDEX('Cal Data'!AR$6:AR$1108,$BN64)</f>
        <v>20Hz3m1m</v>
      </c>
      <c r="BR64" s="14">
        <f>INDEX('Cal Data'!AS$6:AS$1108,$BN64)</f>
        <v>-2.7333428392634779E-8</v>
      </c>
      <c r="BS64" s="14">
        <f>INDEX('Cal Data'!AT$6:AT$1108,$BN64)</f>
        <v>2.4511789431191245E-3</v>
      </c>
      <c r="BT64" s="14">
        <f>INDEX('Cal Data'!AU$6:AU$1108,$BN64)</f>
        <v>1.0000048677145242E-7</v>
      </c>
      <c r="BU64" s="14">
        <f>INDEX('Cal Data'!AV$6:AV$1108,$BN64)</f>
        <v>2.5753635076579714E-3</v>
      </c>
      <c r="BV64" s="14" t="str">
        <f>INDEX('Cal Data'!AR$6:AR$1108,$BO64)</f>
        <v>20Hz3m3m</v>
      </c>
      <c r="BW64" s="14">
        <f>INDEX('Cal Data'!AS$6:AS$1108,$BO64)</f>
        <v>-2.2320014373593614E-7</v>
      </c>
      <c r="BX64" s="14">
        <f>INDEX('Cal Data'!AT$6:AT$1108,$BO64)</f>
        <v>1.4029013810593323E-3</v>
      </c>
      <c r="BY64" s="14">
        <f>INDEX('Cal Data'!AU$6:AU$1108,$BO64)</f>
        <v>2.6563090627751524E-7</v>
      </c>
      <c r="BZ64" s="14">
        <f>INDEX('Cal Data'!AV$6:AV$1108,$BO64)</f>
        <v>7.8242113715815218E-4</v>
      </c>
      <c r="CB64" s="14">
        <f t="shared" si="60"/>
        <v>-1.2891400335919858E-7</v>
      </c>
      <c r="CC64" s="14">
        <f t="shared" si="61"/>
        <v>1.4029013810593323E-3</v>
      </c>
      <c r="CD64" s="14">
        <f t="shared" si="62"/>
        <v>1.8589988634983228E-7</v>
      </c>
      <c r="CE64" s="14">
        <f t="shared" si="63"/>
        <v>1.6455060964175559E-3</v>
      </c>
      <c r="CG64" s="14">
        <f t="shared" si="64"/>
        <v>-8.950030716192084E-4</v>
      </c>
      <c r="CH64" s="14">
        <f t="shared" si="65"/>
        <v>1.4029068660451937E-3</v>
      </c>
      <c r="CI64" s="14">
        <f t="shared" si="66"/>
        <v>1.8303647187887134E-3</v>
      </c>
      <c r="CJ64" s="14">
        <f t="shared" si="67"/>
        <v>1.6455085438802149E-3</v>
      </c>
      <c r="CL64">
        <f>INDEX('Cal Data'!BB$6:BB$1000,$BN64)</f>
        <v>0.99997268232520542</v>
      </c>
      <c r="CM64">
        <f>INDEX('Cal Data'!BC$6:BC$1000,$BN64)</f>
        <v>4.1268468759587353E-6</v>
      </c>
      <c r="CN64">
        <f>INDEX('Cal Data'!BD$6:BD$1000,$BN64)</f>
        <v>9.9999818438146075E-5</v>
      </c>
      <c r="CO64">
        <f>INDEX('Cal Data'!BE$6:BE$1000,$BN64)</f>
        <v>4.4715604771504497E-3</v>
      </c>
      <c r="CP64" t="str">
        <f>INDEX('Cal Data'!BF$6:BF$1000,$BN64)</f>
        <v>OK</v>
      </c>
      <c r="CQ64">
        <f>INDEX('Cal Data'!BB$6:BB$1000,$BO64)</f>
        <v>0.99992562583868538</v>
      </c>
      <c r="CR64">
        <f>INDEX('Cal Data'!BC$6:BC$1000,$BO64)</f>
        <v>1.6072308699446098E-6</v>
      </c>
      <c r="CS64">
        <f>INDEX('Cal Data'!BD$6:BD$1000,$BO64)</f>
        <v>8.8530648373263005E-5</v>
      </c>
      <c r="CT64">
        <f>INDEX('Cal Data'!BE$6:BE$1000,$BO64)</f>
        <v>3.2403009957397168E-4</v>
      </c>
      <c r="CU64" t="str">
        <f>INDEX('Cal Data'!BF$6:BF$1000,$BO64)</f>
        <v>OK</v>
      </c>
      <c r="CW64" s="14">
        <f t="shared" si="68"/>
        <v>0.99994827784714879</v>
      </c>
      <c r="CX64" s="14">
        <f t="shared" si="69"/>
        <v>1.6072308699446098E-6</v>
      </c>
      <c r="CY64" s="14">
        <f t="shared" si="70"/>
        <v>9.4051666974340108E-5</v>
      </c>
      <c r="CZ64" s="14">
        <f t="shared" si="71"/>
        <v>2.3205644811892761E-3</v>
      </c>
      <c r="DB64" s="14">
        <f t="shared" si="72"/>
        <v>2.0371364578041632E-3</v>
      </c>
      <c r="DC64" s="14">
        <f t="shared" si="73"/>
        <v>3.0773284082823668E-6</v>
      </c>
      <c r="DD64" s="25">
        <f t="shared" si="74"/>
        <v>2.0256626011207532</v>
      </c>
      <c r="DE64" s="25">
        <f t="shared" si="75"/>
        <v>2.9583922989314454E-3</v>
      </c>
      <c r="DF64" s="14">
        <f t="shared" si="48"/>
        <v>-8.9499999130570988E-4</v>
      </c>
      <c r="DG64" s="14">
        <f t="shared" si="49"/>
        <v>5.5801220109816775E-6</v>
      </c>
      <c r="DH64" s="14">
        <f t="shared" si="50"/>
        <v>1.8299999899665772E-3</v>
      </c>
      <c r="DI64" s="14">
        <f t="shared" si="51"/>
        <v>3.8278824874420164E-6</v>
      </c>
    </row>
    <row r="65" spans="1:113" x14ac:dyDescent="0.25">
      <c r="A65" s="7">
        <v>1</v>
      </c>
      <c r="B65" s="7" t="s">
        <v>3</v>
      </c>
      <c r="C65" s="10">
        <v>0.05</v>
      </c>
      <c r="D65" s="20">
        <v>-7.4208845694257564E-2</v>
      </c>
      <c r="E65" s="20">
        <v>4.4812746101980787E-4</v>
      </c>
      <c r="F65" s="20">
        <v>0.17966648542053412</v>
      </c>
      <c r="G65" s="20">
        <v>1.974510447376007E-3</v>
      </c>
      <c r="H65" s="8" t="s">
        <v>3</v>
      </c>
      <c r="I65" s="35"/>
      <c r="J65" s="20">
        <v>-4.060603643546436E-4</v>
      </c>
      <c r="K65" s="20">
        <v>1.1430312373986408E-3</v>
      </c>
      <c r="L65" s="20">
        <v>6.6865557006597965E-4</v>
      </c>
      <c r="M65" s="20">
        <v>1.5471920251208012E-3</v>
      </c>
      <c r="N65" s="8" t="s">
        <v>3</v>
      </c>
      <c r="P65" s="21">
        <f t="shared" si="52"/>
        <v>-7.3786900968485641E-2</v>
      </c>
      <c r="Q65" s="21">
        <f t="shared" si="53"/>
        <v>3.2936734198066578E-3</v>
      </c>
      <c r="R65" s="21">
        <f t="shared" si="54"/>
        <v>0.17900539997728046</v>
      </c>
      <c r="S65" s="21">
        <f t="shared" si="55"/>
        <v>4.5197306667155955E-3</v>
      </c>
      <c r="T65" s="18" t="str">
        <f t="shared" si="56"/>
        <v>m</v>
      </c>
      <c r="U65" t="str">
        <f t="shared" si="27"/>
        <v>OK</v>
      </c>
      <c r="W65" s="22">
        <v>-7.3800000000000004E-2</v>
      </c>
      <c r="X65" s="22"/>
      <c r="Y65" s="22">
        <v>0.17899999999999999</v>
      </c>
      <c r="Z65" s="22"/>
      <c r="AA65" t="str">
        <f t="shared" si="28"/>
        <v>m</v>
      </c>
      <c r="AC65" s="22">
        <f t="shared" si="29"/>
        <v>1.3099031514363091E-5</v>
      </c>
      <c r="AD65" s="22">
        <f t="shared" si="30"/>
        <v>3.2936734198066578E-3</v>
      </c>
      <c r="AE65" s="22">
        <f t="shared" si="31"/>
        <v>5.3999772804680379E-6</v>
      </c>
      <c r="AF65" s="22">
        <f t="shared" si="30"/>
        <v>4.5197306667155955E-3</v>
      </c>
      <c r="AG65" t="str">
        <f t="shared" si="32"/>
        <v>m</v>
      </c>
      <c r="AH65" s="22">
        <f t="shared" si="33"/>
        <v>-2.7853299029156897E-6</v>
      </c>
      <c r="AI65" s="22"/>
      <c r="AJ65" s="22">
        <f t="shared" si="34"/>
        <v>-2.1701495318549036E-6</v>
      </c>
      <c r="AK65" s="22"/>
      <c r="AL65" t="str">
        <f t="shared" si="35"/>
        <v>m</v>
      </c>
      <c r="AN65" s="11">
        <f t="shared" si="57"/>
        <v>50</v>
      </c>
      <c r="AO65" s="11" t="str">
        <f t="shared" si="58"/>
        <v>mHz</v>
      </c>
      <c r="AP65" s="12">
        <f t="shared" si="59"/>
        <v>1E-3</v>
      </c>
      <c r="AQ65" s="13">
        <f t="shared" si="36"/>
        <v>-7.3802785329902924E-5</v>
      </c>
      <c r="AR65" s="13">
        <f t="shared" si="37"/>
        <v>1.2277371994808691E-6</v>
      </c>
      <c r="AS65" s="13">
        <f t="shared" si="38"/>
        <v>1.7899782985046815E-4</v>
      </c>
      <c r="AT65" s="13">
        <f t="shared" si="39"/>
        <v>2.5084845364072721E-6</v>
      </c>
      <c r="AU65" s="17">
        <f t="shared" si="40"/>
        <v>1.9361579019705206E-4</v>
      </c>
      <c r="AV65" s="14">
        <f t="shared" si="41"/>
        <v>2.3658432211561639E-6</v>
      </c>
      <c r="AW65" s="17">
        <f t="shared" si="42"/>
        <v>1.9618704313024529</v>
      </c>
      <c r="AX65" s="13">
        <f t="shared" si="43"/>
        <v>7.665296046756219E-3</v>
      </c>
      <c r="AZ65" s="12">
        <f>IFERROR(MATCH(AU65 - 0.000001,'Ref Z list'!$C$5:$C$30,1),1)</f>
        <v>1</v>
      </c>
      <c r="BA65" s="12" t="str">
        <f>INDEX('Ref Z list'!$D$5:$D$30,AZ65)</f>
        <v>0m</v>
      </c>
      <c r="BB65" s="12">
        <f>INDEX('Ref Z list'!$C$5:$C$30,AZ65)</f>
        <v>0</v>
      </c>
      <c r="BC65" s="12">
        <f>IFERROR(MATCH(AN65&amp;AO65&amp;A65&amp;B65&amp;BA65,'Cal Data'!$AR$6:$AR$1108,0),0)</f>
        <v>3</v>
      </c>
      <c r="BD65" s="12">
        <f t="shared" si="44"/>
        <v>1</v>
      </c>
      <c r="BE65" s="12" t="str">
        <f>INDEX('Ref Z list'!$D$5:$D$30,BD65+1)</f>
        <v>1m</v>
      </c>
      <c r="BF65" s="12">
        <f>IFERROR(MATCH(AN65&amp;AO65&amp;A65&amp;B65&amp;BE65,'Cal Data'!$AR$6:$AR$1108,0),0)</f>
        <v>21</v>
      </c>
      <c r="BG65" s="12">
        <f t="shared" si="45"/>
        <v>1</v>
      </c>
      <c r="BH65" s="12" t="str">
        <f>INDEX('Ref Z list'!$D$5:$D$30,BG65)</f>
        <v>0m</v>
      </c>
      <c r="BI65" s="12" t="str">
        <f>IF(INDEX('Ref Z list'!$D$5:$D$30,BG65+1)=0,BH65,INDEX('Ref Z list'!$D$5:$D$30,BG65+1))</f>
        <v>1m</v>
      </c>
      <c r="BJ65" s="12">
        <f>INDEX('Ref Z list'!$C$5:$C$30,BG65)</f>
        <v>0</v>
      </c>
      <c r="BK65" s="12">
        <f>INDEX('Ref Z list'!$C$5:$C$30,BG65+1)</f>
        <v>1E-3</v>
      </c>
      <c r="BL65" s="14" t="str">
        <f t="shared" si="46"/>
        <v>50mHz1m0m</v>
      </c>
      <c r="BM65" s="14" t="str">
        <f t="shared" si="47"/>
        <v>50mHz1m1m</v>
      </c>
      <c r="BN65" s="12">
        <f>IFERROR(MATCH(BL65,'Cal Data'!$AR$6:$AR$1108,0),0)</f>
        <v>3</v>
      </c>
      <c r="BO65" s="12">
        <f>IFERROR(MATCH(BM65,'Cal Data'!$AR$6:$AR$1108,0),0)</f>
        <v>21</v>
      </c>
      <c r="BQ65" s="14" t="str">
        <f>INDEX('Cal Data'!AR$6:AR$1108,$BN65)</f>
        <v>50mHz1m0m</v>
      </c>
      <c r="BR65" s="14">
        <f>INDEX('Cal Data'!AS$6:AS$1108,$BN65)</f>
        <v>0</v>
      </c>
      <c r="BS65" s="14">
        <f>INDEX('Cal Data'!AT$6:AT$1108,$BN65)</f>
        <v>3.6717682370497923E-3</v>
      </c>
      <c r="BT65" s="14">
        <f>INDEX('Cal Data'!AU$6:AU$1108,$BN65)</f>
        <v>0</v>
      </c>
      <c r="BU65" s="14">
        <f>INDEX('Cal Data'!AV$6:AV$1108,$BN65)</f>
        <v>2.9354637711472044E-3</v>
      </c>
      <c r="BV65" s="14" t="str">
        <f>INDEX('Cal Data'!AR$6:AR$1108,$BO65)</f>
        <v>50mHz1m1m</v>
      </c>
      <c r="BW65" s="14">
        <f>INDEX('Cal Data'!AS$6:AS$1108,$BO65)</f>
        <v>2.5191093398985523E-8</v>
      </c>
      <c r="BX65" s="14">
        <f>INDEX('Cal Data'!AT$6:AT$1108,$BO65)</f>
        <v>3.1843425820250585E-3</v>
      </c>
      <c r="BY65" s="14">
        <f>INDEX('Cal Data'!AU$6:AU$1108,$BO65)</f>
        <v>-9.07415861677022E-8</v>
      </c>
      <c r="BZ65" s="14">
        <f>INDEX('Cal Data'!AV$6:AV$1108,$BO65)</f>
        <v>1.0893180029661169E-3</v>
      </c>
      <c r="CB65" s="14">
        <f t="shared" si="60"/>
        <v>4.8773934543723238E-9</v>
      </c>
      <c r="CC65" s="14">
        <f t="shared" si="61"/>
        <v>3.1843425820250585E-3</v>
      </c>
      <c r="CD65" s="14">
        <f t="shared" si="62"/>
        <v>-9.07415861677022E-8</v>
      </c>
      <c r="CE65" s="14">
        <f t="shared" si="63"/>
        <v>2.5780207994218793E-3</v>
      </c>
      <c r="CG65" s="14">
        <f t="shared" si="64"/>
        <v>-7.3797907936448557E-5</v>
      </c>
      <c r="CH65" s="14">
        <f t="shared" si="65"/>
        <v>3.184343528743804E-3</v>
      </c>
      <c r="CI65" s="14">
        <f t="shared" si="66"/>
        <v>1.7890708826430045E-4</v>
      </c>
      <c r="CJ65" s="14">
        <f t="shared" si="67"/>
        <v>2.5780256810649699E-3</v>
      </c>
      <c r="CL65">
        <f>INDEX('Cal Data'!BB$6:BB$1000,$BN65)</f>
        <v>1</v>
      </c>
      <c r="CM65">
        <f>INDEX('Cal Data'!BC$6:BC$1000,$BN65)</f>
        <v>4.7009392187440066E-6</v>
      </c>
      <c r="CN65">
        <f>INDEX('Cal Data'!BD$6:BD$1000,$BN65)</f>
        <v>-9.0749842337742764E-5</v>
      </c>
      <c r="CO65">
        <f>INDEX('Cal Data'!BE$6:BE$1000,$BN65)</f>
        <v>1.4316048149773468E-3</v>
      </c>
      <c r="CP65" t="str">
        <f>INDEX('Cal Data'!BF$6:BF$1000,$BN65)</f>
        <v>OK</v>
      </c>
      <c r="CQ65">
        <f>INDEX('Cal Data'!BB$6:BB$1000,$BO65)</f>
        <v>1.000025196784802</v>
      </c>
      <c r="CR65">
        <f>INDEX('Cal Data'!BC$6:BC$1000,$BO65)</f>
        <v>3.6855456426179833E-6</v>
      </c>
      <c r="CS65">
        <f>INDEX('Cal Data'!BD$6:BD$1000,$BO65)</f>
        <v>-9.0749842337742764E-5</v>
      </c>
      <c r="CT65">
        <f>INDEX('Cal Data'!BE$6:BE$1000,$BO65)</f>
        <v>1.4316048149773468E-3</v>
      </c>
      <c r="CU65" t="str">
        <f>INDEX('Cal Data'!BF$6:BF$1000,$BO65)</f>
        <v>OK</v>
      </c>
      <c r="CW65" s="14">
        <f t="shared" si="68"/>
        <v>1.0000048784953999</v>
      </c>
      <c r="CX65" s="14">
        <f t="shared" si="69"/>
        <v>3.6855456426179833E-6</v>
      </c>
      <c r="CY65" s="14">
        <f t="shared" si="70"/>
        <v>-9.0749842337742764E-5</v>
      </c>
      <c r="CZ65" s="14">
        <f t="shared" si="71"/>
        <v>1.4316048149773468E-3</v>
      </c>
      <c r="DB65" s="14">
        <f t="shared" si="72"/>
        <v>1.9361673475079387E-4</v>
      </c>
      <c r="DC65" s="14">
        <f t="shared" si="73"/>
        <v>4.7316864961193775E-6</v>
      </c>
      <c r="DD65" s="25">
        <f t="shared" si="74"/>
        <v>1.9617796814601152</v>
      </c>
      <c r="DE65" s="25">
        <f t="shared" si="75"/>
        <v>1.5397290225358891E-2</v>
      </c>
      <c r="DF65" s="14">
        <f t="shared" si="48"/>
        <v>-7.3786900968485637E-5</v>
      </c>
      <c r="DG65" s="14">
        <f t="shared" si="49"/>
        <v>3.293673419806658E-6</v>
      </c>
      <c r="DH65" s="14">
        <f t="shared" si="50"/>
        <v>1.7900539997728047E-4</v>
      </c>
      <c r="DI65" s="14">
        <f t="shared" si="51"/>
        <v>4.5197306667155956E-6</v>
      </c>
    </row>
    <row r="66" spans="1:113" x14ac:dyDescent="0.25">
      <c r="A66" s="7">
        <v>3</v>
      </c>
      <c r="B66" s="7" t="s">
        <v>3</v>
      </c>
      <c r="C66" s="10">
        <v>10</v>
      </c>
      <c r="D66" s="20">
        <v>1.921013669481562</v>
      </c>
      <c r="E66" s="20">
        <v>4.1736193049909194E-4</v>
      </c>
      <c r="F66" s="20">
        <v>1.3083519191499338</v>
      </c>
      <c r="G66" s="20">
        <v>4.8225652887310743E-5</v>
      </c>
      <c r="H66" s="8" t="s">
        <v>3</v>
      </c>
      <c r="I66" s="35"/>
      <c r="J66" s="20">
        <v>1.0629370748261701E-3</v>
      </c>
      <c r="K66" s="20">
        <v>1.3058696964879908E-3</v>
      </c>
      <c r="L66" s="20">
        <v>-1.5850365665958923E-3</v>
      </c>
      <c r="M66" s="20">
        <v>7.2777606824271559E-4</v>
      </c>
      <c r="N66" s="8" t="s">
        <v>3</v>
      </c>
      <c r="P66" s="21">
        <f t="shared" si="52"/>
        <v>1.9200000753246185</v>
      </c>
      <c r="Q66" s="21">
        <f t="shared" si="53"/>
        <v>3.4566325375906368E-3</v>
      </c>
      <c r="R66" s="21">
        <f t="shared" si="54"/>
        <v>1.3099999739829422</v>
      </c>
      <c r="S66" s="21">
        <f t="shared" si="55"/>
        <v>4.3589614104513862E-3</v>
      </c>
      <c r="T66" s="18" t="str">
        <f t="shared" si="56"/>
        <v>m</v>
      </c>
      <c r="U66" t="str">
        <f t="shared" si="27"/>
        <v>OK</v>
      </c>
      <c r="W66" s="22">
        <v>1.92</v>
      </c>
      <c r="X66" s="22"/>
      <c r="Y66" s="22">
        <v>1.3099999999999998</v>
      </c>
      <c r="Z66" s="22"/>
      <c r="AA66" t="str">
        <f t="shared" si="28"/>
        <v>m</v>
      </c>
      <c r="AC66" s="22">
        <f t="shared" si="29"/>
        <v>7.5324618542538246E-8</v>
      </c>
      <c r="AD66" s="22">
        <f t="shared" si="30"/>
        <v>3.4566325375906368E-3</v>
      </c>
      <c r="AE66" s="22">
        <f t="shared" si="31"/>
        <v>-2.6017057619398543E-8</v>
      </c>
      <c r="AF66" s="22">
        <f t="shared" si="30"/>
        <v>4.3589614104513862E-3</v>
      </c>
      <c r="AG66" t="str">
        <f t="shared" si="32"/>
        <v>m</v>
      </c>
      <c r="AH66" s="22">
        <f t="shared" si="33"/>
        <v>-4.9267593263957465E-5</v>
      </c>
      <c r="AI66" s="22"/>
      <c r="AJ66" s="22">
        <f t="shared" si="34"/>
        <v>-6.3044283470148343E-5</v>
      </c>
      <c r="AK66" s="22"/>
      <c r="AL66" t="str">
        <f t="shared" si="35"/>
        <v>m</v>
      </c>
      <c r="AN66" s="11">
        <f t="shared" si="57"/>
        <v>10</v>
      </c>
      <c r="AO66" s="11" t="str">
        <f t="shared" si="58"/>
        <v>Hz</v>
      </c>
      <c r="AP66" s="12">
        <f t="shared" si="59"/>
        <v>1E-3</v>
      </c>
      <c r="AQ66" s="13">
        <f t="shared" si="36"/>
        <v>1.9199507324067361E-3</v>
      </c>
      <c r="AR66" s="13">
        <f t="shared" si="37"/>
        <v>1.3709437060782496E-6</v>
      </c>
      <c r="AS66" s="13">
        <f t="shared" si="38"/>
        <v>1.3099369557165296E-3</v>
      </c>
      <c r="AT66" s="13">
        <f t="shared" si="39"/>
        <v>7.2937214033936969E-7</v>
      </c>
      <c r="AU66" s="17">
        <f t="shared" si="40"/>
        <v>2.3242516307020312E-3</v>
      </c>
      <c r="AV66" s="14">
        <f t="shared" si="41"/>
        <v>1.2047682319696676E-6</v>
      </c>
      <c r="AW66" s="17">
        <f t="shared" si="42"/>
        <v>0.59873158815718919</v>
      </c>
      <c r="AX66" s="13">
        <f t="shared" si="43"/>
        <v>4.2155412945560643E-4</v>
      </c>
      <c r="AZ66" s="12">
        <f>IFERROR(MATCH(AU66 - 0.000001,'Ref Z list'!$C$5:$C$30,1),1)</f>
        <v>2</v>
      </c>
      <c r="BA66" s="12" t="str">
        <f>INDEX('Ref Z list'!$D$5:$D$30,AZ66)</f>
        <v>1m</v>
      </c>
      <c r="BB66" s="12">
        <f>INDEX('Ref Z list'!$C$5:$C$30,AZ66)</f>
        <v>1E-3</v>
      </c>
      <c r="BC66" s="12">
        <f>IFERROR(MATCH(AN66&amp;AO66&amp;A66&amp;B66&amp;BA66,'Cal Data'!$AR$6:$AR$1108,0),0)</f>
        <v>46</v>
      </c>
      <c r="BD66" s="12">
        <f t="shared" si="44"/>
        <v>2</v>
      </c>
      <c r="BE66" s="12" t="str">
        <f>INDEX('Ref Z list'!$D$5:$D$30,BD66+1)</f>
        <v>3m</v>
      </c>
      <c r="BF66" s="12">
        <f>IFERROR(MATCH(AN66&amp;AO66&amp;A66&amp;B66&amp;BE66,'Cal Data'!$AR$6:$AR$1108,0),0)</f>
        <v>64</v>
      </c>
      <c r="BG66" s="12">
        <f t="shared" si="45"/>
        <v>2</v>
      </c>
      <c r="BH66" s="12" t="str">
        <f>INDEX('Ref Z list'!$D$5:$D$30,BG66)</f>
        <v>1m</v>
      </c>
      <c r="BI66" s="12" t="str">
        <f>IF(INDEX('Ref Z list'!$D$5:$D$30,BG66+1)=0,BH66,INDEX('Ref Z list'!$D$5:$D$30,BG66+1))</f>
        <v>3m</v>
      </c>
      <c r="BJ66" s="12">
        <f>INDEX('Ref Z list'!$C$5:$C$30,BG66)</f>
        <v>1E-3</v>
      </c>
      <c r="BK66" s="12">
        <f>INDEX('Ref Z list'!$C$5:$C$30,BG66+1)</f>
        <v>3.0000000000000001E-3</v>
      </c>
      <c r="BL66" s="14" t="str">
        <f t="shared" si="46"/>
        <v>10Hz3m1m</v>
      </c>
      <c r="BM66" s="14" t="str">
        <f t="shared" si="47"/>
        <v>10Hz3m3m</v>
      </c>
      <c r="BN66" s="12">
        <f>IFERROR(MATCH(BL66,'Cal Data'!$AR$6:$AR$1108,0),0)</f>
        <v>46</v>
      </c>
      <c r="BO66" s="12">
        <f>IFERROR(MATCH(BM66,'Cal Data'!$AR$6:$AR$1108,0),0)</f>
        <v>64</v>
      </c>
      <c r="BQ66" s="14" t="str">
        <f>INDEX('Cal Data'!AR$6:AR$1108,$BN66)</f>
        <v>10Hz3m1m</v>
      </c>
      <c r="BR66" s="14">
        <f>INDEX('Cal Data'!AS$6:AS$1108,$BN66)</f>
        <v>-2.7706369206932993E-8</v>
      </c>
      <c r="BS66" s="14">
        <f>INDEX('Cal Data'!AT$6:AT$1108,$BN66)</f>
        <v>2.9753699869497314E-3</v>
      </c>
      <c r="BT66" s="14">
        <f>INDEX('Cal Data'!AU$6:AU$1108,$BN66)</f>
        <v>9.9999050110758389E-8</v>
      </c>
      <c r="BU66" s="14">
        <f>INDEX('Cal Data'!AV$6:AV$1108,$BN66)</f>
        <v>3.4495732503772372E-3</v>
      </c>
      <c r="BV66" s="14" t="str">
        <f>INDEX('Cal Data'!AR$6:AR$1108,$BO66)</f>
        <v>10Hz3m3m</v>
      </c>
      <c r="BW66" s="14">
        <f>INDEX('Cal Data'!AS$6:AS$1108,$BO66)</f>
        <v>1.9116311111150308E-7</v>
      </c>
      <c r="BX66" s="14">
        <f>INDEX('Cal Data'!AT$6:AT$1108,$BO66)</f>
        <v>1.4312916065166597E-3</v>
      </c>
      <c r="BY66" s="14">
        <f>INDEX('Cal Data'!AU$6:AU$1108,$BO66)</f>
        <v>-1.0583969605576233E-7</v>
      </c>
      <c r="BZ66" s="14">
        <f>INDEX('Cal Data'!AV$6:AV$1108,$BO66)</f>
        <v>3.2405269091683891E-3</v>
      </c>
      <c r="CB66" s="14">
        <f t="shared" si="60"/>
        <v>1.1721276390436455E-7</v>
      </c>
      <c r="CC66" s="14">
        <f t="shared" si="61"/>
        <v>1.4312916065166597E-3</v>
      </c>
      <c r="CD66" s="14">
        <f t="shared" si="62"/>
        <v>-3.6292097525579867E-8</v>
      </c>
      <c r="CE66" s="14">
        <f t="shared" si="63"/>
        <v>3.311158271258182E-3</v>
      </c>
      <c r="CG66" s="14">
        <f t="shared" si="64"/>
        <v>1.9200679451706404E-3</v>
      </c>
      <c r="CH66" s="14">
        <f t="shared" si="65"/>
        <v>1.4312942327947883E-3</v>
      </c>
      <c r="CI66" s="14">
        <f t="shared" si="66"/>
        <v>1.3099006636190041E-3</v>
      </c>
      <c r="CJ66" s="14">
        <f t="shared" si="67"/>
        <v>3.3111585925860373E-3</v>
      </c>
      <c r="CL66">
        <f>INDEX('Cal Data'!BB$6:BB$1000,$BN66)</f>
        <v>0.9999722834058693</v>
      </c>
      <c r="CM66">
        <f>INDEX('Cal Data'!BC$6:BC$1000,$BN66)</f>
        <v>2.9940003674644978E-6</v>
      </c>
      <c r="CN66">
        <f>INDEX('Cal Data'!BD$6:BD$1000,$BN66)</f>
        <v>1.0000908087414863E-4</v>
      </c>
      <c r="CO66">
        <f>INDEX('Cal Data'!BE$6:BE$1000,$BN66)</f>
        <v>3.688177433645442E-3</v>
      </c>
      <c r="CP66" t="str">
        <f>INDEX('Cal Data'!BF$6:BF$1000,$BN66)</f>
        <v>OK</v>
      </c>
      <c r="CQ66">
        <f>INDEX('Cal Data'!BB$6:BB$1000,$BO66)</f>
        <v>1.0000637076255758</v>
      </c>
      <c r="CR66">
        <f>INDEX('Cal Data'!BC$6:BC$1000,$BO66)</f>
        <v>3.2849617248006964E-6</v>
      </c>
      <c r="CS66">
        <f>INDEX('Cal Data'!BD$6:BD$1000,$BO66)</f>
        <v>-3.5278347575436148E-5</v>
      </c>
      <c r="CT66">
        <f>INDEX('Cal Data'!BE$6:BE$1000,$BO66)</f>
        <v>1.1169886588003547E-3</v>
      </c>
      <c r="CU66" t="str">
        <f>INDEX('Cal Data'!BF$6:BF$1000,$BO66)</f>
        <v>OK</v>
      </c>
      <c r="CW66" s="14">
        <f t="shared" si="68"/>
        <v>1.0000328177418853</v>
      </c>
      <c r="CX66" s="14">
        <f t="shared" si="69"/>
        <v>3.2849617248006964E-6</v>
      </c>
      <c r="CY66" s="14">
        <f t="shared" si="70"/>
        <v>1.0431782005225124E-5</v>
      </c>
      <c r="CZ66" s="14">
        <f t="shared" si="71"/>
        <v>1.9857269696797598E-3</v>
      </c>
      <c r="DB66" s="14">
        <f t="shared" si="72"/>
        <v>2.3243279073921243E-3</v>
      </c>
      <c r="DC66" s="14">
        <f t="shared" si="73"/>
        <v>2.4095485605116845E-6</v>
      </c>
      <c r="DD66" s="25">
        <f t="shared" si="74"/>
        <v>0.5987420199391944</v>
      </c>
      <c r="DE66" s="25">
        <f t="shared" si="75"/>
        <v>2.1572999639266348E-3</v>
      </c>
      <c r="DF66" s="14">
        <f t="shared" si="48"/>
        <v>1.9200000753246186E-3</v>
      </c>
      <c r="DG66" s="14">
        <f t="shared" si="49"/>
        <v>3.4566325375906368E-6</v>
      </c>
      <c r="DH66" s="14">
        <f t="shared" si="50"/>
        <v>1.3099999739829423E-3</v>
      </c>
      <c r="DI66" s="14">
        <f t="shared" si="51"/>
        <v>4.3589614104513861E-6</v>
      </c>
    </row>
    <row r="67" spans="1:113" x14ac:dyDescent="0.25">
      <c r="A67" s="7">
        <v>3</v>
      </c>
      <c r="B67" s="7" t="s">
        <v>3</v>
      </c>
      <c r="C67" s="10">
        <v>2</v>
      </c>
      <c r="D67" s="20">
        <v>1.8819729420633389</v>
      </c>
      <c r="E67" s="20">
        <v>1.8868684338624094E-3</v>
      </c>
      <c r="F67" s="20">
        <v>-1.1418501330478061</v>
      </c>
      <c r="G67" s="20">
        <v>1.5522079611347266E-3</v>
      </c>
      <c r="H67" s="8" t="s">
        <v>3</v>
      </c>
      <c r="I67" s="35"/>
      <c r="J67" s="20">
        <v>1.9928534705146127E-3</v>
      </c>
      <c r="K67" s="20">
        <v>2.1268650791316708E-4</v>
      </c>
      <c r="L67" s="20">
        <v>-1.8662588763625118E-3</v>
      </c>
      <c r="M67" s="20">
        <v>7.7913029383742561E-5</v>
      </c>
      <c r="N67" s="8" t="s">
        <v>3</v>
      </c>
      <c r="P67" s="21">
        <f t="shared" si="52"/>
        <v>1.8799999986973139</v>
      </c>
      <c r="Q67" s="21">
        <f t="shared" si="53"/>
        <v>3.9826029560297007E-3</v>
      </c>
      <c r="R67" s="21">
        <f t="shared" si="54"/>
        <v>-1.1400000021588175</v>
      </c>
      <c r="S67" s="21">
        <f t="shared" si="55"/>
        <v>4.5316984859518497E-3</v>
      </c>
      <c r="T67" s="18" t="str">
        <f t="shared" si="56"/>
        <v>m</v>
      </c>
      <c r="U67" t="str">
        <f t="shared" si="27"/>
        <v>OK</v>
      </c>
      <c r="W67" s="22">
        <v>1.88</v>
      </c>
      <c r="X67" s="22"/>
      <c r="Y67" s="22">
        <v>-1.1399999999999999</v>
      </c>
      <c r="Z67" s="22"/>
      <c r="AA67" t="str">
        <f t="shared" si="28"/>
        <v>m</v>
      </c>
      <c r="AC67" s="22">
        <f t="shared" si="29"/>
        <v>-1.3026859591036555E-9</v>
      </c>
      <c r="AD67" s="22">
        <f t="shared" si="30"/>
        <v>3.9826029560297007E-3</v>
      </c>
      <c r="AE67" s="22">
        <f t="shared" si="31"/>
        <v>-2.1588175691533706E-9</v>
      </c>
      <c r="AF67" s="22">
        <f t="shared" si="30"/>
        <v>4.5316984859518497E-3</v>
      </c>
      <c r="AG67" t="str">
        <f t="shared" si="32"/>
        <v>m</v>
      </c>
      <c r="AH67" s="22">
        <f t="shared" si="33"/>
        <v>-1.9911407175721152E-5</v>
      </c>
      <c r="AI67" s="22"/>
      <c r="AJ67" s="22">
        <f t="shared" si="34"/>
        <v>1.6125828556257105E-5</v>
      </c>
      <c r="AK67" s="22"/>
      <c r="AL67" t="str">
        <f t="shared" si="35"/>
        <v>m</v>
      </c>
      <c r="AN67" s="11">
        <f t="shared" si="57"/>
        <v>2</v>
      </c>
      <c r="AO67" s="11" t="str">
        <f t="shared" si="58"/>
        <v>Hz</v>
      </c>
      <c r="AP67" s="12">
        <f t="shared" si="59"/>
        <v>1E-3</v>
      </c>
      <c r="AQ67" s="13">
        <f t="shared" si="36"/>
        <v>1.8799800885928241E-3</v>
      </c>
      <c r="AR67" s="13">
        <f t="shared" si="37"/>
        <v>1.8988175366144794E-6</v>
      </c>
      <c r="AS67" s="13">
        <f t="shared" si="38"/>
        <v>-1.1399838741714436E-3</v>
      </c>
      <c r="AT67" s="13">
        <f t="shared" si="39"/>
        <v>1.5541621520156051E-6</v>
      </c>
      <c r="AU67" s="17">
        <f t="shared" si="40"/>
        <v>2.1986105537080496E-3</v>
      </c>
      <c r="AV67" s="14">
        <f t="shared" si="41"/>
        <v>1.8126112863616489E-6</v>
      </c>
      <c r="AW67" s="17">
        <f t="shared" si="42"/>
        <v>-0.54509807746028394</v>
      </c>
      <c r="AX67" s="13">
        <f t="shared" si="43"/>
        <v>7.5224550440500834E-4</v>
      </c>
      <c r="AZ67" s="12">
        <f>IFERROR(MATCH(AU67 - 0.000001,'Ref Z list'!$C$5:$C$30,1),1)</f>
        <v>2</v>
      </c>
      <c r="BA67" s="12" t="str">
        <f>INDEX('Ref Z list'!$D$5:$D$30,AZ67)</f>
        <v>1m</v>
      </c>
      <c r="BB67" s="12">
        <f>INDEX('Ref Z list'!$C$5:$C$30,AZ67)</f>
        <v>1E-3</v>
      </c>
      <c r="BC67" s="12">
        <f>IFERROR(MATCH(AN67&amp;AO67&amp;A67&amp;B67&amp;BA67,'Cal Data'!$AR$6:$AR$1108,0),0)</f>
        <v>44</v>
      </c>
      <c r="BD67" s="12">
        <f t="shared" si="44"/>
        <v>2</v>
      </c>
      <c r="BE67" s="12" t="str">
        <f>INDEX('Ref Z list'!$D$5:$D$30,BD67+1)</f>
        <v>3m</v>
      </c>
      <c r="BF67" s="12">
        <f>IFERROR(MATCH(AN67&amp;AO67&amp;A67&amp;B67&amp;BE67,'Cal Data'!$AR$6:$AR$1108,0),0)</f>
        <v>62</v>
      </c>
      <c r="BG67" s="12">
        <f t="shared" si="45"/>
        <v>2</v>
      </c>
      <c r="BH67" s="12" t="str">
        <f>INDEX('Ref Z list'!$D$5:$D$30,BG67)</f>
        <v>1m</v>
      </c>
      <c r="BI67" s="12" t="str">
        <f>IF(INDEX('Ref Z list'!$D$5:$D$30,BG67+1)=0,BH67,INDEX('Ref Z list'!$D$5:$D$30,BG67+1))</f>
        <v>3m</v>
      </c>
      <c r="BJ67" s="12">
        <f>INDEX('Ref Z list'!$C$5:$C$30,BG67)</f>
        <v>1E-3</v>
      </c>
      <c r="BK67" s="12">
        <f>INDEX('Ref Z list'!$C$5:$C$30,BG67+1)</f>
        <v>3.0000000000000001E-3</v>
      </c>
      <c r="BL67" s="14" t="str">
        <f t="shared" si="46"/>
        <v>2Hz3m1m</v>
      </c>
      <c r="BM67" s="14" t="str">
        <f t="shared" si="47"/>
        <v>2Hz3m3m</v>
      </c>
      <c r="BN67" s="12">
        <f>IFERROR(MATCH(BL67,'Cal Data'!$AR$6:$AR$1108,0),0)</f>
        <v>44</v>
      </c>
      <c r="BO67" s="12">
        <f>IFERROR(MATCH(BM67,'Cal Data'!$AR$6:$AR$1108,0),0)</f>
        <v>62</v>
      </c>
      <c r="BQ67" s="14" t="str">
        <f>INDEX('Cal Data'!AR$6:AR$1108,$BN67)</f>
        <v>2Hz3m1m</v>
      </c>
      <c r="BR67" s="14">
        <f>INDEX('Cal Data'!AS$6:AS$1108,$BN67)</f>
        <v>1.1325855663263731E-8</v>
      </c>
      <c r="BS67" s="14">
        <f>INDEX('Cal Data'!AT$6:AT$1108,$BN67)</f>
        <v>2.6982665176230498E-3</v>
      </c>
      <c r="BT67" s="14">
        <f>INDEX('Cal Data'!AU$6:AU$1108,$BN67)</f>
        <v>9.9999185017215551E-8</v>
      </c>
      <c r="BU67" s="14">
        <f>INDEX('Cal Data'!AV$6:AV$1108,$BN67)</f>
        <v>1.4561053383603309E-3</v>
      </c>
      <c r="BV67" s="14" t="str">
        <f>INDEX('Cal Data'!AR$6:AR$1108,$BO67)</f>
        <v>2Hz3m3m</v>
      </c>
      <c r="BW67" s="14">
        <f>INDEX('Cal Data'!AS$6:AS$1108,$BO67)</f>
        <v>3.507794116546642E-8</v>
      </c>
      <c r="BX67" s="14">
        <f>INDEX('Cal Data'!AT$6:AT$1108,$BO67)</f>
        <v>3.8536030811789157E-3</v>
      </c>
      <c r="BY67" s="14">
        <f>INDEX('Cal Data'!AU$6:AU$1108,$BO67)</f>
        <v>-2.0848256324374922E-7</v>
      </c>
      <c r="BZ67" s="14">
        <f>INDEX('Cal Data'!AV$6:AV$1108,$BO67)</f>
        <v>1.8577401080530698E-3</v>
      </c>
      <c r="CB67" s="14">
        <f t="shared" si="60"/>
        <v>2.5560605841021782E-8</v>
      </c>
      <c r="CC67" s="14">
        <f t="shared" si="61"/>
        <v>3.8536030811789157E-3</v>
      </c>
      <c r="CD67" s="14">
        <f t="shared" si="62"/>
        <v>-8.487555452873551E-8</v>
      </c>
      <c r="CE67" s="14">
        <f t="shared" si="63"/>
        <v>1.6968071752052403E-3</v>
      </c>
      <c r="CG67" s="14">
        <f t="shared" si="64"/>
        <v>1.8800056491986652E-3</v>
      </c>
      <c r="CH67" s="14">
        <f t="shared" si="65"/>
        <v>3.8536049524184215E-3</v>
      </c>
      <c r="CI67" s="14">
        <f t="shared" si="66"/>
        <v>-1.1400687497259722E-3</v>
      </c>
      <c r="CJ67" s="14">
        <f t="shared" si="67"/>
        <v>1.6968100222205097E-3</v>
      </c>
      <c r="CL67">
        <f>INDEX('Cal Data'!BB$6:BB$1000,$BN67)</f>
        <v>1.0000113297076016</v>
      </c>
      <c r="CM67">
        <f>INDEX('Cal Data'!BC$6:BC$1000,$BN67)</f>
        <v>2.706439756096094E-6</v>
      </c>
      <c r="CN67">
        <f>INDEX('Cal Data'!BD$6:BD$1000,$BN67)</f>
        <v>1.0000343369241767E-4</v>
      </c>
      <c r="CO67">
        <f>INDEX('Cal Data'!BE$6:BE$1000,$BN67)</f>
        <v>2.8825527051732449E-3</v>
      </c>
      <c r="CP67" t="str">
        <f>INDEX('Cal Data'!BF$6:BF$1000,$BN67)</f>
        <v>OK</v>
      </c>
      <c r="CQ67">
        <f>INDEX('Cal Data'!BB$6:BB$1000,$BO67)</f>
        <v>1.0000116920544762</v>
      </c>
      <c r="CR67">
        <f>INDEX('Cal Data'!BC$6:BC$1000,$BO67)</f>
        <v>5.4909711607382672E-6</v>
      </c>
      <c r="CS67">
        <f>INDEX('Cal Data'!BD$6:BD$1000,$BO67)</f>
        <v>-6.9493533563512471E-5</v>
      </c>
      <c r="CT67">
        <f>INDEX('Cal Data'!BE$6:BE$1000,$BO67)</f>
        <v>7.3581955102576795E-4</v>
      </c>
      <c r="CU67" t="str">
        <f>INDEX('Cal Data'!BF$6:BF$1000,$BO67)</f>
        <v>OK</v>
      </c>
      <c r="CW67" s="14">
        <f t="shared" si="68"/>
        <v>1.0000115468639956</v>
      </c>
      <c r="CX67" s="14">
        <f t="shared" si="69"/>
        <v>5.4909711607382672E-6</v>
      </c>
      <c r="CY67" s="14">
        <f t="shared" si="70"/>
        <v>-1.5769931948151142E-6</v>
      </c>
      <c r="CZ67" s="14">
        <f t="shared" si="71"/>
        <v>1.5960041978951773E-3</v>
      </c>
      <c r="DB67" s="14">
        <f t="shared" si="72"/>
        <v>2.1986359407650926E-3</v>
      </c>
      <c r="DC67" s="14">
        <f t="shared" si="73"/>
        <v>3.6252426742511004E-6</v>
      </c>
      <c r="DD67" s="25">
        <f t="shared" si="74"/>
        <v>-0.54509965445347874</v>
      </c>
      <c r="DE67" s="25">
        <f t="shared" si="75"/>
        <v>2.1933359513055016E-3</v>
      </c>
      <c r="DF67" s="14">
        <f t="shared" si="48"/>
        <v>1.8799999986973139E-3</v>
      </c>
      <c r="DG67" s="14">
        <f t="shared" si="49"/>
        <v>3.9826029560297011E-6</v>
      </c>
      <c r="DH67" s="14">
        <f t="shared" si="50"/>
        <v>-1.1400000021588176E-3</v>
      </c>
      <c r="DI67" s="14">
        <f t="shared" si="51"/>
        <v>4.5316984859518495E-6</v>
      </c>
    </row>
    <row r="68" spans="1:113" x14ac:dyDescent="0.25">
      <c r="A68" s="7">
        <v>100</v>
      </c>
      <c r="B68" s="7" t="s">
        <v>3</v>
      </c>
      <c r="C68" s="10">
        <v>0.05</v>
      </c>
      <c r="D68" s="20">
        <v>31.404349582417527</v>
      </c>
      <c r="E68" s="20">
        <v>2.105767211273109E-3</v>
      </c>
      <c r="F68" s="20">
        <v>50.79677844729185</v>
      </c>
      <c r="G68" s="20">
        <v>1.3774266861722663E-3</v>
      </c>
      <c r="H68" s="8" t="s">
        <v>3</v>
      </c>
      <c r="I68" s="35"/>
      <c r="J68" s="20">
        <v>3.43461505009304E-4</v>
      </c>
      <c r="K68" s="20">
        <v>1.2294065589386451E-3</v>
      </c>
      <c r="L68" s="20">
        <v>1.5469011090475373E-3</v>
      </c>
      <c r="M68" s="20">
        <v>5.4614680736773567E-4</v>
      </c>
      <c r="N68" s="8" t="s">
        <v>3</v>
      </c>
      <c r="P68" s="21">
        <f t="shared" si="52"/>
        <v>31.400000027345762</v>
      </c>
      <c r="Q68" s="21">
        <f t="shared" si="53"/>
        <v>1.1193485873945572E-2</v>
      </c>
      <c r="R68" s="21">
        <f t="shared" si="54"/>
        <v>50.800000050133377</v>
      </c>
      <c r="S68" s="21">
        <f t="shared" si="55"/>
        <v>7.4776619618493684E-3</v>
      </c>
      <c r="T68" s="18" t="str">
        <f t="shared" si="56"/>
        <v>m</v>
      </c>
      <c r="U68" t="str">
        <f t="shared" si="27"/>
        <v>OK</v>
      </c>
      <c r="W68" s="22">
        <v>31.399999999999995</v>
      </c>
      <c r="X68" s="22"/>
      <c r="Y68" s="22">
        <v>50.8</v>
      </c>
      <c r="Z68" s="22"/>
      <c r="AA68" t="str">
        <f t="shared" si="28"/>
        <v>m</v>
      </c>
      <c r="AC68" s="22">
        <f t="shared" si="29"/>
        <v>2.7345766540065597E-8</v>
      </c>
      <c r="AD68" s="22">
        <f t="shared" si="30"/>
        <v>1.1193485873945572E-2</v>
      </c>
      <c r="AE68" s="22">
        <f t="shared" si="31"/>
        <v>5.0133380113948078E-8</v>
      </c>
      <c r="AF68" s="22">
        <f t="shared" si="30"/>
        <v>7.4776619618493684E-3</v>
      </c>
      <c r="AG68" t="str">
        <f t="shared" si="32"/>
        <v>m</v>
      </c>
      <c r="AH68" s="22">
        <f t="shared" si="33"/>
        <v>4.0061209125177299E-3</v>
      </c>
      <c r="AI68" s="22"/>
      <c r="AJ68" s="22">
        <f t="shared" si="34"/>
        <v>-4.7684538171921531E-3</v>
      </c>
      <c r="AK68" s="22"/>
      <c r="AL68" t="str">
        <f t="shared" si="35"/>
        <v>m</v>
      </c>
      <c r="AN68" s="11">
        <f t="shared" si="57"/>
        <v>50</v>
      </c>
      <c r="AO68" s="11" t="str">
        <f t="shared" si="58"/>
        <v>mHz</v>
      </c>
      <c r="AP68" s="12">
        <f t="shared" si="59"/>
        <v>1E-3</v>
      </c>
      <c r="AQ68" s="13">
        <f t="shared" si="36"/>
        <v>3.1404006120912514E-2</v>
      </c>
      <c r="AR68" s="13">
        <f t="shared" si="37"/>
        <v>2.4383797971674318E-6</v>
      </c>
      <c r="AS68" s="13">
        <f t="shared" si="38"/>
        <v>5.0795231546182804E-2</v>
      </c>
      <c r="AT68" s="13">
        <f t="shared" si="39"/>
        <v>1.481749172760856E-6</v>
      </c>
      <c r="AU68" s="17">
        <f t="shared" si="40"/>
        <v>5.9719068548267189E-2</v>
      </c>
      <c r="AV68" s="14">
        <f t="shared" si="41"/>
        <v>1.7979444744084418E-6</v>
      </c>
      <c r="AW68" s="17">
        <f t="shared" si="42"/>
        <v>1.0170677521442664</v>
      </c>
      <c r="AX68" s="13">
        <f t="shared" si="43"/>
        <v>3.7099580182293171E-5</v>
      </c>
      <c r="AZ68" s="12">
        <f>IFERROR(MATCH(AU68 - 0.000001,'Ref Z list'!$C$5:$C$30,1),1)</f>
        <v>4</v>
      </c>
      <c r="BA68" s="12" t="str">
        <f>INDEX('Ref Z list'!$D$5:$D$30,AZ68)</f>
        <v>10m</v>
      </c>
      <c r="BB68" s="12">
        <f>INDEX('Ref Z list'!$C$5:$C$30,AZ68)</f>
        <v>0.01</v>
      </c>
      <c r="BC68" s="12">
        <f>IFERROR(MATCH(AN68&amp;AO68&amp;A68&amp;B68&amp;BA68,'Cal Data'!$AR$6:$AR$1108,0),0)</f>
        <v>111</v>
      </c>
      <c r="BD68" s="12">
        <f t="shared" si="44"/>
        <v>4</v>
      </c>
      <c r="BE68" s="12" t="str">
        <f>INDEX('Ref Z list'!$D$5:$D$30,BD68+1)</f>
        <v>100m</v>
      </c>
      <c r="BF68" s="12">
        <f>IFERROR(MATCH(AN68&amp;AO68&amp;A68&amp;B68&amp;BE68,'Cal Data'!$AR$6:$AR$1108,0),0)</f>
        <v>129</v>
      </c>
      <c r="BG68" s="12">
        <f t="shared" si="45"/>
        <v>4</v>
      </c>
      <c r="BH68" s="12" t="str">
        <f>INDEX('Ref Z list'!$D$5:$D$30,BG68)</f>
        <v>10m</v>
      </c>
      <c r="BI68" s="12" t="str">
        <f>IF(INDEX('Ref Z list'!$D$5:$D$30,BG68+1)=0,BH68,INDEX('Ref Z list'!$D$5:$D$30,BG68+1))</f>
        <v>100m</v>
      </c>
      <c r="BJ68" s="12">
        <f>INDEX('Ref Z list'!$C$5:$C$30,BG68)</f>
        <v>0.01</v>
      </c>
      <c r="BK68" s="12">
        <f>INDEX('Ref Z list'!$C$5:$C$30,BG68+1)</f>
        <v>0.1</v>
      </c>
      <c r="BL68" s="14" t="str">
        <f t="shared" si="46"/>
        <v>50mHz100m10m</v>
      </c>
      <c r="BM68" s="14" t="str">
        <f t="shared" si="47"/>
        <v>50mHz100m100m</v>
      </c>
      <c r="BN68" s="12">
        <f>IFERROR(MATCH(BL68,'Cal Data'!$AR$6:$AR$1108,0),0)</f>
        <v>111</v>
      </c>
      <c r="BO68" s="12">
        <f>IFERROR(MATCH(BM68,'Cal Data'!$AR$6:$AR$1108,0),0)</f>
        <v>129</v>
      </c>
      <c r="BQ68" s="14" t="str">
        <f>INDEX('Cal Data'!AR$6:AR$1108,$BN68)</f>
        <v>50mHz100m10m</v>
      </c>
      <c r="BR68" s="14">
        <f>INDEX('Cal Data'!AS$6:AS$1108,$BN68)</f>
        <v>4.7128303159657547E-7</v>
      </c>
      <c r="BS68" s="14">
        <f>INDEX('Cal Data'!AT$6:AT$1108,$BN68)</f>
        <v>1.3031693530300833E-3</v>
      </c>
      <c r="BT68" s="14">
        <f>INDEX('Cal Data'!AU$6:AU$1108,$BN68)</f>
        <v>9.9997090017536235E-7</v>
      </c>
      <c r="BU68" s="14">
        <f>INDEX('Cal Data'!AV$6:AV$1108,$BN68)</f>
        <v>3.3158686157588103E-3</v>
      </c>
      <c r="BV68" s="14" t="str">
        <f>INDEX('Cal Data'!AR$6:AR$1108,$BO68)</f>
        <v>50mHz100m100m</v>
      </c>
      <c r="BW68" s="14">
        <f>INDEX('Cal Data'!AS$6:AS$1108,$BO68)</f>
        <v>2.0948479023813471E-6</v>
      </c>
      <c r="BX68" s="14">
        <f>INDEX('Cal Data'!AT$6:AT$1108,$BO68)</f>
        <v>3.2386048304020782E-3</v>
      </c>
      <c r="BY68" s="14">
        <f>INDEX('Cal Data'!AU$6:AU$1108,$BO68)</f>
        <v>9.8259076138562112E-6</v>
      </c>
      <c r="BZ68" s="14">
        <f>INDEX('Cal Data'!AV$6:AV$1108,$BO68)</f>
        <v>3.5728877189088841E-3</v>
      </c>
      <c r="CB68" s="14">
        <f t="shared" si="60"/>
        <v>1.3681956216310933E-6</v>
      </c>
      <c r="CC68" s="14">
        <f t="shared" si="61"/>
        <v>3.2386048304020782E-3</v>
      </c>
      <c r="CD68" s="14">
        <f t="shared" si="62"/>
        <v>5.8757192609549859E-6</v>
      </c>
      <c r="CE68" s="14">
        <f t="shared" si="63"/>
        <v>3.4578547314002843E-3</v>
      </c>
      <c r="CG68" s="14">
        <f t="shared" si="64"/>
        <v>3.1405374316534146E-2</v>
      </c>
      <c r="CH68" s="14">
        <f t="shared" si="65"/>
        <v>3.2386085021638253E-3</v>
      </c>
      <c r="CI68" s="14">
        <f t="shared" si="66"/>
        <v>5.0801107265443755E-2</v>
      </c>
      <c r="CJ68" s="14">
        <f t="shared" si="67"/>
        <v>3.4578560013091603E-3</v>
      </c>
      <c r="CL68">
        <f>INDEX('Cal Data'!BB$6:BB$1000,$BN68)</f>
        <v>1.0000471106782547</v>
      </c>
      <c r="CM68">
        <f>INDEX('Cal Data'!BC$6:BC$1000,$BN68)</f>
        <v>3.0828155639619683E-6</v>
      </c>
      <c r="CN68">
        <f>INDEX('Cal Data'!BD$6:BD$1000,$BN68)</f>
        <v>9.9999986143650018E-5</v>
      </c>
      <c r="CO68">
        <f>INDEX('Cal Data'!BE$6:BE$1000,$BN68)</f>
        <v>3.7977707155897232E-4</v>
      </c>
      <c r="CP68" t="str">
        <f>INDEX('Cal Data'!BF$6:BF$1000,$BN68)</f>
        <v>OK</v>
      </c>
      <c r="CQ68">
        <f>INDEX('Cal Data'!BB$6:BB$1000,$BO68)</f>
        <v>1.000020927013278</v>
      </c>
      <c r="CR68">
        <f>INDEX('Cal Data'!BC$6:BC$1000,$BO68)</f>
        <v>5.0094238716185362E-6</v>
      </c>
      <c r="CS68">
        <f>INDEX('Cal Data'!BD$6:BD$1000,$BO68)</f>
        <v>9.8270390931084345E-5</v>
      </c>
      <c r="CT68">
        <f>INDEX('Cal Data'!BE$6:BE$1000,$BO68)</f>
        <v>6.17473311911635E-5</v>
      </c>
      <c r="CU68" t="str">
        <f>INDEX('Cal Data'!BF$6:BF$1000,$BO68)</f>
        <v>OK</v>
      </c>
      <c r="CW68" s="14">
        <f t="shared" si="68"/>
        <v>1.0000326459289901</v>
      </c>
      <c r="CX68" s="14">
        <f t="shared" si="69"/>
        <v>5.0094238716185362E-6</v>
      </c>
      <c r="CY68" s="14">
        <f t="shared" si="70"/>
        <v>9.9044498777713273E-5</v>
      </c>
      <c r="CZ68" s="14">
        <f t="shared" si="71"/>
        <v>2.0408659976192008E-4</v>
      </c>
      <c r="DB68" s="14">
        <f t="shared" si="72"/>
        <v>5.972101813273837E-2</v>
      </c>
      <c r="DC68" s="14">
        <f t="shared" si="73"/>
        <v>3.6083116436248238E-6</v>
      </c>
      <c r="DD68" s="25">
        <f t="shared" si="74"/>
        <v>1.017166796643044</v>
      </c>
      <c r="DE68" s="25">
        <f t="shared" si="75"/>
        <v>2.1715629302691589E-4</v>
      </c>
      <c r="DF68" s="14">
        <f t="shared" si="48"/>
        <v>3.1400000027345762E-2</v>
      </c>
      <c r="DG68" s="14">
        <f t="shared" si="49"/>
        <v>1.1193485873945572E-5</v>
      </c>
      <c r="DH68" s="14">
        <f t="shared" si="50"/>
        <v>5.0800000050133381E-2</v>
      </c>
      <c r="DI68" s="14">
        <f t="shared" si="51"/>
        <v>7.4776619618493682E-6</v>
      </c>
    </row>
    <row r="69" spans="1:113" x14ac:dyDescent="0.25">
      <c r="A69" s="7">
        <v>3</v>
      </c>
      <c r="B69" s="7" t="s">
        <v>3</v>
      </c>
      <c r="C69" s="10">
        <v>100</v>
      </c>
      <c r="D69" s="20">
        <v>2.4183159731732533</v>
      </c>
      <c r="E69" s="20">
        <v>1.8260224214484322E-3</v>
      </c>
      <c r="F69" s="20">
        <v>-0.55534352107856833</v>
      </c>
      <c r="G69" s="20">
        <v>8.3419194520285562E-4</v>
      </c>
      <c r="H69" s="8" t="s">
        <v>3</v>
      </c>
      <c r="I69" s="35"/>
      <c r="J69" s="20">
        <v>-1.636733797065358E-3</v>
      </c>
      <c r="K69" s="20">
        <v>7.827296513811633E-5</v>
      </c>
      <c r="L69" s="20">
        <v>8.6325224232868306E-4</v>
      </c>
      <c r="M69" s="20">
        <v>1.4382539414000688E-3</v>
      </c>
      <c r="N69" s="8" t="s">
        <v>3</v>
      </c>
      <c r="P69" s="21">
        <f t="shared" si="52"/>
        <v>2.4199999908416574</v>
      </c>
      <c r="Q69" s="21">
        <f t="shared" si="53"/>
        <v>3.75105713875997E-3</v>
      </c>
      <c r="R69" s="21">
        <f t="shared" si="54"/>
        <v>-0.55600000133235628</v>
      </c>
      <c r="S69" s="21">
        <f t="shared" si="55"/>
        <v>5.3719578586354198E-3</v>
      </c>
      <c r="T69" s="18" t="str">
        <f t="shared" si="56"/>
        <v>m</v>
      </c>
      <c r="U69" t="str">
        <f t="shared" si="27"/>
        <v>OK</v>
      </c>
      <c r="W69" s="22">
        <v>2.42</v>
      </c>
      <c r="X69" s="22"/>
      <c r="Y69" s="22">
        <v>-0.55599999999999994</v>
      </c>
      <c r="Z69" s="22"/>
      <c r="AA69" t="str">
        <f t="shared" si="28"/>
        <v>m</v>
      </c>
      <c r="AC69" s="22">
        <f t="shared" si="29"/>
        <v>-9.1583425287922182E-9</v>
      </c>
      <c r="AD69" s="22">
        <f t="shared" si="30"/>
        <v>3.75105713875997E-3</v>
      </c>
      <c r="AE69" s="22">
        <f t="shared" si="31"/>
        <v>-1.3323563363698554E-9</v>
      </c>
      <c r="AF69" s="22">
        <f t="shared" si="30"/>
        <v>5.3719578586354198E-3</v>
      </c>
      <c r="AG69" t="str">
        <f t="shared" si="32"/>
        <v>m</v>
      </c>
      <c r="AH69" s="22">
        <f t="shared" si="33"/>
        <v>-4.7293029681316767E-5</v>
      </c>
      <c r="AI69" s="22"/>
      <c r="AJ69" s="22">
        <f t="shared" si="34"/>
        <v>-2.067733208970246E-4</v>
      </c>
      <c r="AK69" s="22"/>
      <c r="AL69" t="str">
        <f t="shared" si="35"/>
        <v>m</v>
      </c>
      <c r="AN69" s="11">
        <f t="shared" si="57"/>
        <v>100</v>
      </c>
      <c r="AO69" s="11" t="str">
        <f t="shared" si="58"/>
        <v>Hz</v>
      </c>
      <c r="AP69" s="12">
        <f t="shared" si="59"/>
        <v>1E-3</v>
      </c>
      <c r="AQ69" s="13">
        <f t="shared" si="36"/>
        <v>2.4199527069703186E-3</v>
      </c>
      <c r="AR69" s="13">
        <f t="shared" si="37"/>
        <v>1.8276992478807633E-6</v>
      </c>
      <c r="AS69" s="13">
        <f t="shared" si="38"/>
        <v>-5.5620677332089696E-4</v>
      </c>
      <c r="AT69" s="13">
        <f t="shared" si="39"/>
        <v>1.6626637066448996E-6</v>
      </c>
      <c r="AU69" s="17">
        <f t="shared" si="40"/>
        <v>2.4830499549266054E-3</v>
      </c>
      <c r="AV69" s="14">
        <f t="shared" si="41"/>
        <v>1.8197750106371923E-6</v>
      </c>
      <c r="AW69" s="17">
        <f t="shared" si="42"/>
        <v>-0.22591832235513179</v>
      </c>
      <c r="AX69" s="13">
        <f t="shared" si="43"/>
        <v>6.730968152283696E-4</v>
      </c>
      <c r="AZ69" s="12">
        <f>IFERROR(MATCH(AU69 - 0.000001,'Ref Z list'!$C$5:$C$30,1),1)</f>
        <v>2</v>
      </c>
      <c r="BA69" s="12" t="str">
        <f>INDEX('Ref Z list'!$D$5:$D$30,AZ69)</f>
        <v>1m</v>
      </c>
      <c r="BB69" s="12">
        <f>INDEX('Ref Z list'!$C$5:$C$30,AZ69)</f>
        <v>1E-3</v>
      </c>
      <c r="BC69" s="12">
        <f>IFERROR(MATCH(AN69&amp;AO69&amp;A69&amp;B69&amp;BA69,'Cal Data'!$AR$6:$AR$1108,0),0)</f>
        <v>49</v>
      </c>
      <c r="BD69" s="12">
        <f t="shared" si="44"/>
        <v>2</v>
      </c>
      <c r="BE69" s="12" t="str">
        <f>INDEX('Ref Z list'!$D$5:$D$30,BD69+1)</f>
        <v>3m</v>
      </c>
      <c r="BF69" s="12">
        <f>IFERROR(MATCH(AN69&amp;AO69&amp;A69&amp;B69&amp;BE69,'Cal Data'!$AR$6:$AR$1108,0),0)</f>
        <v>67</v>
      </c>
      <c r="BG69" s="12">
        <f t="shared" si="45"/>
        <v>2</v>
      </c>
      <c r="BH69" s="12" t="str">
        <f>INDEX('Ref Z list'!$D$5:$D$30,BG69)</f>
        <v>1m</v>
      </c>
      <c r="BI69" s="12" t="str">
        <f>IF(INDEX('Ref Z list'!$D$5:$D$30,BG69+1)=0,BH69,INDEX('Ref Z list'!$D$5:$D$30,BG69+1))</f>
        <v>3m</v>
      </c>
      <c r="BJ69" s="12">
        <f>INDEX('Ref Z list'!$C$5:$C$30,BG69)</f>
        <v>1E-3</v>
      </c>
      <c r="BK69" s="12">
        <f>INDEX('Ref Z list'!$C$5:$C$30,BG69+1)</f>
        <v>3.0000000000000001E-3</v>
      </c>
      <c r="BL69" s="14" t="str">
        <f t="shared" si="46"/>
        <v>100Hz3m1m</v>
      </c>
      <c r="BM69" s="14" t="str">
        <f t="shared" si="47"/>
        <v>100Hz3m3m</v>
      </c>
      <c r="BN69" s="12">
        <f>IFERROR(MATCH(BL69,'Cal Data'!$AR$6:$AR$1108,0),0)</f>
        <v>49</v>
      </c>
      <c r="BO69" s="12">
        <f>IFERROR(MATCH(BM69,'Cal Data'!$AR$6:$AR$1108,0),0)</f>
        <v>67</v>
      </c>
      <c r="BQ69" s="14" t="str">
        <f>INDEX('Cal Data'!AR$6:AR$1108,$BN69)</f>
        <v>100Hz3m1m</v>
      </c>
      <c r="BR69" s="14">
        <f>INDEX('Cal Data'!AS$6:AS$1108,$BN69)</f>
        <v>4.5086025481175934E-8</v>
      </c>
      <c r="BS69" s="14">
        <f>INDEX('Cal Data'!AT$6:AT$1108,$BN69)</f>
        <v>5.8260436495614399E-4</v>
      </c>
      <c r="BT69" s="14">
        <f>INDEX('Cal Data'!AU$6:AU$1108,$BN69)</f>
        <v>1.0004277068333835E-7</v>
      </c>
      <c r="BU69" s="14">
        <f>INDEX('Cal Data'!AV$6:AV$1108,$BN69)</f>
        <v>2.6998078401275784E-3</v>
      </c>
      <c r="BV69" s="14" t="str">
        <f>INDEX('Cal Data'!AR$6:AR$1108,$BO69)</f>
        <v>100Hz3m3m</v>
      </c>
      <c r="BW69" s="14">
        <f>INDEX('Cal Data'!AS$6:AS$1108,$BO69)</f>
        <v>-4.7834731114505813E-8</v>
      </c>
      <c r="BX69" s="14">
        <f>INDEX('Cal Data'!AT$6:AT$1108,$BO69)</f>
        <v>1.6957544132025868E-3</v>
      </c>
      <c r="BY69" s="14">
        <f>INDEX('Cal Data'!AU$6:AU$1108,$BO69)</f>
        <v>2.4099794119658189E-7</v>
      </c>
      <c r="BZ69" s="14">
        <f>INDEX('Cal Data'!AV$6:AV$1108,$BO69)</f>
        <v>3.415979118206141E-3</v>
      </c>
      <c r="CB69" s="14">
        <f t="shared" si="60"/>
        <v>-2.3817036459310014E-8</v>
      </c>
      <c r="CC69" s="14">
        <f t="shared" si="61"/>
        <v>1.6957544132025868E-3</v>
      </c>
      <c r="CD69" s="14">
        <f t="shared" si="62"/>
        <v>2.0456455032150725E-7</v>
      </c>
      <c r="CE69" s="14">
        <f t="shared" si="63"/>
        <v>3.2308667309646493E-3</v>
      </c>
      <c r="CG69" s="14">
        <f t="shared" si="64"/>
        <v>2.4199288899338593E-3</v>
      </c>
      <c r="CH69" s="14">
        <f t="shared" si="65"/>
        <v>1.6957583530191477E-3</v>
      </c>
      <c r="CI69" s="14">
        <f t="shared" si="66"/>
        <v>-5.5600220877057547E-4</v>
      </c>
      <c r="CJ69" s="14">
        <f t="shared" si="67"/>
        <v>3.2308684422391147E-3</v>
      </c>
      <c r="CL69">
        <f>INDEX('Cal Data'!BB$6:BB$1000,$BN69)</f>
        <v>1.0000451787508644</v>
      </c>
      <c r="CM69">
        <f>INDEX('Cal Data'!BC$6:BC$1000,$BN69)</f>
        <v>1.7596639178060005E-6</v>
      </c>
      <c r="CN69">
        <f>INDEX('Cal Data'!BD$6:BD$1000,$BN69)</f>
        <v>9.9999634559522254E-5</v>
      </c>
      <c r="CO69">
        <f>INDEX('Cal Data'!BE$6:BE$1000,$BN69)</f>
        <v>2.7087215184746884E-3</v>
      </c>
      <c r="CP69" t="str">
        <f>INDEX('Cal Data'!BF$6:BF$1000,$BN69)</f>
        <v>OK</v>
      </c>
      <c r="CQ69">
        <f>INDEX('Cal Data'!BB$6:BB$1000,$BO69)</f>
        <v>0.9999841292895405</v>
      </c>
      <c r="CR69">
        <f>INDEX('Cal Data'!BC$6:BC$1000,$BO69)</f>
        <v>2.2974108095435274E-6</v>
      </c>
      <c r="CS69">
        <f>INDEX('Cal Data'!BD$6:BD$1000,$BO69)</f>
        <v>8.0341862444670742E-5</v>
      </c>
      <c r="CT69">
        <f>INDEX('Cal Data'!BE$6:BE$1000,$BO69)</f>
        <v>1.3923669416379424E-3</v>
      </c>
      <c r="CU69" t="str">
        <f>INDEX('Cal Data'!BF$6:BF$1000,$BO69)</f>
        <v>OK</v>
      </c>
      <c r="CW69" s="14">
        <f t="shared" si="68"/>
        <v>0.99999990905043201</v>
      </c>
      <c r="CX69" s="14">
        <f t="shared" si="69"/>
        <v>2.2974108095435274E-6</v>
      </c>
      <c r="CY69" s="14">
        <f t="shared" si="70"/>
        <v>8.5422905535078247E-5</v>
      </c>
      <c r="CZ69" s="14">
        <f t="shared" si="71"/>
        <v>1.732611720552105E-3</v>
      </c>
      <c r="DB69" s="14">
        <f t="shared" si="72"/>
        <v>2.4830497290942847E-3</v>
      </c>
      <c r="DC69" s="14">
        <f t="shared" si="73"/>
        <v>3.6395544919203509E-6</v>
      </c>
      <c r="DD69" s="25">
        <f t="shared" si="74"/>
        <v>-0.22583289944959672</v>
      </c>
      <c r="DE69" s="25">
        <f t="shared" si="75"/>
        <v>2.1941241224864242E-3</v>
      </c>
      <c r="DF69" s="14">
        <f t="shared" si="48"/>
        <v>2.4199999908416574E-3</v>
      </c>
      <c r="DG69" s="14">
        <f t="shared" si="49"/>
        <v>3.7510571387599699E-6</v>
      </c>
      <c r="DH69" s="14">
        <f t="shared" si="50"/>
        <v>-5.5600000133235628E-4</v>
      </c>
      <c r="DI69" s="14">
        <f t="shared" si="51"/>
        <v>5.3719578586354202E-6</v>
      </c>
    </row>
    <row r="70" spans="1:113" x14ac:dyDescent="0.25">
      <c r="A70" s="7">
        <v>100</v>
      </c>
      <c r="B70" s="7" t="s">
        <v>3</v>
      </c>
      <c r="C70" s="10">
        <v>0.05</v>
      </c>
      <c r="D70" s="20">
        <v>-57.698718419876393</v>
      </c>
      <c r="E70" s="20">
        <v>1.3328476795708461E-3</v>
      </c>
      <c r="F70" s="20">
        <v>-12.192180796914169</v>
      </c>
      <c r="G70" s="20">
        <v>7.0559624971263123E-5</v>
      </c>
      <c r="H70" s="8" t="s">
        <v>3</v>
      </c>
      <c r="I70" s="35"/>
      <c r="J70" s="20">
        <v>5.9370916118487382E-4</v>
      </c>
      <c r="K70" s="20">
        <v>4.5925985797108464E-4</v>
      </c>
      <c r="L70" s="20">
        <v>1.702738817487713E-3</v>
      </c>
      <c r="M70" s="20">
        <v>1.3241936731300922E-3</v>
      </c>
      <c r="N70" s="8" t="s">
        <v>3</v>
      </c>
      <c r="P70" s="21">
        <f t="shared" ref="P70:P100" si="76">DF70/$AP70</f>
        <v>-57.700000053642711</v>
      </c>
      <c r="Q70" s="21">
        <f t="shared" ref="Q70:Q100" si="77">DG70/$AP70</f>
        <v>3.7839937890657436E-3</v>
      </c>
      <c r="R70" s="21">
        <f t="shared" ref="R70:R100" si="78">DH70/$AP70</f>
        <v>-12.200000014409836</v>
      </c>
      <c r="S70" s="21">
        <f t="shared" ref="S70:S100" si="79">DI70/$AP70</f>
        <v>1.2222299589623051E-2</v>
      </c>
      <c r="T70" s="18" t="str">
        <f t="shared" ref="T70:T100" si="80">N70</f>
        <v>m</v>
      </c>
      <c r="U70" t="str">
        <f t="shared" si="27"/>
        <v>OK</v>
      </c>
      <c r="W70" s="22">
        <v>-57.7</v>
      </c>
      <c r="X70" s="22"/>
      <c r="Y70" s="22">
        <v>-12.200000000000001</v>
      </c>
      <c r="Z70" s="22"/>
      <c r="AA70" t="str">
        <f t="shared" si="28"/>
        <v>m</v>
      </c>
      <c r="AC70" s="22">
        <f t="shared" si="29"/>
        <v>-5.3642708053303068E-8</v>
      </c>
      <c r="AD70" s="22">
        <f t="shared" si="30"/>
        <v>3.7839937890657436E-3</v>
      </c>
      <c r="AE70" s="22">
        <f t="shared" si="31"/>
        <v>-1.4409835102924262E-8</v>
      </c>
      <c r="AF70" s="22">
        <f t="shared" si="30"/>
        <v>1.2222299589623051E-2</v>
      </c>
      <c r="AG70" t="str">
        <f t="shared" si="32"/>
        <v>m</v>
      </c>
      <c r="AH70" s="22">
        <f t="shared" si="33"/>
        <v>6.8787096242317602E-4</v>
      </c>
      <c r="AI70" s="22"/>
      <c r="AJ70" s="22">
        <f t="shared" si="34"/>
        <v>6.116464268345112E-3</v>
      </c>
      <c r="AK70" s="22"/>
      <c r="AL70" t="str">
        <f t="shared" si="35"/>
        <v>m</v>
      </c>
      <c r="AN70" s="11">
        <f t="shared" ref="AN70:AN100" si="81">IF(AO70="mHz",1000,IF(AO70="kHz",0.001,1))*C70</f>
        <v>50</v>
      </c>
      <c r="AO70" s="11" t="str">
        <f t="shared" ref="AO70:AO100" si="82">IF(C70&gt;=1000,"kHz",IF(C70&gt;=1,"Hz","mHz"))</f>
        <v>mHz</v>
      </c>
      <c r="AP70" s="12">
        <f t="shared" ref="AP70:AP100" si="83">IF(MID(N70,1,1)="m",0.001,IF(OR(MID(N70,1,1)="u",MID(N70,1,1)="µ"),0.000001,1))</f>
        <v>1E-3</v>
      </c>
      <c r="AQ70" s="13">
        <f t="shared" si="36"/>
        <v>-5.7699312129037582E-2</v>
      </c>
      <c r="AR70" s="13">
        <f t="shared" si="37"/>
        <v>1.4097526570576164E-6</v>
      </c>
      <c r="AS70" s="13">
        <f t="shared" si="38"/>
        <v>-1.2193883535731656E-2</v>
      </c>
      <c r="AT70" s="13">
        <f t="shared" si="39"/>
        <v>1.3260722245163914E-6</v>
      </c>
      <c r="AU70" s="17">
        <f t="shared" si="40"/>
        <v>5.8973734966060024E-2</v>
      </c>
      <c r="AV70" s="14">
        <f t="shared" si="41"/>
        <v>1.4062769608400981E-6</v>
      </c>
      <c r="AW70" s="17">
        <f t="shared" si="42"/>
        <v>-2.9333221999722103</v>
      </c>
      <c r="AX70" s="13">
        <f t="shared" si="43"/>
        <v>2.254830181115181E-5</v>
      </c>
      <c r="AZ70" s="12">
        <f>IFERROR(MATCH(AU70 - 0.000001,'Ref Z list'!$C$5:$C$30,1),1)</f>
        <v>4</v>
      </c>
      <c r="BA70" s="12" t="str">
        <f>INDEX('Ref Z list'!$D$5:$D$30,AZ70)</f>
        <v>10m</v>
      </c>
      <c r="BB70" s="12">
        <f>INDEX('Ref Z list'!$C$5:$C$30,AZ70)</f>
        <v>0.01</v>
      </c>
      <c r="BC70" s="12">
        <f>IFERROR(MATCH(AN70&amp;AO70&amp;A70&amp;B70&amp;BA70,'Cal Data'!$AR$6:$AR$1108,0),0)</f>
        <v>111</v>
      </c>
      <c r="BD70" s="12">
        <f t="shared" si="44"/>
        <v>4</v>
      </c>
      <c r="BE70" s="12" t="str">
        <f>INDEX('Ref Z list'!$D$5:$D$30,BD70+1)</f>
        <v>100m</v>
      </c>
      <c r="BF70" s="12">
        <f>IFERROR(MATCH(AN70&amp;AO70&amp;A70&amp;B70&amp;BE70,'Cal Data'!$AR$6:$AR$1108,0),0)</f>
        <v>129</v>
      </c>
      <c r="BG70" s="12">
        <f t="shared" si="45"/>
        <v>4</v>
      </c>
      <c r="BH70" s="12" t="str">
        <f>INDEX('Ref Z list'!$D$5:$D$30,BG70)</f>
        <v>10m</v>
      </c>
      <c r="BI70" s="12" t="str">
        <f>IF(INDEX('Ref Z list'!$D$5:$D$30,BG70+1)=0,BH70,INDEX('Ref Z list'!$D$5:$D$30,BG70+1))</f>
        <v>100m</v>
      </c>
      <c r="BJ70" s="12">
        <f>INDEX('Ref Z list'!$C$5:$C$30,BG70)</f>
        <v>0.01</v>
      </c>
      <c r="BK70" s="12">
        <f>INDEX('Ref Z list'!$C$5:$C$30,BG70+1)</f>
        <v>0.1</v>
      </c>
      <c r="BL70" s="14" t="str">
        <f t="shared" si="46"/>
        <v>50mHz100m10m</v>
      </c>
      <c r="BM70" s="14" t="str">
        <f t="shared" si="47"/>
        <v>50mHz100m100m</v>
      </c>
      <c r="BN70" s="12">
        <f>IFERROR(MATCH(BL70,'Cal Data'!$AR$6:$AR$1108,0),0)</f>
        <v>111</v>
      </c>
      <c r="BO70" s="12">
        <f>IFERROR(MATCH(BM70,'Cal Data'!$AR$6:$AR$1108,0),0)</f>
        <v>129</v>
      </c>
      <c r="BQ70" s="14" t="str">
        <f>INDEX('Cal Data'!AR$6:AR$1108,$BN70)</f>
        <v>50mHz100m10m</v>
      </c>
      <c r="BR70" s="14">
        <f>INDEX('Cal Data'!AS$6:AS$1108,$BN70)</f>
        <v>4.7128303159657547E-7</v>
      </c>
      <c r="BS70" s="14">
        <f>INDEX('Cal Data'!AT$6:AT$1108,$BN70)</f>
        <v>1.3031693530300833E-3</v>
      </c>
      <c r="BT70" s="14">
        <f>INDEX('Cal Data'!AU$6:AU$1108,$BN70)</f>
        <v>9.9997090017536235E-7</v>
      </c>
      <c r="BU70" s="14">
        <f>INDEX('Cal Data'!AV$6:AV$1108,$BN70)</f>
        <v>3.3158686157588103E-3</v>
      </c>
      <c r="BV70" s="14" t="str">
        <f>INDEX('Cal Data'!AR$6:AR$1108,$BO70)</f>
        <v>50mHz100m100m</v>
      </c>
      <c r="BW70" s="14">
        <f>INDEX('Cal Data'!AS$6:AS$1108,$BO70)</f>
        <v>2.0948479023813471E-6</v>
      </c>
      <c r="BX70" s="14">
        <f>INDEX('Cal Data'!AT$6:AT$1108,$BO70)</f>
        <v>3.2386048304020782E-3</v>
      </c>
      <c r="BY70" s="14">
        <f>INDEX('Cal Data'!AU$6:AU$1108,$BO70)</f>
        <v>9.8259076138562112E-6</v>
      </c>
      <c r="BZ70" s="14">
        <f>INDEX('Cal Data'!AV$6:AV$1108,$BO70)</f>
        <v>3.5728877189088841E-3</v>
      </c>
      <c r="CB70" s="14">
        <f t="shared" ref="CB70:CB100" si="84">IF($BN70=0,BR70,IF(BO70=0,BW70,($AU70-$BJ70)/($BK70-$BJ70)*(BW70-BR70)+BR70))</f>
        <v>1.3547500947301188E-6</v>
      </c>
      <c r="CC70" s="14">
        <f t="shared" ref="CC70:CC100" si="85">IF($BN70=0,BS70,IF(BP70=0,BX70,($AU70-$BJ70)/($BK70-$BJ70)*(BX70-BS70)+BS70))</f>
        <v>3.2386048304020782E-3</v>
      </c>
      <c r="CD70" s="14">
        <f t="shared" ref="CD70:CD100" si="86">IF($BN70=0,BT70,IF(BR70=0,BY70,($AU70-$BJ70)/($BK70-$BJ70)*(BY70-BT70)+BT70))</f>
        <v>5.8026274050978589E-6</v>
      </c>
      <c r="CE70" s="14">
        <f t="shared" ref="CE70:CE100" si="87">IF($BN70=0,BU70,IF(BS70=0,BZ70,($AU70-$BJ70)/($BK70-$BJ70)*(BZ70-BU70)+BU70))</f>
        <v>3.4557262317464342E-3</v>
      </c>
      <c r="CG70" s="14">
        <f t="shared" ref="CG70:CG100" si="88">AQ70+CB70</f>
        <v>-5.769795737894285E-2</v>
      </c>
      <c r="CH70" s="14">
        <f t="shared" ref="CH70:CH100" si="89">(4*AR70^2+CC70^2)^0.5</f>
        <v>3.2386060577220396E-3</v>
      </c>
      <c r="CI70" s="14">
        <f t="shared" ref="CI70:CI100" si="90">AS70+CD70</f>
        <v>-1.2188080908326559E-2</v>
      </c>
      <c r="CJ70" s="14">
        <f t="shared" ref="CJ70:CJ100" si="91">(4*AT70^2+CE70^2)^0.5</f>
        <v>3.455727249458584E-3</v>
      </c>
      <c r="CL70">
        <f>INDEX('Cal Data'!BB$6:BB$1000,$BN70)</f>
        <v>1.0000471106782547</v>
      </c>
      <c r="CM70">
        <f>INDEX('Cal Data'!BC$6:BC$1000,$BN70)</f>
        <v>3.0828155639619683E-6</v>
      </c>
      <c r="CN70">
        <f>INDEX('Cal Data'!BD$6:BD$1000,$BN70)</f>
        <v>9.9999986143650018E-5</v>
      </c>
      <c r="CO70">
        <f>INDEX('Cal Data'!BE$6:BE$1000,$BN70)</f>
        <v>3.7977707155897232E-4</v>
      </c>
      <c r="CP70" t="str">
        <f>INDEX('Cal Data'!BF$6:BF$1000,$BN70)</f>
        <v>OK</v>
      </c>
      <c r="CQ70">
        <f>INDEX('Cal Data'!BB$6:BB$1000,$BO70)</f>
        <v>1.000020927013278</v>
      </c>
      <c r="CR70">
        <f>INDEX('Cal Data'!BC$6:BC$1000,$BO70)</f>
        <v>5.0094238716185362E-6</v>
      </c>
      <c r="CS70">
        <f>INDEX('Cal Data'!BD$6:BD$1000,$BO70)</f>
        <v>9.8270390931084345E-5</v>
      </c>
      <c r="CT70">
        <f>INDEX('Cal Data'!BE$6:BE$1000,$BO70)</f>
        <v>6.17473311911635E-5</v>
      </c>
      <c r="CU70" t="str">
        <f>INDEX('Cal Data'!BF$6:BF$1000,$BO70)</f>
        <v>OK</v>
      </c>
      <c r="CW70" s="14">
        <f t="shared" ref="CW70:CW100" si="92">IF($BN70=0,CL70,IF(BO70=0,CQ70,($AU70-$BJ70)/($BK70-$BJ70)*(CQ70-CL70)+CL70))</f>
        <v>1.000032862768599</v>
      </c>
      <c r="CX70" s="14">
        <f t="shared" ref="CX70:CX100" si="93">IF($BN70=0,CM70,IF(BP70=0,CR70,($AU70-$BJ70)/($BK70-$BJ70)*(CR70-CM70)+CM70))</f>
        <v>5.0094238716185362E-6</v>
      </c>
      <c r="CY70" s="14">
        <f t="shared" ref="CY70:CY100" si="94">IF($BN70=0,CN70,IF(BQ70=0,CS70,($AU70-$BJ70)/($BK70-$BJ70)*(CS70-CN70)+CN70))</f>
        <v>9.9058822393219373E-5</v>
      </c>
      <c r="CZ70" s="14">
        <f t="shared" ref="CZ70:CZ100" si="95">IF($BN70=0,CO70,IF(BR70=0,CT70,($AU70-$BJ70)/($BK70-$BJ70)*(CT70-CO70)+CO70))</f>
        <v>2.0672035804677289E-4</v>
      </c>
      <c r="DB70" s="14">
        <f t="shared" ref="DB70:DB100" si="96">AU70*CW70</f>
        <v>5.8975673006265633E-2</v>
      </c>
      <c r="DC70" s="14">
        <f t="shared" ref="DC70:DC100" si="97">(4*AV70^2 + (CX70*AU70)^2)^0.5</f>
        <v>2.8280267254022662E-6</v>
      </c>
      <c r="DD70" s="25">
        <f t="shared" ref="DD70:DD100" si="98">AW70+CY70</f>
        <v>-2.9332231411498171</v>
      </c>
      <c r="DE70" s="25">
        <f t="shared" ref="DE70:DE100" si="99">(4*AX70^2 + CZ70^2)^0.5</f>
        <v>2.1158215919413705E-4</v>
      </c>
      <c r="DF70" s="14">
        <f t="shared" si="48"/>
        <v>-5.770000005364271E-2</v>
      </c>
      <c r="DG70" s="14">
        <f t="shared" si="49"/>
        <v>3.7839937890657437E-6</v>
      </c>
      <c r="DH70" s="14">
        <f t="shared" si="50"/>
        <v>-1.2200000014409837E-2</v>
      </c>
      <c r="DI70" s="14">
        <f t="shared" si="51"/>
        <v>1.222229958962305E-5</v>
      </c>
    </row>
    <row r="71" spans="1:113" x14ac:dyDescent="0.25">
      <c r="A71" s="7">
        <v>10</v>
      </c>
      <c r="B71" s="7" t="s">
        <v>3</v>
      </c>
      <c r="C71" s="10">
        <v>0.5</v>
      </c>
      <c r="D71" s="20">
        <v>4.5697689514877995</v>
      </c>
      <c r="E71" s="20">
        <v>1.4831899367899694E-3</v>
      </c>
      <c r="F71" s="20">
        <v>0.23116131929952044</v>
      </c>
      <c r="G71" s="20">
        <v>1.2358436490479846E-3</v>
      </c>
      <c r="H71" s="8" t="s">
        <v>3</v>
      </c>
      <c r="I71" s="35"/>
      <c r="J71" s="20">
        <v>-3.8736195353757775E-4</v>
      </c>
      <c r="K71" s="20">
        <v>9.4006012677496243E-4</v>
      </c>
      <c r="L71" s="20">
        <v>-5.4027309029099936E-4</v>
      </c>
      <c r="M71" s="20">
        <v>1.3895783366748998E-3</v>
      </c>
      <c r="N71" s="8" t="s">
        <v>3</v>
      </c>
      <c r="P71" s="21">
        <f t="shared" si="76"/>
        <v>4.5700000066414832</v>
      </c>
      <c r="Q71" s="21">
        <f t="shared" si="77"/>
        <v>3.5153718100640048E-3</v>
      </c>
      <c r="R71" s="21">
        <f t="shared" si="78"/>
        <v>0.23199998089968252</v>
      </c>
      <c r="S71" s="21">
        <f t="shared" si="79"/>
        <v>4.4632649981075695E-3</v>
      </c>
      <c r="T71" s="18" t="str">
        <f t="shared" si="80"/>
        <v>m</v>
      </c>
      <c r="U71" t="str">
        <f t="shared" ref="U71:U100" si="100">IF(OR(BN71=0,BO71=0),"Outside of calibration data!",IF(AND(AU71&gt;=BJ71,AU71&lt;=BK71),IF(OR(CP71&lt;&gt;"OK",CU71&lt;&gt;"OK"),"Calibration data error!","OK"),"Extrapolated"))</f>
        <v>OK</v>
      </c>
      <c r="W71" s="22">
        <v>4.57</v>
      </c>
      <c r="X71" s="22"/>
      <c r="Y71" s="22">
        <v>0.23199999999999998</v>
      </c>
      <c r="Z71" s="22"/>
      <c r="AA71" t="str">
        <f t="shared" ref="AA71:AA100" si="101">N71</f>
        <v>m</v>
      </c>
      <c r="AC71" s="22">
        <f t="shared" ref="AC71:AC100" si="102">P71-W71</f>
        <v>6.6414829191785429E-9</v>
      </c>
      <c r="AD71" s="22">
        <f t="shared" ref="AD71:AF100" si="103">Q71</f>
        <v>3.5153718100640048E-3</v>
      </c>
      <c r="AE71" s="22">
        <f t="shared" ref="AE71:AE100" si="104">R71-Y71</f>
        <v>-1.9100317466547168E-8</v>
      </c>
      <c r="AF71" s="22">
        <f t="shared" si="103"/>
        <v>4.4632649981075695E-3</v>
      </c>
      <c r="AG71" t="str">
        <f t="shared" ref="AG71:AG100" si="105">AA71</f>
        <v>m</v>
      </c>
      <c r="AH71" s="22">
        <f t="shared" ref="AH71:AH100" si="106">AQ71/AP71-W71</f>
        <v>1.5631344133648639E-4</v>
      </c>
      <c r="AI71" s="22"/>
      <c r="AJ71" s="22">
        <f t="shared" ref="AJ71:AJ100" si="107">AS71/AP71-Y71</f>
        <v>-2.9840761018853912E-4</v>
      </c>
      <c r="AK71" s="22"/>
      <c r="AL71" t="str">
        <f t="shared" ref="AL71:AL100" si="108">AG71</f>
        <v>m</v>
      </c>
      <c r="AN71" s="11">
        <f t="shared" si="81"/>
        <v>500</v>
      </c>
      <c r="AO71" s="11" t="str">
        <f t="shared" si="82"/>
        <v>mHz</v>
      </c>
      <c r="AP71" s="12">
        <f t="shared" si="83"/>
        <v>1E-3</v>
      </c>
      <c r="AQ71" s="13">
        <f t="shared" ref="AQ71:AQ100" si="109">(D71-J71)*$AP71</f>
        <v>4.5701563134413368E-3</v>
      </c>
      <c r="AR71" s="13">
        <f t="shared" ref="AR71:AR100" si="110">(E71^2 + K71^2)^0.5*$AP71</f>
        <v>1.7560083799763575E-6</v>
      </c>
      <c r="AS71" s="13">
        <f t="shared" ref="AS71:AS100" si="111">(F71-L71)*$AP71</f>
        <v>2.3170159238981145E-4</v>
      </c>
      <c r="AT71" s="13">
        <f t="shared" ref="AT71:AT100" si="112">(G71^2 + M71^2)^0.5*$AP71</f>
        <v>1.8596336947496997E-6</v>
      </c>
      <c r="AU71" s="17">
        <f t="shared" ref="AU71:AU100" si="113">SUMSQ(AQ71,AS71)^0.5</f>
        <v>4.5760260442007632E-3</v>
      </c>
      <c r="AV71" s="14">
        <f t="shared" ref="AV71:AV100" si="114">IFERROR(((AQ71/AU71*AR71)^2 + (AS71/AU71*AT71)^2)^0.5,(AR71^2 + AT71^2)^0.5)</f>
        <v>1.7562818702955782E-6</v>
      </c>
      <c r="AW71" s="17">
        <f t="shared" ref="AW71:AW100" si="115">ATAN2(AQ71,AS71)</f>
        <v>5.0655461733851506E-2</v>
      </c>
      <c r="AX71" s="13">
        <f t="shared" ref="AX71:AX100" si="116">IFERROR(((AS71/AU71^2*AR71)^2 + (AQ71/AU71^2*AT71)^2)^0.5,0)</f>
        <v>4.0632972545672684E-4</v>
      </c>
      <c r="AZ71" s="12">
        <f>IFERROR(MATCH(AU71 - 0.000001,'Ref Z list'!$C$5:$C$30,1),1)</f>
        <v>3</v>
      </c>
      <c r="BA71" s="12" t="str">
        <f>INDEX('Ref Z list'!$D$5:$D$30,AZ71)</f>
        <v>3m</v>
      </c>
      <c r="BB71" s="12">
        <f>INDEX('Ref Z list'!$C$5:$C$30,AZ71)</f>
        <v>3.0000000000000001E-3</v>
      </c>
      <c r="BC71" s="12">
        <f>IFERROR(MATCH(AN71&amp;AO71&amp;A71&amp;B71&amp;BA71,'Cal Data'!$AR$6:$AR$1108,0),0)</f>
        <v>78</v>
      </c>
      <c r="BD71" s="12">
        <f t="shared" ref="BD71:BD100" si="117">IF(BC71=0,AZ71+1,AZ71)</f>
        <v>3</v>
      </c>
      <c r="BE71" s="12" t="str">
        <f>INDEX('Ref Z list'!$D$5:$D$30,BD71+1)</f>
        <v>10m</v>
      </c>
      <c r="BF71" s="12">
        <f>IFERROR(MATCH(AN71&amp;AO71&amp;A71&amp;B71&amp;BE71,'Cal Data'!$AR$6:$AR$1108,0),0)</f>
        <v>96</v>
      </c>
      <c r="BG71" s="12">
        <f t="shared" ref="BG71:BG100" si="118">IF(BF71&lt;&gt;0,BD71,BD71-1)</f>
        <v>3</v>
      </c>
      <c r="BH71" s="12" t="str">
        <f>INDEX('Ref Z list'!$D$5:$D$30,BG71)</f>
        <v>3m</v>
      </c>
      <c r="BI71" s="12" t="str">
        <f>IF(INDEX('Ref Z list'!$D$5:$D$30,BG71+1)=0,BH71,INDEX('Ref Z list'!$D$5:$D$30,BG71+1))</f>
        <v>10m</v>
      </c>
      <c r="BJ71" s="12">
        <f>INDEX('Ref Z list'!$C$5:$C$30,BG71)</f>
        <v>3.0000000000000001E-3</v>
      </c>
      <c r="BK71" s="12">
        <f>INDEX('Ref Z list'!$C$5:$C$30,BG71+1)</f>
        <v>0.01</v>
      </c>
      <c r="BL71" s="14" t="str">
        <f t="shared" ref="BL71:BL100" si="119">AN71&amp;AO71&amp;A71&amp;B71&amp;BH71</f>
        <v>500mHz10m3m</v>
      </c>
      <c r="BM71" s="14" t="str">
        <f t="shared" ref="BM71:BM100" si="120">AN71&amp;AO71&amp;A71&amp;B71&amp;BI71</f>
        <v>500mHz10m10m</v>
      </c>
      <c r="BN71" s="12">
        <f>IFERROR(MATCH(BL71,'Cal Data'!$AR$6:$AR$1108,0),0)</f>
        <v>78</v>
      </c>
      <c r="BO71" s="12">
        <f>IFERROR(MATCH(BM71,'Cal Data'!$AR$6:$AR$1108,0),0)</f>
        <v>96</v>
      </c>
      <c r="BQ71" s="14" t="str">
        <f>INDEX('Cal Data'!AR$6:AR$1108,$BN71)</f>
        <v>500mHz10m3m</v>
      </c>
      <c r="BR71" s="14">
        <f>INDEX('Cal Data'!AS$6:AS$1108,$BN71)</f>
        <v>-1.1634679029275466E-7</v>
      </c>
      <c r="BS71" s="14">
        <f>INDEX('Cal Data'!AT$6:AT$1108,$BN71)</f>
        <v>2.3199686185985677E-3</v>
      </c>
      <c r="BT71" s="14">
        <f>INDEX('Cal Data'!AU$6:AU$1108,$BN71)</f>
        <v>3.000071529815297E-7</v>
      </c>
      <c r="BU71" s="14">
        <f>INDEX('Cal Data'!AV$6:AV$1108,$BN71)</f>
        <v>1.6706900535159678E-3</v>
      </c>
      <c r="BV71" s="14" t="str">
        <f>INDEX('Cal Data'!AR$6:AR$1108,$BO71)</f>
        <v>500mHz10m10m</v>
      </c>
      <c r="BW71" s="14">
        <f>INDEX('Cal Data'!AS$6:AS$1108,$BO71)</f>
        <v>-3.3994489829006214E-8</v>
      </c>
      <c r="BX71" s="14">
        <f>INDEX('Cal Data'!AT$6:AT$1108,$BO71)</f>
        <v>7.6531426284852236E-4</v>
      </c>
      <c r="BY71" s="14">
        <f>INDEX('Cal Data'!AU$6:AU$1108,$BO71)</f>
        <v>-4.7206310535884248E-7</v>
      </c>
      <c r="BZ71" s="14">
        <f>INDEX('Cal Data'!AV$6:AV$1108,$BO71)</f>
        <v>3.382093277853221E-3</v>
      </c>
      <c r="CB71" s="14">
        <f t="shared" si="84"/>
        <v>-9.780545167408121E-8</v>
      </c>
      <c r="CC71" s="14">
        <f t="shared" si="85"/>
        <v>7.6531426284852236E-4</v>
      </c>
      <c r="CD71" s="14">
        <f t="shared" si="86"/>
        <v>1.261781765390671E-7</v>
      </c>
      <c r="CE71" s="14">
        <f t="shared" si="87"/>
        <v>2.0560066326137782E-3</v>
      </c>
      <c r="CG71" s="14">
        <f t="shared" si="88"/>
        <v>4.5700585079896626E-3</v>
      </c>
      <c r="CH71" s="14">
        <f t="shared" si="89"/>
        <v>7.6532232110470915E-4</v>
      </c>
      <c r="CI71" s="14">
        <f t="shared" si="90"/>
        <v>2.3182777056635052E-4</v>
      </c>
      <c r="CJ71" s="14">
        <f t="shared" si="91"/>
        <v>2.0560099966444138E-3</v>
      </c>
      <c r="CL71">
        <f>INDEX('Cal Data'!BB$6:BB$1000,$BN71)</f>
        <v>0.99996122501338702</v>
      </c>
      <c r="CM71">
        <f>INDEX('Cal Data'!BC$6:BC$1000,$BN71)</f>
        <v>3.3039381637568687E-6</v>
      </c>
      <c r="CN71">
        <f>INDEX('Cal Data'!BD$6:BD$1000,$BN71)</f>
        <v>9.9996740286674635E-5</v>
      </c>
      <c r="CO71">
        <f>INDEX('Cal Data'!BE$6:BE$1000,$BN71)</f>
        <v>5.5959026760011373E-4</v>
      </c>
      <c r="CP71" t="str">
        <f>INDEX('Cal Data'!BF$6:BF$1000,$BN71)</f>
        <v>OK</v>
      </c>
      <c r="CQ71">
        <f>INDEX('Cal Data'!BB$6:BB$1000,$BO71)</f>
        <v>0.99999660174237004</v>
      </c>
      <c r="CR71">
        <f>INDEX('Cal Data'!BC$6:BC$1000,$BO71)</f>
        <v>3.041289795169304E-6</v>
      </c>
      <c r="CS71">
        <f>INDEX('Cal Data'!BD$6:BD$1000,$BO71)</f>
        <v>-4.7204594921748343E-5</v>
      </c>
      <c r="CT71">
        <f>INDEX('Cal Data'!BE$6:BE$1000,$BO71)</f>
        <v>4.7381385252873989E-4</v>
      </c>
      <c r="CU71" t="str">
        <f>INDEX('Cal Data'!BF$6:BF$1000,$BO71)</f>
        <v>OK</v>
      </c>
      <c r="CW71" s="14">
        <f t="shared" si="92"/>
        <v>0.99996918996284934</v>
      </c>
      <c r="CX71" s="14">
        <f t="shared" si="93"/>
        <v>3.041289795169304E-6</v>
      </c>
      <c r="CY71" s="14">
        <f t="shared" si="94"/>
        <v>6.6854863425302996E-5</v>
      </c>
      <c r="CZ71" s="14">
        <f t="shared" si="95"/>
        <v>5.4027800129573375E-4</v>
      </c>
      <c r="DB71" s="14">
        <f t="shared" si="96"/>
        <v>4.5758850566683393E-3</v>
      </c>
      <c r="DC71" s="14">
        <f t="shared" si="97"/>
        <v>3.5125913105850927E-6</v>
      </c>
      <c r="DD71" s="25">
        <f t="shared" si="98"/>
        <v>5.0722316597276808E-2</v>
      </c>
      <c r="DE71" s="25">
        <f t="shared" si="99"/>
        <v>9.7586664142344207E-4</v>
      </c>
      <c r="DF71" s="14">
        <f t="shared" ref="DF71:DF100" si="121">DB71*COS(DD71)</f>
        <v>4.5700000066414836E-3</v>
      </c>
      <c r="DG71" s="14">
        <f t="shared" ref="DG71:DG100" si="122">((COS(DD71)*DC71)^2 + (DB71*SIN(DD71)*DE71)^2)^0.5</f>
        <v>3.5153718100640051E-6</v>
      </c>
      <c r="DH71" s="14">
        <f t="shared" ref="DH71:DH100" si="123">DB71*SIN(DD71)</f>
        <v>2.3199998089968251E-4</v>
      </c>
      <c r="DI71" s="14">
        <f t="shared" ref="DI71:DI100" si="124">((SIN(DD71)*DC71)^2 + (DB71*COS(DD71)*DE71)^2)^0.5</f>
        <v>4.4632649981075694E-6</v>
      </c>
    </row>
    <row r="72" spans="1:113" x14ac:dyDescent="0.25">
      <c r="A72" s="7">
        <v>100</v>
      </c>
      <c r="B72" s="7" t="s">
        <v>3</v>
      </c>
      <c r="C72" s="10">
        <v>0.1</v>
      </c>
      <c r="D72" s="20">
        <v>-19.599993494196784</v>
      </c>
      <c r="E72" s="20">
        <v>1.0069959780253034E-3</v>
      </c>
      <c r="F72" s="20">
        <v>-48.201389274033545</v>
      </c>
      <c r="G72" s="20">
        <v>1.5385244323326891E-3</v>
      </c>
      <c r="H72" s="8" t="s">
        <v>3</v>
      </c>
      <c r="I72" s="35"/>
      <c r="J72" s="20">
        <v>1.3650228662471522E-3</v>
      </c>
      <c r="K72" s="20">
        <v>5.1734551449349772E-4</v>
      </c>
      <c r="L72" s="20">
        <v>-2.0819184550071923E-4</v>
      </c>
      <c r="M72" s="20">
        <v>7.8004466733009345E-4</v>
      </c>
      <c r="N72" s="8" t="s">
        <v>3</v>
      </c>
      <c r="P72" s="21">
        <f t="shared" si="76"/>
        <v>-19.600000432721</v>
      </c>
      <c r="Q72" s="21">
        <f t="shared" si="77"/>
        <v>1.0297836606970869E-2</v>
      </c>
      <c r="R72" s="21">
        <f t="shared" si="78"/>
        <v>-48.20000010291367</v>
      </c>
      <c r="S72" s="21">
        <f t="shared" si="79"/>
        <v>5.1710030098084453E-3</v>
      </c>
      <c r="T72" s="18" t="str">
        <f t="shared" si="80"/>
        <v>m</v>
      </c>
      <c r="U72" t="str">
        <f t="shared" si="100"/>
        <v>OK</v>
      </c>
      <c r="W72" s="22">
        <v>-19.599999999999998</v>
      </c>
      <c r="X72" s="22"/>
      <c r="Y72" s="22">
        <v>-48.199999999999996</v>
      </c>
      <c r="Z72" s="22"/>
      <c r="AA72" t="str">
        <f t="shared" si="101"/>
        <v>m</v>
      </c>
      <c r="AC72" s="22">
        <f t="shared" si="102"/>
        <v>-4.3272100214153397E-7</v>
      </c>
      <c r="AD72" s="22">
        <f t="shared" si="103"/>
        <v>1.0297836606970869E-2</v>
      </c>
      <c r="AE72" s="22">
        <f t="shared" si="104"/>
        <v>-1.0291367402714968E-7</v>
      </c>
      <c r="AF72" s="22">
        <f t="shared" si="103"/>
        <v>5.1710030098084453E-3</v>
      </c>
      <c r="AG72" t="str">
        <f t="shared" si="105"/>
        <v>m</v>
      </c>
      <c r="AH72" s="22">
        <f t="shared" si="106"/>
        <v>-1.3585170630321386E-3</v>
      </c>
      <c r="AI72" s="22"/>
      <c r="AJ72" s="22">
        <f t="shared" si="107"/>
        <v>-1.1810821880473554E-3</v>
      </c>
      <c r="AK72" s="22"/>
      <c r="AL72" t="str">
        <f t="shared" si="108"/>
        <v>m</v>
      </c>
      <c r="AN72" s="11">
        <f t="shared" si="81"/>
        <v>100</v>
      </c>
      <c r="AO72" s="11" t="str">
        <f t="shared" si="82"/>
        <v>mHz</v>
      </c>
      <c r="AP72" s="12">
        <f t="shared" si="83"/>
        <v>1E-3</v>
      </c>
      <c r="AQ72" s="13">
        <f t="shared" si="109"/>
        <v>-1.9601358517063031E-2</v>
      </c>
      <c r="AR72" s="13">
        <f t="shared" si="110"/>
        <v>1.1321162842772287E-6</v>
      </c>
      <c r="AS72" s="13">
        <f t="shared" si="111"/>
        <v>-4.8201181082188044E-2</v>
      </c>
      <c r="AT72" s="13">
        <f t="shared" si="112"/>
        <v>1.7249716264086025E-6</v>
      </c>
      <c r="AU72" s="17">
        <f t="shared" si="113"/>
        <v>5.2034287863218821E-2</v>
      </c>
      <c r="AV72" s="14">
        <f t="shared" si="114"/>
        <v>1.6538335187790094E-6</v>
      </c>
      <c r="AW72" s="17">
        <f t="shared" si="115"/>
        <v>-1.9570284837686673</v>
      </c>
      <c r="AX72" s="13">
        <f t="shared" si="116"/>
        <v>2.3709626578170817E-5</v>
      </c>
      <c r="AZ72" s="12">
        <f>IFERROR(MATCH(AU72 - 0.000001,'Ref Z list'!$C$5:$C$30,1),1)</f>
        <v>4</v>
      </c>
      <c r="BA72" s="12" t="str">
        <f>INDEX('Ref Z list'!$D$5:$D$30,AZ72)</f>
        <v>10m</v>
      </c>
      <c r="BB72" s="12">
        <f>INDEX('Ref Z list'!$C$5:$C$30,AZ72)</f>
        <v>0.01</v>
      </c>
      <c r="BC72" s="12">
        <f>IFERROR(MATCH(AN72&amp;AO72&amp;A72&amp;B72&amp;BA72,'Cal Data'!$AR$6:$AR$1108,0),0)</f>
        <v>112</v>
      </c>
      <c r="BD72" s="12">
        <f t="shared" si="117"/>
        <v>4</v>
      </c>
      <c r="BE72" s="12" t="str">
        <f>INDEX('Ref Z list'!$D$5:$D$30,BD72+1)</f>
        <v>100m</v>
      </c>
      <c r="BF72" s="12">
        <f>IFERROR(MATCH(AN72&amp;AO72&amp;A72&amp;B72&amp;BE72,'Cal Data'!$AR$6:$AR$1108,0),0)</f>
        <v>130</v>
      </c>
      <c r="BG72" s="12">
        <f t="shared" si="118"/>
        <v>4</v>
      </c>
      <c r="BH72" s="12" t="str">
        <f>INDEX('Ref Z list'!$D$5:$D$30,BG72)</f>
        <v>10m</v>
      </c>
      <c r="BI72" s="12" t="str">
        <f>IF(INDEX('Ref Z list'!$D$5:$D$30,BG72+1)=0,BH72,INDEX('Ref Z list'!$D$5:$D$30,BG72+1))</f>
        <v>100m</v>
      </c>
      <c r="BJ72" s="12">
        <f>INDEX('Ref Z list'!$C$5:$C$30,BG72)</f>
        <v>0.01</v>
      </c>
      <c r="BK72" s="12">
        <f>INDEX('Ref Z list'!$C$5:$C$30,BG72+1)</f>
        <v>0.1</v>
      </c>
      <c r="BL72" s="14" t="str">
        <f t="shared" si="119"/>
        <v>100mHz100m10m</v>
      </c>
      <c r="BM72" s="14" t="str">
        <f t="shared" si="120"/>
        <v>100mHz100m100m</v>
      </c>
      <c r="BN72" s="12">
        <f>IFERROR(MATCH(BL72,'Cal Data'!$AR$6:$AR$1108,0),0)</f>
        <v>112</v>
      </c>
      <c r="BO72" s="12">
        <f>IFERROR(MATCH(BM72,'Cal Data'!$AR$6:$AR$1108,0),0)</f>
        <v>130</v>
      </c>
      <c r="BQ72" s="14" t="str">
        <f>INDEX('Cal Data'!AR$6:AR$1108,$BN72)</f>
        <v>100mHz100m10m</v>
      </c>
      <c r="BR72" s="14">
        <f>INDEX('Cal Data'!AS$6:AS$1108,$BN72)</f>
        <v>-6.992939985857316E-7</v>
      </c>
      <c r="BS72" s="14">
        <f>INDEX('Cal Data'!AT$6:AT$1108,$BN72)</f>
        <v>2.7568231516826415E-3</v>
      </c>
      <c r="BT72" s="14">
        <f>INDEX('Cal Data'!AU$6:AU$1108,$BN72)</f>
        <v>1.0001147073273097E-6</v>
      </c>
      <c r="BU72" s="14">
        <f>INDEX('Cal Data'!AV$6:AV$1108,$BN72)</f>
        <v>1.582662342873447E-3</v>
      </c>
      <c r="BV72" s="14" t="str">
        <f>INDEX('Cal Data'!AR$6:AR$1108,$BO72)</f>
        <v>100mHz100m100m</v>
      </c>
      <c r="BW72" s="14">
        <f>INDEX('Cal Data'!AS$6:AS$1108,$BO72)</f>
        <v>1.3730855362992234E-6</v>
      </c>
      <c r="BX72" s="14">
        <f>INDEX('Cal Data'!AT$6:AT$1108,$BO72)</f>
        <v>5.5327920094323298E-3</v>
      </c>
      <c r="BY72" s="14">
        <f>INDEX('Cal Data'!AU$6:AU$1108,$BO72)</f>
        <v>-8.0653767691057739E-6</v>
      </c>
      <c r="BZ72" s="14">
        <f>INDEX('Cal Data'!AV$6:AV$1108,$BO72)</f>
        <v>3.1956406466456919E-3</v>
      </c>
      <c r="CB72" s="14">
        <f t="shared" si="84"/>
        <v>2.6860597842757645E-7</v>
      </c>
      <c r="CC72" s="14">
        <f t="shared" si="85"/>
        <v>5.5327920094323298E-3</v>
      </c>
      <c r="CD72" s="14">
        <f t="shared" si="86"/>
        <v>-3.2339017186942987E-6</v>
      </c>
      <c r="CE72" s="14">
        <f t="shared" si="87"/>
        <v>2.3360000577388796E-3</v>
      </c>
      <c r="CG72" s="14">
        <f t="shared" si="88"/>
        <v>-1.9601089911084602E-2</v>
      </c>
      <c r="CH72" s="14">
        <f t="shared" si="89"/>
        <v>5.5327924727380986E-3</v>
      </c>
      <c r="CI72" s="14">
        <f t="shared" si="90"/>
        <v>-4.8204414983906735E-2</v>
      </c>
      <c r="CJ72" s="14">
        <f t="shared" si="91"/>
        <v>2.336002605277763E-3</v>
      </c>
      <c r="CL72">
        <f>INDEX('Cal Data'!BB$6:BB$1000,$BN72)</f>
        <v>0.99993007177974758</v>
      </c>
      <c r="CM72">
        <f>INDEX('Cal Data'!BC$6:BC$1000,$BN72)</f>
        <v>4.0692029464429206E-6</v>
      </c>
      <c r="CN72">
        <f>INDEX('Cal Data'!BD$6:BD$1000,$BN72)</f>
        <v>9.9999161953935942E-5</v>
      </c>
      <c r="CO72">
        <f>INDEX('Cal Data'!BE$6:BE$1000,$BN72)</f>
        <v>3.358335737079098E-4</v>
      </c>
      <c r="CP72" t="str">
        <f>INDEX('Cal Data'!BF$6:BF$1000,$BN72)</f>
        <v>OK</v>
      </c>
      <c r="CQ72">
        <f>INDEX('Cal Data'!BB$6:BB$1000,$BO72)</f>
        <v>1.0000137297704232</v>
      </c>
      <c r="CR72">
        <f>INDEX('Cal Data'!BC$6:BC$1000,$BO72)</f>
        <v>5.665365182786344E-6</v>
      </c>
      <c r="CS72">
        <f>INDEX('Cal Data'!BD$6:BD$1000,$BO72)</f>
        <v>-8.0648773104826648E-5</v>
      </c>
      <c r="CT72">
        <f>INDEX('Cal Data'!BE$6:BE$1000,$BO72)</f>
        <v>5.9336759337733299E-5</v>
      </c>
      <c r="CU72" t="str">
        <f>INDEX('Cal Data'!BF$6:BF$1000,$BO72)</f>
        <v>OK</v>
      </c>
      <c r="CW72" s="14">
        <f t="shared" si="92"/>
        <v>0.99996914404710446</v>
      </c>
      <c r="CX72" s="14">
        <f t="shared" si="93"/>
        <v>5.665365182786344E-6</v>
      </c>
      <c r="CY72" s="14">
        <f t="shared" si="94"/>
        <v>1.5627969685534984E-5</v>
      </c>
      <c r="CZ72" s="14">
        <f t="shared" si="95"/>
        <v>2.0669638828014342E-4</v>
      </c>
      <c r="DB72" s="14">
        <f t="shared" si="96"/>
        <v>5.2032682295683558E-2</v>
      </c>
      <c r="DC72" s="14">
        <f t="shared" si="97"/>
        <v>3.320777663037906E-6</v>
      </c>
      <c r="DD72" s="25">
        <f t="shared" si="98"/>
        <v>-1.9570128557989819</v>
      </c>
      <c r="DE72" s="25">
        <f t="shared" si="99"/>
        <v>2.1206598618816981E-4</v>
      </c>
      <c r="DF72" s="14">
        <f t="shared" si="121"/>
        <v>-1.9600000432721001E-2</v>
      </c>
      <c r="DG72" s="14">
        <f t="shared" si="122"/>
        <v>1.0297836606970869E-5</v>
      </c>
      <c r="DH72" s="14">
        <f t="shared" si="123"/>
        <v>-4.820000010291367E-2</v>
      </c>
      <c r="DI72" s="14">
        <f t="shared" si="124"/>
        <v>5.171003009808445E-6</v>
      </c>
    </row>
    <row r="73" spans="1:113" x14ac:dyDescent="0.25">
      <c r="A73" s="7">
        <v>1</v>
      </c>
      <c r="B73" s="7" t="s">
        <v>3</v>
      </c>
      <c r="C73" s="10">
        <v>10</v>
      </c>
      <c r="D73" s="20">
        <v>1.4677879714406343E-4</v>
      </c>
      <c r="E73" s="20">
        <v>6.3858418582159399E-4</v>
      </c>
      <c r="F73" s="20">
        <v>0.32770567041812915</v>
      </c>
      <c r="G73" s="20">
        <v>6.8212140746998836E-4</v>
      </c>
      <c r="H73" s="8" t="s">
        <v>3</v>
      </c>
      <c r="I73" s="35"/>
      <c r="J73" s="20">
        <v>-1.9064315113785663E-3</v>
      </c>
      <c r="K73" s="20">
        <v>1.9005395277205618E-3</v>
      </c>
      <c r="L73" s="20">
        <v>1.6997891543909663E-3</v>
      </c>
      <c r="M73" s="20">
        <v>1.7909281048442837E-3</v>
      </c>
      <c r="N73" s="8" t="s">
        <v>3</v>
      </c>
      <c r="P73" s="21">
        <f t="shared" si="76"/>
        <v>2.0741100015146869E-3</v>
      </c>
      <c r="Q73" s="21">
        <f t="shared" si="77"/>
        <v>4.0910009575577935E-3</v>
      </c>
      <c r="R73" s="21">
        <f t="shared" si="78"/>
        <v>0.32599991153345304</v>
      </c>
      <c r="S73" s="21">
        <f t="shared" si="79"/>
        <v>3.832882784786917E-3</v>
      </c>
      <c r="T73" s="18" t="str">
        <f t="shared" si="80"/>
        <v>m</v>
      </c>
      <c r="U73" t="str">
        <f t="shared" si="100"/>
        <v>OK</v>
      </c>
      <c r="W73" s="22">
        <v>2.0600000000000002E-3</v>
      </c>
      <c r="X73" s="22"/>
      <c r="Y73" s="22">
        <v>0.32600000000000001</v>
      </c>
      <c r="Z73" s="22"/>
      <c r="AA73" t="str">
        <f t="shared" si="101"/>
        <v>m</v>
      </c>
      <c r="AC73" s="22">
        <f t="shared" si="102"/>
        <v>1.4110001514686717E-5</v>
      </c>
      <c r="AD73" s="22">
        <f t="shared" si="103"/>
        <v>4.0910009575577935E-3</v>
      </c>
      <c r="AE73" s="22">
        <f t="shared" si="104"/>
        <v>-8.8466546976917471E-8</v>
      </c>
      <c r="AF73" s="22">
        <f t="shared" si="103"/>
        <v>3.832882784786917E-3</v>
      </c>
      <c r="AG73" t="str">
        <f t="shared" si="105"/>
        <v>m</v>
      </c>
      <c r="AH73" s="22">
        <f t="shared" si="106"/>
        <v>-6.7896914773702549E-6</v>
      </c>
      <c r="AI73" s="22"/>
      <c r="AJ73" s="22">
        <f t="shared" si="107"/>
        <v>5.8812637381833177E-6</v>
      </c>
      <c r="AK73" s="22"/>
      <c r="AL73" t="str">
        <f t="shared" si="108"/>
        <v>m</v>
      </c>
      <c r="AN73" s="11">
        <f t="shared" si="81"/>
        <v>10</v>
      </c>
      <c r="AO73" s="11" t="str">
        <f t="shared" si="82"/>
        <v>Hz</v>
      </c>
      <c r="AP73" s="12">
        <f t="shared" si="83"/>
        <v>1E-3</v>
      </c>
      <c r="AQ73" s="13">
        <f t="shared" si="109"/>
        <v>2.0532103085226301E-6</v>
      </c>
      <c r="AR73" s="13">
        <f t="shared" si="110"/>
        <v>2.0049539293484341E-6</v>
      </c>
      <c r="AS73" s="13">
        <f t="shared" si="111"/>
        <v>3.2600588126373818E-4</v>
      </c>
      <c r="AT73" s="13">
        <f t="shared" si="112"/>
        <v>1.9164323862975118E-6</v>
      </c>
      <c r="AU73" s="17">
        <f t="shared" si="113"/>
        <v>3.2601234683845578E-4</v>
      </c>
      <c r="AV73" s="14">
        <f t="shared" si="114"/>
        <v>1.9164359785220593E-6</v>
      </c>
      <c r="AW73" s="17">
        <f t="shared" si="115"/>
        <v>1.5644983325568376</v>
      </c>
      <c r="AX73" s="13">
        <f t="shared" si="116"/>
        <v>6.1499219743140323E-3</v>
      </c>
      <c r="AZ73" s="12">
        <f>IFERROR(MATCH(AU73 - 0.000001,'Ref Z list'!$C$5:$C$30,1),1)</f>
        <v>1</v>
      </c>
      <c r="BA73" s="12" t="str">
        <f>INDEX('Ref Z list'!$D$5:$D$30,AZ73)</f>
        <v>0m</v>
      </c>
      <c r="BB73" s="12">
        <f>INDEX('Ref Z list'!$C$5:$C$30,AZ73)</f>
        <v>0</v>
      </c>
      <c r="BC73" s="12">
        <f>IFERROR(MATCH(AN73&amp;AO73&amp;A73&amp;B73&amp;BA73,'Cal Data'!$AR$6:$AR$1108,0),0)</f>
        <v>10</v>
      </c>
      <c r="BD73" s="12">
        <f t="shared" si="117"/>
        <v>1</v>
      </c>
      <c r="BE73" s="12" t="str">
        <f>INDEX('Ref Z list'!$D$5:$D$30,BD73+1)</f>
        <v>1m</v>
      </c>
      <c r="BF73" s="12">
        <f>IFERROR(MATCH(AN73&amp;AO73&amp;A73&amp;B73&amp;BE73,'Cal Data'!$AR$6:$AR$1108,0),0)</f>
        <v>28</v>
      </c>
      <c r="BG73" s="12">
        <f t="shared" si="118"/>
        <v>1</v>
      </c>
      <c r="BH73" s="12" t="str">
        <f>INDEX('Ref Z list'!$D$5:$D$30,BG73)</f>
        <v>0m</v>
      </c>
      <c r="BI73" s="12" t="str">
        <f>IF(INDEX('Ref Z list'!$D$5:$D$30,BG73+1)=0,BH73,INDEX('Ref Z list'!$D$5:$D$30,BG73+1))</f>
        <v>1m</v>
      </c>
      <c r="BJ73" s="12">
        <f>INDEX('Ref Z list'!$C$5:$C$30,BG73)</f>
        <v>0</v>
      </c>
      <c r="BK73" s="12">
        <f>INDEX('Ref Z list'!$C$5:$C$30,BG73+1)</f>
        <v>1E-3</v>
      </c>
      <c r="BL73" s="14" t="str">
        <f t="shared" si="119"/>
        <v>10Hz1m0m</v>
      </c>
      <c r="BM73" s="14" t="str">
        <f t="shared" si="120"/>
        <v>10Hz1m1m</v>
      </c>
      <c r="BN73" s="12">
        <f>IFERROR(MATCH(BL73,'Cal Data'!$AR$6:$AR$1108,0),0)</f>
        <v>10</v>
      </c>
      <c r="BO73" s="12">
        <f>IFERROR(MATCH(BM73,'Cal Data'!$AR$6:$AR$1108,0),0)</f>
        <v>28</v>
      </c>
      <c r="BQ73" s="14" t="str">
        <f>INDEX('Cal Data'!AR$6:AR$1108,$BN73)</f>
        <v>10Hz1m0m</v>
      </c>
      <c r="BR73" s="14">
        <f>INDEX('Cal Data'!AS$6:AS$1108,$BN73)</f>
        <v>0</v>
      </c>
      <c r="BS73" s="14">
        <f>INDEX('Cal Data'!AT$6:AT$1108,$BN73)</f>
        <v>1.8320053167048185E-4</v>
      </c>
      <c r="BT73" s="14">
        <f>INDEX('Cal Data'!AU$6:AU$1108,$BN73)</f>
        <v>0</v>
      </c>
      <c r="BU73" s="14">
        <f>INDEX('Cal Data'!AV$6:AV$1108,$BN73)</f>
        <v>2.1008769084260299E-3</v>
      </c>
      <c r="BV73" s="14" t="str">
        <f>INDEX('Cal Data'!AR$6:AR$1108,$BO73)</f>
        <v>10Hz1m1m</v>
      </c>
      <c r="BW73" s="14">
        <f>INDEX('Cal Data'!AS$6:AS$1108,$BO73)</f>
        <v>-5.4916863804045993E-8</v>
      </c>
      <c r="BX73" s="14">
        <f>INDEX('Cal Data'!AT$6:AT$1108,$BO73)</f>
        <v>1.8787810555076135E-4</v>
      </c>
      <c r="BY73" s="14">
        <f>INDEX('Cal Data'!AU$6:AU$1108,$BO73)</f>
        <v>-6.4215917398820554E-8</v>
      </c>
      <c r="BZ73" s="14">
        <f>INDEX('Cal Data'!AV$6:AV$1108,$BO73)</f>
        <v>2.4585858547091135E-3</v>
      </c>
      <c r="CB73" s="14">
        <f t="shared" si="84"/>
        <v>-1.7903575649764879E-8</v>
      </c>
      <c r="CC73" s="14">
        <f t="shared" si="85"/>
        <v>1.8787810555076135E-4</v>
      </c>
      <c r="CD73" s="14">
        <f t="shared" si="86"/>
        <v>-6.4215917398820554E-8</v>
      </c>
      <c r="CE73" s="14">
        <f t="shared" si="87"/>
        <v>2.2174944414888893E-3</v>
      </c>
      <c r="CG73" s="14">
        <f t="shared" si="88"/>
        <v>2.0353067328728654E-6</v>
      </c>
      <c r="CH73" s="14">
        <f t="shared" si="89"/>
        <v>1.879208926819428E-4</v>
      </c>
      <c r="CI73" s="14">
        <f t="shared" si="90"/>
        <v>3.2594166534633933E-4</v>
      </c>
      <c r="CJ73" s="14">
        <f t="shared" si="91"/>
        <v>2.2174977539755223E-3</v>
      </c>
      <c r="CL73">
        <f>INDEX('Cal Data'!BB$6:BB$1000,$BN73)</f>
        <v>1</v>
      </c>
      <c r="CM73">
        <f>INDEX('Cal Data'!BC$6:BC$1000,$BN73)</f>
        <v>2.1088495013068287E-6</v>
      </c>
      <c r="CN73">
        <f>INDEX('Cal Data'!BD$6:BD$1000,$BN73)</f>
        <v>-6.4222262391106424E-5</v>
      </c>
      <c r="CO73">
        <f>INDEX('Cal Data'!BE$6:BE$1000,$BN73)</f>
        <v>2.4875299798901096E-3</v>
      </c>
      <c r="CP73" t="str">
        <f>INDEX('Cal Data'!BF$6:BF$1000,$BN73)</f>
        <v>OK</v>
      </c>
      <c r="CQ73">
        <f>INDEX('Cal Data'!BB$6:BB$1000,$BO73)</f>
        <v>0.99994507817219025</v>
      </c>
      <c r="CR73">
        <f>INDEX('Cal Data'!BC$6:BC$1000,$BO73)</f>
        <v>1.3991313096847048E-6</v>
      </c>
      <c r="CS73">
        <f>INDEX('Cal Data'!BD$6:BD$1000,$BO73)</f>
        <v>-6.4222262391106424E-5</v>
      </c>
      <c r="CT73">
        <f>INDEX('Cal Data'!BE$6:BE$1000,$BO73)</f>
        <v>2.4875299798901096E-3</v>
      </c>
      <c r="CU73" t="str">
        <f>INDEX('Cal Data'!BF$6:BF$1000,$BO73)</f>
        <v>OK</v>
      </c>
      <c r="CW73" s="14">
        <f t="shared" si="92"/>
        <v>0.99998209480602307</v>
      </c>
      <c r="CX73" s="14">
        <f t="shared" si="93"/>
        <v>1.3991313096847048E-6</v>
      </c>
      <c r="CY73" s="14">
        <f t="shared" si="94"/>
        <v>-6.4222262391106424E-5</v>
      </c>
      <c r="CZ73" s="14">
        <f t="shared" si="95"/>
        <v>2.4875299798901096E-3</v>
      </c>
      <c r="DB73" s="14">
        <f t="shared" si="96"/>
        <v>3.2600650952414677E-4</v>
      </c>
      <c r="DC73" s="14">
        <f t="shared" si="97"/>
        <v>3.8328719841854242E-6</v>
      </c>
      <c r="DD73" s="25">
        <f t="shared" si="98"/>
        <v>1.5644341102944466</v>
      </c>
      <c r="DE73" s="25">
        <f t="shared" si="99"/>
        <v>1.2548863158129286E-2</v>
      </c>
      <c r="DF73" s="14">
        <f t="shared" si="121"/>
        <v>2.0741100015146868E-6</v>
      </c>
      <c r="DG73" s="14">
        <f t="shared" si="122"/>
        <v>4.0910009575577935E-6</v>
      </c>
      <c r="DH73" s="14">
        <f t="shared" si="123"/>
        <v>3.2599991153345304E-4</v>
      </c>
      <c r="DI73" s="14">
        <f t="shared" si="124"/>
        <v>3.8328827847869169E-6</v>
      </c>
    </row>
    <row r="74" spans="1:113" x14ac:dyDescent="0.25">
      <c r="A74" s="7">
        <v>3</v>
      </c>
      <c r="B74" s="7" t="s">
        <v>3</v>
      </c>
      <c r="C74" s="10">
        <v>1</v>
      </c>
      <c r="D74" s="20">
        <v>-1.1799599934813765</v>
      </c>
      <c r="E74" s="20">
        <v>1.1018418107627749E-3</v>
      </c>
      <c r="F74" s="20">
        <v>0.90946473701213182</v>
      </c>
      <c r="G74" s="20">
        <v>1.9336140380891819E-3</v>
      </c>
      <c r="H74" s="8" t="s">
        <v>3</v>
      </c>
      <c r="I74" s="35"/>
      <c r="J74" s="20">
        <v>-1.9277182924061693E-5</v>
      </c>
      <c r="K74" s="20">
        <v>7.2773158002018196E-4</v>
      </c>
      <c r="L74" s="20">
        <v>1.3487376622679358E-3</v>
      </c>
      <c r="M74" s="20">
        <v>1.3163958761647182E-3</v>
      </c>
      <c r="N74" s="8" t="s">
        <v>3</v>
      </c>
      <c r="P74" s="21">
        <f t="shared" si="76"/>
        <v>-1.1799999967627244</v>
      </c>
      <c r="Q74" s="21">
        <f t="shared" si="77"/>
        <v>5.0077278269224255E-3</v>
      </c>
      <c r="R74" s="21">
        <f t="shared" si="78"/>
        <v>0.90800000819091553</v>
      </c>
      <c r="S74" s="21">
        <f t="shared" si="79"/>
        <v>5.8074297002419532E-3</v>
      </c>
      <c r="T74" s="18" t="str">
        <f t="shared" si="80"/>
        <v>m</v>
      </c>
      <c r="U74" t="str">
        <f t="shared" si="100"/>
        <v>OK</v>
      </c>
      <c r="W74" s="22">
        <v>-1.18</v>
      </c>
      <c r="X74" s="22"/>
      <c r="Y74" s="22">
        <v>0.90799999999999992</v>
      </c>
      <c r="Z74" s="22"/>
      <c r="AA74" t="str">
        <f t="shared" si="101"/>
        <v>m</v>
      </c>
      <c r="AC74" s="22">
        <f t="shared" si="102"/>
        <v>3.237275558731767E-9</v>
      </c>
      <c r="AD74" s="22">
        <f t="shared" si="103"/>
        <v>5.0077278269224255E-3</v>
      </c>
      <c r="AE74" s="22">
        <f t="shared" si="104"/>
        <v>8.1909156124382321E-9</v>
      </c>
      <c r="AF74" s="22">
        <f t="shared" si="103"/>
        <v>5.8074297002419532E-3</v>
      </c>
      <c r="AG74" t="str">
        <f t="shared" si="105"/>
        <v>m</v>
      </c>
      <c r="AH74" s="22">
        <f t="shared" si="106"/>
        <v>5.9283701547618861E-5</v>
      </c>
      <c r="AI74" s="22"/>
      <c r="AJ74" s="22">
        <f t="shared" si="107"/>
        <v>1.1599934986394889E-4</v>
      </c>
      <c r="AK74" s="22"/>
      <c r="AL74" t="str">
        <f t="shared" si="108"/>
        <v>m</v>
      </c>
      <c r="AN74" s="11">
        <f t="shared" si="81"/>
        <v>1</v>
      </c>
      <c r="AO74" s="11" t="str">
        <f t="shared" si="82"/>
        <v>Hz</v>
      </c>
      <c r="AP74" s="12">
        <f t="shared" si="83"/>
        <v>1E-3</v>
      </c>
      <c r="AQ74" s="13">
        <f t="shared" si="109"/>
        <v>-1.1799407162984524E-3</v>
      </c>
      <c r="AR74" s="13">
        <f t="shared" si="110"/>
        <v>1.3204728806392282E-6</v>
      </c>
      <c r="AS74" s="13">
        <f t="shared" si="111"/>
        <v>9.0811599934986385E-4</v>
      </c>
      <c r="AT74" s="13">
        <f t="shared" si="112"/>
        <v>2.3391796320674109E-6</v>
      </c>
      <c r="AU74" s="17">
        <f t="shared" si="113"/>
        <v>1.4889374608270513E-3</v>
      </c>
      <c r="AV74" s="14">
        <f t="shared" si="114"/>
        <v>1.7693118474654995E-6</v>
      </c>
      <c r="AW74" s="17">
        <f t="shared" si="115"/>
        <v>2.4856472021566725</v>
      </c>
      <c r="AX74" s="13">
        <f t="shared" si="116"/>
        <v>1.3574276153945665E-3</v>
      </c>
      <c r="AZ74" s="12">
        <f>IFERROR(MATCH(AU74 - 0.000001,'Ref Z list'!$C$5:$C$30,1),1)</f>
        <v>2</v>
      </c>
      <c r="BA74" s="12" t="str">
        <f>INDEX('Ref Z list'!$D$5:$D$30,AZ74)</f>
        <v>1m</v>
      </c>
      <c r="BB74" s="12">
        <f>INDEX('Ref Z list'!$C$5:$C$30,AZ74)</f>
        <v>1E-3</v>
      </c>
      <c r="BC74" s="12">
        <f>IFERROR(MATCH(AN74&amp;AO74&amp;A74&amp;B74&amp;BA74,'Cal Data'!$AR$6:$AR$1108,0),0)</f>
        <v>43</v>
      </c>
      <c r="BD74" s="12">
        <f t="shared" si="117"/>
        <v>2</v>
      </c>
      <c r="BE74" s="12" t="str">
        <f>INDEX('Ref Z list'!$D$5:$D$30,BD74+1)</f>
        <v>3m</v>
      </c>
      <c r="BF74" s="12">
        <f>IFERROR(MATCH(AN74&amp;AO74&amp;A74&amp;B74&amp;BE74,'Cal Data'!$AR$6:$AR$1108,0),0)</f>
        <v>61</v>
      </c>
      <c r="BG74" s="12">
        <f t="shared" si="118"/>
        <v>2</v>
      </c>
      <c r="BH74" s="12" t="str">
        <f>INDEX('Ref Z list'!$D$5:$D$30,BG74)</f>
        <v>1m</v>
      </c>
      <c r="BI74" s="12" t="str">
        <f>IF(INDEX('Ref Z list'!$D$5:$D$30,BG74+1)=0,BH74,INDEX('Ref Z list'!$D$5:$D$30,BG74+1))</f>
        <v>3m</v>
      </c>
      <c r="BJ74" s="12">
        <f>INDEX('Ref Z list'!$C$5:$C$30,BG74)</f>
        <v>1E-3</v>
      </c>
      <c r="BK74" s="12">
        <f>INDEX('Ref Z list'!$C$5:$C$30,BG74+1)</f>
        <v>3.0000000000000001E-3</v>
      </c>
      <c r="BL74" s="14" t="str">
        <f t="shared" si="119"/>
        <v>1Hz3m1m</v>
      </c>
      <c r="BM74" s="14" t="str">
        <f t="shared" si="120"/>
        <v>1Hz3m3m</v>
      </c>
      <c r="BN74" s="12">
        <f>IFERROR(MATCH(BL74,'Cal Data'!$AR$6:$AR$1108,0),0)</f>
        <v>43</v>
      </c>
      <c r="BO74" s="12">
        <f>IFERROR(MATCH(BM74,'Cal Data'!$AR$6:$AR$1108,0),0)</f>
        <v>61</v>
      </c>
      <c r="BQ74" s="14" t="str">
        <f>INDEX('Cal Data'!AR$6:AR$1108,$BN74)</f>
        <v>1Hz3m1m</v>
      </c>
      <c r="BR74" s="14">
        <f>INDEX('Cal Data'!AS$6:AS$1108,$BN74)</f>
        <v>-1.9848666186345065E-8</v>
      </c>
      <c r="BS74" s="14">
        <f>INDEX('Cal Data'!AT$6:AT$1108,$BN74)</f>
        <v>3.4441528923101109E-4</v>
      </c>
      <c r="BT74" s="14">
        <f>INDEX('Cal Data'!AU$6:AU$1108,$BN74)</f>
        <v>1.0001580331364334E-7</v>
      </c>
      <c r="BU74" s="14">
        <f>INDEX('Cal Data'!AV$6:AV$1108,$BN74)</f>
        <v>2.6890948250807289E-3</v>
      </c>
      <c r="BV74" s="14" t="str">
        <f>INDEX('Cal Data'!AR$6:AR$1108,$BO74)</f>
        <v>1Hz3m3m</v>
      </c>
      <c r="BW74" s="14">
        <f>INDEX('Cal Data'!AS$6:AS$1108,$BO74)</f>
        <v>-1.1752251058601282E-8</v>
      </c>
      <c r="BX74" s="14">
        <f>INDEX('Cal Data'!AT$6:AT$1108,$BO74)</f>
        <v>4.7153743844326694E-4</v>
      </c>
      <c r="BY74" s="14">
        <f>INDEX('Cal Data'!AU$6:AU$1108,$BO74)</f>
        <v>1.2849619871919542E-7</v>
      </c>
      <c r="BZ74" s="14">
        <f>INDEX('Cal Data'!AV$6:AV$1108,$BO74)</f>
        <v>6.4599949219439642E-4</v>
      </c>
      <c r="CB74" s="14">
        <f t="shared" si="84"/>
        <v>-1.7869345859164679E-8</v>
      </c>
      <c r="CC74" s="14">
        <f t="shared" si="85"/>
        <v>4.7153743844326694E-4</v>
      </c>
      <c r="CD74" s="14">
        <f t="shared" si="86"/>
        <v>1.0697836942011387E-7</v>
      </c>
      <c r="CE74" s="14">
        <f t="shared" si="87"/>
        <v>2.1896219029362077E-3</v>
      </c>
      <c r="CG74" s="14">
        <f t="shared" si="88"/>
        <v>-1.1799585856443115E-3</v>
      </c>
      <c r="CH74" s="14">
        <f t="shared" si="89"/>
        <v>4.7154483397461984E-4</v>
      </c>
      <c r="CI74" s="14">
        <f t="shared" si="90"/>
        <v>9.0822297771928399E-4</v>
      </c>
      <c r="CJ74" s="14">
        <f t="shared" si="91"/>
        <v>2.1896269008357073E-3</v>
      </c>
      <c r="CL74">
        <f>INDEX('Cal Data'!BB$6:BB$1000,$BN74)</f>
        <v>0.99998014658971401</v>
      </c>
      <c r="CM74">
        <f>INDEX('Cal Data'!BC$6:BC$1000,$BN74)</f>
        <v>3.6518015625849161E-7</v>
      </c>
      <c r="CN74">
        <f>INDEX('Cal Data'!BD$6:BD$1000,$BN74)</f>
        <v>9.9994769088572997E-5</v>
      </c>
      <c r="CO74">
        <f>INDEX('Cal Data'!BE$6:BE$1000,$BN74)</f>
        <v>4.6728578145237964E-3</v>
      </c>
      <c r="CP74" t="str">
        <f>INDEX('Cal Data'!BF$6:BF$1000,$BN74)</f>
        <v>OK</v>
      </c>
      <c r="CQ74">
        <f>INDEX('Cal Data'!BB$6:BB$1000,$BO74)</f>
        <v>0.99999608087371272</v>
      </c>
      <c r="CR74">
        <f>INDEX('Cal Data'!BC$6:BC$1000,$BO74)</f>
        <v>7.7073974605460595E-7</v>
      </c>
      <c r="CS74">
        <f>INDEX('Cal Data'!BD$6:BD$1000,$BO74)</f>
        <v>4.2828252731220545E-5</v>
      </c>
      <c r="CT74">
        <f>INDEX('Cal Data'!BE$6:BE$1000,$BO74)</f>
        <v>5.917011565701011E-4</v>
      </c>
      <c r="CU74" t="str">
        <f>INDEX('Cal Data'!BF$6:BF$1000,$BO74)</f>
        <v>OK</v>
      </c>
      <c r="CW74" s="14">
        <f t="shared" si="92"/>
        <v>0.99998404202389324</v>
      </c>
      <c r="CX74" s="14">
        <f t="shared" si="93"/>
        <v>7.7073974605460595E-7</v>
      </c>
      <c r="CY74" s="14">
        <f t="shared" si="94"/>
        <v>8.6019343412527003E-5</v>
      </c>
      <c r="CZ74" s="14">
        <f t="shared" si="95"/>
        <v>3.6751426277351492E-3</v>
      </c>
      <c r="DB74" s="14">
        <f t="shared" si="96"/>
        <v>1.488913700398627E-3</v>
      </c>
      <c r="DC74" s="14">
        <f t="shared" si="97"/>
        <v>3.538623881012858E-6</v>
      </c>
      <c r="DD74" s="25">
        <f t="shared" si="98"/>
        <v>2.4857332215000851</v>
      </c>
      <c r="DE74" s="25">
        <f t="shared" si="99"/>
        <v>4.5691478700452598E-3</v>
      </c>
      <c r="DF74" s="14">
        <f t="shared" si="121"/>
        <v>-1.1799999967627244E-3</v>
      </c>
      <c r="DG74" s="14">
        <f t="shared" si="122"/>
        <v>5.0077278269224259E-6</v>
      </c>
      <c r="DH74" s="14">
        <f t="shared" si="123"/>
        <v>9.0800000819091556E-4</v>
      </c>
      <c r="DI74" s="14">
        <f t="shared" si="124"/>
        <v>5.8074297002419535E-6</v>
      </c>
    </row>
    <row r="75" spans="1:113" x14ac:dyDescent="0.25">
      <c r="A75" s="7">
        <v>3</v>
      </c>
      <c r="B75" s="7" t="s">
        <v>3</v>
      </c>
      <c r="C75" s="10">
        <v>0.01</v>
      </c>
      <c r="D75" s="20">
        <v>-0.72105043508089972</v>
      </c>
      <c r="E75" s="20">
        <v>2.4077881976860004E-4</v>
      </c>
      <c r="F75" s="20">
        <v>-0.99125278422190632</v>
      </c>
      <c r="G75" s="20">
        <v>4.5914835465635408E-4</v>
      </c>
      <c r="H75" s="8" t="s">
        <v>3</v>
      </c>
      <c r="I75" s="35"/>
      <c r="J75" s="20">
        <v>1.0822603268341225E-3</v>
      </c>
      <c r="K75" s="20">
        <v>1.4177680553697737E-3</v>
      </c>
      <c r="L75" s="20">
        <v>-1.2687871242632112E-3</v>
      </c>
      <c r="M75" s="20">
        <v>9.8749333590412904E-4</v>
      </c>
      <c r="N75" s="8" t="s">
        <v>3</v>
      </c>
      <c r="P75" s="21">
        <f t="shared" si="76"/>
        <v>-0.72200000153851818</v>
      </c>
      <c r="Q75" s="21">
        <f t="shared" si="77"/>
        <v>4.2044710221609575E-3</v>
      </c>
      <c r="R75" s="21">
        <f t="shared" si="78"/>
        <v>-0.98999999961562557</v>
      </c>
      <c r="S75" s="21">
        <f t="shared" si="79"/>
        <v>3.4923517481874702E-3</v>
      </c>
      <c r="T75" s="18" t="str">
        <f t="shared" si="80"/>
        <v>m</v>
      </c>
      <c r="U75" t="str">
        <f t="shared" si="100"/>
        <v>OK</v>
      </c>
      <c r="W75" s="22">
        <v>-0.72199999999999998</v>
      </c>
      <c r="X75" s="22"/>
      <c r="Y75" s="22">
        <v>-0.99</v>
      </c>
      <c r="Z75" s="22"/>
      <c r="AA75" t="str">
        <f t="shared" si="101"/>
        <v>m</v>
      </c>
      <c r="AC75" s="22">
        <f t="shared" si="102"/>
        <v>-1.5385182017269017E-9</v>
      </c>
      <c r="AD75" s="22">
        <f t="shared" si="103"/>
        <v>4.2044710221609575E-3</v>
      </c>
      <c r="AE75" s="22">
        <f t="shared" si="104"/>
        <v>3.8437442118066656E-10</v>
      </c>
      <c r="AF75" s="22">
        <f t="shared" si="103"/>
        <v>3.4923517481874702E-3</v>
      </c>
      <c r="AG75" t="str">
        <f t="shared" si="105"/>
        <v>m</v>
      </c>
      <c r="AH75" s="22">
        <f t="shared" si="106"/>
        <v>-1.3269540773386268E-4</v>
      </c>
      <c r="AI75" s="22"/>
      <c r="AJ75" s="22">
        <f t="shared" si="107"/>
        <v>1.6002902357037385E-5</v>
      </c>
      <c r="AK75" s="22"/>
      <c r="AL75" t="str">
        <f t="shared" si="108"/>
        <v>m</v>
      </c>
      <c r="AN75" s="11">
        <f t="shared" si="81"/>
        <v>10</v>
      </c>
      <c r="AO75" s="11" t="str">
        <f t="shared" si="82"/>
        <v>mHz</v>
      </c>
      <c r="AP75" s="12">
        <f t="shared" si="83"/>
        <v>1E-3</v>
      </c>
      <c r="AQ75" s="13">
        <f t="shared" si="109"/>
        <v>-7.221326954077339E-4</v>
      </c>
      <c r="AR75" s="13">
        <f t="shared" si="110"/>
        <v>1.4380683915850976E-6</v>
      </c>
      <c r="AS75" s="13">
        <f t="shared" si="111"/>
        <v>-9.89983997097643E-4</v>
      </c>
      <c r="AT75" s="13">
        <f t="shared" si="112"/>
        <v>1.0890180439454169E-6</v>
      </c>
      <c r="AU75" s="17">
        <f t="shared" si="113"/>
        <v>1.2253750218958542E-3</v>
      </c>
      <c r="AV75" s="14">
        <f t="shared" si="114"/>
        <v>1.2215975630816064E-6</v>
      </c>
      <c r="AW75" s="17">
        <f t="shared" si="115"/>
        <v>-2.2010078540429139</v>
      </c>
      <c r="AX75" s="13">
        <f t="shared" si="116"/>
        <v>1.0831709455112839E-3</v>
      </c>
      <c r="AZ75" s="12">
        <f>IFERROR(MATCH(AU75 - 0.000001,'Ref Z list'!$C$5:$C$30,1),1)</f>
        <v>2</v>
      </c>
      <c r="BA75" s="12" t="str">
        <f>INDEX('Ref Z list'!$D$5:$D$30,AZ75)</f>
        <v>1m</v>
      </c>
      <c r="BB75" s="12">
        <f>INDEX('Ref Z list'!$C$5:$C$30,AZ75)</f>
        <v>1E-3</v>
      </c>
      <c r="BC75" s="12">
        <f>IFERROR(MATCH(AN75&amp;AO75&amp;A75&amp;B75&amp;BA75,'Cal Data'!$AR$6:$AR$1108,0),0)</f>
        <v>37</v>
      </c>
      <c r="BD75" s="12">
        <f t="shared" si="117"/>
        <v>2</v>
      </c>
      <c r="BE75" s="12" t="str">
        <f>INDEX('Ref Z list'!$D$5:$D$30,BD75+1)</f>
        <v>3m</v>
      </c>
      <c r="BF75" s="12">
        <f>IFERROR(MATCH(AN75&amp;AO75&amp;A75&amp;B75&amp;BE75,'Cal Data'!$AR$6:$AR$1108,0),0)</f>
        <v>55</v>
      </c>
      <c r="BG75" s="12">
        <f t="shared" si="118"/>
        <v>2</v>
      </c>
      <c r="BH75" s="12" t="str">
        <f>INDEX('Ref Z list'!$D$5:$D$30,BG75)</f>
        <v>1m</v>
      </c>
      <c r="BI75" s="12" t="str">
        <f>IF(INDEX('Ref Z list'!$D$5:$D$30,BG75+1)=0,BH75,INDEX('Ref Z list'!$D$5:$D$30,BG75+1))</f>
        <v>3m</v>
      </c>
      <c r="BJ75" s="12">
        <f>INDEX('Ref Z list'!$C$5:$C$30,BG75)</f>
        <v>1E-3</v>
      </c>
      <c r="BK75" s="12">
        <f>INDEX('Ref Z list'!$C$5:$C$30,BG75+1)</f>
        <v>3.0000000000000001E-3</v>
      </c>
      <c r="BL75" s="14" t="str">
        <f t="shared" si="119"/>
        <v>10mHz3m1m</v>
      </c>
      <c r="BM75" s="14" t="str">
        <f t="shared" si="120"/>
        <v>10mHz3m3m</v>
      </c>
      <c r="BN75" s="12">
        <f>IFERROR(MATCH(BL75,'Cal Data'!$AR$6:$AR$1108,0),0)</f>
        <v>37</v>
      </c>
      <c r="BO75" s="12">
        <f>IFERROR(MATCH(BM75,'Cal Data'!$AR$6:$AR$1108,0),0)</f>
        <v>55</v>
      </c>
      <c r="BQ75" s="14" t="str">
        <f>INDEX('Cal Data'!AR$6:AR$1108,$BN75)</f>
        <v>10mHz3m1m</v>
      </c>
      <c r="BR75" s="14">
        <f>INDEX('Cal Data'!AS$6:AS$1108,$BN75)</f>
        <v>-5.5111852908986542E-8</v>
      </c>
      <c r="BS75" s="14">
        <f>INDEX('Cal Data'!AT$6:AT$1108,$BN75)</f>
        <v>3.4877044397590377E-3</v>
      </c>
      <c r="BT75" s="14">
        <f>INDEX('Cal Data'!AU$6:AU$1108,$BN75)</f>
        <v>1.0000875287187407E-7</v>
      </c>
      <c r="BU75" s="14">
        <f>INDEX('Cal Data'!AV$6:AV$1108,$BN75)</f>
        <v>7.1513933260384415E-4</v>
      </c>
      <c r="BV75" s="14" t="str">
        <f>INDEX('Cal Data'!AR$6:AR$1108,$BO75)</f>
        <v>10mHz3m3m</v>
      </c>
      <c r="BW75" s="14">
        <f>INDEX('Cal Data'!AS$6:AS$1108,$BO75)</f>
        <v>-1.1623143768247843E-7</v>
      </c>
      <c r="BX75" s="14">
        <f>INDEX('Cal Data'!AT$6:AT$1108,$BO75)</f>
        <v>1.6304439129234773E-3</v>
      </c>
      <c r="BY75" s="14">
        <f>INDEX('Cal Data'!AU$6:AU$1108,$BO75)</f>
        <v>1.7191928269262346E-7</v>
      </c>
      <c r="BZ75" s="14">
        <f>INDEX('Cal Data'!AV$6:AV$1108,$BO75)</f>
        <v>3.2608328195434717E-3</v>
      </c>
      <c r="CB75" s="14">
        <f t="shared" si="84"/>
        <v>-6.1999266787282168E-8</v>
      </c>
      <c r="CC75" s="14">
        <f t="shared" si="85"/>
        <v>1.6304439129234773E-3</v>
      </c>
      <c r="CD75" s="14">
        <f t="shared" si="86"/>
        <v>1.08112171488321E-7</v>
      </c>
      <c r="CE75" s="14">
        <f t="shared" si="87"/>
        <v>1.0020071952834201E-3</v>
      </c>
      <c r="CG75" s="14">
        <f t="shared" si="88"/>
        <v>-7.2219469467452114E-4</v>
      </c>
      <c r="CH75" s="14">
        <f t="shared" si="89"/>
        <v>1.6304464497038887E-3</v>
      </c>
      <c r="CI75" s="14">
        <f t="shared" si="90"/>
        <v>-9.8987588492615458E-4</v>
      </c>
      <c r="CJ75" s="14">
        <f t="shared" si="91"/>
        <v>1.0020095624498533E-3</v>
      </c>
      <c r="CL75">
        <f>INDEX('Cal Data'!BB$6:BB$1000,$BN75)</f>
        <v>0.99994489549273091</v>
      </c>
      <c r="CM75">
        <f>INDEX('Cal Data'!BC$6:BC$1000,$BN75)</f>
        <v>4.2004335741782247E-6</v>
      </c>
      <c r="CN75">
        <f>INDEX('Cal Data'!BD$6:BD$1000,$BN75)</f>
        <v>9.9998360646669484E-5</v>
      </c>
      <c r="CO75">
        <f>INDEX('Cal Data'!BE$6:BE$1000,$BN75)</f>
        <v>3.5946323047978583E-3</v>
      </c>
      <c r="CP75" t="str">
        <f>INDEX('Cal Data'!BF$6:BF$1000,$BN75)</f>
        <v>OK</v>
      </c>
      <c r="CQ75">
        <f>INDEX('Cal Data'!BB$6:BB$1000,$BO75)</f>
        <v>0.99996125607619424</v>
      </c>
      <c r="CR75">
        <f>INDEX('Cal Data'!BC$6:BC$1000,$BO75)</f>
        <v>3.0792210688492029E-6</v>
      </c>
      <c r="CS75">
        <f>INDEX('Cal Data'!BD$6:BD$1000,$BO75)</f>
        <v>5.7307181168195069E-5</v>
      </c>
      <c r="CT75">
        <f>INDEX('Cal Data'!BE$6:BE$1000,$BO75)</f>
        <v>1.4321629303594159E-3</v>
      </c>
      <c r="CU75" t="str">
        <f>INDEX('Cal Data'!BF$6:BF$1000,$BO75)</f>
        <v>OK</v>
      </c>
      <c r="CW75" s="14">
        <f t="shared" si="92"/>
        <v>0.99994673912615906</v>
      </c>
      <c r="CX75" s="14">
        <f t="shared" si="93"/>
        <v>3.0792210688492029E-6</v>
      </c>
      <c r="CY75" s="14">
        <f t="shared" si="94"/>
        <v>9.5187597891808974E-5</v>
      </c>
      <c r="CZ75" s="14">
        <f t="shared" si="95"/>
        <v>3.3509490134912695E-3</v>
      </c>
      <c r="DB75" s="14">
        <f t="shared" si="96"/>
        <v>1.2253097573514051E-3</v>
      </c>
      <c r="DC75" s="14">
        <f t="shared" si="97"/>
        <v>2.4431980397729387E-6</v>
      </c>
      <c r="DD75" s="25">
        <f t="shared" si="98"/>
        <v>-2.200912666445022</v>
      </c>
      <c r="DE75" s="25">
        <f t="shared" si="99"/>
        <v>3.9902251164335763E-3</v>
      </c>
      <c r="DF75" s="14">
        <f t="shared" si="121"/>
        <v>-7.2200000153851821E-4</v>
      </c>
      <c r="DG75" s="14">
        <f t="shared" si="122"/>
        <v>4.2044710221609577E-6</v>
      </c>
      <c r="DH75" s="14">
        <f t="shared" si="123"/>
        <v>-9.899999996156256E-4</v>
      </c>
      <c r="DI75" s="14">
        <f t="shared" si="124"/>
        <v>3.4923517481874701E-6</v>
      </c>
    </row>
    <row r="76" spans="1:113" x14ac:dyDescent="0.25">
      <c r="A76" s="7">
        <v>3</v>
      </c>
      <c r="B76" s="7" t="s">
        <v>3</v>
      </c>
      <c r="C76" s="10">
        <v>0.1</v>
      </c>
      <c r="D76" s="20">
        <v>0.38907629478941902</v>
      </c>
      <c r="E76" s="20">
        <v>1.817359273595622E-4</v>
      </c>
      <c r="F76" s="20">
        <v>1.2089681663665119</v>
      </c>
      <c r="G76" s="20">
        <v>1.9944119052340961E-5</v>
      </c>
      <c r="H76" s="8" t="s">
        <v>3</v>
      </c>
      <c r="I76" s="35"/>
      <c r="J76" s="20">
        <v>-1.99847698896142E-3</v>
      </c>
      <c r="K76" s="20">
        <v>1.9826329593449479E-3</v>
      </c>
      <c r="L76" s="20">
        <v>-9.4859986648405015E-4</v>
      </c>
      <c r="M76" s="20">
        <v>1.946385155156647E-3</v>
      </c>
      <c r="N76" s="8" t="s">
        <v>3</v>
      </c>
      <c r="P76" s="21">
        <f t="shared" si="76"/>
        <v>0.39100000225370696</v>
      </c>
      <c r="Q76" s="21">
        <f t="shared" si="77"/>
        <v>5.4182182880788566E-3</v>
      </c>
      <c r="R76" s="21">
        <f t="shared" si="78"/>
        <v>1.2100000000021323</v>
      </c>
      <c r="S76" s="21">
        <f t="shared" si="79"/>
        <v>4.0862641459073175E-3</v>
      </c>
      <c r="T76" s="18" t="str">
        <f t="shared" si="80"/>
        <v>m</v>
      </c>
      <c r="U76" t="str">
        <f t="shared" si="100"/>
        <v>OK</v>
      </c>
      <c r="W76" s="22">
        <v>0.39100000000000001</v>
      </c>
      <c r="X76" s="22"/>
      <c r="Y76" s="22">
        <v>1.21</v>
      </c>
      <c r="Z76" s="22"/>
      <c r="AA76" t="str">
        <f t="shared" si="101"/>
        <v>m</v>
      </c>
      <c r="AC76" s="22">
        <f t="shared" si="102"/>
        <v>2.253706943289302E-9</v>
      </c>
      <c r="AD76" s="22">
        <f t="shared" si="103"/>
        <v>5.4182182880788566E-3</v>
      </c>
      <c r="AE76" s="22">
        <f t="shared" si="104"/>
        <v>2.1322943410950757E-12</v>
      </c>
      <c r="AF76" s="22">
        <f t="shared" si="103"/>
        <v>4.0862641459073175E-3</v>
      </c>
      <c r="AG76" t="str">
        <f t="shared" si="105"/>
        <v>m</v>
      </c>
      <c r="AH76" s="22">
        <f t="shared" si="106"/>
        <v>7.4771778380444687E-5</v>
      </c>
      <c r="AI76" s="22"/>
      <c r="AJ76" s="22">
        <f t="shared" si="107"/>
        <v>-8.3233767004031733E-5</v>
      </c>
      <c r="AK76" s="22"/>
      <c r="AL76" t="str">
        <f t="shared" si="108"/>
        <v>m</v>
      </c>
      <c r="AN76" s="11">
        <f t="shared" si="81"/>
        <v>100</v>
      </c>
      <c r="AO76" s="11" t="str">
        <f t="shared" si="82"/>
        <v>mHz</v>
      </c>
      <c r="AP76" s="12">
        <f t="shared" si="83"/>
        <v>1E-3</v>
      </c>
      <c r="AQ76" s="13">
        <f t="shared" si="109"/>
        <v>3.9107477177838045E-4</v>
      </c>
      <c r="AR76" s="13">
        <f t="shared" si="110"/>
        <v>1.9909448507616043E-6</v>
      </c>
      <c r="AS76" s="13">
        <f t="shared" si="111"/>
        <v>1.209916766232996E-3</v>
      </c>
      <c r="AT76" s="13">
        <f t="shared" si="112"/>
        <v>1.9464873336600314E-6</v>
      </c>
      <c r="AU76" s="17">
        <f t="shared" si="113"/>
        <v>1.2715494714454576E-3</v>
      </c>
      <c r="AV76" s="14">
        <f t="shared" si="114"/>
        <v>1.9507360337011743E-6</v>
      </c>
      <c r="AW76" s="17">
        <f t="shared" si="115"/>
        <v>1.2581711214906739</v>
      </c>
      <c r="AX76" s="13">
        <f t="shared" si="116"/>
        <v>1.5624890600589624E-3</v>
      </c>
      <c r="AZ76" s="12">
        <f>IFERROR(MATCH(AU76 - 0.000001,'Ref Z list'!$C$5:$C$30,1),1)</f>
        <v>2</v>
      </c>
      <c r="BA76" s="12" t="str">
        <f>INDEX('Ref Z list'!$D$5:$D$30,AZ76)</f>
        <v>1m</v>
      </c>
      <c r="BB76" s="12">
        <f>INDEX('Ref Z list'!$C$5:$C$30,AZ76)</f>
        <v>1E-3</v>
      </c>
      <c r="BC76" s="12">
        <f>IFERROR(MATCH(AN76&amp;AO76&amp;A76&amp;B76&amp;BA76,'Cal Data'!$AR$6:$AR$1108,0),0)</f>
        <v>40</v>
      </c>
      <c r="BD76" s="12">
        <f t="shared" si="117"/>
        <v>2</v>
      </c>
      <c r="BE76" s="12" t="str">
        <f>INDEX('Ref Z list'!$D$5:$D$30,BD76+1)</f>
        <v>3m</v>
      </c>
      <c r="BF76" s="12">
        <f>IFERROR(MATCH(AN76&amp;AO76&amp;A76&amp;B76&amp;BE76,'Cal Data'!$AR$6:$AR$1108,0),0)</f>
        <v>58</v>
      </c>
      <c r="BG76" s="12">
        <f t="shared" si="118"/>
        <v>2</v>
      </c>
      <c r="BH76" s="12" t="str">
        <f>INDEX('Ref Z list'!$D$5:$D$30,BG76)</f>
        <v>1m</v>
      </c>
      <c r="BI76" s="12" t="str">
        <f>IF(INDEX('Ref Z list'!$D$5:$D$30,BG76+1)=0,BH76,INDEX('Ref Z list'!$D$5:$D$30,BG76+1))</f>
        <v>3m</v>
      </c>
      <c r="BJ76" s="12">
        <f>INDEX('Ref Z list'!$C$5:$C$30,BG76)</f>
        <v>1E-3</v>
      </c>
      <c r="BK76" s="12">
        <f>INDEX('Ref Z list'!$C$5:$C$30,BG76+1)</f>
        <v>3.0000000000000001E-3</v>
      </c>
      <c r="BL76" s="14" t="str">
        <f t="shared" si="119"/>
        <v>100mHz3m1m</v>
      </c>
      <c r="BM76" s="14" t="str">
        <f t="shared" si="120"/>
        <v>100mHz3m3m</v>
      </c>
      <c r="BN76" s="12">
        <f>IFERROR(MATCH(BL76,'Cal Data'!$AR$6:$AR$1108,0),0)</f>
        <v>40</v>
      </c>
      <c r="BO76" s="12">
        <f>IFERROR(MATCH(BM76,'Cal Data'!$AR$6:$AR$1108,0),0)</f>
        <v>58</v>
      </c>
      <c r="BQ76" s="14" t="str">
        <f>INDEX('Cal Data'!AR$6:AR$1108,$BN76)</f>
        <v>100mHz3m1m</v>
      </c>
      <c r="BR76" s="14">
        <f>INDEX('Cal Data'!AS$6:AS$1108,$BN76)</f>
        <v>6.0542288488497215E-8</v>
      </c>
      <c r="BS76" s="14">
        <f>INDEX('Cal Data'!AT$6:AT$1108,$BN76)</f>
        <v>1.9824945464126556E-3</v>
      </c>
      <c r="BT76" s="14">
        <f>INDEX('Cal Data'!AU$6:AU$1108,$BN76)</f>
        <v>9.9991831285109049E-8</v>
      </c>
      <c r="BU76" s="14">
        <f>INDEX('Cal Data'!AV$6:AV$1108,$BN76)</f>
        <v>3.1027242680972309E-3</v>
      </c>
      <c r="BV76" s="14" t="str">
        <f>INDEX('Cal Data'!AR$6:AR$1108,$BO76)</f>
        <v>100mHz3m3m</v>
      </c>
      <c r="BW76" s="14">
        <f>INDEX('Cal Data'!AS$6:AS$1108,$BO76)</f>
        <v>-1.7924341902614618E-7</v>
      </c>
      <c r="BX76" s="14">
        <f>INDEX('Cal Data'!AT$6:AT$1108,$BO76)</f>
        <v>4.0052848883530175E-3</v>
      </c>
      <c r="BY76" s="14">
        <f>INDEX('Cal Data'!AU$6:AU$1108,$BO76)</f>
        <v>-2.2851040270743816E-7</v>
      </c>
      <c r="BZ76" s="14">
        <f>INDEX('Cal Data'!AV$6:AV$1108,$BO76)</f>
        <v>2.3224404377688202E-5</v>
      </c>
      <c r="CB76" s="14">
        <f t="shared" si="84"/>
        <v>2.7985447420608963E-8</v>
      </c>
      <c r="CC76" s="14">
        <f t="shared" si="85"/>
        <v>4.0052848883530175E-3</v>
      </c>
      <c r="CD76" s="14">
        <f t="shared" si="86"/>
        <v>5.5389527280444932E-8</v>
      </c>
      <c r="CE76" s="14">
        <f t="shared" si="87"/>
        <v>2.6846059879425308E-3</v>
      </c>
      <c r="CG76" s="14">
        <f t="shared" si="88"/>
        <v>3.9110275722580105E-4</v>
      </c>
      <c r="CH76" s="14">
        <f t="shared" si="89"/>
        <v>4.0052868676681121E-3</v>
      </c>
      <c r="CI76" s="14">
        <f t="shared" si="90"/>
        <v>1.2099721557602766E-3</v>
      </c>
      <c r="CJ76" s="14">
        <f t="shared" si="91"/>
        <v>2.6846088105622859E-3</v>
      </c>
      <c r="CL76">
        <f>INDEX('Cal Data'!BB$6:BB$1000,$BN76)</f>
        <v>1.0000605359957293</v>
      </c>
      <c r="CM76">
        <f>INDEX('Cal Data'!BC$6:BC$1000,$BN76)</f>
        <v>1.9825744489302407E-6</v>
      </c>
      <c r="CN76">
        <f>INDEX('Cal Data'!BD$6:BD$1000,$BN76)</f>
        <v>9.9998392889365316E-5</v>
      </c>
      <c r="CO76">
        <f>INDEX('Cal Data'!BE$6:BE$1000,$BN76)</f>
        <v>3.4786700152462857E-3</v>
      </c>
      <c r="CP76" t="str">
        <f>INDEX('Cal Data'!BF$6:BF$1000,$BN76)</f>
        <v>OK</v>
      </c>
      <c r="CQ76">
        <f>INDEX('Cal Data'!BB$6:BB$1000,$BO76)</f>
        <v>0.9999402459475959</v>
      </c>
      <c r="CR76">
        <f>INDEX('Cal Data'!BC$6:BC$1000,$BO76)</f>
        <v>4.8158025305790768E-6</v>
      </c>
      <c r="CS76">
        <f>INDEX('Cal Data'!BD$6:BD$1000,$BO76)</f>
        <v>-7.6159138614303196E-5</v>
      </c>
      <c r="CT76">
        <f>INDEX('Cal Data'!BE$6:BE$1000,$BO76)</f>
        <v>3.2186399459698282E-4</v>
      </c>
      <c r="CU76" t="str">
        <f>INDEX('Cal Data'!BF$6:BF$1000,$BO76)</f>
        <v>OK</v>
      </c>
      <c r="CW76" s="14">
        <f t="shared" si="92"/>
        <v>1.0000442036462338</v>
      </c>
      <c r="CX76" s="14">
        <f t="shared" si="93"/>
        <v>4.8158025305790768E-6</v>
      </c>
      <c r="CY76" s="14">
        <f t="shared" si="94"/>
        <v>7.6080650603886456E-5</v>
      </c>
      <c r="CZ76" s="14">
        <f t="shared" si="95"/>
        <v>3.0500555120647073E-3</v>
      </c>
      <c r="DB76" s="14">
        <f t="shared" si="96"/>
        <v>1.2716056785684621E-3</v>
      </c>
      <c r="DC76" s="14">
        <f t="shared" si="97"/>
        <v>3.9014768729744705E-6</v>
      </c>
      <c r="DD76" s="25">
        <f t="shared" si="98"/>
        <v>1.2582472021412778</v>
      </c>
      <c r="DE76" s="25">
        <f t="shared" si="99"/>
        <v>4.3667295402729104E-3</v>
      </c>
      <c r="DF76" s="14">
        <f t="shared" si="121"/>
        <v>3.9100000225370695E-4</v>
      </c>
      <c r="DG76" s="14">
        <f t="shared" si="122"/>
        <v>5.4182182880788566E-6</v>
      </c>
      <c r="DH76" s="14">
        <f t="shared" si="123"/>
        <v>1.2100000000021323E-3</v>
      </c>
      <c r="DI76" s="14">
        <f t="shared" si="124"/>
        <v>4.086264145907318E-6</v>
      </c>
    </row>
    <row r="77" spans="1:113" x14ac:dyDescent="0.25">
      <c r="A77" s="7">
        <v>1</v>
      </c>
      <c r="B77" s="7" t="s">
        <v>3</v>
      </c>
      <c r="C77" s="10">
        <v>200</v>
      </c>
      <c r="D77" s="20">
        <v>-5.0963229741308555E-2</v>
      </c>
      <c r="E77" s="20">
        <v>2.3670945832008733E-4</v>
      </c>
      <c r="F77" s="20">
        <v>1.3022546289533782E-2</v>
      </c>
      <c r="G77" s="20">
        <v>1.3854031417529107E-3</v>
      </c>
      <c r="H77" s="8" t="s">
        <v>3</v>
      </c>
      <c r="I77" s="35"/>
      <c r="J77" s="20">
        <v>-5.6311047781559798E-4</v>
      </c>
      <c r="K77" s="20">
        <v>5.5000428886577016E-4</v>
      </c>
      <c r="L77" s="20">
        <v>-1.0776135437129109E-3</v>
      </c>
      <c r="M77" s="20">
        <v>9.4148259766762535E-4</v>
      </c>
      <c r="N77" s="8" t="s">
        <v>3</v>
      </c>
      <c r="P77" s="21">
        <f t="shared" si="76"/>
        <v>-5.0400594137918205E-2</v>
      </c>
      <c r="Q77" s="21">
        <f t="shared" si="77"/>
        <v>1.6597825983340345E-3</v>
      </c>
      <c r="R77" s="21">
        <f t="shared" si="78"/>
        <v>1.4097876110712202E-2</v>
      </c>
      <c r="S77" s="21">
        <f t="shared" si="79"/>
        <v>3.1533458578124314E-3</v>
      </c>
      <c r="T77" s="18" t="str">
        <f t="shared" si="80"/>
        <v>m</v>
      </c>
      <c r="U77" t="str">
        <f t="shared" si="100"/>
        <v>OK</v>
      </c>
      <c r="W77" s="22">
        <v>-5.04E-2</v>
      </c>
      <c r="X77" s="22"/>
      <c r="Y77" s="22">
        <v>1.41E-2</v>
      </c>
      <c r="Z77" s="22"/>
      <c r="AA77" t="str">
        <f t="shared" si="101"/>
        <v>m</v>
      </c>
      <c r="AC77" s="22">
        <f t="shared" si="102"/>
        <v>-5.9413791820422945E-7</v>
      </c>
      <c r="AD77" s="22">
        <f t="shared" si="103"/>
        <v>1.6597825983340345E-3</v>
      </c>
      <c r="AE77" s="22">
        <f t="shared" si="104"/>
        <v>-2.1238892877976229E-6</v>
      </c>
      <c r="AF77" s="22">
        <f t="shared" si="103"/>
        <v>3.1533458578124314E-3</v>
      </c>
      <c r="AG77" t="str">
        <f t="shared" si="105"/>
        <v>m</v>
      </c>
      <c r="AH77" s="22">
        <f t="shared" si="106"/>
        <v>-1.1926349295643401E-7</v>
      </c>
      <c r="AI77" s="22"/>
      <c r="AJ77" s="22">
        <f t="shared" si="107"/>
        <v>1.5983324669344157E-7</v>
      </c>
      <c r="AK77" s="22"/>
      <c r="AL77" t="str">
        <f t="shared" si="108"/>
        <v>m</v>
      </c>
      <c r="AN77" s="11">
        <f t="shared" si="81"/>
        <v>200</v>
      </c>
      <c r="AO77" s="11" t="str">
        <f t="shared" si="82"/>
        <v>Hz</v>
      </c>
      <c r="AP77" s="12">
        <f t="shared" si="83"/>
        <v>1E-3</v>
      </c>
      <c r="AQ77" s="13">
        <f t="shared" si="109"/>
        <v>-5.040011926349296E-5</v>
      </c>
      <c r="AR77" s="13">
        <f t="shared" si="110"/>
        <v>5.987788284741961E-7</v>
      </c>
      <c r="AS77" s="13">
        <f t="shared" si="111"/>
        <v>1.4100159833246694E-5</v>
      </c>
      <c r="AT77" s="13">
        <f t="shared" si="112"/>
        <v>1.6750317450394234E-6</v>
      </c>
      <c r="AU77" s="17">
        <f t="shared" si="113"/>
        <v>5.2335327734690053E-5</v>
      </c>
      <c r="AV77" s="14">
        <f t="shared" si="114"/>
        <v>7.3223655522358069E-7</v>
      </c>
      <c r="AW77" s="17">
        <f t="shared" si="115"/>
        <v>2.8688024226549431</v>
      </c>
      <c r="AX77" s="13">
        <f t="shared" si="116"/>
        <v>3.0976029698125809E-2</v>
      </c>
      <c r="AZ77" s="12">
        <f>IFERROR(MATCH(AU77 - 0.000001,'Ref Z list'!$C$5:$C$30,1),1)</f>
        <v>1</v>
      </c>
      <c r="BA77" s="12" t="str">
        <f>INDEX('Ref Z list'!$D$5:$D$30,AZ77)</f>
        <v>0m</v>
      </c>
      <c r="BB77" s="12">
        <f>INDEX('Ref Z list'!$C$5:$C$30,AZ77)</f>
        <v>0</v>
      </c>
      <c r="BC77" s="12">
        <f>IFERROR(MATCH(AN77&amp;AO77&amp;A77&amp;B77&amp;BA77,'Cal Data'!$AR$6:$AR$1108,0),0)</f>
        <v>14</v>
      </c>
      <c r="BD77" s="12">
        <f t="shared" si="117"/>
        <v>1</v>
      </c>
      <c r="BE77" s="12" t="str">
        <f>INDEX('Ref Z list'!$D$5:$D$30,BD77+1)</f>
        <v>1m</v>
      </c>
      <c r="BF77" s="12">
        <f>IFERROR(MATCH(AN77&amp;AO77&amp;A77&amp;B77&amp;BE77,'Cal Data'!$AR$6:$AR$1108,0),0)</f>
        <v>32</v>
      </c>
      <c r="BG77" s="12">
        <f t="shared" si="118"/>
        <v>1</v>
      </c>
      <c r="BH77" s="12" t="str">
        <f>INDEX('Ref Z list'!$D$5:$D$30,BG77)</f>
        <v>0m</v>
      </c>
      <c r="BI77" s="12" t="str">
        <f>IF(INDEX('Ref Z list'!$D$5:$D$30,BG77+1)=0,BH77,INDEX('Ref Z list'!$D$5:$D$30,BG77+1))</f>
        <v>1m</v>
      </c>
      <c r="BJ77" s="12">
        <f>INDEX('Ref Z list'!$C$5:$C$30,BG77)</f>
        <v>0</v>
      </c>
      <c r="BK77" s="12">
        <f>INDEX('Ref Z list'!$C$5:$C$30,BG77+1)</f>
        <v>1E-3</v>
      </c>
      <c r="BL77" s="14" t="str">
        <f t="shared" si="119"/>
        <v>200Hz1m0m</v>
      </c>
      <c r="BM77" s="14" t="str">
        <f t="shared" si="120"/>
        <v>200Hz1m1m</v>
      </c>
      <c r="BN77" s="12">
        <f>IFERROR(MATCH(BL77,'Cal Data'!$AR$6:$AR$1108,0),0)</f>
        <v>14</v>
      </c>
      <c r="BO77" s="12">
        <f>IFERROR(MATCH(BM77,'Cal Data'!$AR$6:$AR$1108,0),0)</f>
        <v>32</v>
      </c>
      <c r="BQ77" s="14" t="str">
        <f>INDEX('Cal Data'!AR$6:AR$1108,$BN77)</f>
        <v>200Hz1m0m</v>
      </c>
      <c r="BR77" s="14">
        <f>INDEX('Cal Data'!AS$6:AS$1108,$BN77)</f>
        <v>0</v>
      </c>
      <c r="BS77" s="14">
        <f>INDEX('Cal Data'!AT$6:AT$1108,$BN77)</f>
        <v>9.3895214912677598E-4</v>
      </c>
      <c r="BT77" s="14">
        <f>INDEX('Cal Data'!AU$6:AU$1108,$BN77)</f>
        <v>0</v>
      </c>
      <c r="BU77" s="14">
        <f>INDEX('Cal Data'!AV$6:AV$1108,$BN77)</f>
        <v>2.1930708011104823E-3</v>
      </c>
      <c r="BV77" s="14" t="str">
        <f>INDEX('Cal Data'!AR$6:AR$1108,$BO77)</f>
        <v>200Hz1m1m</v>
      </c>
      <c r="BW77" s="14">
        <f>INDEX('Cal Data'!AS$6:AS$1108,$BO77)</f>
        <v>-5.7741881654988642E-8</v>
      </c>
      <c r="BX77" s="14">
        <f>INDEX('Cal Data'!AT$6:AT$1108,$BO77)</f>
        <v>2.8813385150750891E-3</v>
      </c>
      <c r="BY77" s="14">
        <f>INDEX('Cal Data'!AU$6:AU$1108,$BO77)</f>
        <v>4.4363086483683215E-8</v>
      </c>
      <c r="BZ77" s="14">
        <f>INDEX('Cal Data'!AV$6:AV$1108,$BO77)</f>
        <v>1.8199181424446587E-3</v>
      </c>
      <c r="CB77" s="14">
        <f t="shared" si="84"/>
        <v>-3.0219403004315179E-9</v>
      </c>
      <c r="CC77" s="14">
        <f t="shared" si="85"/>
        <v>2.8813385150750891E-3</v>
      </c>
      <c r="CD77" s="14">
        <f t="shared" si="86"/>
        <v>4.4363086483683215E-8</v>
      </c>
      <c r="CE77" s="14">
        <f t="shared" si="87"/>
        <v>2.1735417344241354E-3</v>
      </c>
      <c r="CG77" s="14">
        <f t="shared" si="88"/>
        <v>-5.0403141203793394E-5</v>
      </c>
      <c r="CH77" s="14">
        <f t="shared" si="89"/>
        <v>2.8813387639428064E-3</v>
      </c>
      <c r="CI77" s="14">
        <f t="shared" si="90"/>
        <v>1.4144522919730377E-5</v>
      </c>
      <c r="CJ77" s="14">
        <f t="shared" si="91"/>
        <v>2.1735443161364034E-3</v>
      </c>
      <c r="CL77">
        <f>INDEX('Cal Data'!BB$6:BB$1000,$BN77)</f>
        <v>1</v>
      </c>
      <c r="CM77">
        <f>INDEX('Cal Data'!BC$6:BC$1000,$BN77)</f>
        <v>2.3856216542094777E-6</v>
      </c>
      <c r="CN77">
        <f>INDEX('Cal Data'!BD$6:BD$1000,$BN77)</f>
        <v>4.4467564789235853E-5</v>
      </c>
      <c r="CO77">
        <f>INDEX('Cal Data'!BE$6:BE$1000,$BN77)</f>
        <v>3.8907362926567149E-3</v>
      </c>
      <c r="CP77" t="str">
        <f>INDEX('Cal Data'!BF$6:BF$1000,$BN77)</f>
        <v>OK</v>
      </c>
      <c r="CQ77">
        <f>INDEX('Cal Data'!BB$6:BB$1000,$BO77)</f>
        <v>0.99994234627351652</v>
      </c>
      <c r="CR77">
        <f>INDEX('Cal Data'!BC$6:BC$1000,$BO77)</f>
        <v>2.8813507735867449E-6</v>
      </c>
      <c r="CS77">
        <f>INDEX('Cal Data'!BD$6:BD$1000,$BO77)</f>
        <v>4.4467564789235853E-5</v>
      </c>
      <c r="CT77">
        <f>INDEX('Cal Data'!BE$6:BE$1000,$BO77)</f>
        <v>3.8907362926567149E-3</v>
      </c>
      <c r="CU77" t="str">
        <f>INDEX('Cal Data'!BF$6:BF$1000,$BO77)</f>
        <v>OK</v>
      </c>
      <c r="CW77" s="14">
        <f t="shared" si="92"/>
        <v>0.99999698267332937</v>
      </c>
      <c r="CX77" s="14">
        <f t="shared" si="93"/>
        <v>2.8813507735867449E-6</v>
      </c>
      <c r="CY77" s="14">
        <f t="shared" si="94"/>
        <v>4.4467564789235853E-5</v>
      </c>
      <c r="CZ77" s="14">
        <f t="shared" si="95"/>
        <v>3.8907362926567149E-3</v>
      </c>
      <c r="DB77" s="14">
        <f t="shared" si="96"/>
        <v>5.2335169821909864E-5</v>
      </c>
      <c r="DC77" s="14">
        <f t="shared" si="97"/>
        <v>1.4644731182108975E-6</v>
      </c>
      <c r="DD77" s="25">
        <f t="shared" si="98"/>
        <v>2.8688468902197322</v>
      </c>
      <c r="DE77" s="25">
        <f t="shared" si="99"/>
        <v>6.207411290011066E-2</v>
      </c>
      <c r="DF77" s="14">
        <f t="shared" si="121"/>
        <v>-5.0400594137918204E-5</v>
      </c>
      <c r="DG77" s="14">
        <f t="shared" si="122"/>
        <v>1.6597825983340346E-6</v>
      </c>
      <c r="DH77" s="14">
        <f t="shared" si="123"/>
        <v>1.4097876110712202E-5</v>
      </c>
      <c r="DI77" s="14">
        <f t="shared" si="124"/>
        <v>3.1533458578124314E-6</v>
      </c>
    </row>
    <row r="78" spans="1:113" x14ac:dyDescent="0.25">
      <c r="A78" s="7">
        <v>3</v>
      </c>
      <c r="B78" s="7" t="s">
        <v>3</v>
      </c>
      <c r="C78" s="10">
        <v>2000</v>
      </c>
      <c r="D78" s="20">
        <v>0.13901282026462489</v>
      </c>
      <c r="E78" s="20">
        <v>2.2033991446621345E-4</v>
      </c>
      <c r="F78" s="20">
        <v>-1.1204360321772995</v>
      </c>
      <c r="G78" s="20">
        <v>1.3465129585524474E-4</v>
      </c>
      <c r="H78" s="8" t="s">
        <v>3</v>
      </c>
      <c r="I78" s="35"/>
      <c r="J78" s="20">
        <v>1.0943531311967247E-4</v>
      </c>
      <c r="K78" s="20">
        <v>2.271049318754885E-4</v>
      </c>
      <c r="L78" s="20">
        <v>-4.0236990343434824E-4</v>
      </c>
      <c r="M78" s="20">
        <v>8.156470848209393E-4</v>
      </c>
      <c r="N78" s="8" t="s">
        <v>3</v>
      </c>
      <c r="P78" s="21">
        <f t="shared" si="76"/>
        <v>0.13899940716717837</v>
      </c>
      <c r="Q78" s="21">
        <f t="shared" si="77"/>
        <v>2.1433679636637618E-3</v>
      </c>
      <c r="R78" s="21">
        <f t="shared" si="78"/>
        <v>-1.119999884274373</v>
      </c>
      <c r="S78" s="21">
        <f t="shared" si="79"/>
        <v>1.6515237552878392E-3</v>
      </c>
      <c r="T78" s="18" t="str">
        <f t="shared" si="80"/>
        <v>m</v>
      </c>
      <c r="U78" t="str">
        <f t="shared" si="100"/>
        <v>OK</v>
      </c>
      <c r="W78" s="22">
        <v>0.13899999999999998</v>
      </c>
      <c r="X78" s="22"/>
      <c r="Y78" s="22">
        <v>-1.1199999999999999</v>
      </c>
      <c r="Z78" s="22"/>
      <c r="AA78" t="str">
        <f t="shared" si="101"/>
        <v>m</v>
      </c>
      <c r="AC78" s="22">
        <f t="shared" si="102"/>
        <v>-5.9283282161093354E-7</v>
      </c>
      <c r="AD78" s="22">
        <f t="shared" si="103"/>
        <v>2.1433679636637618E-3</v>
      </c>
      <c r="AE78" s="22">
        <f t="shared" si="104"/>
        <v>1.1572562685913113E-7</v>
      </c>
      <c r="AF78" s="22">
        <f t="shared" si="103"/>
        <v>1.6515237552878392E-3</v>
      </c>
      <c r="AG78" t="str">
        <f t="shared" si="105"/>
        <v>m</v>
      </c>
      <c r="AH78" s="22">
        <f t="shared" si="106"/>
        <v>-9.6615048494758105E-5</v>
      </c>
      <c r="AI78" s="22"/>
      <c r="AJ78" s="22">
        <f t="shared" si="107"/>
        <v>-3.3662273865253667E-5</v>
      </c>
      <c r="AK78" s="22"/>
      <c r="AL78" t="str">
        <f t="shared" si="108"/>
        <v>m</v>
      </c>
      <c r="AN78" s="11">
        <f t="shared" si="81"/>
        <v>2</v>
      </c>
      <c r="AO78" s="11" t="str">
        <f t="shared" si="82"/>
        <v>kHz</v>
      </c>
      <c r="AP78" s="12">
        <f t="shared" si="83"/>
        <v>1E-3</v>
      </c>
      <c r="AQ78" s="13">
        <f t="shared" si="109"/>
        <v>1.3890338495150522E-4</v>
      </c>
      <c r="AR78" s="13">
        <f t="shared" si="110"/>
        <v>3.1642744506308E-7</v>
      </c>
      <c r="AS78" s="13">
        <f t="shared" si="111"/>
        <v>-1.1200336622738652E-3</v>
      </c>
      <c r="AT78" s="13">
        <f t="shared" si="112"/>
        <v>8.2668684424780413E-7</v>
      </c>
      <c r="AU78" s="17">
        <f t="shared" si="113"/>
        <v>1.1286139973337177E-3</v>
      </c>
      <c r="AV78" s="14">
        <f t="shared" si="114"/>
        <v>8.2132573151476779E-7</v>
      </c>
      <c r="AW78" s="17">
        <f t="shared" si="115"/>
        <v>-1.4474091762729404</v>
      </c>
      <c r="AX78" s="13">
        <f t="shared" si="116"/>
        <v>2.9247659817364951E-4</v>
      </c>
      <c r="AZ78" s="12">
        <f>IFERROR(MATCH(AU78 - 0.000001,'Ref Z list'!$C$5:$C$30,1),1)</f>
        <v>2</v>
      </c>
      <c r="BA78" s="12" t="str">
        <f>INDEX('Ref Z list'!$D$5:$D$30,AZ78)</f>
        <v>1m</v>
      </c>
      <c r="BB78" s="12">
        <f>INDEX('Ref Z list'!$C$5:$C$30,AZ78)</f>
        <v>1E-3</v>
      </c>
      <c r="BC78" s="12">
        <f>IFERROR(MATCH(AN78&amp;AO78&amp;A78&amp;B78&amp;BA78,'Cal Data'!$AR$6:$AR$1108,0),0)</f>
        <v>53</v>
      </c>
      <c r="BD78" s="12">
        <f t="shared" si="117"/>
        <v>2</v>
      </c>
      <c r="BE78" s="12" t="str">
        <f>INDEX('Ref Z list'!$D$5:$D$30,BD78+1)</f>
        <v>3m</v>
      </c>
      <c r="BF78" s="12">
        <f>IFERROR(MATCH(AN78&amp;AO78&amp;A78&amp;B78&amp;BE78,'Cal Data'!$AR$6:$AR$1108,0),0)</f>
        <v>71</v>
      </c>
      <c r="BG78" s="12">
        <f t="shared" si="118"/>
        <v>2</v>
      </c>
      <c r="BH78" s="12" t="str">
        <f>INDEX('Ref Z list'!$D$5:$D$30,BG78)</f>
        <v>1m</v>
      </c>
      <c r="BI78" s="12" t="str">
        <f>IF(INDEX('Ref Z list'!$D$5:$D$30,BG78+1)=0,BH78,INDEX('Ref Z list'!$D$5:$D$30,BG78+1))</f>
        <v>3m</v>
      </c>
      <c r="BJ78" s="12">
        <f>INDEX('Ref Z list'!$C$5:$C$30,BG78)</f>
        <v>1E-3</v>
      </c>
      <c r="BK78" s="12">
        <f>INDEX('Ref Z list'!$C$5:$C$30,BG78+1)</f>
        <v>3.0000000000000001E-3</v>
      </c>
      <c r="BL78" s="14" t="str">
        <f t="shared" si="119"/>
        <v>2kHz3m1m</v>
      </c>
      <c r="BM78" s="14" t="str">
        <f t="shared" si="120"/>
        <v>2kHz3m3m</v>
      </c>
      <c r="BN78" s="12">
        <f>IFERROR(MATCH(BL78,'Cal Data'!$AR$6:$AR$1108,0),0)</f>
        <v>53</v>
      </c>
      <c r="BO78" s="12">
        <f>IFERROR(MATCH(BM78,'Cal Data'!$AR$6:$AR$1108,0),0)</f>
        <v>71</v>
      </c>
      <c r="BQ78" s="14" t="str">
        <f>INDEX('Cal Data'!AR$6:AR$1108,$BN78)</f>
        <v>2kHz3m1m</v>
      </c>
      <c r="BR78" s="14">
        <f>INDEX('Cal Data'!AS$6:AS$1108,$BN78)</f>
        <v>-1.740162947267733E-8</v>
      </c>
      <c r="BS78" s="14">
        <f>INDEX('Cal Data'!AT$6:AT$1108,$BN78)</f>
        <v>3.9543634827209238E-3</v>
      </c>
      <c r="BT78" s="14">
        <f>INDEX('Cal Data'!AU$6:AU$1108,$BN78)</f>
        <v>9.9753785739474846E-8</v>
      </c>
      <c r="BU78" s="14">
        <f>INDEX('Cal Data'!AV$6:AV$1108,$BN78)</f>
        <v>1.0330287222770841E-3</v>
      </c>
      <c r="BV78" s="14" t="str">
        <f>INDEX('Cal Data'!AR$6:AR$1108,$BO78)</f>
        <v>2kHz3m3m</v>
      </c>
      <c r="BW78" s="14">
        <f>INDEX('Cal Data'!AS$6:AS$1108,$BO78)</f>
        <v>-2.1785407007101493E-7</v>
      </c>
      <c r="BX78" s="14">
        <f>INDEX('Cal Data'!AT$6:AT$1108,$BO78)</f>
        <v>3.006928807027809E-3</v>
      </c>
      <c r="BY78" s="14">
        <f>INDEX('Cal Data'!AU$6:AU$1108,$BO78)</f>
        <v>-2.3990853540957279E-7</v>
      </c>
      <c r="BZ78" s="14">
        <f>INDEX('Cal Data'!AV$6:AV$1108,$BO78)</f>
        <v>3.2239364378511236E-3</v>
      </c>
      <c r="CB78" s="14">
        <f t="shared" si="84"/>
        <v>-3.0292124303003224E-8</v>
      </c>
      <c r="CC78" s="14">
        <f t="shared" si="85"/>
        <v>3.006928807027809E-3</v>
      </c>
      <c r="CD78" s="14">
        <f t="shared" si="86"/>
        <v>7.791112130616087E-8</v>
      </c>
      <c r="CE78" s="14">
        <f t="shared" si="87"/>
        <v>1.1739194218217145E-3</v>
      </c>
      <c r="CG78" s="14">
        <f t="shared" si="88"/>
        <v>1.3887309282720222E-4</v>
      </c>
      <c r="CH78" s="14">
        <f t="shared" si="89"/>
        <v>3.0069288736248811E-3</v>
      </c>
      <c r="CI78" s="14">
        <f t="shared" si="90"/>
        <v>-1.1199557511525589E-3</v>
      </c>
      <c r="CJ78" s="14">
        <f t="shared" si="91"/>
        <v>1.1739205861448986E-3</v>
      </c>
      <c r="CL78">
        <f>INDEX('Cal Data'!BB$6:BB$1000,$BN78)</f>
        <v>0.9999845187416484</v>
      </c>
      <c r="CM78">
        <f>INDEX('Cal Data'!BC$6:BC$1000,$BN78)</f>
        <v>4.1878167161004912E-6</v>
      </c>
      <c r="CN78">
        <f>INDEX('Cal Data'!BD$6:BD$1000,$BN78)</f>
        <v>9.9548792603026265E-5</v>
      </c>
      <c r="CO78">
        <f>INDEX('Cal Data'!BE$6:BE$1000,$BN78)</f>
        <v>1.8511338049701969E-3</v>
      </c>
      <c r="CP78" t="str">
        <f>INDEX('Cal Data'!BF$6:BF$1000,$BN78)</f>
        <v>OK</v>
      </c>
      <c r="CQ78">
        <f>INDEX('Cal Data'!BB$6:BB$1000,$BO78)</f>
        <v>0.99992628346916823</v>
      </c>
      <c r="CR78">
        <f>INDEX('Cal Data'!BC$6:BC$1000,$BO78)</f>
        <v>4.7340374544929982E-6</v>
      </c>
      <c r="CS78">
        <f>INDEX('Cal Data'!BD$6:BD$1000,$BO78)</f>
        <v>-7.8203160298093155E-5</v>
      </c>
      <c r="CT78">
        <f>INDEX('Cal Data'!BE$6:BE$1000,$BO78)</f>
        <v>1.2605457133096167E-3</v>
      </c>
      <c r="CU78" t="str">
        <f>INDEX('Cal Data'!BF$6:BF$1000,$BO78)</f>
        <v>OK</v>
      </c>
      <c r="CW78" s="14">
        <f t="shared" si="92"/>
        <v>0.99998077380605865</v>
      </c>
      <c r="CX78" s="14">
        <f t="shared" si="93"/>
        <v>4.7340374544929982E-6</v>
      </c>
      <c r="CY78" s="14">
        <f t="shared" si="94"/>
        <v>8.811809800478243E-5</v>
      </c>
      <c r="CZ78" s="14">
        <f t="shared" si="95"/>
        <v>1.8131548573471173E-3</v>
      </c>
      <c r="DB78" s="14">
        <f t="shared" si="96"/>
        <v>1.1285922983821201E-3</v>
      </c>
      <c r="DC78" s="14">
        <f t="shared" si="97"/>
        <v>1.6426601521871393E-6</v>
      </c>
      <c r="DD78" s="25">
        <f t="shared" si="98"/>
        <v>-1.4473210581749356</v>
      </c>
      <c r="DE78" s="25">
        <f t="shared" si="99"/>
        <v>1.9051773614649024E-3</v>
      </c>
      <c r="DF78" s="14">
        <f t="shared" si="121"/>
        <v>1.3899940716717837E-4</v>
      </c>
      <c r="DG78" s="14">
        <f t="shared" si="122"/>
        <v>2.1433679636637617E-6</v>
      </c>
      <c r="DH78" s="14">
        <f t="shared" si="123"/>
        <v>-1.1199998842743731E-3</v>
      </c>
      <c r="DI78" s="14">
        <f t="shared" si="124"/>
        <v>1.6515237552878392E-6</v>
      </c>
    </row>
    <row r="79" spans="1:113" x14ac:dyDescent="0.25">
      <c r="A79" s="7">
        <v>10</v>
      </c>
      <c r="B79" s="7" t="s">
        <v>3</v>
      </c>
      <c r="C79" s="10">
        <v>0.01</v>
      </c>
      <c r="D79" s="20">
        <v>-7.7382591649137868</v>
      </c>
      <c r="E79" s="20">
        <v>4.2334232179298749E-4</v>
      </c>
      <c r="F79" s="20">
        <v>4.8107688014008714</v>
      </c>
      <c r="G79" s="20">
        <v>7.8794614718953105E-4</v>
      </c>
      <c r="H79" s="8" t="s">
        <v>3</v>
      </c>
      <c r="I79" s="35"/>
      <c r="J79" s="20">
        <v>1.6383545665107401E-3</v>
      </c>
      <c r="K79" s="20">
        <v>1.7630092972659385E-3</v>
      </c>
      <c r="L79" s="20">
        <v>-2.1377953369209701E-4</v>
      </c>
      <c r="M79" s="20">
        <v>8.1798552247057431E-4</v>
      </c>
      <c r="N79" s="8" t="s">
        <v>3</v>
      </c>
      <c r="P79" s="21">
        <f t="shared" si="76"/>
        <v>-7.7399999599367488</v>
      </c>
      <c r="Q79" s="21">
        <f t="shared" si="77"/>
        <v>3.8805044866750782E-3</v>
      </c>
      <c r="R79" s="21">
        <f t="shared" si="78"/>
        <v>4.8099999766256971</v>
      </c>
      <c r="S79" s="21">
        <f t="shared" si="79"/>
        <v>4.6506862725567344E-3</v>
      </c>
      <c r="T79" s="18" t="str">
        <f t="shared" si="80"/>
        <v>m</v>
      </c>
      <c r="U79" t="str">
        <f t="shared" si="100"/>
        <v>OK</v>
      </c>
      <c r="W79" s="22">
        <v>-7.74</v>
      </c>
      <c r="X79" s="22"/>
      <c r="Y79" s="22">
        <v>4.8099999999999996</v>
      </c>
      <c r="Z79" s="22"/>
      <c r="AA79" t="str">
        <f t="shared" si="101"/>
        <v>m</v>
      </c>
      <c r="AC79" s="22">
        <f t="shared" si="102"/>
        <v>4.0063251383060106E-8</v>
      </c>
      <c r="AD79" s="22">
        <f t="shared" si="103"/>
        <v>3.8805044866750782E-3</v>
      </c>
      <c r="AE79" s="22">
        <f t="shared" si="104"/>
        <v>-2.3374302493550658E-8</v>
      </c>
      <c r="AF79" s="22">
        <f t="shared" si="103"/>
        <v>4.6506862725567344E-3</v>
      </c>
      <c r="AG79" t="str">
        <f t="shared" si="105"/>
        <v>m</v>
      </c>
      <c r="AH79" s="22">
        <f t="shared" si="106"/>
        <v>1.024805197022971E-4</v>
      </c>
      <c r="AI79" s="22"/>
      <c r="AJ79" s="22">
        <f t="shared" si="107"/>
        <v>9.8258093456404794E-4</v>
      </c>
      <c r="AK79" s="22"/>
      <c r="AL79" t="str">
        <f t="shared" si="108"/>
        <v>m</v>
      </c>
      <c r="AN79" s="11">
        <f t="shared" si="81"/>
        <v>10</v>
      </c>
      <c r="AO79" s="11" t="str">
        <f t="shared" si="82"/>
        <v>mHz</v>
      </c>
      <c r="AP79" s="12">
        <f t="shared" si="83"/>
        <v>1E-3</v>
      </c>
      <c r="AQ79" s="13">
        <f t="shared" si="109"/>
        <v>-7.7398975194802981E-3</v>
      </c>
      <c r="AR79" s="13">
        <f t="shared" si="110"/>
        <v>1.8131245141101632E-6</v>
      </c>
      <c r="AS79" s="13">
        <f t="shared" si="111"/>
        <v>4.8109825809345636E-3</v>
      </c>
      <c r="AT79" s="13">
        <f t="shared" si="112"/>
        <v>1.1357638160472823E-6</v>
      </c>
      <c r="AU79" s="17">
        <f t="shared" si="113"/>
        <v>9.1132632468349708E-3</v>
      </c>
      <c r="AV79" s="14">
        <f t="shared" si="114"/>
        <v>1.6524981674678896E-6</v>
      </c>
      <c r="AW79" s="17">
        <f t="shared" si="115"/>
        <v>2.5854548532790904</v>
      </c>
      <c r="AX79" s="13">
        <f t="shared" si="116"/>
        <v>1.4911316868313219E-4</v>
      </c>
      <c r="AZ79" s="12">
        <f>IFERROR(MATCH(AU79 - 0.000001,'Ref Z list'!$C$5:$C$30,1),1)</f>
        <v>3</v>
      </c>
      <c r="BA79" s="12" t="str">
        <f>INDEX('Ref Z list'!$D$5:$D$30,AZ79)</f>
        <v>3m</v>
      </c>
      <c r="BB79" s="12">
        <f>INDEX('Ref Z list'!$C$5:$C$30,AZ79)</f>
        <v>3.0000000000000001E-3</v>
      </c>
      <c r="BC79" s="12">
        <f>IFERROR(MATCH(AN79&amp;AO79&amp;A79&amp;B79&amp;BA79,'Cal Data'!$AR$6:$AR$1108,0),0)</f>
        <v>73</v>
      </c>
      <c r="BD79" s="12">
        <f t="shared" si="117"/>
        <v>3</v>
      </c>
      <c r="BE79" s="12" t="str">
        <f>INDEX('Ref Z list'!$D$5:$D$30,BD79+1)</f>
        <v>10m</v>
      </c>
      <c r="BF79" s="12">
        <f>IFERROR(MATCH(AN79&amp;AO79&amp;A79&amp;B79&amp;BE79,'Cal Data'!$AR$6:$AR$1108,0),0)</f>
        <v>91</v>
      </c>
      <c r="BG79" s="12">
        <f t="shared" si="118"/>
        <v>3</v>
      </c>
      <c r="BH79" s="12" t="str">
        <f>INDEX('Ref Z list'!$D$5:$D$30,BG79)</f>
        <v>3m</v>
      </c>
      <c r="BI79" s="12" t="str">
        <f>IF(INDEX('Ref Z list'!$D$5:$D$30,BG79+1)=0,BH79,INDEX('Ref Z list'!$D$5:$D$30,BG79+1))</f>
        <v>10m</v>
      </c>
      <c r="BJ79" s="12">
        <f>INDEX('Ref Z list'!$C$5:$C$30,BG79)</f>
        <v>3.0000000000000001E-3</v>
      </c>
      <c r="BK79" s="12">
        <f>INDEX('Ref Z list'!$C$5:$C$30,BG79+1)</f>
        <v>0.01</v>
      </c>
      <c r="BL79" s="14" t="str">
        <f t="shared" si="119"/>
        <v>10mHz10m3m</v>
      </c>
      <c r="BM79" s="14" t="str">
        <f t="shared" si="120"/>
        <v>10mHz10m10m</v>
      </c>
      <c r="BN79" s="12">
        <f>IFERROR(MATCH(BL79,'Cal Data'!$AR$6:$AR$1108,0),0)</f>
        <v>73</v>
      </c>
      <c r="BO79" s="12">
        <f>IFERROR(MATCH(BM79,'Cal Data'!$AR$6:$AR$1108,0),0)</f>
        <v>91</v>
      </c>
      <c r="BQ79" s="14" t="str">
        <f>INDEX('Cal Data'!AR$6:AR$1108,$BN79)</f>
        <v>10mHz10m3m</v>
      </c>
      <c r="BR79" s="14">
        <f>INDEX('Cal Data'!AS$6:AS$1108,$BN79)</f>
        <v>2.6833985143073433E-7</v>
      </c>
      <c r="BS79" s="14">
        <f>INDEX('Cal Data'!AT$6:AT$1108,$BN79)</f>
        <v>3.7135783079375777E-3</v>
      </c>
      <c r="BT79" s="14">
        <f>INDEX('Cal Data'!AU$6:AU$1108,$BN79)</f>
        <v>2.9996924035288563E-7</v>
      </c>
      <c r="BU79" s="14">
        <f>INDEX('Cal Data'!AV$6:AV$1108,$BN79)</f>
        <v>7.2217752538471854E-4</v>
      </c>
      <c r="BV79" s="14" t="str">
        <f>INDEX('Cal Data'!AR$6:AR$1108,$BO79)</f>
        <v>10mHz10m10m</v>
      </c>
      <c r="BW79" s="14">
        <f>INDEX('Cal Data'!AS$6:AS$1108,$BO79)</f>
        <v>-6.7216877106326955E-7</v>
      </c>
      <c r="BX79" s="14">
        <f>INDEX('Cal Data'!AT$6:AT$1108,$BO79)</f>
        <v>2.8332005377644832E-3</v>
      </c>
      <c r="BY79" s="14">
        <f>INDEX('Cal Data'!AU$6:AU$1108,$BO79)</f>
        <v>9.7161418730956772E-7</v>
      </c>
      <c r="BZ79" s="14">
        <f>INDEX('Cal Data'!AV$6:AV$1108,$BO79)</f>
        <v>3.7957871769293658E-3</v>
      </c>
      <c r="CB79" s="14">
        <f t="shared" si="84"/>
        <v>-5.5302826217269135E-7</v>
      </c>
      <c r="CC79" s="14">
        <f t="shared" si="85"/>
        <v>2.8332005377644832E-3</v>
      </c>
      <c r="CD79" s="14">
        <f t="shared" si="86"/>
        <v>8.8653243594612959E-7</v>
      </c>
      <c r="CE79" s="14">
        <f t="shared" si="87"/>
        <v>3.4064325136568805E-3</v>
      </c>
      <c r="CG79" s="14">
        <f t="shared" si="88"/>
        <v>-7.7404505477424706E-3</v>
      </c>
      <c r="CH79" s="14">
        <f t="shared" si="89"/>
        <v>2.8332028584044191E-3</v>
      </c>
      <c r="CI79" s="14">
        <f t="shared" si="90"/>
        <v>4.8118691133705099E-3</v>
      </c>
      <c r="CJ79" s="14">
        <f t="shared" si="91"/>
        <v>3.4064332710235963E-3</v>
      </c>
      <c r="CL79">
        <f>INDEX('Cal Data'!BB$6:BB$1000,$BN79)</f>
        <v>1.0000894552266166</v>
      </c>
      <c r="CM79">
        <f>INDEX('Cal Data'!BC$6:BC$1000,$BN79)</f>
        <v>3.723010916611742E-6</v>
      </c>
      <c r="CN79">
        <f>INDEX('Cal Data'!BD$6:BD$1000,$BN79)</f>
        <v>1.0000004319751217E-4</v>
      </c>
      <c r="CO79">
        <f>INDEX('Cal Data'!BE$6:BE$1000,$BN79)</f>
        <v>9.7787928600910428E-4</v>
      </c>
      <c r="CP79" t="str">
        <f>INDEX('Cal Data'!BF$6:BF$1000,$BN79)</f>
        <v>OK</v>
      </c>
      <c r="CQ79">
        <f>INDEX('Cal Data'!BB$6:BB$1000,$BO79)</f>
        <v>0.99993278517082684</v>
      </c>
      <c r="CR79">
        <f>INDEX('Cal Data'!BC$6:BC$1000,$BO79)</f>
        <v>3.8128433691628466E-6</v>
      </c>
      <c r="CS79">
        <f>INDEX('Cal Data'!BD$6:BD$1000,$BO79)</f>
        <v>9.7150487440172687E-5</v>
      </c>
      <c r="CT79">
        <f>INDEX('Cal Data'!BE$6:BE$1000,$BO79)</f>
        <v>3.9681262244997689E-4</v>
      </c>
      <c r="CU79" t="str">
        <f>INDEX('Cal Data'!BF$6:BF$1000,$BO79)</f>
        <v>OK</v>
      </c>
      <c r="CW79" s="14">
        <f t="shared" si="92"/>
        <v>0.9999526316131967</v>
      </c>
      <c r="CX79" s="14">
        <f t="shared" si="93"/>
        <v>3.8128433691628466E-6</v>
      </c>
      <c r="CY79" s="14">
        <f t="shared" si="94"/>
        <v>9.7511459700204967E-5</v>
      </c>
      <c r="CZ79" s="14">
        <f t="shared" si="95"/>
        <v>4.7042021768095642E-4</v>
      </c>
      <c r="DB79" s="14">
        <f t="shared" si="96"/>
        <v>9.112831566256455E-3</v>
      </c>
      <c r="DC79" s="14">
        <f t="shared" si="97"/>
        <v>3.3051789904476789E-6</v>
      </c>
      <c r="DD79" s="25">
        <f t="shared" si="98"/>
        <v>2.5855523647387906</v>
      </c>
      <c r="DE79" s="25">
        <f t="shared" si="99"/>
        <v>5.5698665109847601E-4</v>
      </c>
      <c r="DF79" s="14">
        <f t="shared" si="121"/>
        <v>-7.739999959936749E-3</v>
      </c>
      <c r="DG79" s="14">
        <f t="shared" si="122"/>
        <v>3.8805044866750784E-6</v>
      </c>
      <c r="DH79" s="14">
        <f t="shared" si="123"/>
        <v>4.8099999766256975E-3</v>
      </c>
      <c r="DI79" s="14">
        <f t="shared" si="124"/>
        <v>4.6506862725567348E-6</v>
      </c>
    </row>
    <row r="80" spans="1:113" x14ac:dyDescent="0.25">
      <c r="A80" s="7">
        <v>1</v>
      </c>
      <c r="B80" s="7" t="s">
        <v>3</v>
      </c>
      <c r="C80" s="10">
        <v>10</v>
      </c>
      <c r="D80" s="20">
        <v>0.68756261029610011</v>
      </c>
      <c r="E80" s="20">
        <v>3.1068693565568802E-5</v>
      </c>
      <c r="F80" s="20">
        <v>-0.77572936414340232</v>
      </c>
      <c r="G80" s="20">
        <v>2.1541745788181509E-4</v>
      </c>
      <c r="H80" s="8" t="s">
        <v>3</v>
      </c>
      <c r="I80" s="35"/>
      <c r="J80" s="20">
        <v>4.7183328605746705E-4</v>
      </c>
      <c r="K80" s="20">
        <v>1.4761922676382925E-3</v>
      </c>
      <c r="L80" s="20">
        <v>2.6907764211613891E-4</v>
      </c>
      <c r="M80" s="20">
        <v>1.2008425819755733E-3</v>
      </c>
      <c r="N80" s="8" t="s">
        <v>3</v>
      </c>
      <c r="P80" s="21">
        <f t="shared" si="76"/>
        <v>0.68700182958100109</v>
      </c>
      <c r="Q80" s="21">
        <f t="shared" si="77"/>
        <v>3.3291187498186775E-3</v>
      </c>
      <c r="R80" s="21">
        <f t="shared" si="78"/>
        <v>-0.77599839067700671</v>
      </c>
      <c r="S80" s="21">
        <f t="shared" si="79"/>
        <v>3.199509691645903E-3</v>
      </c>
      <c r="T80" s="18" t="str">
        <f t="shared" si="80"/>
        <v>m</v>
      </c>
      <c r="U80" t="str">
        <f t="shared" si="100"/>
        <v>Extrapolated</v>
      </c>
      <c r="W80" s="22">
        <v>0.68699999999999994</v>
      </c>
      <c r="X80" s="22"/>
      <c r="Y80" s="22">
        <v>-0.77600000000000002</v>
      </c>
      <c r="Z80" s="22"/>
      <c r="AA80" t="str">
        <f t="shared" si="101"/>
        <v>m</v>
      </c>
      <c r="AC80" s="22">
        <f t="shared" si="102"/>
        <v>1.829581001144831E-6</v>
      </c>
      <c r="AD80" s="22">
        <f t="shared" si="103"/>
        <v>3.3291187498186775E-3</v>
      </c>
      <c r="AE80" s="22">
        <f t="shared" si="104"/>
        <v>1.6093229933122899E-6</v>
      </c>
      <c r="AF80" s="22">
        <f t="shared" si="103"/>
        <v>3.199509691645903E-3</v>
      </c>
      <c r="AG80" t="str">
        <f t="shared" si="105"/>
        <v>m</v>
      </c>
      <c r="AH80" s="22">
        <f t="shared" si="106"/>
        <v>9.0777010042675244E-5</v>
      </c>
      <c r="AI80" s="22"/>
      <c r="AJ80" s="22">
        <f t="shared" si="107"/>
        <v>1.5582144815562415E-6</v>
      </c>
      <c r="AK80" s="22"/>
      <c r="AL80" t="str">
        <f t="shared" si="108"/>
        <v>m</v>
      </c>
      <c r="AN80" s="11">
        <f t="shared" si="81"/>
        <v>10</v>
      </c>
      <c r="AO80" s="11" t="str">
        <f t="shared" si="82"/>
        <v>Hz</v>
      </c>
      <c r="AP80" s="12">
        <f t="shared" si="83"/>
        <v>1E-3</v>
      </c>
      <c r="AQ80" s="13">
        <f t="shared" si="109"/>
        <v>6.8709077701004258E-4</v>
      </c>
      <c r="AR80" s="13">
        <f t="shared" si="110"/>
        <v>1.4765191752073373E-6</v>
      </c>
      <c r="AS80" s="13">
        <f t="shared" si="111"/>
        <v>-7.7599844178551851E-4</v>
      </c>
      <c r="AT80" s="13">
        <f t="shared" si="112"/>
        <v>1.2200113064418811E-6</v>
      </c>
      <c r="AU80" s="17">
        <f t="shared" si="113"/>
        <v>1.0364686765676119E-3</v>
      </c>
      <c r="AV80" s="14">
        <f t="shared" si="114"/>
        <v>1.3388022306190238E-6</v>
      </c>
      <c r="AW80" s="17">
        <f t="shared" si="115"/>
        <v>-0.84609061525773965</v>
      </c>
      <c r="AX80" s="13">
        <f t="shared" si="116"/>
        <v>1.3215299931558842E-3</v>
      </c>
      <c r="AZ80" s="12">
        <f>IFERROR(MATCH(AU80 - 0.000001,'Ref Z list'!$C$5:$C$30,1),1)</f>
        <v>2</v>
      </c>
      <c r="BA80" s="12" t="str">
        <f>INDEX('Ref Z list'!$D$5:$D$30,AZ80)</f>
        <v>1m</v>
      </c>
      <c r="BB80" s="12">
        <f>INDEX('Ref Z list'!$C$5:$C$30,AZ80)</f>
        <v>1E-3</v>
      </c>
      <c r="BC80" s="12">
        <f>IFERROR(MATCH(AN80&amp;AO80&amp;A80&amp;B80&amp;BA80,'Cal Data'!$AR$6:$AR$1108,0),0)</f>
        <v>28</v>
      </c>
      <c r="BD80" s="12">
        <f t="shared" si="117"/>
        <v>2</v>
      </c>
      <c r="BE80" s="12" t="str">
        <f>INDEX('Ref Z list'!$D$5:$D$30,BD80+1)</f>
        <v>3m</v>
      </c>
      <c r="BF80" s="12">
        <f>IFERROR(MATCH(AN80&amp;AO80&amp;A80&amp;B80&amp;BE80,'Cal Data'!$AR$6:$AR$1108,0),0)</f>
        <v>0</v>
      </c>
      <c r="BG80" s="12">
        <f t="shared" si="118"/>
        <v>1</v>
      </c>
      <c r="BH80" s="12" t="str">
        <f>INDEX('Ref Z list'!$D$5:$D$30,BG80)</f>
        <v>0m</v>
      </c>
      <c r="BI80" s="12" t="str">
        <f>IF(INDEX('Ref Z list'!$D$5:$D$30,BG80+1)=0,BH80,INDEX('Ref Z list'!$D$5:$D$30,BG80+1))</f>
        <v>1m</v>
      </c>
      <c r="BJ80" s="12">
        <f>INDEX('Ref Z list'!$C$5:$C$30,BG80)</f>
        <v>0</v>
      </c>
      <c r="BK80" s="12">
        <f>INDEX('Ref Z list'!$C$5:$C$30,BG80+1)</f>
        <v>1E-3</v>
      </c>
      <c r="BL80" s="14" t="str">
        <f t="shared" si="119"/>
        <v>10Hz1m0m</v>
      </c>
      <c r="BM80" s="14" t="str">
        <f t="shared" si="120"/>
        <v>10Hz1m1m</v>
      </c>
      <c r="BN80" s="12">
        <f>IFERROR(MATCH(BL80,'Cal Data'!$AR$6:$AR$1108,0),0)</f>
        <v>10</v>
      </c>
      <c r="BO80" s="12">
        <f>IFERROR(MATCH(BM80,'Cal Data'!$AR$6:$AR$1108,0),0)</f>
        <v>28</v>
      </c>
      <c r="BQ80" s="14" t="str">
        <f>INDEX('Cal Data'!AR$6:AR$1108,$BN80)</f>
        <v>10Hz1m0m</v>
      </c>
      <c r="BR80" s="14">
        <f>INDEX('Cal Data'!AS$6:AS$1108,$BN80)</f>
        <v>0</v>
      </c>
      <c r="BS80" s="14">
        <f>INDEX('Cal Data'!AT$6:AT$1108,$BN80)</f>
        <v>1.8320053167048185E-4</v>
      </c>
      <c r="BT80" s="14">
        <f>INDEX('Cal Data'!AU$6:AU$1108,$BN80)</f>
        <v>0</v>
      </c>
      <c r="BU80" s="14">
        <f>INDEX('Cal Data'!AV$6:AV$1108,$BN80)</f>
        <v>2.1008769084260299E-3</v>
      </c>
      <c r="BV80" s="14" t="str">
        <f>INDEX('Cal Data'!AR$6:AR$1108,$BO80)</f>
        <v>10Hz1m1m</v>
      </c>
      <c r="BW80" s="14">
        <f>INDEX('Cal Data'!AS$6:AS$1108,$BO80)</f>
        <v>-5.4916863804045993E-8</v>
      </c>
      <c r="BX80" s="14">
        <f>INDEX('Cal Data'!AT$6:AT$1108,$BO80)</f>
        <v>1.8787810555076135E-4</v>
      </c>
      <c r="BY80" s="14">
        <f>INDEX('Cal Data'!AU$6:AU$1108,$BO80)</f>
        <v>-6.4215917398820554E-8</v>
      </c>
      <c r="BZ80" s="14">
        <f>INDEX('Cal Data'!AV$6:AV$1108,$BO80)</f>
        <v>2.4585858547091135E-3</v>
      </c>
      <c r="CB80" s="14">
        <f t="shared" si="84"/>
        <v>-5.6919609148223335E-8</v>
      </c>
      <c r="CC80" s="14">
        <f t="shared" si="85"/>
        <v>1.8787810555076135E-4</v>
      </c>
      <c r="CD80" s="14">
        <f t="shared" si="86"/>
        <v>-6.4215917398820554E-8</v>
      </c>
      <c r="CE80" s="14">
        <f t="shared" si="87"/>
        <v>2.4716310265764526E-3</v>
      </c>
      <c r="CG80" s="14">
        <f t="shared" si="88"/>
        <v>6.870338574008944E-4</v>
      </c>
      <c r="CH80" s="14">
        <f t="shared" si="89"/>
        <v>1.8790131181245658E-4</v>
      </c>
      <c r="CI80" s="14">
        <f t="shared" si="90"/>
        <v>-7.760626577029173E-4</v>
      </c>
      <c r="CJ80" s="14">
        <f t="shared" si="91"/>
        <v>2.4716322309853707E-3</v>
      </c>
      <c r="CL80">
        <f>INDEX('Cal Data'!BB$6:BB$1000,$BN80)</f>
        <v>1</v>
      </c>
      <c r="CM80">
        <f>INDEX('Cal Data'!BC$6:BC$1000,$BN80)</f>
        <v>2.1088495013068287E-6</v>
      </c>
      <c r="CN80">
        <f>INDEX('Cal Data'!BD$6:BD$1000,$BN80)</f>
        <v>-6.4222262391106424E-5</v>
      </c>
      <c r="CO80">
        <f>INDEX('Cal Data'!BE$6:BE$1000,$BN80)</f>
        <v>2.4875299798901096E-3</v>
      </c>
      <c r="CP80" t="str">
        <f>INDEX('Cal Data'!BF$6:BF$1000,$BN80)</f>
        <v>OK</v>
      </c>
      <c r="CQ80">
        <f>INDEX('Cal Data'!BB$6:BB$1000,$BO80)</f>
        <v>0.99994507817219025</v>
      </c>
      <c r="CR80">
        <f>INDEX('Cal Data'!BC$6:BC$1000,$BO80)</f>
        <v>1.3991313096847048E-6</v>
      </c>
      <c r="CS80">
        <f>INDEX('Cal Data'!BD$6:BD$1000,$BO80)</f>
        <v>-6.4222262391106424E-5</v>
      </c>
      <c r="CT80">
        <f>INDEX('Cal Data'!BE$6:BE$1000,$BO80)</f>
        <v>2.4875299798901096E-3</v>
      </c>
      <c r="CU80" t="str">
        <f>INDEX('Cal Data'!BF$6:BF$1000,$BO80)</f>
        <v>OK</v>
      </c>
      <c r="CW80" s="14">
        <f t="shared" si="92"/>
        <v>0.99994307524581538</v>
      </c>
      <c r="CX80" s="14">
        <f t="shared" si="93"/>
        <v>1.3991313096847048E-6</v>
      </c>
      <c r="CY80" s="14">
        <f t="shared" si="94"/>
        <v>-6.4222262391106424E-5</v>
      </c>
      <c r="CZ80" s="14">
        <f t="shared" si="95"/>
        <v>2.4875299798901096E-3</v>
      </c>
      <c r="DB80" s="14">
        <f t="shared" si="96"/>
        <v>1.0364096758429782E-3</v>
      </c>
      <c r="DC80" s="14">
        <f t="shared" si="97"/>
        <v>2.6776048539307796E-6</v>
      </c>
      <c r="DD80" s="25">
        <f t="shared" si="98"/>
        <v>-0.84615483752013076</v>
      </c>
      <c r="DE80" s="25">
        <f t="shared" si="99"/>
        <v>3.6295414988803277E-3</v>
      </c>
      <c r="DF80" s="14">
        <f t="shared" si="121"/>
        <v>6.8700182958100113E-4</v>
      </c>
      <c r="DG80" s="14">
        <f t="shared" si="122"/>
        <v>3.3291187498186774E-6</v>
      </c>
      <c r="DH80" s="14">
        <f t="shared" si="123"/>
        <v>-7.7599839067700677E-4</v>
      </c>
      <c r="DI80" s="14">
        <f t="shared" si="124"/>
        <v>3.199509691645903E-6</v>
      </c>
    </row>
    <row r="81" spans="1:113" x14ac:dyDescent="0.25">
      <c r="A81" s="7">
        <v>1</v>
      </c>
      <c r="B81" s="7" t="s">
        <v>3</v>
      </c>
      <c r="C81" s="10">
        <v>1000</v>
      </c>
      <c r="D81" s="20">
        <v>0.76825376017937963</v>
      </c>
      <c r="E81" s="20">
        <v>1.4278944525786678E-3</v>
      </c>
      <c r="F81" s="20">
        <v>-0.49514744826279811</v>
      </c>
      <c r="G81" s="20">
        <v>1.3776831282048445E-3</v>
      </c>
      <c r="H81" s="8" t="s">
        <v>3</v>
      </c>
      <c r="I81" s="35"/>
      <c r="J81" s="20">
        <v>-7.68074401575556E-4</v>
      </c>
      <c r="K81" s="20">
        <v>6.3564413220590539E-4</v>
      </c>
      <c r="L81" s="20">
        <v>8.850654800390532E-4</v>
      </c>
      <c r="M81" s="20">
        <v>7.7859228101803907E-4</v>
      </c>
      <c r="N81" s="8" t="s">
        <v>3</v>
      </c>
      <c r="P81" s="21">
        <f t="shared" si="76"/>
        <v>0.76900074142806452</v>
      </c>
      <c r="Q81" s="21">
        <f t="shared" si="77"/>
        <v>3.5194001322503368E-3</v>
      </c>
      <c r="R81" s="21">
        <f t="shared" si="78"/>
        <v>-0.49599873306659231</v>
      </c>
      <c r="S81" s="21">
        <f t="shared" si="79"/>
        <v>3.9943920455219658E-3</v>
      </c>
      <c r="T81" s="18" t="str">
        <f t="shared" si="80"/>
        <v>m</v>
      </c>
      <c r="U81" t="str">
        <f t="shared" si="100"/>
        <v>OK</v>
      </c>
      <c r="W81" s="22">
        <v>0.76900000000000002</v>
      </c>
      <c r="X81" s="22"/>
      <c r="Y81" s="22">
        <v>-0.496</v>
      </c>
      <c r="Z81" s="22"/>
      <c r="AA81" t="str">
        <f t="shared" si="101"/>
        <v>m</v>
      </c>
      <c r="AC81" s="22">
        <f t="shared" si="102"/>
        <v>7.4142806449906118E-7</v>
      </c>
      <c r="AD81" s="22">
        <f t="shared" si="103"/>
        <v>3.5194001322503368E-3</v>
      </c>
      <c r="AE81" s="22">
        <f t="shared" si="104"/>
        <v>1.2669334076842453E-6</v>
      </c>
      <c r="AF81" s="22">
        <f t="shared" si="103"/>
        <v>3.9943920455219658E-3</v>
      </c>
      <c r="AG81" t="str">
        <f t="shared" si="105"/>
        <v>m</v>
      </c>
      <c r="AH81" s="22">
        <f t="shared" si="106"/>
        <v>2.1834580955171212E-5</v>
      </c>
      <c r="AI81" s="22"/>
      <c r="AJ81" s="22">
        <f t="shared" si="107"/>
        <v>-3.2513742837081416E-5</v>
      </c>
      <c r="AK81" s="22"/>
      <c r="AL81" t="str">
        <f t="shared" si="108"/>
        <v>m</v>
      </c>
      <c r="AN81" s="11">
        <f t="shared" si="81"/>
        <v>1</v>
      </c>
      <c r="AO81" s="11" t="str">
        <f t="shared" si="82"/>
        <v>kHz</v>
      </c>
      <c r="AP81" s="12">
        <f t="shared" si="83"/>
        <v>1E-3</v>
      </c>
      <c r="AQ81" s="13">
        <f t="shared" si="109"/>
        <v>7.6902183458095518E-4</v>
      </c>
      <c r="AR81" s="13">
        <f t="shared" si="110"/>
        <v>1.5629862541022975E-6</v>
      </c>
      <c r="AS81" s="13">
        <f t="shared" si="111"/>
        <v>-4.960325137428371E-4</v>
      </c>
      <c r="AT81" s="13">
        <f t="shared" si="112"/>
        <v>1.5824717191157508E-6</v>
      </c>
      <c r="AU81" s="17">
        <f t="shared" si="113"/>
        <v>9.1511902873467549E-4</v>
      </c>
      <c r="AV81" s="14">
        <f t="shared" si="114"/>
        <v>1.5687363685474519E-6</v>
      </c>
      <c r="AW81" s="17">
        <f t="shared" si="115"/>
        <v>-0.57286458091140513</v>
      </c>
      <c r="AX81" s="13">
        <f t="shared" si="116"/>
        <v>1.7230236128190403E-3</v>
      </c>
      <c r="AZ81" s="12">
        <f>IFERROR(MATCH(AU81 - 0.000001,'Ref Z list'!$C$5:$C$30,1),1)</f>
        <v>1</v>
      </c>
      <c r="BA81" s="12" t="str">
        <f>INDEX('Ref Z list'!$D$5:$D$30,AZ81)</f>
        <v>0m</v>
      </c>
      <c r="BB81" s="12">
        <f>INDEX('Ref Z list'!$C$5:$C$30,AZ81)</f>
        <v>0</v>
      </c>
      <c r="BC81" s="12">
        <f>IFERROR(MATCH(AN81&amp;AO81&amp;A81&amp;B81&amp;BA81,'Cal Data'!$AR$6:$AR$1108,0),0)</f>
        <v>16</v>
      </c>
      <c r="BD81" s="12">
        <f t="shared" si="117"/>
        <v>1</v>
      </c>
      <c r="BE81" s="12" t="str">
        <f>INDEX('Ref Z list'!$D$5:$D$30,BD81+1)</f>
        <v>1m</v>
      </c>
      <c r="BF81" s="12">
        <f>IFERROR(MATCH(AN81&amp;AO81&amp;A81&amp;B81&amp;BE81,'Cal Data'!$AR$6:$AR$1108,0),0)</f>
        <v>34</v>
      </c>
      <c r="BG81" s="12">
        <f t="shared" si="118"/>
        <v>1</v>
      </c>
      <c r="BH81" s="12" t="str">
        <f>INDEX('Ref Z list'!$D$5:$D$30,BG81)</f>
        <v>0m</v>
      </c>
      <c r="BI81" s="12" t="str">
        <f>IF(INDEX('Ref Z list'!$D$5:$D$30,BG81+1)=0,BH81,INDEX('Ref Z list'!$D$5:$D$30,BG81+1))</f>
        <v>1m</v>
      </c>
      <c r="BJ81" s="12">
        <f>INDEX('Ref Z list'!$C$5:$C$30,BG81)</f>
        <v>0</v>
      </c>
      <c r="BK81" s="12">
        <f>INDEX('Ref Z list'!$C$5:$C$30,BG81+1)</f>
        <v>1E-3</v>
      </c>
      <c r="BL81" s="14" t="str">
        <f t="shared" si="119"/>
        <v>1kHz1m0m</v>
      </c>
      <c r="BM81" s="14" t="str">
        <f t="shared" si="120"/>
        <v>1kHz1m1m</v>
      </c>
      <c r="BN81" s="12">
        <f>IFERROR(MATCH(BL81,'Cal Data'!$AR$6:$AR$1108,0),0)</f>
        <v>16</v>
      </c>
      <c r="BO81" s="12">
        <f>IFERROR(MATCH(BM81,'Cal Data'!$AR$6:$AR$1108,0),0)</f>
        <v>34</v>
      </c>
      <c r="BQ81" s="14" t="str">
        <f>INDEX('Cal Data'!AR$6:AR$1108,$BN81)</f>
        <v>1kHz1m0m</v>
      </c>
      <c r="BR81" s="14">
        <f>INDEX('Cal Data'!AS$6:AS$1108,$BN81)</f>
        <v>0</v>
      </c>
      <c r="BS81" s="14">
        <f>INDEX('Cal Data'!AT$6:AT$1108,$BN81)</f>
        <v>3.9248464075885238E-3</v>
      </c>
      <c r="BT81" s="14">
        <f>INDEX('Cal Data'!AU$6:AU$1108,$BN81)</f>
        <v>0</v>
      </c>
      <c r="BU81" s="14">
        <f>INDEX('Cal Data'!AV$6:AV$1108,$BN81)</f>
        <v>1.7446626564626699E-3</v>
      </c>
      <c r="BV81" s="14" t="str">
        <f>INDEX('Cal Data'!AR$6:AR$1108,$BO81)</f>
        <v>1kHz1m1m</v>
      </c>
      <c r="BW81" s="14">
        <f>INDEX('Cal Data'!AS$6:AS$1108,$BO81)</f>
        <v>-4.3280510973959033E-8</v>
      </c>
      <c r="BX81" s="14">
        <f>INDEX('Cal Data'!AT$6:AT$1108,$BO81)</f>
        <v>2.1582836084483464E-3</v>
      </c>
      <c r="BY81" s="14">
        <f>INDEX('Cal Data'!AU$6:AU$1108,$BO81)</f>
        <v>1.8157768739338851E-8</v>
      </c>
      <c r="BZ81" s="14">
        <f>INDEX('Cal Data'!AV$6:AV$1108,$BO81)</f>
        <v>3.1997234247790511E-3</v>
      </c>
      <c r="CB81" s="14">
        <f t="shared" si="84"/>
        <v>-3.9606819165629852E-8</v>
      </c>
      <c r="CC81" s="14">
        <f t="shared" si="85"/>
        <v>2.1582836084483464E-3</v>
      </c>
      <c r="CD81" s="14">
        <f t="shared" si="86"/>
        <v>1.8157768739338851E-8</v>
      </c>
      <c r="CE81" s="14">
        <f t="shared" si="87"/>
        <v>3.0762164535142874E-3</v>
      </c>
      <c r="CG81" s="14">
        <f t="shared" si="88"/>
        <v>7.6898222776178955E-4</v>
      </c>
      <c r="CH81" s="14">
        <f t="shared" si="89"/>
        <v>2.1582858722145539E-3</v>
      </c>
      <c r="CI81" s="14">
        <f t="shared" si="90"/>
        <v>-4.9601435597409777E-4</v>
      </c>
      <c r="CJ81" s="14">
        <f t="shared" si="91"/>
        <v>3.0762180816286395E-3</v>
      </c>
      <c r="CL81">
        <f>INDEX('Cal Data'!BB$6:BB$1000,$BN81)</f>
        <v>1</v>
      </c>
      <c r="CM81">
        <f>INDEX('Cal Data'!BC$6:BC$1000,$BN81)</f>
        <v>4.295144596869344E-6</v>
      </c>
      <c r="CN81">
        <f>INDEX('Cal Data'!BD$6:BD$1000,$BN81)</f>
        <v>1.8527591708065311E-5</v>
      </c>
      <c r="CO81">
        <f>INDEX('Cal Data'!BE$6:BE$1000,$BN81)</f>
        <v>3.1960442972909526E-3</v>
      </c>
      <c r="CP81" t="str">
        <f>INDEX('Cal Data'!BF$6:BF$1000,$BN81)</f>
        <v>OK</v>
      </c>
      <c r="CQ81">
        <f>INDEX('Cal Data'!BB$6:BB$1000,$BO81)</f>
        <v>0.99995696895647046</v>
      </c>
      <c r="CR81">
        <f>INDEX('Cal Data'!BC$6:BC$1000,$BO81)</f>
        <v>2.2620211772097399E-6</v>
      </c>
      <c r="CS81">
        <f>INDEX('Cal Data'!BD$6:BD$1000,$BO81)</f>
        <v>1.8527591708065311E-5</v>
      </c>
      <c r="CT81">
        <f>INDEX('Cal Data'!BE$6:BE$1000,$BO81)</f>
        <v>3.1960442972909526E-3</v>
      </c>
      <c r="CU81" t="str">
        <f>INDEX('Cal Data'!BF$6:BF$1000,$BO81)</f>
        <v>OK</v>
      </c>
      <c r="CW81" s="14">
        <f t="shared" si="92"/>
        <v>0.99996062147323983</v>
      </c>
      <c r="CX81" s="14">
        <f t="shared" si="93"/>
        <v>2.2620211772097399E-6</v>
      </c>
      <c r="CY81" s="14">
        <f t="shared" si="94"/>
        <v>1.8527591708065311E-5</v>
      </c>
      <c r="CZ81" s="14">
        <f t="shared" si="95"/>
        <v>3.1960442972909526E-3</v>
      </c>
      <c r="DB81" s="14">
        <f t="shared" si="96"/>
        <v>9.1508299269551369E-4</v>
      </c>
      <c r="DC81" s="14">
        <f t="shared" si="97"/>
        <v>3.1374734199656394E-6</v>
      </c>
      <c r="DD81" s="25">
        <f t="shared" si="98"/>
        <v>-0.57284605331969707</v>
      </c>
      <c r="DE81" s="25">
        <f t="shared" si="99"/>
        <v>4.6999936842057489E-3</v>
      </c>
      <c r="DF81" s="14">
        <f t="shared" si="121"/>
        <v>7.690007414280645E-4</v>
      </c>
      <c r="DG81" s="14">
        <f t="shared" si="122"/>
        <v>3.519400132250337E-6</v>
      </c>
      <c r="DH81" s="14">
        <f t="shared" si="123"/>
        <v>-4.9599873306659234E-4</v>
      </c>
      <c r="DI81" s="14">
        <f t="shared" si="124"/>
        <v>3.9943920455219655E-6</v>
      </c>
    </row>
    <row r="82" spans="1:113" x14ac:dyDescent="0.25">
      <c r="A82" s="7">
        <v>3</v>
      </c>
      <c r="B82" s="7" t="s">
        <v>3</v>
      </c>
      <c r="C82" s="10">
        <v>0.5</v>
      </c>
      <c r="D82" s="20">
        <v>-0.38492659628156684</v>
      </c>
      <c r="E82" s="20">
        <v>6.2498600259863188E-5</v>
      </c>
      <c r="F82" s="20">
        <v>-1.2016127022971799</v>
      </c>
      <c r="G82" s="20">
        <v>1.0259689236786459E-3</v>
      </c>
      <c r="H82" s="8" t="s">
        <v>3</v>
      </c>
      <c r="I82" s="35"/>
      <c r="J82" s="20">
        <v>-1.8021542140167974E-3</v>
      </c>
      <c r="K82" s="20">
        <v>2.0432646295771875E-4</v>
      </c>
      <c r="L82" s="20">
        <v>-1.5538569352614683E-3</v>
      </c>
      <c r="M82" s="20">
        <v>1.4567847698402946E-3</v>
      </c>
      <c r="N82" s="8" t="s">
        <v>3</v>
      </c>
      <c r="P82" s="21">
        <f t="shared" si="76"/>
        <v>-0.38300000405077361</v>
      </c>
      <c r="Q82" s="21">
        <f t="shared" si="77"/>
        <v>4.4213085709452682E-3</v>
      </c>
      <c r="R82" s="21">
        <f t="shared" si="78"/>
        <v>-1.1999999986702885</v>
      </c>
      <c r="S82" s="21">
        <f t="shared" si="79"/>
        <v>3.5152785555270863E-3</v>
      </c>
      <c r="T82" s="18" t="str">
        <f t="shared" si="80"/>
        <v>m</v>
      </c>
      <c r="U82" t="str">
        <f t="shared" si="100"/>
        <v>OK</v>
      </c>
      <c r="W82" s="22">
        <v>-0.38299999999999995</v>
      </c>
      <c r="X82" s="22"/>
      <c r="Y82" s="22">
        <v>-1.2</v>
      </c>
      <c r="Z82" s="22"/>
      <c r="AA82" t="str">
        <f t="shared" si="101"/>
        <v>m</v>
      </c>
      <c r="AC82" s="22">
        <f t="shared" si="102"/>
        <v>-4.0507736609463052E-9</v>
      </c>
      <c r="AD82" s="22">
        <f t="shared" si="103"/>
        <v>4.4213085709452682E-3</v>
      </c>
      <c r="AE82" s="22">
        <f t="shared" si="104"/>
        <v>1.3297114520582909E-9</v>
      </c>
      <c r="AF82" s="22">
        <f t="shared" si="103"/>
        <v>3.5152785555270863E-3</v>
      </c>
      <c r="AG82" t="str">
        <f t="shared" si="105"/>
        <v>m</v>
      </c>
      <c r="AH82" s="22">
        <f t="shared" si="106"/>
        <v>-1.2444206755007903E-4</v>
      </c>
      <c r="AI82" s="22"/>
      <c r="AJ82" s="22">
        <f t="shared" si="107"/>
        <v>-5.8845361918358208E-5</v>
      </c>
      <c r="AK82" s="22"/>
      <c r="AL82" t="str">
        <f t="shared" si="108"/>
        <v>m</v>
      </c>
      <c r="AN82" s="11">
        <f t="shared" si="81"/>
        <v>500</v>
      </c>
      <c r="AO82" s="11" t="str">
        <f t="shared" si="82"/>
        <v>mHz</v>
      </c>
      <c r="AP82" s="12">
        <f t="shared" si="83"/>
        <v>1E-3</v>
      </c>
      <c r="AQ82" s="13">
        <f t="shared" si="109"/>
        <v>-3.8312444206755003E-4</v>
      </c>
      <c r="AR82" s="13">
        <f t="shared" si="110"/>
        <v>2.1367119248802395E-7</v>
      </c>
      <c r="AS82" s="13">
        <f t="shared" si="111"/>
        <v>-1.2000588453619184E-3</v>
      </c>
      <c r="AT82" s="13">
        <f t="shared" si="112"/>
        <v>1.7818064142866249E-6</v>
      </c>
      <c r="AU82" s="17">
        <f t="shared" si="113"/>
        <v>1.2597323407934531E-3</v>
      </c>
      <c r="AV82" s="14">
        <f t="shared" si="114"/>
        <v>1.6986457676774259E-6</v>
      </c>
      <c r="AW82" s="17">
        <f t="shared" si="115"/>
        <v>-1.8798230664068007</v>
      </c>
      <c r="AX82" s="13">
        <f t="shared" si="116"/>
        <v>4.5951931601403767E-4</v>
      </c>
      <c r="AZ82" s="12">
        <f>IFERROR(MATCH(AU82 - 0.000001,'Ref Z list'!$C$5:$C$30,1),1)</f>
        <v>2</v>
      </c>
      <c r="BA82" s="12" t="str">
        <f>INDEX('Ref Z list'!$D$5:$D$30,AZ82)</f>
        <v>1m</v>
      </c>
      <c r="BB82" s="12">
        <f>INDEX('Ref Z list'!$C$5:$C$30,AZ82)</f>
        <v>1E-3</v>
      </c>
      <c r="BC82" s="12">
        <f>IFERROR(MATCH(AN82&amp;AO82&amp;A82&amp;B82&amp;BA82,'Cal Data'!$AR$6:$AR$1108,0),0)</f>
        <v>42</v>
      </c>
      <c r="BD82" s="12">
        <f t="shared" si="117"/>
        <v>2</v>
      </c>
      <c r="BE82" s="12" t="str">
        <f>INDEX('Ref Z list'!$D$5:$D$30,BD82+1)</f>
        <v>3m</v>
      </c>
      <c r="BF82" s="12">
        <f>IFERROR(MATCH(AN82&amp;AO82&amp;A82&amp;B82&amp;BE82,'Cal Data'!$AR$6:$AR$1108,0),0)</f>
        <v>60</v>
      </c>
      <c r="BG82" s="12">
        <f t="shared" si="118"/>
        <v>2</v>
      </c>
      <c r="BH82" s="12" t="str">
        <f>INDEX('Ref Z list'!$D$5:$D$30,BG82)</f>
        <v>1m</v>
      </c>
      <c r="BI82" s="12" t="str">
        <f>IF(INDEX('Ref Z list'!$D$5:$D$30,BG82+1)=0,BH82,INDEX('Ref Z list'!$D$5:$D$30,BG82+1))</f>
        <v>3m</v>
      </c>
      <c r="BJ82" s="12">
        <f>INDEX('Ref Z list'!$C$5:$C$30,BG82)</f>
        <v>1E-3</v>
      </c>
      <c r="BK82" s="12">
        <f>INDEX('Ref Z list'!$C$5:$C$30,BG82+1)</f>
        <v>3.0000000000000001E-3</v>
      </c>
      <c r="BL82" s="14" t="str">
        <f t="shared" si="119"/>
        <v>500mHz3m1m</v>
      </c>
      <c r="BM82" s="14" t="str">
        <f t="shared" si="120"/>
        <v>500mHz3m3m</v>
      </c>
      <c r="BN82" s="12">
        <f>IFERROR(MATCH(BL82,'Cal Data'!$AR$6:$AR$1108,0),0)</f>
        <v>42</v>
      </c>
      <c r="BO82" s="12">
        <f>IFERROR(MATCH(BM82,'Cal Data'!$AR$6:$AR$1108,0),0)</f>
        <v>60</v>
      </c>
      <c r="BQ82" s="14" t="str">
        <f>INDEX('Cal Data'!AR$6:AR$1108,$BN82)</f>
        <v>500mHz3m1m</v>
      </c>
      <c r="BR82" s="14">
        <f>INDEX('Cal Data'!AS$6:AS$1108,$BN82)</f>
        <v>-7.4389328746839872E-8</v>
      </c>
      <c r="BS82" s="14">
        <f>INDEX('Cal Data'!AT$6:AT$1108,$BN82)</f>
        <v>5.526278058560133E-4</v>
      </c>
      <c r="BT82" s="14">
        <f>INDEX('Cal Data'!AU$6:AU$1108,$BN82)</f>
        <v>9.9998265477022461E-8</v>
      </c>
      <c r="BU82" s="14">
        <f>INDEX('Cal Data'!AV$6:AV$1108,$BN82)</f>
        <v>5.9316514249369793E-4</v>
      </c>
      <c r="BV82" s="14" t="str">
        <f>INDEX('Cal Data'!AR$6:AR$1108,$BO82)</f>
        <v>500mHz3m3m</v>
      </c>
      <c r="BW82" s="14">
        <f>INDEX('Cal Data'!AS$6:AS$1108,$BO82)</f>
        <v>-2.2697783274303399E-7</v>
      </c>
      <c r="BX82" s="14">
        <f>INDEX('Cal Data'!AT$6:AT$1108,$BO82)</f>
        <v>1.7092955633693804E-3</v>
      </c>
      <c r="BY82" s="14">
        <f>INDEX('Cal Data'!AU$6:AU$1108,$BO82)</f>
        <v>-1.6430188000210371E-7</v>
      </c>
      <c r="BZ82" s="14">
        <f>INDEX('Cal Data'!AV$6:AV$1108,$BO82)</f>
        <v>9.1672697688343209E-4</v>
      </c>
      <c r="CB82" s="14">
        <f t="shared" si="84"/>
        <v>-9.4205413407391208E-8</v>
      </c>
      <c r="CC82" s="14">
        <f t="shared" si="85"/>
        <v>1.7092955633693804E-3</v>
      </c>
      <c r="CD82" s="14">
        <f t="shared" si="86"/>
        <v>6.5674617748350642E-8</v>
      </c>
      <c r="CE82" s="14">
        <f t="shared" si="87"/>
        <v>6.3518487881243256E-4</v>
      </c>
      <c r="CG82" s="14">
        <f t="shared" si="88"/>
        <v>-3.8321864748095742E-4</v>
      </c>
      <c r="CH82" s="14">
        <f t="shared" si="89"/>
        <v>1.7092956167894895E-3</v>
      </c>
      <c r="CI82" s="14">
        <f t="shared" si="90"/>
        <v>-1.19999317074417E-3</v>
      </c>
      <c r="CJ82" s="14">
        <f t="shared" si="91"/>
        <v>6.3519487530076682E-4</v>
      </c>
      <c r="CL82">
        <f>INDEX('Cal Data'!BB$6:BB$1000,$BN82)</f>
        <v>0.99992562637840088</v>
      </c>
      <c r="CM82">
        <f>INDEX('Cal Data'!BC$6:BC$1000,$BN82)</f>
        <v>7.8698175119553948E-7</v>
      </c>
      <c r="CN82">
        <f>INDEX('Cal Data'!BD$6:BD$1000,$BN82)</f>
        <v>9.9997900378569822E-5</v>
      </c>
      <c r="CO82">
        <f>INDEX('Cal Data'!BE$6:BE$1000,$BN82)</f>
        <v>3.8777391752516225E-3</v>
      </c>
      <c r="CP82" t="str">
        <f>INDEX('Cal Data'!BF$6:BF$1000,$BN82)</f>
        <v>OK</v>
      </c>
      <c r="CQ82">
        <f>INDEX('Cal Data'!BB$6:BB$1000,$BO82)</f>
        <v>0.99992434405465824</v>
      </c>
      <c r="CR82">
        <f>INDEX('Cal Data'!BC$6:BC$1000,$BO82)</f>
        <v>1.8265805239045602E-6</v>
      </c>
      <c r="CS82">
        <f>INDEX('Cal Data'!BD$6:BD$1000,$BO82)</f>
        <v>-5.4753686101252386E-5</v>
      </c>
      <c r="CT82">
        <f>INDEX('Cal Data'!BE$6:BE$1000,$BO82)</f>
        <v>6.8080723898947563E-4</v>
      </c>
      <c r="CU82" t="str">
        <f>INDEX('Cal Data'!BF$6:BF$1000,$BO82)</f>
        <v>OK</v>
      </c>
      <c r="CW82" s="14">
        <f t="shared" si="92"/>
        <v>0.99992545984792724</v>
      </c>
      <c r="CX82" s="14">
        <f t="shared" si="93"/>
        <v>1.8265805239045602E-6</v>
      </c>
      <c r="CY82" s="14">
        <f t="shared" si="94"/>
        <v>7.9900904479617468E-5</v>
      </c>
      <c r="CZ82" s="14">
        <f t="shared" si="95"/>
        <v>3.4625658676702654E-3</v>
      </c>
      <c r="DB82" s="14">
        <f t="shared" si="96"/>
        <v>1.2596384401531995E-3</v>
      </c>
      <c r="DC82" s="14">
        <f t="shared" si="97"/>
        <v>3.3972923145950368E-6</v>
      </c>
      <c r="DD82" s="25">
        <f t="shared" si="98"/>
        <v>-1.8797431655023211</v>
      </c>
      <c r="DE82" s="25">
        <f t="shared" si="99"/>
        <v>3.5824564749784714E-3</v>
      </c>
      <c r="DF82" s="14">
        <f t="shared" si="121"/>
        <v>-3.8300000405077365E-4</v>
      </c>
      <c r="DG82" s="14">
        <f t="shared" si="122"/>
        <v>4.4213085709452683E-6</v>
      </c>
      <c r="DH82" s="14">
        <f t="shared" si="123"/>
        <v>-1.1999999986702886E-3</v>
      </c>
      <c r="DI82" s="14">
        <f t="shared" si="124"/>
        <v>3.5152785555270864E-6</v>
      </c>
    </row>
    <row r="83" spans="1:113" x14ac:dyDescent="0.25">
      <c r="A83" s="7">
        <v>3</v>
      </c>
      <c r="B83" s="7" t="s">
        <v>3</v>
      </c>
      <c r="C83" s="10">
        <v>0.1</v>
      </c>
      <c r="D83" s="20">
        <v>1.4210331932535372</v>
      </c>
      <c r="E83" s="20">
        <v>9.1461174259188736E-4</v>
      </c>
      <c r="F83" s="20">
        <v>2.0898414607983242</v>
      </c>
      <c r="G83" s="20">
        <v>1.881963010839613E-3</v>
      </c>
      <c r="H83" s="8" t="s">
        <v>3</v>
      </c>
      <c r="I83" s="35"/>
      <c r="J83" s="20">
        <v>1.0608195872961706E-3</v>
      </c>
      <c r="K83" s="20">
        <v>1.6323860745089042E-3</v>
      </c>
      <c r="L83" s="20">
        <v>-2.7291540599093904E-4</v>
      </c>
      <c r="M83" s="20">
        <v>5.6992223398710432E-5</v>
      </c>
      <c r="N83" s="8" t="s">
        <v>3</v>
      </c>
      <c r="P83" s="21">
        <f t="shared" si="76"/>
        <v>1.4200000060082347</v>
      </c>
      <c r="Q83" s="21">
        <f t="shared" si="77"/>
        <v>4.3668038628277457E-3</v>
      </c>
      <c r="R83" s="21">
        <f t="shared" si="78"/>
        <v>2.0899999996242125</v>
      </c>
      <c r="S83" s="21">
        <f t="shared" si="79"/>
        <v>4.0505785764794197E-3</v>
      </c>
      <c r="T83" s="18" t="str">
        <f t="shared" si="80"/>
        <v>m</v>
      </c>
      <c r="U83" t="str">
        <f t="shared" si="100"/>
        <v>OK</v>
      </c>
      <c r="W83" s="22">
        <v>1.42</v>
      </c>
      <c r="X83" s="22"/>
      <c r="Y83" s="22">
        <v>2.09</v>
      </c>
      <c r="Z83" s="22"/>
      <c r="AA83" t="str">
        <f t="shared" si="101"/>
        <v>m</v>
      </c>
      <c r="AC83" s="22">
        <f t="shared" si="102"/>
        <v>6.0082347985712659E-9</v>
      </c>
      <c r="AD83" s="22">
        <f t="shared" si="103"/>
        <v>4.3668038628277457E-3</v>
      </c>
      <c r="AE83" s="22">
        <f t="shared" si="104"/>
        <v>-3.7578740119670329E-10</v>
      </c>
      <c r="AF83" s="22">
        <f t="shared" si="103"/>
        <v>4.0505785764794197E-3</v>
      </c>
      <c r="AG83" t="str">
        <f t="shared" si="105"/>
        <v>m</v>
      </c>
      <c r="AH83" s="22">
        <f t="shared" si="106"/>
        <v>-2.7626333758856703E-5</v>
      </c>
      <c r="AI83" s="22"/>
      <c r="AJ83" s="22">
        <f t="shared" si="107"/>
        <v>1.1437620431520301E-4</v>
      </c>
      <c r="AK83" s="22"/>
      <c r="AL83" t="str">
        <f t="shared" si="108"/>
        <v>m</v>
      </c>
      <c r="AN83" s="11">
        <f t="shared" si="81"/>
        <v>100</v>
      </c>
      <c r="AO83" s="11" t="str">
        <f t="shared" si="82"/>
        <v>mHz</v>
      </c>
      <c r="AP83" s="12">
        <f t="shared" si="83"/>
        <v>1E-3</v>
      </c>
      <c r="AQ83" s="13">
        <f t="shared" si="109"/>
        <v>1.4199723736662412E-3</v>
      </c>
      <c r="AR83" s="13">
        <f t="shared" si="110"/>
        <v>1.871149095058317E-6</v>
      </c>
      <c r="AS83" s="13">
        <f t="shared" si="111"/>
        <v>2.0901143762043152E-3</v>
      </c>
      <c r="AT83" s="13">
        <f t="shared" si="112"/>
        <v>1.882825771997088E-6</v>
      </c>
      <c r="AU83" s="17">
        <f t="shared" si="113"/>
        <v>2.5268358964505972E-3</v>
      </c>
      <c r="AV83" s="14">
        <f t="shared" si="114"/>
        <v>1.8791461704952969E-6</v>
      </c>
      <c r="AW83" s="17">
        <f t="shared" si="115"/>
        <v>0.9740468716204107</v>
      </c>
      <c r="AX83" s="13">
        <f t="shared" si="116"/>
        <v>7.4197315087049388E-4</v>
      </c>
      <c r="AZ83" s="12">
        <f>IFERROR(MATCH(AU83 - 0.000001,'Ref Z list'!$C$5:$C$30,1),1)</f>
        <v>2</v>
      </c>
      <c r="BA83" s="12" t="str">
        <f>INDEX('Ref Z list'!$D$5:$D$30,AZ83)</f>
        <v>1m</v>
      </c>
      <c r="BB83" s="12">
        <f>INDEX('Ref Z list'!$C$5:$C$30,AZ83)</f>
        <v>1E-3</v>
      </c>
      <c r="BC83" s="12">
        <f>IFERROR(MATCH(AN83&amp;AO83&amp;A83&amp;B83&amp;BA83,'Cal Data'!$AR$6:$AR$1108,0),0)</f>
        <v>40</v>
      </c>
      <c r="BD83" s="12">
        <f t="shared" si="117"/>
        <v>2</v>
      </c>
      <c r="BE83" s="12" t="str">
        <f>INDEX('Ref Z list'!$D$5:$D$30,BD83+1)</f>
        <v>3m</v>
      </c>
      <c r="BF83" s="12">
        <f>IFERROR(MATCH(AN83&amp;AO83&amp;A83&amp;B83&amp;BE83,'Cal Data'!$AR$6:$AR$1108,0),0)</f>
        <v>58</v>
      </c>
      <c r="BG83" s="12">
        <f t="shared" si="118"/>
        <v>2</v>
      </c>
      <c r="BH83" s="12" t="str">
        <f>INDEX('Ref Z list'!$D$5:$D$30,BG83)</f>
        <v>1m</v>
      </c>
      <c r="BI83" s="12" t="str">
        <f>IF(INDEX('Ref Z list'!$D$5:$D$30,BG83+1)=0,BH83,INDEX('Ref Z list'!$D$5:$D$30,BG83+1))</f>
        <v>3m</v>
      </c>
      <c r="BJ83" s="12">
        <f>INDEX('Ref Z list'!$C$5:$C$30,BG83)</f>
        <v>1E-3</v>
      </c>
      <c r="BK83" s="12">
        <f>INDEX('Ref Z list'!$C$5:$C$30,BG83+1)</f>
        <v>3.0000000000000001E-3</v>
      </c>
      <c r="BL83" s="14" t="str">
        <f t="shared" si="119"/>
        <v>100mHz3m1m</v>
      </c>
      <c r="BM83" s="14" t="str">
        <f t="shared" si="120"/>
        <v>100mHz3m3m</v>
      </c>
      <c r="BN83" s="12">
        <f>IFERROR(MATCH(BL83,'Cal Data'!$AR$6:$AR$1108,0),0)</f>
        <v>40</v>
      </c>
      <c r="BO83" s="12">
        <f>IFERROR(MATCH(BM83,'Cal Data'!$AR$6:$AR$1108,0),0)</f>
        <v>58</v>
      </c>
      <c r="BQ83" s="14" t="str">
        <f>INDEX('Cal Data'!AR$6:AR$1108,$BN83)</f>
        <v>100mHz3m1m</v>
      </c>
      <c r="BR83" s="14">
        <f>INDEX('Cal Data'!AS$6:AS$1108,$BN83)</f>
        <v>6.0542288488497215E-8</v>
      </c>
      <c r="BS83" s="14">
        <f>INDEX('Cal Data'!AT$6:AT$1108,$BN83)</f>
        <v>1.9824945464126556E-3</v>
      </c>
      <c r="BT83" s="14">
        <f>INDEX('Cal Data'!AU$6:AU$1108,$BN83)</f>
        <v>9.9991831285109049E-8</v>
      </c>
      <c r="BU83" s="14">
        <f>INDEX('Cal Data'!AV$6:AV$1108,$BN83)</f>
        <v>3.1027242680972309E-3</v>
      </c>
      <c r="BV83" s="14" t="str">
        <f>INDEX('Cal Data'!AR$6:AR$1108,$BO83)</f>
        <v>100mHz3m3m</v>
      </c>
      <c r="BW83" s="14">
        <f>INDEX('Cal Data'!AS$6:AS$1108,$BO83)</f>
        <v>-1.7924341902614618E-7</v>
      </c>
      <c r="BX83" s="14">
        <f>INDEX('Cal Data'!AT$6:AT$1108,$BO83)</f>
        <v>4.0052848883530175E-3</v>
      </c>
      <c r="BY83" s="14">
        <f>INDEX('Cal Data'!AU$6:AU$1108,$BO83)</f>
        <v>-2.2851040270743816E-7</v>
      </c>
      <c r="BZ83" s="14">
        <f>INDEX('Cal Data'!AV$6:AV$1108,$BO83)</f>
        <v>2.3224404377688202E-5</v>
      </c>
      <c r="CB83" s="14">
        <f t="shared" si="84"/>
        <v>-1.225144243560834E-7</v>
      </c>
      <c r="CC83" s="14">
        <f t="shared" si="85"/>
        <v>4.0052848883530175E-3</v>
      </c>
      <c r="CD83" s="14">
        <f t="shared" si="86"/>
        <v>-1.507926701769083E-7</v>
      </c>
      <c r="CE83" s="14">
        <f t="shared" si="87"/>
        <v>7.5177880057637108E-4</v>
      </c>
      <c r="CG83" s="14">
        <f t="shared" si="88"/>
        <v>1.419849859241885E-3</v>
      </c>
      <c r="CH83" s="14">
        <f t="shared" si="89"/>
        <v>4.0052866366422253E-3</v>
      </c>
      <c r="CI83" s="14">
        <f t="shared" si="90"/>
        <v>2.0899635835341383E-3</v>
      </c>
      <c r="CJ83" s="14">
        <f t="shared" si="91"/>
        <v>7.5178823157029926E-4</v>
      </c>
      <c r="CL83">
        <f>INDEX('Cal Data'!BB$6:BB$1000,$BN83)</f>
        <v>1.0000605359957293</v>
      </c>
      <c r="CM83">
        <f>INDEX('Cal Data'!BC$6:BC$1000,$BN83)</f>
        <v>1.9825744489302407E-6</v>
      </c>
      <c r="CN83">
        <f>INDEX('Cal Data'!BD$6:BD$1000,$BN83)</f>
        <v>9.9998392889365316E-5</v>
      </c>
      <c r="CO83">
        <f>INDEX('Cal Data'!BE$6:BE$1000,$BN83)</f>
        <v>3.4786700152462857E-3</v>
      </c>
      <c r="CP83" t="str">
        <f>INDEX('Cal Data'!BF$6:BF$1000,$BN83)</f>
        <v>OK</v>
      </c>
      <c r="CQ83">
        <f>INDEX('Cal Data'!BB$6:BB$1000,$BO83)</f>
        <v>0.9999402459475959</v>
      </c>
      <c r="CR83">
        <f>INDEX('Cal Data'!BC$6:BC$1000,$BO83)</f>
        <v>4.8158025305790768E-6</v>
      </c>
      <c r="CS83">
        <f>INDEX('Cal Data'!BD$6:BD$1000,$BO83)</f>
        <v>-7.6159138614303196E-5</v>
      </c>
      <c r="CT83">
        <f>INDEX('Cal Data'!BE$6:BE$1000,$BO83)</f>
        <v>3.2186399459698282E-4</v>
      </c>
      <c r="CU83" t="str">
        <f>INDEX('Cal Data'!BF$6:BF$1000,$BO83)</f>
        <v>OK</v>
      </c>
      <c r="CW83" s="14">
        <f t="shared" si="92"/>
        <v>0.99996870441399133</v>
      </c>
      <c r="CX83" s="14">
        <f t="shared" si="93"/>
        <v>4.8158025305790768E-6</v>
      </c>
      <c r="CY83" s="14">
        <f t="shared" si="94"/>
        <v>-3.4483428375598694E-5</v>
      </c>
      <c r="CZ83" s="14">
        <f t="shared" si="95"/>
        <v>1.0687076400169256E-3</v>
      </c>
      <c r="DB83" s="14">
        <f t="shared" si="96"/>
        <v>2.5267568176404699E-3</v>
      </c>
      <c r="DC83" s="14">
        <f t="shared" si="97"/>
        <v>3.7583120411492667E-6</v>
      </c>
      <c r="DD83" s="25">
        <f t="shared" si="98"/>
        <v>0.97401238819203506</v>
      </c>
      <c r="DE83" s="25">
        <f t="shared" si="99"/>
        <v>1.8287243221112638E-3</v>
      </c>
      <c r="DF83" s="14">
        <f t="shared" si="121"/>
        <v>1.4200000060082347E-3</v>
      </c>
      <c r="DG83" s="14">
        <f t="shared" si="122"/>
        <v>4.3668038628277461E-6</v>
      </c>
      <c r="DH83" s="14">
        <f t="shared" si="123"/>
        <v>2.0899999996242123E-3</v>
      </c>
      <c r="DI83" s="14">
        <f t="shared" si="124"/>
        <v>4.0505785764794198E-6</v>
      </c>
    </row>
    <row r="84" spans="1:113" x14ac:dyDescent="0.25">
      <c r="A84" s="7">
        <v>1</v>
      </c>
      <c r="B84" s="7" t="s">
        <v>3</v>
      </c>
      <c r="C84" s="10">
        <v>200</v>
      </c>
      <c r="D84" s="20">
        <v>-0.42838637755410686</v>
      </c>
      <c r="E84" s="20">
        <v>2.3756537981512807E-4</v>
      </c>
      <c r="F84" s="20">
        <v>4.4164805899781778E-2</v>
      </c>
      <c r="G84" s="20">
        <v>1.7459221593656949E-3</v>
      </c>
      <c r="H84" s="8" t="s">
        <v>3</v>
      </c>
      <c r="I84" s="35"/>
      <c r="J84" s="20">
        <v>-3.7659704203514018E-4</v>
      </c>
      <c r="K84" s="20">
        <v>1.9808897499118583E-3</v>
      </c>
      <c r="L84" s="20">
        <v>4.5553372275856615E-4</v>
      </c>
      <c r="M84" s="20">
        <v>7.645924871141804E-4</v>
      </c>
      <c r="N84" s="8" t="s">
        <v>3</v>
      </c>
      <c r="P84" s="21">
        <f t="shared" si="76"/>
        <v>-0.42800110703178557</v>
      </c>
      <c r="Q84" s="21">
        <f t="shared" si="77"/>
        <v>3.9902316044596207E-3</v>
      </c>
      <c r="R84" s="21">
        <f t="shared" si="78"/>
        <v>4.3689155857923816E-2</v>
      </c>
      <c r="S84" s="21">
        <f t="shared" si="79"/>
        <v>4.1631812076903018E-3</v>
      </c>
      <c r="T84" s="18" t="str">
        <f t="shared" si="80"/>
        <v>m</v>
      </c>
      <c r="U84" t="str">
        <f t="shared" si="100"/>
        <v>OK</v>
      </c>
      <c r="W84" s="22">
        <v>-0.42799999999999999</v>
      </c>
      <c r="X84" s="22"/>
      <c r="Y84" s="22">
        <v>4.3699999999999996E-2</v>
      </c>
      <c r="Z84" s="22"/>
      <c r="AA84" t="str">
        <f t="shared" si="101"/>
        <v>m</v>
      </c>
      <c r="AC84" s="22">
        <f t="shared" si="102"/>
        <v>-1.1070317855743639E-6</v>
      </c>
      <c r="AD84" s="22">
        <f t="shared" si="103"/>
        <v>3.9902316044596207E-3</v>
      </c>
      <c r="AE84" s="22">
        <f t="shared" si="104"/>
        <v>-1.0844142076180119E-5</v>
      </c>
      <c r="AF84" s="22">
        <f t="shared" si="103"/>
        <v>4.1631812076903018E-3</v>
      </c>
      <c r="AG84" t="str">
        <f t="shared" si="105"/>
        <v>m</v>
      </c>
      <c r="AH84" s="22">
        <f t="shared" si="106"/>
        <v>-9.7805120717331384E-6</v>
      </c>
      <c r="AI84" s="22"/>
      <c r="AJ84" s="22">
        <f t="shared" si="107"/>
        <v>9.2721770232132017E-6</v>
      </c>
      <c r="AK84" s="22"/>
      <c r="AL84" t="str">
        <f t="shared" si="108"/>
        <v>m</v>
      </c>
      <c r="AN84" s="11">
        <f t="shared" si="81"/>
        <v>200</v>
      </c>
      <c r="AO84" s="11" t="str">
        <f t="shared" si="82"/>
        <v>Hz</v>
      </c>
      <c r="AP84" s="12">
        <f t="shared" si="83"/>
        <v>1E-3</v>
      </c>
      <c r="AQ84" s="13">
        <f t="shared" si="109"/>
        <v>-4.2800978051207172E-4</v>
      </c>
      <c r="AR84" s="13">
        <f t="shared" si="110"/>
        <v>1.9950843368119985E-6</v>
      </c>
      <c r="AS84" s="13">
        <f t="shared" si="111"/>
        <v>4.3709272177023213E-5</v>
      </c>
      <c r="AT84" s="13">
        <f t="shared" si="112"/>
        <v>1.9060025860201813E-6</v>
      </c>
      <c r="AU84" s="17">
        <f t="shared" si="113"/>
        <v>4.3023583380308631E-4</v>
      </c>
      <c r="AV84" s="14">
        <f t="shared" si="114"/>
        <v>1.9941852223583435E-6</v>
      </c>
      <c r="AW84" s="17">
        <f t="shared" si="115"/>
        <v>3.0398233227530835</v>
      </c>
      <c r="AX84" s="13">
        <f t="shared" si="116"/>
        <v>4.4323209011984995E-3</v>
      </c>
      <c r="AZ84" s="12">
        <f>IFERROR(MATCH(AU84 - 0.000001,'Ref Z list'!$C$5:$C$30,1),1)</f>
        <v>1</v>
      </c>
      <c r="BA84" s="12" t="str">
        <f>INDEX('Ref Z list'!$D$5:$D$30,AZ84)</f>
        <v>0m</v>
      </c>
      <c r="BB84" s="12">
        <f>INDEX('Ref Z list'!$C$5:$C$30,AZ84)</f>
        <v>0</v>
      </c>
      <c r="BC84" s="12">
        <f>IFERROR(MATCH(AN84&amp;AO84&amp;A84&amp;B84&amp;BA84,'Cal Data'!$AR$6:$AR$1108,0),0)</f>
        <v>14</v>
      </c>
      <c r="BD84" s="12">
        <f t="shared" si="117"/>
        <v>1</v>
      </c>
      <c r="BE84" s="12" t="str">
        <f>INDEX('Ref Z list'!$D$5:$D$30,BD84+1)</f>
        <v>1m</v>
      </c>
      <c r="BF84" s="12">
        <f>IFERROR(MATCH(AN84&amp;AO84&amp;A84&amp;B84&amp;BE84,'Cal Data'!$AR$6:$AR$1108,0),0)</f>
        <v>32</v>
      </c>
      <c r="BG84" s="12">
        <f t="shared" si="118"/>
        <v>1</v>
      </c>
      <c r="BH84" s="12" t="str">
        <f>INDEX('Ref Z list'!$D$5:$D$30,BG84)</f>
        <v>0m</v>
      </c>
      <c r="BI84" s="12" t="str">
        <f>IF(INDEX('Ref Z list'!$D$5:$D$30,BG84+1)=0,BH84,INDEX('Ref Z list'!$D$5:$D$30,BG84+1))</f>
        <v>1m</v>
      </c>
      <c r="BJ84" s="12">
        <f>INDEX('Ref Z list'!$C$5:$C$30,BG84)</f>
        <v>0</v>
      </c>
      <c r="BK84" s="12">
        <f>INDEX('Ref Z list'!$C$5:$C$30,BG84+1)</f>
        <v>1E-3</v>
      </c>
      <c r="BL84" s="14" t="str">
        <f t="shared" si="119"/>
        <v>200Hz1m0m</v>
      </c>
      <c r="BM84" s="14" t="str">
        <f t="shared" si="120"/>
        <v>200Hz1m1m</v>
      </c>
      <c r="BN84" s="12">
        <f>IFERROR(MATCH(BL84,'Cal Data'!$AR$6:$AR$1108,0),0)</f>
        <v>14</v>
      </c>
      <c r="BO84" s="12">
        <f>IFERROR(MATCH(BM84,'Cal Data'!$AR$6:$AR$1108,0),0)</f>
        <v>32</v>
      </c>
      <c r="BQ84" s="14" t="str">
        <f>INDEX('Cal Data'!AR$6:AR$1108,$BN84)</f>
        <v>200Hz1m0m</v>
      </c>
      <c r="BR84" s="14">
        <f>INDEX('Cal Data'!AS$6:AS$1108,$BN84)</f>
        <v>0</v>
      </c>
      <c r="BS84" s="14">
        <f>INDEX('Cal Data'!AT$6:AT$1108,$BN84)</f>
        <v>9.3895214912677598E-4</v>
      </c>
      <c r="BT84" s="14">
        <f>INDEX('Cal Data'!AU$6:AU$1108,$BN84)</f>
        <v>0</v>
      </c>
      <c r="BU84" s="14">
        <f>INDEX('Cal Data'!AV$6:AV$1108,$BN84)</f>
        <v>2.1930708011104823E-3</v>
      </c>
      <c r="BV84" s="14" t="str">
        <f>INDEX('Cal Data'!AR$6:AR$1108,$BO84)</f>
        <v>200Hz1m1m</v>
      </c>
      <c r="BW84" s="14">
        <f>INDEX('Cal Data'!AS$6:AS$1108,$BO84)</f>
        <v>-5.7741881654988642E-8</v>
      </c>
      <c r="BX84" s="14">
        <f>INDEX('Cal Data'!AT$6:AT$1108,$BO84)</f>
        <v>2.8813385150750891E-3</v>
      </c>
      <c r="BY84" s="14">
        <f>INDEX('Cal Data'!AU$6:AU$1108,$BO84)</f>
        <v>4.4363086483683215E-8</v>
      </c>
      <c r="BZ84" s="14">
        <f>INDEX('Cal Data'!AV$6:AV$1108,$BO84)</f>
        <v>1.8199181424446587E-3</v>
      </c>
      <c r="CB84" s="14">
        <f t="shared" si="84"/>
        <v>-2.4842626599193171E-8</v>
      </c>
      <c r="CC84" s="14">
        <f t="shared" si="85"/>
        <v>2.8813385150750891E-3</v>
      </c>
      <c r="CD84" s="14">
        <f t="shared" si="86"/>
        <v>4.4363086483683215E-8</v>
      </c>
      <c r="CE84" s="14">
        <f t="shared" si="87"/>
        <v>2.0325271558735533E-3</v>
      </c>
      <c r="CG84" s="14">
        <f t="shared" si="88"/>
        <v>-4.2803462313867091E-4</v>
      </c>
      <c r="CH84" s="14">
        <f t="shared" si="89"/>
        <v>2.8813412779296319E-3</v>
      </c>
      <c r="CI84" s="14">
        <f t="shared" si="90"/>
        <v>4.3753635263506898E-5</v>
      </c>
      <c r="CJ84" s="14">
        <f t="shared" si="91"/>
        <v>2.0325307305787206E-3</v>
      </c>
      <c r="CL84">
        <f>INDEX('Cal Data'!BB$6:BB$1000,$BN84)</f>
        <v>1</v>
      </c>
      <c r="CM84">
        <f>INDEX('Cal Data'!BC$6:BC$1000,$BN84)</f>
        <v>2.3856216542094777E-6</v>
      </c>
      <c r="CN84">
        <f>INDEX('Cal Data'!BD$6:BD$1000,$BN84)</f>
        <v>4.4467564789235853E-5</v>
      </c>
      <c r="CO84">
        <f>INDEX('Cal Data'!BE$6:BE$1000,$BN84)</f>
        <v>3.8907362926567149E-3</v>
      </c>
      <c r="CP84" t="str">
        <f>INDEX('Cal Data'!BF$6:BF$1000,$BN84)</f>
        <v>OK</v>
      </c>
      <c r="CQ84">
        <f>INDEX('Cal Data'!BB$6:BB$1000,$BO84)</f>
        <v>0.99994234627351652</v>
      </c>
      <c r="CR84">
        <f>INDEX('Cal Data'!BC$6:BC$1000,$BO84)</f>
        <v>2.8813507735867449E-6</v>
      </c>
      <c r="CS84">
        <f>INDEX('Cal Data'!BD$6:BD$1000,$BO84)</f>
        <v>4.4467564789235853E-5</v>
      </c>
      <c r="CT84">
        <f>INDEX('Cal Data'!BE$6:BE$1000,$BO84)</f>
        <v>3.8907362926567149E-3</v>
      </c>
      <c r="CU84" t="str">
        <f>INDEX('Cal Data'!BF$6:BF$1000,$BO84)</f>
        <v>OK</v>
      </c>
      <c r="CW84" s="14">
        <f t="shared" si="92"/>
        <v>0.9999751953009145</v>
      </c>
      <c r="CX84" s="14">
        <f t="shared" si="93"/>
        <v>2.8813507735867449E-6</v>
      </c>
      <c r="CY84" s="14">
        <f t="shared" si="94"/>
        <v>4.4467564789235853E-5</v>
      </c>
      <c r="CZ84" s="14">
        <f t="shared" si="95"/>
        <v>3.8907362926567149E-3</v>
      </c>
      <c r="DB84" s="14">
        <f t="shared" si="96"/>
        <v>4.3022516193269301E-4</v>
      </c>
      <c r="DC84" s="14">
        <f t="shared" si="97"/>
        <v>3.9883706373715289E-6</v>
      </c>
      <c r="DD84" s="25">
        <f t="shared" si="98"/>
        <v>3.0398677903178726</v>
      </c>
      <c r="DE84" s="25">
        <f t="shared" si="99"/>
        <v>9.6808937182369902E-3</v>
      </c>
      <c r="DF84" s="14">
        <f t="shared" si="121"/>
        <v>-4.2800110703178557E-4</v>
      </c>
      <c r="DG84" s="14">
        <f t="shared" si="122"/>
        <v>3.9902316044596206E-6</v>
      </c>
      <c r="DH84" s="14">
        <f t="shared" si="123"/>
        <v>4.3689155857923818E-5</v>
      </c>
      <c r="DI84" s="14">
        <f t="shared" si="124"/>
        <v>4.1631812076903017E-6</v>
      </c>
    </row>
    <row r="85" spans="1:113" x14ac:dyDescent="0.25">
      <c r="A85" s="7">
        <v>3</v>
      </c>
      <c r="B85" s="7" t="s">
        <v>3</v>
      </c>
      <c r="C85" s="10">
        <v>2</v>
      </c>
      <c r="D85" s="20">
        <v>1.0702093529108665</v>
      </c>
      <c r="E85" s="20">
        <v>2.8043425413145056E-4</v>
      </c>
      <c r="F85" s="20">
        <v>-2.4017805334141107</v>
      </c>
      <c r="G85" s="20">
        <v>1.4284936785316739E-3</v>
      </c>
      <c r="H85" s="8" t="s">
        <v>3</v>
      </c>
      <c r="I85" s="35"/>
      <c r="J85" s="20">
        <v>1.3074220868506339E-4</v>
      </c>
      <c r="K85" s="20">
        <v>1.7186516822895366E-3</v>
      </c>
      <c r="L85" s="20">
        <v>-1.8490268121404937E-3</v>
      </c>
      <c r="M85" s="20">
        <v>1.5013306428954243E-3</v>
      </c>
      <c r="N85" s="8" t="s">
        <v>3</v>
      </c>
      <c r="P85" s="21">
        <f t="shared" si="76"/>
        <v>1.069999993318749</v>
      </c>
      <c r="Q85" s="21">
        <f t="shared" si="77"/>
        <v>4.5774107017355651E-3</v>
      </c>
      <c r="R85" s="21">
        <f t="shared" si="78"/>
        <v>-2.400000002995919</v>
      </c>
      <c r="S85" s="21">
        <f t="shared" si="79"/>
        <v>4.1542610797445003E-3</v>
      </c>
      <c r="T85" s="18" t="str">
        <f t="shared" si="80"/>
        <v>m</v>
      </c>
      <c r="U85" t="str">
        <f t="shared" si="100"/>
        <v>OK</v>
      </c>
      <c r="W85" s="22">
        <v>1.07</v>
      </c>
      <c r="X85" s="22"/>
      <c r="Y85" s="22">
        <v>-2.4</v>
      </c>
      <c r="Z85" s="22"/>
      <c r="AA85" t="str">
        <f t="shared" si="101"/>
        <v>m</v>
      </c>
      <c r="AC85" s="22">
        <f t="shared" si="102"/>
        <v>-6.6812511079206161E-9</v>
      </c>
      <c r="AD85" s="22">
        <f t="shared" si="103"/>
        <v>4.5774107017355651E-3</v>
      </c>
      <c r="AE85" s="22">
        <f t="shared" si="104"/>
        <v>-2.9959190683825909E-9</v>
      </c>
      <c r="AF85" s="22">
        <f t="shared" si="103"/>
        <v>4.1542610797445003E-3</v>
      </c>
      <c r="AG85" t="str">
        <f t="shared" si="105"/>
        <v>m</v>
      </c>
      <c r="AH85" s="22">
        <f t="shared" si="106"/>
        <v>7.8610702181292069E-5</v>
      </c>
      <c r="AI85" s="22"/>
      <c r="AJ85" s="22">
        <f t="shared" si="107"/>
        <v>6.8493398029723096E-5</v>
      </c>
      <c r="AK85" s="22"/>
      <c r="AL85" t="str">
        <f t="shared" si="108"/>
        <v>m</v>
      </c>
      <c r="AN85" s="11">
        <f t="shared" si="81"/>
        <v>2</v>
      </c>
      <c r="AO85" s="11" t="str">
        <f t="shared" si="82"/>
        <v>Hz</v>
      </c>
      <c r="AP85" s="12">
        <f t="shared" si="83"/>
        <v>1E-3</v>
      </c>
      <c r="AQ85" s="13">
        <f t="shared" si="109"/>
        <v>1.0700786107021814E-3</v>
      </c>
      <c r="AR85" s="13">
        <f t="shared" si="110"/>
        <v>1.7413807670716126E-6</v>
      </c>
      <c r="AS85" s="13">
        <f t="shared" si="111"/>
        <v>-2.3999315066019701E-3</v>
      </c>
      <c r="AT85" s="13">
        <f t="shared" si="112"/>
        <v>2.0723387485885943E-6</v>
      </c>
      <c r="AU85" s="17">
        <f t="shared" si="113"/>
        <v>2.6276870950444446E-3</v>
      </c>
      <c r="AV85" s="14">
        <f t="shared" si="114"/>
        <v>2.0212051656644425E-6</v>
      </c>
      <c r="AW85" s="17">
        <f t="shared" si="115"/>
        <v>-1.1513748636513987</v>
      </c>
      <c r="AX85" s="13">
        <f t="shared" si="116"/>
        <v>6.8519534895302272E-4</v>
      </c>
      <c r="AZ85" s="12">
        <f>IFERROR(MATCH(AU85 - 0.000001,'Ref Z list'!$C$5:$C$30,1),1)</f>
        <v>2</v>
      </c>
      <c r="BA85" s="12" t="str">
        <f>INDEX('Ref Z list'!$D$5:$D$30,AZ85)</f>
        <v>1m</v>
      </c>
      <c r="BB85" s="12">
        <f>INDEX('Ref Z list'!$C$5:$C$30,AZ85)</f>
        <v>1E-3</v>
      </c>
      <c r="BC85" s="12">
        <f>IFERROR(MATCH(AN85&amp;AO85&amp;A85&amp;B85&amp;BA85,'Cal Data'!$AR$6:$AR$1108,0),0)</f>
        <v>44</v>
      </c>
      <c r="BD85" s="12">
        <f t="shared" si="117"/>
        <v>2</v>
      </c>
      <c r="BE85" s="12" t="str">
        <f>INDEX('Ref Z list'!$D$5:$D$30,BD85+1)</f>
        <v>3m</v>
      </c>
      <c r="BF85" s="12">
        <f>IFERROR(MATCH(AN85&amp;AO85&amp;A85&amp;B85&amp;BE85,'Cal Data'!$AR$6:$AR$1108,0),0)</f>
        <v>62</v>
      </c>
      <c r="BG85" s="12">
        <f t="shared" si="118"/>
        <v>2</v>
      </c>
      <c r="BH85" s="12" t="str">
        <f>INDEX('Ref Z list'!$D$5:$D$30,BG85)</f>
        <v>1m</v>
      </c>
      <c r="BI85" s="12" t="str">
        <f>IF(INDEX('Ref Z list'!$D$5:$D$30,BG85+1)=0,BH85,INDEX('Ref Z list'!$D$5:$D$30,BG85+1))</f>
        <v>3m</v>
      </c>
      <c r="BJ85" s="12">
        <f>INDEX('Ref Z list'!$C$5:$C$30,BG85)</f>
        <v>1E-3</v>
      </c>
      <c r="BK85" s="12">
        <f>INDEX('Ref Z list'!$C$5:$C$30,BG85+1)</f>
        <v>3.0000000000000001E-3</v>
      </c>
      <c r="BL85" s="14" t="str">
        <f t="shared" si="119"/>
        <v>2Hz3m1m</v>
      </c>
      <c r="BM85" s="14" t="str">
        <f t="shared" si="120"/>
        <v>2Hz3m3m</v>
      </c>
      <c r="BN85" s="12">
        <f>IFERROR(MATCH(BL85,'Cal Data'!$AR$6:$AR$1108,0),0)</f>
        <v>44</v>
      </c>
      <c r="BO85" s="12">
        <f>IFERROR(MATCH(BM85,'Cal Data'!$AR$6:$AR$1108,0),0)</f>
        <v>62</v>
      </c>
      <c r="BQ85" s="14" t="str">
        <f>INDEX('Cal Data'!AR$6:AR$1108,$BN85)</f>
        <v>2Hz3m1m</v>
      </c>
      <c r="BR85" s="14">
        <f>INDEX('Cal Data'!AS$6:AS$1108,$BN85)</f>
        <v>1.1325855663263731E-8</v>
      </c>
      <c r="BS85" s="14">
        <f>INDEX('Cal Data'!AT$6:AT$1108,$BN85)</f>
        <v>2.6982665176230498E-3</v>
      </c>
      <c r="BT85" s="14">
        <f>INDEX('Cal Data'!AU$6:AU$1108,$BN85)</f>
        <v>9.9999185017215551E-8</v>
      </c>
      <c r="BU85" s="14">
        <f>INDEX('Cal Data'!AV$6:AV$1108,$BN85)</f>
        <v>1.4561053383603309E-3</v>
      </c>
      <c r="BV85" s="14" t="str">
        <f>INDEX('Cal Data'!AR$6:AR$1108,$BO85)</f>
        <v>2Hz3m3m</v>
      </c>
      <c r="BW85" s="14">
        <f>INDEX('Cal Data'!AS$6:AS$1108,$BO85)</f>
        <v>3.507794116546642E-8</v>
      </c>
      <c r="BX85" s="14">
        <f>INDEX('Cal Data'!AT$6:AT$1108,$BO85)</f>
        <v>3.8536030811789157E-3</v>
      </c>
      <c r="BY85" s="14">
        <f>INDEX('Cal Data'!AU$6:AU$1108,$BO85)</f>
        <v>-2.0848256324374922E-7</v>
      </c>
      <c r="BZ85" s="14">
        <f>INDEX('Cal Data'!AV$6:AV$1108,$BO85)</f>
        <v>1.8577401080530698E-3</v>
      </c>
      <c r="CB85" s="14">
        <f t="shared" si="84"/>
        <v>3.0656337189427508E-8</v>
      </c>
      <c r="CC85" s="14">
        <f t="shared" si="85"/>
        <v>3.8536030811789157E-3</v>
      </c>
      <c r="CD85" s="14">
        <f t="shared" si="86"/>
        <v>-1.5105669533334514E-7</v>
      </c>
      <c r="CE85" s="14">
        <f t="shared" si="87"/>
        <v>1.7829732041353403E-3</v>
      </c>
      <c r="CG85" s="14">
        <f t="shared" si="88"/>
        <v>1.0701092670393709E-3</v>
      </c>
      <c r="CH85" s="14">
        <f t="shared" si="89"/>
        <v>3.8536046549820777E-3</v>
      </c>
      <c r="CI85" s="14">
        <f t="shared" si="90"/>
        <v>-2.4000825632973033E-3</v>
      </c>
      <c r="CJ85" s="14">
        <f t="shared" si="91"/>
        <v>1.7829780214619017E-3</v>
      </c>
      <c r="CL85">
        <f>INDEX('Cal Data'!BB$6:BB$1000,$BN85)</f>
        <v>1.0000113297076016</v>
      </c>
      <c r="CM85">
        <f>INDEX('Cal Data'!BC$6:BC$1000,$BN85)</f>
        <v>2.706439756096094E-6</v>
      </c>
      <c r="CN85">
        <f>INDEX('Cal Data'!BD$6:BD$1000,$BN85)</f>
        <v>1.0000343369241767E-4</v>
      </c>
      <c r="CO85">
        <f>INDEX('Cal Data'!BE$6:BE$1000,$BN85)</f>
        <v>2.8825527051732449E-3</v>
      </c>
      <c r="CP85" t="str">
        <f>INDEX('Cal Data'!BF$6:BF$1000,$BN85)</f>
        <v>OK</v>
      </c>
      <c r="CQ85">
        <f>INDEX('Cal Data'!BB$6:BB$1000,$BO85)</f>
        <v>1.0000116920544762</v>
      </c>
      <c r="CR85">
        <f>INDEX('Cal Data'!BC$6:BC$1000,$BO85)</f>
        <v>5.4909711607382672E-6</v>
      </c>
      <c r="CS85">
        <f>INDEX('Cal Data'!BD$6:BD$1000,$BO85)</f>
        <v>-6.9493533563512471E-5</v>
      </c>
      <c r="CT85">
        <f>INDEX('Cal Data'!BE$6:BE$1000,$BO85)</f>
        <v>7.3581955102576795E-4</v>
      </c>
      <c r="CU85" t="str">
        <f>INDEX('Cal Data'!BF$6:BF$1000,$BO85)</f>
        <v>OK</v>
      </c>
      <c r="CW85" s="14">
        <f t="shared" si="92"/>
        <v>1.0000116246012674</v>
      </c>
      <c r="CX85" s="14">
        <f t="shared" si="93"/>
        <v>5.4909711607382672E-6</v>
      </c>
      <c r="CY85" s="14">
        <f t="shared" si="94"/>
        <v>-3.7940579433406467E-5</v>
      </c>
      <c r="CZ85" s="14">
        <f t="shared" si="95"/>
        <v>1.1354477794182924E-3</v>
      </c>
      <c r="DB85" s="14">
        <f t="shared" si="96"/>
        <v>2.6277176408591799E-3</v>
      </c>
      <c r="DC85" s="14">
        <f t="shared" si="97"/>
        <v>4.0424360811281505E-6</v>
      </c>
      <c r="DD85" s="25">
        <f t="shared" si="98"/>
        <v>-1.1514128042308323</v>
      </c>
      <c r="DE85" s="25">
        <f t="shared" si="99"/>
        <v>1.7796663520709014E-3</v>
      </c>
      <c r="DF85" s="14">
        <f t="shared" si="121"/>
        <v>1.0699999933187489E-3</v>
      </c>
      <c r="DG85" s="14">
        <f t="shared" si="122"/>
        <v>4.5774107017355653E-6</v>
      </c>
      <c r="DH85" s="14">
        <f t="shared" si="123"/>
        <v>-2.4000000029959188E-3</v>
      </c>
      <c r="DI85" s="14">
        <f t="shared" si="124"/>
        <v>4.1542610797445006E-6</v>
      </c>
    </row>
    <row r="86" spans="1:113" x14ac:dyDescent="0.25">
      <c r="A86" s="7">
        <v>100</v>
      </c>
      <c r="B86" s="7" t="s">
        <v>3</v>
      </c>
      <c r="C86" s="10">
        <v>2000</v>
      </c>
      <c r="D86" s="20">
        <v>-45.700752317408757</v>
      </c>
      <c r="E86" s="20">
        <v>-1.8204136419020767E-4</v>
      </c>
      <c r="F86" s="20">
        <v>-84.690676237749855</v>
      </c>
      <c r="G86" s="20">
        <v>-3.6977605212145634E-4</v>
      </c>
      <c r="H86" s="8" t="s">
        <v>3</v>
      </c>
      <c r="I86" s="35"/>
      <c r="J86" s="20">
        <v>5.7784851144843628E-4</v>
      </c>
      <c r="K86" s="20">
        <v>1.1705621136487965E-3</v>
      </c>
      <c r="L86" s="20">
        <v>1.0891862458526208E-3</v>
      </c>
      <c r="M86" s="20">
        <v>2.901324662368405E-4</v>
      </c>
      <c r="N86" s="8" t="s">
        <v>3</v>
      </c>
      <c r="P86" s="21">
        <f t="shared" si="76"/>
        <v>-45.700041147424429</v>
      </c>
      <c r="Q86" s="21">
        <f t="shared" si="77"/>
        <v>1.8221874873326192E-2</v>
      </c>
      <c r="R86" s="21">
        <f t="shared" si="78"/>
        <v>-84.70002138299769</v>
      </c>
      <c r="S86" s="21">
        <f t="shared" si="79"/>
        <v>9.9077428844188617E-3</v>
      </c>
      <c r="T86" s="18" t="str">
        <f t="shared" si="80"/>
        <v>m</v>
      </c>
      <c r="U86" t="str">
        <f t="shared" si="100"/>
        <v>OK</v>
      </c>
      <c r="W86" s="22">
        <v>-45.699999999999996</v>
      </c>
      <c r="X86" s="22"/>
      <c r="Y86" s="22">
        <v>-84.7</v>
      </c>
      <c r="Z86" s="22"/>
      <c r="AA86" t="str">
        <f t="shared" si="101"/>
        <v>m</v>
      </c>
      <c r="AC86" s="22">
        <f t="shared" si="102"/>
        <v>-4.1147424433063406E-5</v>
      </c>
      <c r="AD86" s="22">
        <f t="shared" si="103"/>
        <v>1.8221874873326192E-2</v>
      </c>
      <c r="AE86" s="22">
        <f t="shared" si="104"/>
        <v>-2.1382997687169336E-5</v>
      </c>
      <c r="AF86" s="22">
        <f t="shared" si="103"/>
        <v>9.9077428844188617E-3</v>
      </c>
      <c r="AG86" t="str">
        <f t="shared" si="105"/>
        <v>m</v>
      </c>
      <c r="AH86" s="22">
        <f t="shared" si="106"/>
        <v>-1.3301659202085148E-3</v>
      </c>
      <c r="AI86" s="22"/>
      <c r="AJ86" s="22">
        <f t="shared" si="107"/>
        <v>8.2345760042983329E-3</v>
      </c>
      <c r="AK86" s="22"/>
      <c r="AL86" t="str">
        <f t="shared" si="108"/>
        <v>m</v>
      </c>
      <c r="AN86" s="11">
        <f t="shared" si="81"/>
        <v>2</v>
      </c>
      <c r="AO86" s="11" t="str">
        <f t="shared" si="82"/>
        <v>kHz</v>
      </c>
      <c r="AP86" s="12">
        <f t="shared" si="83"/>
        <v>1E-3</v>
      </c>
      <c r="AQ86" s="13">
        <f t="shared" si="109"/>
        <v>-4.5701330165920206E-2</v>
      </c>
      <c r="AR86" s="13">
        <f t="shared" si="110"/>
        <v>1.1846327364150332E-6</v>
      </c>
      <c r="AS86" s="13">
        <f t="shared" si="111"/>
        <v>-8.4691765423995702E-2</v>
      </c>
      <c r="AT86" s="13">
        <f t="shared" si="112"/>
        <v>4.7001188994237305E-7</v>
      </c>
      <c r="AU86" s="17">
        <f t="shared" si="113"/>
        <v>9.6235683140753786E-2</v>
      </c>
      <c r="AV86" s="14">
        <f t="shared" si="114"/>
        <v>6.9826646802099399E-7</v>
      </c>
      <c r="AW86" s="17">
        <f t="shared" si="115"/>
        <v>-2.0656349663299416</v>
      </c>
      <c r="AX86" s="13">
        <f t="shared" si="116"/>
        <v>1.1078599303663812E-5</v>
      </c>
      <c r="AZ86" s="12">
        <f>IFERROR(MATCH(AU86 - 0.000001,'Ref Z list'!$C$5:$C$30,1),1)</f>
        <v>4</v>
      </c>
      <c r="BA86" s="12" t="str">
        <f>INDEX('Ref Z list'!$D$5:$D$30,AZ86)</f>
        <v>10m</v>
      </c>
      <c r="BB86" s="12">
        <f>INDEX('Ref Z list'!$C$5:$C$30,AZ86)</f>
        <v>0.01</v>
      </c>
      <c r="BC86" s="12">
        <f>IFERROR(MATCH(AN86&amp;AO86&amp;A86&amp;B86&amp;BA86,'Cal Data'!$AR$6:$AR$1108,0),0)</f>
        <v>125</v>
      </c>
      <c r="BD86" s="12">
        <f t="shared" si="117"/>
        <v>4</v>
      </c>
      <c r="BE86" s="12" t="str">
        <f>INDEX('Ref Z list'!$D$5:$D$30,BD86+1)</f>
        <v>100m</v>
      </c>
      <c r="BF86" s="12">
        <f>IFERROR(MATCH(AN86&amp;AO86&amp;A86&amp;B86&amp;BE86,'Cal Data'!$AR$6:$AR$1108,0),0)</f>
        <v>143</v>
      </c>
      <c r="BG86" s="12">
        <f t="shared" si="118"/>
        <v>4</v>
      </c>
      <c r="BH86" s="12" t="str">
        <f>INDEX('Ref Z list'!$D$5:$D$30,BG86)</f>
        <v>10m</v>
      </c>
      <c r="BI86" s="12" t="str">
        <f>IF(INDEX('Ref Z list'!$D$5:$D$30,BG86+1)=0,BH86,INDEX('Ref Z list'!$D$5:$D$30,BG86+1))</f>
        <v>100m</v>
      </c>
      <c r="BJ86" s="12">
        <f>INDEX('Ref Z list'!$C$5:$C$30,BG86)</f>
        <v>0.01</v>
      </c>
      <c r="BK86" s="12">
        <f>INDEX('Ref Z list'!$C$5:$C$30,BG86+1)</f>
        <v>0.1</v>
      </c>
      <c r="BL86" s="14" t="str">
        <f t="shared" si="119"/>
        <v>2kHz100m10m</v>
      </c>
      <c r="BM86" s="14" t="str">
        <f t="shared" si="120"/>
        <v>2kHz100m100m</v>
      </c>
      <c r="BN86" s="12">
        <f>IFERROR(MATCH(BL86,'Cal Data'!$AR$6:$AR$1108,0),0)</f>
        <v>125</v>
      </c>
      <c r="BO86" s="12">
        <f>IFERROR(MATCH(BM86,'Cal Data'!$AR$6:$AR$1108,0),0)</f>
        <v>143</v>
      </c>
      <c r="BQ86" s="14" t="str">
        <f>INDEX('Cal Data'!AR$6:AR$1108,$BN86)</f>
        <v>2kHz100m10m</v>
      </c>
      <c r="BR86" s="14">
        <f>INDEX('Cal Data'!AS$6:AS$1108,$BN86)</f>
        <v>-2.5322970088892394E-8</v>
      </c>
      <c r="BS86" s="14">
        <f>INDEX('Cal Data'!AT$6:AT$1108,$BN86)</f>
        <v>5.7941690621973871E-4</v>
      </c>
      <c r="BT86" s="14">
        <f>INDEX('Cal Data'!AU$6:AU$1108,$BN86)</f>
        <v>1.0046588574583702E-6</v>
      </c>
      <c r="BU86" s="14">
        <f>INDEX('Cal Data'!AV$6:AV$1108,$BN86)</f>
        <v>1.018494303332487E-4</v>
      </c>
      <c r="BV86" s="14" t="str">
        <f>INDEX('Cal Data'!AR$6:AR$1108,$BO86)</f>
        <v>2kHz100m100m</v>
      </c>
      <c r="BW86" s="14">
        <f>INDEX('Cal Data'!AS$6:AS$1108,$BO86)</f>
        <v>7.1608663029520958E-6</v>
      </c>
      <c r="BX86" s="14">
        <f>INDEX('Cal Data'!AT$6:AT$1108,$BO86)</f>
        <v>1.9924973135993416E-3</v>
      </c>
      <c r="BY86" s="14">
        <f>INDEX('Cal Data'!AU$6:AU$1108,$BO86)</f>
        <v>5.2033417719534684E-6</v>
      </c>
      <c r="BZ86" s="14">
        <f>INDEX('Cal Data'!AV$6:AV$1108,$BO86)</f>
        <v>2.787864355688566E-3</v>
      </c>
      <c r="CB86" s="14">
        <f t="shared" si="84"/>
        <v>6.860298598127179E-6</v>
      </c>
      <c r="CC86" s="14">
        <f t="shared" si="85"/>
        <v>1.9924973135993416E-3</v>
      </c>
      <c r="CD86" s="14">
        <f t="shared" si="86"/>
        <v>5.0277287399349909E-6</v>
      </c>
      <c r="CE86" s="14">
        <f t="shared" si="87"/>
        <v>2.6755197860474328E-3</v>
      </c>
      <c r="CG86" s="14">
        <f t="shared" si="88"/>
        <v>-4.5694469867322077E-2</v>
      </c>
      <c r="CH86" s="14">
        <f t="shared" si="89"/>
        <v>1.9924987222378521E-3</v>
      </c>
      <c r="CI86" s="14">
        <f t="shared" si="90"/>
        <v>-8.4686737695255768E-2</v>
      </c>
      <c r="CJ86" s="14">
        <f t="shared" si="91"/>
        <v>2.6755199511825749E-3</v>
      </c>
      <c r="CL86">
        <f>INDEX('Cal Data'!BB$6:BB$1000,$BN86)</f>
        <v>0.99999933714022116</v>
      </c>
      <c r="CM86">
        <f>INDEX('Cal Data'!BC$6:BC$1000,$BN86)</f>
        <v>1.8411236188606786E-6</v>
      </c>
      <c r="CN86">
        <f>INDEX('Cal Data'!BD$6:BD$1000,$BN86)</f>
        <v>9.9971294177603198E-5</v>
      </c>
      <c r="CO86">
        <f>INDEX('Cal Data'!BE$6:BE$1000,$BN86)</f>
        <v>4.3124944092763894E-4</v>
      </c>
      <c r="CP86" t="str">
        <f>INDEX('Cal Data'!BF$6:BF$1000,$BN86)</f>
        <v>OK</v>
      </c>
      <c r="CQ86">
        <f>INDEX('Cal Data'!BB$6:BB$1000,$BO86)</f>
        <v>1.0000721856374428</v>
      </c>
      <c r="CR86">
        <f>INDEX('Cal Data'!BC$6:BC$1000,$BO86)</f>
        <v>4.2683834154382643E-6</v>
      </c>
      <c r="CS86">
        <f>INDEX('Cal Data'!BD$6:BD$1000,$BO86)</f>
        <v>5.0453198713544534E-5</v>
      </c>
      <c r="CT86">
        <f>INDEX('Cal Data'!BE$6:BE$1000,$BO86)</f>
        <v>2.0434402994073844E-4</v>
      </c>
      <c r="CU86" t="str">
        <f>INDEX('Cal Data'!BF$6:BF$1000,$BO86)</f>
        <v>OK</v>
      </c>
      <c r="CW86" s="14">
        <f t="shared" si="92"/>
        <v>1.0000691386949287</v>
      </c>
      <c r="CX86" s="14">
        <f t="shared" si="93"/>
        <v>4.2683834154382643E-6</v>
      </c>
      <c r="CY86" s="14">
        <f t="shared" si="94"/>
        <v>5.2524329842356974E-5</v>
      </c>
      <c r="CZ86" s="14">
        <f t="shared" si="95"/>
        <v>2.1383451731887379E-4</v>
      </c>
      <c r="DB86" s="14">
        <f t="shared" si="96"/>
        <v>9.6242336750291715E-2</v>
      </c>
      <c r="DC86" s="14">
        <f t="shared" si="97"/>
        <v>1.4556912057727758E-6</v>
      </c>
      <c r="DD86" s="25">
        <f t="shared" si="98"/>
        <v>-2.0655824420000992</v>
      </c>
      <c r="DE86" s="25">
        <f t="shared" si="99"/>
        <v>2.1497939958777513E-4</v>
      </c>
      <c r="DF86" s="14">
        <f t="shared" si="121"/>
        <v>-4.5700041147424431E-2</v>
      </c>
      <c r="DG86" s="14">
        <f t="shared" si="122"/>
        <v>1.8221874873326193E-5</v>
      </c>
      <c r="DH86" s="14">
        <f t="shared" si="123"/>
        <v>-8.4700021382997689E-2</v>
      </c>
      <c r="DI86" s="14">
        <f t="shared" si="124"/>
        <v>9.9077428844188622E-6</v>
      </c>
    </row>
    <row r="87" spans="1:113" x14ac:dyDescent="0.25">
      <c r="A87" s="7">
        <v>100</v>
      </c>
      <c r="B87" s="7" t="s">
        <v>3</v>
      </c>
      <c r="C87" s="10">
        <v>5000</v>
      </c>
      <c r="D87" s="20">
        <v>-46.803081359842047</v>
      </c>
      <c r="E87" s="20">
        <v>1.5387210177431846E-3</v>
      </c>
      <c r="F87" s="20">
        <v>-54.904642279645486</v>
      </c>
      <c r="G87" s="20">
        <v>7.0038235396785995E-4</v>
      </c>
      <c r="H87" s="8" t="s">
        <v>3</v>
      </c>
      <c r="I87" s="35"/>
      <c r="J87" s="20">
        <v>-1.9809107809845936E-3</v>
      </c>
      <c r="K87" s="20">
        <v>9.6246609437110938E-4</v>
      </c>
      <c r="L87" s="20">
        <v>-1.9554111222149853E-3</v>
      </c>
      <c r="M87" s="20">
        <v>2.2876040316605596E-4</v>
      </c>
      <c r="N87" s="8" t="s">
        <v>3</v>
      </c>
      <c r="P87" s="21">
        <f t="shared" si="76"/>
        <v>-46.800146431420174</v>
      </c>
      <c r="Q87" s="21">
        <f t="shared" si="77"/>
        <v>2.7449977859668961E-2</v>
      </c>
      <c r="R87" s="21">
        <f t="shared" si="78"/>
        <v>-54.899867320333023</v>
      </c>
      <c r="S87" s="21">
        <f t="shared" si="79"/>
        <v>2.3440737017817931E-2</v>
      </c>
      <c r="T87" s="18" t="str">
        <f t="shared" si="80"/>
        <v>m</v>
      </c>
      <c r="U87" t="str">
        <f t="shared" si="100"/>
        <v>OK</v>
      </c>
      <c r="W87" s="22">
        <v>-46.8</v>
      </c>
      <c r="X87" s="22"/>
      <c r="Y87" s="22">
        <v>-54.9</v>
      </c>
      <c r="Z87" s="22"/>
      <c r="AA87" t="str">
        <f t="shared" si="101"/>
        <v>m</v>
      </c>
      <c r="AC87" s="22">
        <f t="shared" si="102"/>
        <v>-1.464314201768957E-4</v>
      </c>
      <c r="AD87" s="22">
        <f t="shared" si="103"/>
        <v>2.7449977859668961E-2</v>
      </c>
      <c r="AE87" s="22">
        <f t="shared" si="104"/>
        <v>1.3267966697583233E-4</v>
      </c>
      <c r="AF87" s="22">
        <f t="shared" si="103"/>
        <v>2.3440737017817931E-2</v>
      </c>
      <c r="AG87" t="str">
        <f t="shared" si="105"/>
        <v>m</v>
      </c>
      <c r="AH87" s="22">
        <f t="shared" si="106"/>
        <v>-1.1004490610631024E-3</v>
      </c>
      <c r="AI87" s="22"/>
      <c r="AJ87" s="22">
        <f t="shared" si="107"/>
        <v>-2.6868685232699363E-3</v>
      </c>
      <c r="AK87" s="22"/>
      <c r="AL87" t="str">
        <f t="shared" si="108"/>
        <v>m</v>
      </c>
      <c r="AN87" s="11">
        <f t="shared" si="81"/>
        <v>5</v>
      </c>
      <c r="AO87" s="11" t="str">
        <f t="shared" si="82"/>
        <v>kHz</v>
      </c>
      <c r="AP87" s="12">
        <f t="shared" si="83"/>
        <v>1E-3</v>
      </c>
      <c r="AQ87" s="13">
        <f t="shared" si="109"/>
        <v>-4.6801100449061064E-2</v>
      </c>
      <c r="AR87" s="13">
        <f t="shared" si="110"/>
        <v>1.8149389392645139E-6</v>
      </c>
      <c r="AS87" s="13">
        <f t="shared" si="111"/>
        <v>-5.4902686868523266E-2</v>
      </c>
      <c r="AT87" s="13">
        <f t="shared" si="112"/>
        <v>7.3679492656115456E-7</v>
      </c>
      <c r="AU87" s="17">
        <f t="shared" si="113"/>
        <v>7.2143246590559124E-2</v>
      </c>
      <c r="AV87" s="14">
        <f t="shared" si="114"/>
        <v>1.3040955067445381E-6</v>
      </c>
      <c r="AW87" s="17">
        <f t="shared" si="115"/>
        <v>-2.2767036927099902</v>
      </c>
      <c r="AX87" s="13">
        <f t="shared" si="116"/>
        <v>2.0259362893336177E-5</v>
      </c>
      <c r="AZ87" s="12">
        <f>IFERROR(MATCH(AU87 - 0.000001,'Ref Z list'!$C$5:$C$30,1),1)</f>
        <v>4</v>
      </c>
      <c r="BA87" s="12" t="str">
        <f>INDEX('Ref Z list'!$D$5:$D$30,AZ87)</f>
        <v>10m</v>
      </c>
      <c r="BB87" s="12">
        <f>INDEX('Ref Z list'!$C$5:$C$30,AZ87)</f>
        <v>0.01</v>
      </c>
      <c r="BC87" s="12">
        <f>IFERROR(MATCH(AN87&amp;AO87&amp;A87&amp;B87&amp;BA87,'Cal Data'!$AR$6:$AR$1108,0),0)</f>
        <v>126</v>
      </c>
      <c r="BD87" s="12">
        <f t="shared" si="117"/>
        <v>4</v>
      </c>
      <c r="BE87" s="12" t="str">
        <f>INDEX('Ref Z list'!$D$5:$D$30,BD87+1)</f>
        <v>100m</v>
      </c>
      <c r="BF87" s="12">
        <f>IFERROR(MATCH(AN87&amp;AO87&amp;A87&amp;B87&amp;BE87,'Cal Data'!$AR$6:$AR$1108,0),0)</f>
        <v>144</v>
      </c>
      <c r="BG87" s="12">
        <f t="shared" si="118"/>
        <v>4</v>
      </c>
      <c r="BH87" s="12" t="str">
        <f>INDEX('Ref Z list'!$D$5:$D$30,BG87)</f>
        <v>10m</v>
      </c>
      <c r="BI87" s="12" t="str">
        <f>IF(INDEX('Ref Z list'!$D$5:$D$30,BG87+1)=0,BH87,INDEX('Ref Z list'!$D$5:$D$30,BG87+1))</f>
        <v>100m</v>
      </c>
      <c r="BJ87" s="12">
        <f>INDEX('Ref Z list'!$C$5:$C$30,BG87)</f>
        <v>0.01</v>
      </c>
      <c r="BK87" s="12">
        <f>INDEX('Ref Z list'!$C$5:$C$30,BG87+1)</f>
        <v>0.1</v>
      </c>
      <c r="BL87" s="14" t="str">
        <f t="shared" si="119"/>
        <v>5kHz100m10m</v>
      </c>
      <c r="BM87" s="14" t="str">
        <f t="shared" si="120"/>
        <v>5kHz100m100m</v>
      </c>
      <c r="BN87" s="12">
        <f>IFERROR(MATCH(BL87,'Cal Data'!$AR$6:$AR$1108,0),0)</f>
        <v>126</v>
      </c>
      <c r="BO87" s="12">
        <f>IFERROR(MATCH(BM87,'Cal Data'!$AR$6:$AR$1108,0),0)</f>
        <v>144</v>
      </c>
      <c r="BQ87" s="14" t="str">
        <f>INDEX('Cal Data'!AR$6:AR$1108,$BN87)</f>
        <v>5kHz100m10m</v>
      </c>
      <c r="BR87" s="14">
        <f>INDEX('Cal Data'!AS$6:AS$1108,$BN87)</f>
        <v>-4.0200594631986664E-7</v>
      </c>
      <c r="BS87" s="14">
        <f>INDEX('Cal Data'!AT$6:AT$1108,$BN87)</f>
        <v>3.6148581484254103E-3</v>
      </c>
      <c r="BT87" s="14">
        <f>INDEX('Cal Data'!AU$6:AU$1108,$BN87)</f>
        <v>9.9974746028426821E-7</v>
      </c>
      <c r="BU87" s="14">
        <f>INDEX('Cal Data'!AV$6:AV$1108,$BN87)</f>
        <v>1.2206376148547693E-4</v>
      </c>
      <c r="BV87" s="14" t="str">
        <f>INDEX('Cal Data'!AR$6:AR$1108,$BO87)</f>
        <v>5kHz100m100m</v>
      </c>
      <c r="BW87" s="14">
        <f>INDEX('Cal Data'!AS$6:AS$1108,$BO87)</f>
        <v>-3.756102185559218E-6</v>
      </c>
      <c r="BX87" s="14">
        <f>INDEX('Cal Data'!AT$6:AT$1108,$BO87)</f>
        <v>1.9260358549451498E-3</v>
      </c>
      <c r="BY87" s="14">
        <f>INDEX('Cal Data'!AU$6:AU$1108,$BO87)</f>
        <v>-6.9990116240035635E-6</v>
      </c>
      <c r="BZ87" s="14">
        <f>INDEX('Cal Data'!AV$6:AV$1108,$BO87)</f>
        <v>2.1306578429941356E-3</v>
      </c>
      <c r="CB87" s="14">
        <f t="shared" si="84"/>
        <v>-2.7179440539145109E-6</v>
      </c>
      <c r="CC87" s="14">
        <f t="shared" si="85"/>
        <v>1.9260358549451498E-3</v>
      </c>
      <c r="CD87" s="14">
        <f t="shared" si="86"/>
        <v>-4.5232398529754384E-6</v>
      </c>
      <c r="CE87" s="14">
        <f t="shared" si="87"/>
        <v>1.5089588426802564E-3</v>
      </c>
      <c r="CG87" s="14">
        <f t="shared" si="88"/>
        <v>-4.6803818393114982E-2</v>
      </c>
      <c r="CH87" s="14">
        <f t="shared" si="89"/>
        <v>1.9260392754426653E-3</v>
      </c>
      <c r="CI87" s="14">
        <f t="shared" si="90"/>
        <v>-5.4907210108376243E-2</v>
      </c>
      <c r="CJ87" s="14">
        <f t="shared" si="91"/>
        <v>1.5089595622050293E-3</v>
      </c>
      <c r="CL87">
        <f>INDEX('Cal Data'!BB$6:BB$1000,$BN87)</f>
        <v>0.99996515548062836</v>
      </c>
      <c r="CM87">
        <f>INDEX('Cal Data'!BC$6:BC$1000,$BN87)</f>
        <v>5.2626970991774824E-6</v>
      </c>
      <c r="CN87">
        <f>INDEX('Cal Data'!BD$6:BD$1000,$BN87)</f>
        <v>9.9619979016724036E-5</v>
      </c>
      <c r="CO87">
        <f>INDEX('Cal Data'!BE$6:BE$1000,$BN87)</f>
        <v>5.131945666706579E-4</v>
      </c>
      <c r="CP87" t="str">
        <f>INDEX('Cal Data'!BF$6:BF$1000,$BN87)</f>
        <v>OK</v>
      </c>
      <c r="CQ87">
        <f>INDEX('Cal Data'!BB$6:BB$1000,$BO87)</f>
        <v>0.99996012007456858</v>
      </c>
      <c r="CR87">
        <f>INDEX('Cal Data'!BC$6:BC$1000,$BO87)</f>
        <v>5.5463152411475356E-6</v>
      </c>
      <c r="CS87">
        <f>INDEX('Cal Data'!BD$6:BD$1000,$BO87)</f>
        <v>-6.6801386481525615E-5</v>
      </c>
      <c r="CT87">
        <f>INDEX('Cal Data'!BE$6:BE$1000,$BO87)</f>
        <v>4.9029075200550225E-4</v>
      </c>
      <c r="CU87" t="str">
        <f>INDEX('Cal Data'!BF$6:BF$1000,$BO87)</f>
        <v>OK</v>
      </c>
      <c r="CW87" s="14">
        <f t="shared" si="92"/>
        <v>0.99996167863084551</v>
      </c>
      <c r="CX87" s="14">
        <f t="shared" si="93"/>
        <v>5.5463152411475356E-6</v>
      </c>
      <c r="CY87" s="14">
        <f t="shared" si="94"/>
        <v>-1.5290731584334804E-5</v>
      </c>
      <c r="CZ87" s="14">
        <f t="shared" si="95"/>
        <v>4.9737992886397754E-4</v>
      </c>
      <c r="DB87" s="14">
        <f t="shared" si="96"/>
        <v>7.2140481962574526E-2</v>
      </c>
      <c r="DC87" s="14">
        <f t="shared" si="97"/>
        <v>2.6387049342477852E-6</v>
      </c>
      <c r="DD87" s="25">
        <f t="shared" si="98"/>
        <v>-2.2767189834415746</v>
      </c>
      <c r="DE87" s="25">
        <f t="shared" si="99"/>
        <v>4.9902761524399722E-4</v>
      </c>
      <c r="DF87" s="14">
        <f t="shared" si="121"/>
        <v>-4.6800146431420178E-2</v>
      </c>
      <c r="DG87" s="14">
        <f t="shared" si="122"/>
        <v>2.7449977859668961E-5</v>
      </c>
      <c r="DH87" s="14">
        <f t="shared" si="123"/>
        <v>-5.4899867320333022E-2</v>
      </c>
      <c r="DI87" s="14">
        <f t="shared" si="124"/>
        <v>2.3440737017817933E-5</v>
      </c>
    </row>
    <row r="88" spans="1:113" x14ac:dyDescent="0.25">
      <c r="A88" s="7">
        <v>10</v>
      </c>
      <c r="B88" s="7" t="s">
        <v>3</v>
      </c>
      <c r="C88" s="10">
        <v>200</v>
      </c>
      <c r="D88" s="20">
        <v>5.6696032328588757</v>
      </c>
      <c r="E88" s="20">
        <v>1.6310021193198685E-3</v>
      </c>
      <c r="F88" s="20">
        <v>5.2082114729424589</v>
      </c>
      <c r="G88" s="20">
        <v>1.4387182317124269E-3</v>
      </c>
      <c r="H88" s="8" t="s">
        <v>3</v>
      </c>
      <c r="I88" s="35"/>
      <c r="J88" s="20">
        <v>-6.0283900375075804E-4</v>
      </c>
      <c r="K88" s="20">
        <v>5.3829207143778797E-5</v>
      </c>
      <c r="L88" s="20">
        <v>-1.1192062670633829E-3</v>
      </c>
      <c r="M88" s="20">
        <v>3.7668352663230141E-4</v>
      </c>
      <c r="N88" s="8" t="s">
        <v>3</v>
      </c>
      <c r="P88" s="21">
        <f t="shared" si="76"/>
        <v>5.6700001132245683</v>
      </c>
      <c r="Q88" s="21">
        <f t="shared" si="77"/>
        <v>3.7610868681178938E-3</v>
      </c>
      <c r="R88" s="21">
        <f t="shared" si="78"/>
        <v>5.2100000760751657</v>
      </c>
      <c r="S88" s="21">
        <f t="shared" si="79"/>
        <v>3.8654845203309647E-3</v>
      </c>
      <c r="T88" s="18" t="str">
        <f t="shared" si="80"/>
        <v>m</v>
      </c>
      <c r="U88" t="str">
        <f t="shared" si="100"/>
        <v>OK</v>
      </c>
      <c r="W88" s="22">
        <v>5.67</v>
      </c>
      <c r="X88" s="22"/>
      <c r="Y88" s="22">
        <v>5.21</v>
      </c>
      <c r="Z88" s="22"/>
      <c r="AA88" t="str">
        <f t="shared" si="101"/>
        <v>m</v>
      </c>
      <c r="AC88" s="22">
        <f t="shared" si="102"/>
        <v>1.1322456838769313E-7</v>
      </c>
      <c r="AD88" s="22">
        <f t="shared" si="103"/>
        <v>3.7610868681178938E-3</v>
      </c>
      <c r="AE88" s="22">
        <f t="shared" si="104"/>
        <v>7.607516572250006E-8</v>
      </c>
      <c r="AF88" s="22">
        <f t="shared" si="103"/>
        <v>3.8654845203309647E-3</v>
      </c>
      <c r="AG88" t="str">
        <f t="shared" si="105"/>
        <v>m</v>
      </c>
      <c r="AH88" s="22">
        <f t="shared" si="106"/>
        <v>2.0607186262644461E-4</v>
      </c>
      <c r="AI88" s="22"/>
      <c r="AJ88" s="22">
        <f t="shared" si="107"/>
        <v>-6.6932079047798965E-4</v>
      </c>
      <c r="AK88" s="22"/>
      <c r="AL88" t="str">
        <f t="shared" si="108"/>
        <v>m</v>
      </c>
      <c r="AN88" s="11">
        <f t="shared" si="81"/>
        <v>200</v>
      </c>
      <c r="AO88" s="11" t="str">
        <f t="shared" si="82"/>
        <v>Hz</v>
      </c>
      <c r="AP88" s="12">
        <f t="shared" si="83"/>
        <v>1E-3</v>
      </c>
      <c r="AQ88" s="13">
        <f t="shared" si="109"/>
        <v>5.6702060718626266E-3</v>
      </c>
      <c r="AR88" s="13">
        <f t="shared" si="110"/>
        <v>1.6318901607545868E-6</v>
      </c>
      <c r="AS88" s="13">
        <f t="shared" si="111"/>
        <v>5.2093306792095218E-3</v>
      </c>
      <c r="AT88" s="13">
        <f t="shared" si="112"/>
        <v>1.4872123686608717E-6</v>
      </c>
      <c r="AU88" s="17">
        <f t="shared" si="113"/>
        <v>7.6998937020416932E-3</v>
      </c>
      <c r="AV88" s="14">
        <f t="shared" si="114"/>
        <v>1.5673273925511136E-6</v>
      </c>
      <c r="AW88" s="17">
        <f t="shared" si="115"/>
        <v>0.74306180132762856</v>
      </c>
      <c r="AX88" s="13">
        <f t="shared" si="116"/>
        <v>2.0196445177228262E-4</v>
      </c>
      <c r="AZ88" s="12">
        <f>IFERROR(MATCH(AU88 - 0.000001,'Ref Z list'!$C$5:$C$30,1),1)</f>
        <v>3</v>
      </c>
      <c r="BA88" s="12" t="str">
        <f>INDEX('Ref Z list'!$D$5:$D$30,AZ88)</f>
        <v>3m</v>
      </c>
      <c r="BB88" s="12">
        <f>INDEX('Ref Z list'!$C$5:$C$30,AZ88)</f>
        <v>3.0000000000000001E-3</v>
      </c>
      <c r="BC88" s="12">
        <f>IFERROR(MATCH(AN88&amp;AO88&amp;A88&amp;B88&amp;BA88,'Cal Data'!$AR$6:$AR$1108,0),0)</f>
        <v>86</v>
      </c>
      <c r="BD88" s="12">
        <f t="shared" si="117"/>
        <v>3</v>
      </c>
      <c r="BE88" s="12" t="str">
        <f>INDEX('Ref Z list'!$D$5:$D$30,BD88+1)</f>
        <v>10m</v>
      </c>
      <c r="BF88" s="12">
        <f>IFERROR(MATCH(AN88&amp;AO88&amp;A88&amp;B88&amp;BE88,'Cal Data'!$AR$6:$AR$1108,0),0)</f>
        <v>104</v>
      </c>
      <c r="BG88" s="12">
        <f t="shared" si="118"/>
        <v>3</v>
      </c>
      <c r="BH88" s="12" t="str">
        <f>INDEX('Ref Z list'!$D$5:$D$30,BG88)</f>
        <v>3m</v>
      </c>
      <c r="BI88" s="12" t="str">
        <f>IF(INDEX('Ref Z list'!$D$5:$D$30,BG88+1)=0,BH88,INDEX('Ref Z list'!$D$5:$D$30,BG88+1))</f>
        <v>10m</v>
      </c>
      <c r="BJ88" s="12">
        <f>INDEX('Ref Z list'!$C$5:$C$30,BG88)</f>
        <v>3.0000000000000001E-3</v>
      </c>
      <c r="BK88" s="12">
        <f>INDEX('Ref Z list'!$C$5:$C$30,BG88+1)</f>
        <v>0.01</v>
      </c>
      <c r="BL88" s="14" t="str">
        <f t="shared" si="119"/>
        <v>200Hz10m3m</v>
      </c>
      <c r="BM88" s="14" t="str">
        <f t="shared" si="120"/>
        <v>200Hz10m10m</v>
      </c>
      <c r="BN88" s="12">
        <f>IFERROR(MATCH(BL88,'Cal Data'!$AR$6:$AR$1108,0),0)</f>
        <v>86</v>
      </c>
      <c r="BO88" s="12">
        <f>IFERROR(MATCH(BM88,'Cal Data'!$AR$6:$AR$1108,0),0)</f>
        <v>104</v>
      </c>
      <c r="BQ88" s="14" t="str">
        <f>INDEX('Cal Data'!AR$6:AR$1108,$BN88)</f>
        <v>200Hz10m3m</v>
      </c>
      <c r="BR88" s="14">
        <f>INDEX('Cal Data'!AS$6:AS$1108,$BN88)</f>
        <v>-1.5437848215624564E-7</v>
      </c>
      <c r="BS88" s="14">
        <f>INDEX('Cal Data'!AT$6:AT$1108,$BN88)</f>
        <v>1.1539357390510374E-3</v>
      </c>
      <c r="BT88" s="14">
        <f>INDEX('Cal Data'!AU$6:AU$1108,$BN88)</f>
        <v>2.9982794820269438E-7</v>
      </c>
      <c r="BU88" s="14">
        <f>INDEX('Cal Data'!AV$6:AV$1108,$BN88)</f>
        <v>3.4655295309139885E-4</v>
      </c>
      <c r="BV88" s="14" t="str">
        <f>INDEX('Cal Data'!AR$6:AR$1108,$BO88)</f>
        <v>200Hz10m10m</v>
      </c>
      <c r="BW88" s="14">
        <f>INDEX('Cal Data'!AS$6:AS$1108,$BO88)</f>
        <v>8.3222401951743574E-7</v>
      </c>
      <c r="BX88" s="14">
        <f>INDEX('Cal Data'!AT$6:AT$1108,$BO88)</f>
        <v>4.0857958751761396E-3</v>
      </c>
      <c r="BY88" s="14">
        <f>INDEX('Cal Data'!AU$6:AU$1108,$BO88)</f>
        <v>7.3506178487943051E-7</v>
      </c>
      <c r="BZ88" s="14">
        <f>INDEX('Cal Data'!AV$6:AV$1108,$BO88)</f>
        <v>2.7163034925639824E-3</v>
      </c>
      <c r="CB88" s="14">
        <f t="shared" si="84"/>
        <v>5.080396441344278E-7</v>
      </c>
      <c r="CC88" s="14">
        <f t="shared" si="85"/>
        <v>4.0857958751761396E-3</v>
      </c>
      <c r="CD88" s="14">
        <f t="shared" si="86"/>
        <v>5.9204977219018508E-7</v>
      </c>
      <c r="CE88" s="14">
        <f t="shared" si="87"/>
        <v>1.9376351867881276E-3</v>
      </c>
      <c r="CG88" s="14">
        <f t="shared" si="88"/>
        <v>5.6707141115067607E-3</v>
      </c>
      <c r="CH88" s="14">
        <f t="shared" si="89"/>
        <v>4.0857971787483949E-3</v>
      </c>
      <c r="CI88" s="14">
        <f t="shared" si="90"/>
        <v>5.2099227289817123E-3</v>
      </c>
      <c r="CJ88" s="14">
        <f t="shared" si="91"/>
        <v>1.9376374697765266E-3</v>
      </c>
      <c r="CL88">
        <f>INDEX('Cal Data'!BB$6:BB$1000,$BN88)</f>
        <v>0.99994874382763643</v>
      </c>
      <c r="CM88">
        <f>INDEX('Cal Data'!BC$6:BC$1000,$BN88)</f>
        <v>2.281736219575195E-6</v>
      </c>
      <c r="CN88">
        <f>INDEX('Cal Data'!BD$6:BD$1000,$BN88)</f>
        <v>9.9995709262244064E-5</v>
      </c>
      <c r="CO88">
        <f>INDEX('Cal Data'!BE$6:BE$1000,$BN88)</f>
        <v>6.4432077307871051E-4</v>
      </c>
      <c r="CP88" t="str">
        <f>INDEX('Cal Data'!BF$6:BF$1000,$BN88)</f>
        <v>OK</v>
      </c>
      <c r="CQ88">
        <f>INDEX('Cal Data'!BB$6:BB$1000,$BO88)</f>
        <v>1.0000833527172952</v>
      </c>
      <c r="CR88">
        <f>INDEX('Cal Data'!BC$6:BC$1000,$BO88)</f>
        <v>4.9523048910355941E-6</v>
      </c>
      <c r="CS88">
        <f>INDEX('Cal Data'!BD$6:BD$1000,$BO88)</f>
        <v>7.3361008679966987E-5</v>
      </c>
      <c r="CT88">
        <f>INDEX('Cal Data'!BE$6:BE$1000,$BO88)</f>
        <v>2.8353688943666362E-4</v>
      </c>
      <c r="CU88" t="str">
        <f>INDEX('Cal Data'!BF$6:BF$1000,$BO88)</f>
        <v>OK</v>
      </c>
      <c r="CW88" s="14">
        <f t="shared" si="92"/>
        <v>1.0000391220380287</v>
      </c>
      <c r="CX88" s="14">
        <f t="shared" si="93"/>
        <v>4.9523048910355941E-6</v>
      </c>
      <c r="CY88" s="14">
        <f t="shared" si="94"/>
        <v>8.2112814759042598E-5</v>
      </c>
      <c r="CZ88" s="14">
        <f t="shared" si="95"/>
        <v>4.0208564414622491E-4</v>
      </c>
      <c r="DB88" s="14">
        <f t="shared" si="96"/>
        <v>7.700194937575921E-3</v>
      </c>
      <c r="DC88" s="14">
        <f t="shared" si="97"/>
        <v>3.1348867105624516E-6</v>
      </c>
      <c r="DD88" s="25">
        <f t="shared" si="98"/>
        <v>0.74314391414238756</v>
      </c>
      <c r="DE88" s="25">
        <f t="shared" si="99"/>
        <v>5.6993984274412621E-4</v>
      </c>
      <c r="DF88" s="14">
        <f t="shared" si="121"/>
        <v>5.6700001132245683E-3</v>
      </c>
      <c r="DG88" s="14">
        <f t="shared" si="122"/>
        <v>3.7610868681178939E-6</v>
      </c>
      <c r="DH88" s="14">
        <f t="shared" si="123"/>
        <v>5.2100000760751655E-3</v>
      </c>
      <c r="DI88" s="14">
        <f t="shared" si="124"/>
        <v>3.8654845203309648E-6</v>
      </c>
    </row>
    <row r="89" spans="1:113" x14ac:dyDescent="0.25">
      <c r="A89" s="7">
        <v>10</v>
      </c>
      <c r="B89" s="7" t="s">
        <v>3</v>
      </c>
      <c r="C89" s="10">
        <v>5000</v>
      </c>
      <c r="D89" s="20">
        <v>-2.1011099386201515</v>
      </c>
      <c r="E89" s="20">
        <v>1.500268420516708E-3</v>
      </c>
      <c r="F89" s="20">
        <v>-4.900564556595751</v>
      </c>
      <c r="G89" s="20">
        <v>1.184997072261108E-3</v>
      </c>
      <c r="H89" s="8" t="s">
        <v>3</v>
      </c>
      <c r="I89" s="35"/>
      <c r="J89" s="20">
        <v>-1.1397632862314077E-3</v>
      </c>
      <c r="K89" s="20">
        <v>1.8471294056627658E-3</v>
      </c>
      <c r="L89" s="20">
        <v>-1.1013016710805801E-3</v>
      </c>
      <c r="M89" s="20">
        <v>8.0386606578045918E-4</v>
      </c>
      <c r="N89" s="8" t="s">
        <v>3</v>
      </c>
      <c r="P89" s="21">
        <f t="shared" si="76"/>
        <v>-2.1000153049454648</v>
      </c>
      <c r="Q89" s="21">
        <f t="shared" si="77"/>
        <v>6.7515552688520259E-3</v>
      </c>
      <c r="R89" s="21">
        <f t="shared" si="78"/>
        <v>-4.8999930828665779</v>
      </c>
      <c r="S89" s="21">
        <f t="shared" si="79"/>
        <v>4.1107895058401182E-3</v>
      </c>
      <c r="T89" s="18" t="str">
        <f t="shared" si="80"/>
        <v>m</v>
      </c>
      <c r="U89" t="str">
        <f t="shared" si="100"/>
        <v>OK</v>
      </c>
      <c r="W89" s="22">
        <v>-2.0999999999999996</v>
      </c>
      <c r="X89" s="22"/>
      <c r="Y89" s="22">
        <v>-4.8999999999999995</v>
      </c>
      <c r="Z89" s="22"/>
      <c r="AA89" t="str">
        <f t="shared" si="101"/>
        <v>m</v>
      </c>
      <c r="AC89" s="22">
        <f t="shared" si="102"/>
        <v>-1.5304945465199893E-5</v>
      </c>
      <c r="AD89" s="22">
        <f t="shared" si="103"/>
        <v>6.7515552688520259E-3</v>
      </c>
      <c r="AE89" s="22">
        <f t="shared" si="104"/>
        <v>6.9171334216022728E-6</v>
      </c>
      <c r="AF89" s="22">
        <f t="shared" si="103"/>
        <v>4.1107895058401182E-3</v>
      </c>
      <c r="AG89" t="str">
        <f t="shared" si="105"/>
        <v>m</v>
      </c>
      <c r="AH89" s="22">
        <f t="shared" si="106"/>
        <v>2.9824666079480977E-5</v>
      </c>
      <c r="AI89" s="22"/>
      <c r="AJ89" s="22">
        <f t="shared" si="107"/>
        <v>5.367450753288594E-4</v>
      </c>
      <c r="AK89" s="22"/>
      <c r="AL89" t="str">
        <f t="shared" si="108"/>
        <v>m</v>
      </c>
      <c r="AN89" s="11">
        <f t="shared" si="81"/>
        <v>5</v>
      </c>
      <c r="AO89" s="11" t="str">
        <f t="shared" si="82"/>
        <v>kHz</v>
      </c>
      <c r="AP89" s="12">
        <f t="shared" si="83"/>
        <v>1E-3</v>
      </c>
      <c r="AQ89" s="13">
        <f t="shared" si="109"/>
        <v>-2.0999701753339202E-3</v>
      </c>
      <c r="AR89" s="13">
        <f t="shared" si="110"/>
        <v>2.3796412281820512E-6</v>
      </c>
      <c r="AS89" s="13">
        <f t="shared" si="111"/>
        <v>-4.8994632549246705E-3</v>
      </c>
      <c r="AT89" s="13">
        <f t="shared" si="112"/>
        <v>1.4319283197774781E-6</v>
      </c>
      <c r="AU89" s="17">
        <f t="shared" si="113"/>
        <v>5.3305360822012097E-3</v>
      </c>
      <c r="AV89" s="14">
        <f t="shared" si="114"/>
        <v>1.6158695001740034E-6</v>
      </c>
      <c r="AW89" s="17">
        <f t="shared" si="115"/>
        <v>-1.9757226351331447</v>
      </c>
      <c r="AX89" s="13">
        <f t="shared" si="116"/>
        <v>4.2374307161246669E-4</v>
      </c>
      <c r="AZ89" s="12">
        <f>IFERROR(MATCH(AU89 - 0.000001,'Ref Z list'!$C$5:$C$30,1),1)</f>
        <v>3</v>
      </c>
      <c r="BA89" s="12" t="str">
        <f>INDEX('Ref Z list'!$D$5:$D$30,AZ89)</f>
        <v>3m</v>
      </c>
      <c r="BB89" s="12">
        <f>INDEX('Ref Z list'!$C$5:$C$30,AZ89)</f>
        <v>3.0000000000000001E-3</v>
      </c>
      <c r="BC89" s="12">
        <f>IFERROR(MATCH(AN89&amp;AO89&amp;A89&amp;B89&amp;BA89,'Cal Data'!$AR$6:$AR$1108,0),0)</f>
        <v>90</v>
      </c>
      <c r="BD89" s="12">
        <f t="shared" si="117"/>
        <v>3</v>
      </c>
      <c r="BE89" s="12" t="str">
        <f>INDEX('Ref Z list'!$D$5:$D$30,BD89+1)</f>
        <v>10m</v>
      </c>
      <c r="BF89" s="12">
        <f>IFERROR(MATCH(AN89&amp;AO89&amp;A89&amp;B89&amp;BE89,'Cal Data'!$AR$6:$AR$1108,0),0)</f>
        <v>108</v>
      </c>
      <c r="BG89" s="12">
        <f t="shared" si="118"/>
        <v>3</v>
      </c>
      <c r="BH89" s="12" t="str">
        <f>INDEX('Ref Z list'!$D$5:$D$30,BG89)</f>
        <v>3m</v>
      </c>
      <c r="BI89" s="12" t="str">
        <f>IF(INDEX('Ref Z list'!$D$5:$D$30,BG89+1)=0,BH89,INDEX('Ref Z list'!$D$5:$D$30,BG89+1))</f>
        <v>10m</v>
      </c>
      <c r="BJ89" s="12">
        <f>INDEX('Ref Z list'!$C$5:$C$30,BG89)</f>
        <v>3.0000000000000001E-3</v>
      </c>
      <c r="BK89" s="12">
        <f>INDEX('Ref Z list'!$C$5:$C$30,BG89+1)</f>
        <v>0.01</v>
      </c>
      <c r="BL89" s="14" t="str">
        <f t="shared" si="119"/>
        <v>5kHz10m3m</v>
      </c>
      <c r="BM89" s="14" t="str">
        <f t="shared" si="120"/>
        <v>5kHz10m10m</v>
      </c>
      <c r="BN89" s="12">
        <f>IFERROR(MATCH(BL89,'Cal Data'!$AR$6:$AR$1108,0),0)</f>
        <v>90</v>
      </c>
      <c r="BO89" s="12">
        <f>IFERROR(MATCH(BM89,'Cal Data'!$AR$6:$AR$1108,0),0)</f>
        <v>108</v>
      </c>
      <c r="BQ89" s="14" t="str">
        <f>INDEX('Cal Data'!AR$6:AR$1108,$BN89)</f>
        <v>5kHz10m3m</v>
      </c>
      <c r="BR89" s="14">
        <f>INDEX('Cal Data'!AS$6:AS$1108,$BN89)</f>
        <v>2.8000904173531432E-7</v>
      </c>
      <c r="BS89" s="14">
        <f>INDEX('Cal Data'!AT$6:AT$1108,$BN89)</f>
        <v>2.8801251869746587E-4</v>
      </c>
      <c r="BT89" s="14">
        <f>INDEX('Cal Data'!AU$6:AU$1108,$BN89)</f>
        <v>3.1398726465768916E-7</v>
      </c>
      <c r="BU89" s="14">
        <f>INDEX('Cal Data'!AV$6:AV$1108,$BN89)</f>
        <v>3.4710379246454784E-3</v>
      </c>
      <c r="BV89" s="14" t="str">
        <f>INDEX('Cal Data'!AR$6:AR$1108,$BO89)</f>
        <v>5kHz10m10m</v>
      </c>
      <c r="BW89" s="14">
        <f>INDEX('Cal Data'!AS$6:AS$1108,$BO89)</f>
        <v>9.8702022490945729E-7</v>
      </c>
      <c r="BX89" s="14">
        <f>INDEX('Cal Data'!AT$6:AT$1108,$BO89)</f>
        <v>1.893175726413059E-3</v>
      </c>
      <c r="BY89" s="14">
        <f>INDEX('Cal Data'!AU$6:AU$1108,$BO89)</f>
        <v>-1.0028448066253188E-6</v>
      </c>
      <c r="BZ89" s="14">
        <f>INDEX('Cal Data'!AV$6:AV$1108,$BO89)</f>
        <v>9.332984734790363E-4</v>
      </c>
      <c r="CB89" s="14">
        <f t="shared" si="84"/>
        <v>5.1539690929347276E-7</v>
      </c>
      <c r="CC89" s="14">
        <f t="shared" si="85"/>
        <v>1.893175726413059E-3</v>
      </c>
      <c r="CD89" s="14">
        <f t="shared" si="86"/>
        <v>-1.2443054338871159E-7</v>
      </c>
      <c r="CE89" s="14">
        <f t="shared" si="87"/>
        <v>2.6261388734784945E-3</v>
      </c>
      <c r="CG89" s="14">
        <f t="shared" si="88"/>
        <v>-2.0994547784246266E-3</v>
      </c>
      <c r="CH89" s="14">
        <f t="shared" si="89"/>
        <v>1.893181708618883E-3</v>
      </c>
      <c r="CI89" s="14">
        <f t="shared" si="90"/>
        <v>-4.8995876854680594E-3</v>
      </c>
      <c r="CJ89" s="14">
        <f t="shared" si="91"/>
        <v>2.6261404350243246E-3</v>
      </c>
      <c r="CL89">
        <f>INDEX('Cal Data'!BB$6:BB$1000,$BN89)</f>
        <v>1.0000960022700194</v>
      </c>
      <c r="CM89">
        <f>INDEX('Cal Data'!BC$6:BC$1000,$BN89)</f>
        <v>1.0917477281961065E-6</v>
      </c>
      <c r="CN89">
        <f>INDEX('Cal Data'!BD$6:BD$1000,$BN89)</f>
        <v>9.8220182417521618E-5</v>
      </c>
      <c r="CO89">
        <f>INDEX('Cal Data'!BE$6:BE$1000,$BN89)</f>
        <v>1.2854644241912427E-3</v>
      </c>
      <c r="CP89" t="str">
        <f>INDEX('Cal Data'!BF$6:BF$1000,$BN89)</f>
        <v>OK</v>
      </c>
      <c r="CQ89">
        <f>INDEX('Cal Data'!BB$6:BB$1000,$BO89)</f>
        <v>1.0000920689236397</v>
      </c>
      <c r="CR89">
        <f>INDEX('Cal Data'!BC$6:BC$1000,$BO89)</f>
        <v>2.7281643455843398E-6</v>
      </c>
      <c r="CS89">
        <f>INDEX('Cal Data'!BD$6:BD$1000,$BO89)</f>
        <v>-1.0256461694335001E-4</v>
      </c>
      <c r="CT89">
        <f>INDEX('Cal Data'!BE$6:BE$1000,$BO89)</f>
        <v>5.929107626535243E-4</v>
      </c>
      <c r="CU89" t="str">
        <f>INDEX('Cal Data'!BF$6:BF$1000,$BO89)</f>
        <v>OK</v>
      </c>
      <c r="CW89" s="14">
        <f t="shared" si="92"/>
        <v>1.0000946927263534</v>
      </c>
      <c r="CX89" s="14">
        <f t="shared" si="93"/>
        <v>2.7281643455843398E-6</v>
      </c>
      <c r="CY89" s="14">
        <f t="shared" si="94"/>
        <v>3.1372151036372805E-5</v>
      </c>
      <c r="CZ89" s="14">
        <f t="shared" si="95"/>
        <v>1.0548899531806404E-3</v>
      </c>
      <c r="DB89" s="14">
        <f t="shared" si="96"/>
        <v>5.3310408451957584E-3</v>
      </c>
      <c r="DC89" s="14">
        <f t="shared" si="97"/>
        <v>3.2317717204281693E-6</v>
      </c>
      <c r="DD89" s="25">
        <f t="shared" si="98"/>
        <v>-1.9756912629821084</v>
      </c>
      <c r="DE89" s="25">
        <f t="shared" si="99"/>
        <v>1.3531539366530795E-3</v>
      </c>
      <c r="DF89" s="14">
        <f t="shared" si="121"/>
        <v>-2.1000153049454649E-3</v>
      </c>
      <c r="DG89" s="14">
        <f t="shared" si="122"/>
        <v>6.751555268852026E-6</v>
      </c>
      <c r="DH89" s="14">
        <f t="shared" si="123"/>
        <v>-4.8999930828665782E-3</v>
      </c>
      <c r="DI89" s="14">
        <f t="shared" si="124"/>
        <v>4.1107895058401187E-6</v>
      </c>
    </row>
    <row r="90" spans="1:113" x14ac:dyDescent="0.25">
      <c r="A90" s="7">
        <v>1</v>
      </c>
      <c r="B90" s="7" t="s">
        <v>3</v>
      </c>
      <c r="C90" s="10">
        <v>200</v>
      </c>
      <c r="D90" s="20">
        <v>-5.4847971007586503E-2</v>
      </c>
      <c r="E90" s="20">
        <v>5.2194705663075108E-5</v>
      </c>
      <c r="F90" s="20">
        <v>-0.13807563449590632</v>
      </c>
      <c r="G90" s="20">
        <v>1.167551251179019E-3</v>
      </c>
      <c r="H90" s="8" t="s">
        <v>3</v>
      </c>
      <c r="I90" s="35"/>
      <c r="J90" s="20">
        <v>-1.4657664392526753E-4</v>
      </c>
      <c r="K90" s="20">
        <v>1.748353717914459E-3</v>
      </c>
      <c r="L90" s="20">
        <v>9.2519928219787979E-4</v>
      </c>
      <c r="M90" s="20">
        <v>1.7628756704671095E-3</v>
      </c>
      <c r="N90" s="8" t="s">
        <v>3</v>
      </c>
      <c r="P90" s="21">
        <f t="shared" si="76"/>
        <v>-5.4694742238272309E-2</v>
      </c>
      <c r="Q90" s="21">
        <f t="shared" si="77"/>
        <v>3.7203724056399791E-3</v>
      </c>
      <c r="R90" s="21">
        <f t="shared" si="78"/>
        <v>-0.13900206896315837</v>
      </c>
      <c r="S90" s="21">
        <f t="shared" si="79"/>
        <v>4.0765013817124773E-3</v>
      </c>
      <c r="T90" s="18" t="str">
        <f t="shared" si="80"/>
        <v>m</v>
      </c>
      <c r="U90" t="str">
        <f t="shared" si="100"/>
        <v>OK</v>
      </c>
      <c r="W90" s="22">
        <v>-5.4699999999999999E-2</v>
      </c>
      <c r="X90" s="22"/>
      <c r="Y90" s="22">
        <v>-0.13899999999999998</v>
      </c>
      <c r="Z90" s="22"/>
      <c r="AA90" t="str">
        <f t="shared" si="101"/>
        <v>m</v>
      </c>
      <c r="AC90" s="22">
        <f t="shared" si="102"/>
        <v>5.2577617276894362E-6</v>
      </c>
      <c r="AD90" s="22">
        <f t="shared" si="103"/>
        <v>3.7203724056399791E-3</v>
      </c>
      <c r="AE90" s="22">
        <f t="shared" si="104"/>
        <v>-2.0689631583803436E-6</v>
      </c>
      <c r="AF90" s="22">
        <f t="shared" si="103"/>
        <v>4.0765013817124773E-3</v>
      </c>
      <c r="AG90" t="str">
        <f t="shared" si="105"/>
        <v>m</v>
      </c>
      <c r="AH90" s="22">
        <f t="shared" si="106"/>
        <v>-1.3943636612348542E-6</v>
      </c>
      <c r="AI90" s="22"/>
      <c r="AJ90" s="22">
        <f t="shared" si="107"/>
        <v>-8.3377810422557985E-7</v>
      </c>
      <c r="AK90" s="22"/>
      <c r="AL90" t="str">
        <f t="shared" si="108"/>
        <v>m</v>
      </c>
      <c r="AN90" s="11">
        <f t="shared" si="81"/>
        <v>200</v>
      </c>
      <c r="AO90" s="11" t="str">
        <f t="shared" si="82"/>
        <v>Hz</v>
      </c>
      <c r="AP90" s="12">
        <f t="shared" si="83"/>
        <v>1E-3</v>
      </c>
      <c r="AQ90" s="13">
        <f t="shared" si="109"/>
        <v>-5.4701394363661237E-5</v>
      </c>
      <c r="AR90" s="13">
        <f t="shared" si="110"/>
        <v>1.7491326451257398E-6</v>
      </c>
      <c r="AS90" s="13">
        <f t="shared" si="111"/>
        <v>-1.3900083377810422E-4</v>
      </c>
      <c r="AT90" s="13">
        <f t="shared" si="112"/>
        <v>2.1144518329000907E-6</v>
      </c>
      <c r="AU90" s="17">
        <f t="shared" si="113"/>
        <v>1.4937695383270122E-4</v>
      </c>
      <c r="AV90" s="14">
        <f t="shared" si="114"/>
        <v>2.0692104499361964E-6</v>
      </c>
      <c r="AW90" s="17">
        <f t="shared" si="115"/>
        <v>-1.9457151727208595</v>
      </c>
      <c r="AX90" s="13">
        <f t="shared" si="116"/>
        <v>1.2066292738589916E-2</v>
      </c>
      <c r="AZ90" s="12">
        <f>IFERROR(MATCH(AU90 - 0.000001,'Ref Z list'!$C$5:$C$30,1),1)</f>
        <v>1</v>
      </c>
      <c r="BA90" s="12" t="str">
        <f>INDEX('Ref Z list'!$D$5:$D$30,AZ90)</f>
        <v>0m</v>
      </c>
      <c r="BB90" s="12">
        <f>INDEX('Ref Z list'!$C$5:$C$30,AZ90)</f>
        <v>0</v>
      </c>
      <c r="BC90" s="12">
        <f>IFERROR(MATCH(AN90&amp;AO90&amp;A90&amp;B90&amp;BA90,'Cal Data'!$AR$6:$AR$1108,0),0)</f>
        <v>14</v>
      </c>
      <c r="BD90" s="12">
        <f t="shared" si="117"/>
        <v>1</v>
      </c>
      <c r="BE90" s="12" t="str">
        <f>INDEX('Ref Z list'!$D$5:$D$30,BD90+1)</f>
        <v>1m</v>
      </c>
      <c r="BF90" s="12">
        <f>IFERROR(MATCH(AN90&amp;AO90&amp;A90&amp;B90&amp;BE90,'Cal Data'!$AR$6:$AR$1108,0),0)</f>
        <v>32</v>
      </c>
      <c r="BG90" s="12">
        <f t="shared" si="118"/>
        <v>1</v>
      </c>
      <c r="BH90" s="12" t="str">
        <f>INDEX('Ref Z list'!$D$5:$D$30,BG90)</f>
        <v>0m</v>
      </c>
      <c r="BI90" s="12" t="str">
        <f>IF(INDEX('Ref Z list'!$D$5:$D$30,BG90+1)=0,BH90,INDEX('Ref Z list'!$D$5:$D$30,BG90+1))</f>
        <v>1m</v>
      </c>
      <c r="BJ90" s="12">
        <f>INDEX('Ref Z list'!$C$5:$C$30,BG90)</f>
        <v>0</v>
      </c>
      <c r="BK90" s="12">
        <f>INDEX('Ref Z list'!$C$5:$C$30,BG90+1)</f>
        <v>1E-3</v>
      </c>
      <c r="BL90" s="14" t="str">
        <f t="shared" si="119"/>
        <v>200Hz1m0m</v>
      </c>
      <c r="BM90" s="14" t="str">
        <f t="shared" si="120"/>
        <v>200Hz1m1m</v>
      </c>
      <c r="BN90" s="12">
        <f>IFERROR(MATCH(BL90,'Cal Data'!$AR$6:$AR$1108,0),0)</f>
        <v>14</v>
      </c>
      <c r="BO90" s="12">
        <f>IFERROR(MATCH(BM90,'Cal Data'!$AR$6:$AR$1108,0),0)</f>
        <v>32</v>
      </c>
      <c r="BQ90" s="14" t="str">
        <f>INDEX('Cal Data'!AR$6:AR$1108,$BN90)</f>
        <v>200Hz1m0m</v>
      </c>
      <c r="BR90" s="14">
        <f>INDEX('Cal Data'!AS$6:AS$1108,$BN90)</f>
        <v>0</v>
      </c>
      <c r="BS90" s="14">
        <f>INDEX('Cal Data'!AT$6:AT$1108,$BN90)</f>
        <v>9.3895214912677598E-4</v>
      </c>
      <c r="BT90" s="14">
        <f>INDEX('Cal Data'!AU$6:AU$1108,$BN90)</f>
        <v>0</v>
      </c>
      <c r="BU90" s="14">
        <f>INDEX('Cal Data'!AV$6:AV$1108,$BN90)</f>
        <v>2.1930708011104823E-3</v>
      </c>
      <c r="BV90" s="14" t="str">
        <f>INDEX('Cal Data'!AR$6:AR$1108,$BO90)</f>
        <v>200Hz1m1m</v>
      </c>
      <c r="BW90" s="14">
        <f>INDEX('Cal Data'!AS$6:AS$1108,$BO90)</f>
        <v>-5.7741881654988642E-8</v>
      </c>
      <c r="BX90" s="14">
        <f>INDEX('Cal Data'!AT$6:AT$1108,$BO90)</f>
        <v>2.8813385150750891E-3</v>
      </c>
      <c r="BY90" s="14">
        <f>INDEX('Cal Data'!AU$6:AU$1108,$BO90)</f>
        <v>4.4363086483683215E-8</v>
      </c>
      <c r="BZ90" s="14">
        <f>INDEX('Cal Data'!AV$6:AV$1108,$BO90)</f>
        <v>1.8199181424446587E-3</v>
      </c>
      <c r="CB90" s="14">
        <f t="shared" si="84"/>
        <v>-8.6253063901905358E-9</v>
      </c>
      <c r="CC90" s="14">
        <f t="shared" si="85"/>
        <v>2.8813385150750891E-3</v>
      </c>
      <c r="CD90" s="14">
        <f t="shared" si="86"/>
        <v>4.4363086483683215E-8</v>
      </c>
      <c r="CE90" s="14">
        <f t="shared" si="87"/>
        <v>2.1373303936444077E-3</v>
      </c>
      <c r="CG90" s="14">
        <f t="shared" si="88"/>
        <v>-5.4710019670051425E-5</v>
      </c>
      <c r="CH90" s="14">
        <f t="shared" si="89"/>
        <v>2.8813406387157977E-3</v>
      </c>
      <c r="CI90" s="14">
        <f t="shared" si="90"/>
        <v>-1.3895647069162053E-4</v>
      </c>
      <c r="CJ90" s="14">
        <f t="shared" si="91"/>
        <v>2.1373345772766538E-3</v>
      </c>
      <c r="CL90">
        <f>INDEX('Cal Data'!BB$6:BB$1000,$BN90)</f>
        <v>1</v>
      </c>
      <c r="CM90">
        <f>INDEX('Cal Data'!BC$6:BC$1000,$BN90)</f>
        <v>2.3856216542094777E-6</v>
      </c>
      <c r="CN90">
        <f>INDEX('Cal Data'!BD$6:BD$1000,$BN90)</f>
        <v>4.4467564789235853E-5</v>
      </c>
      <c r="CO90">
        <f>INDEX('Cal Data'!BE$6:BE$1000,$BN90)</f>
        <v>3.8907362926567149E-3</v>
      </c>
      <c r="CP90" t="str">
        <f>INDEX('Cal Data'!BF$6:BF$1000,$BN90)</f>
        <v>OK</v>
      </c>
      <c r="CQ90">
        <f>INDEX('Cal Data'!BB$6:BB$1000,$BO90)</f>
        <v>0.99994234627351652</v>
      </c>
      <c r="CR90">
        <f>INDEX('Cal Data'!BC$6:BC$1000,$BO90)</f>
        <v>2.8813507735867449E-6</v>
      </c>
      <c r="CS90">
        <f>INDEX('Cal Data'!BD$6:BD$1000,$BO90)</f>
        <v>4.4467564789235853E-5</v>
      </c>
      <c r="CT90">
        <f>INDEX('Cal Data'!BE$6:BE$1000,$BO90)</f>
        <v>3.8907362926567149E-3</v>
      </c>
      <c r="CU90" t="str">
        <f>INDEX('Cal Data'!BF$6:BF$1000,$BO90)</f>
        <v>OK</v>
      </c>
      <c r="CW90" s="14">
        <f t="shared" si="92"/>
        <v>0.99999138786196085</v>
      </c>
      <c r="CX90" s="14">
        <f t="shared" si="93"/>
        <v>2.8813507735867449E-6</v>
      </c>
      <c r="CY90" s="14">
        <f t="shared" si="94"/>
        <v>4.4467564789235853E-5</v>
      </c>
      <c r="CZ90" s="14">
        <f t="shared" si="95"/>
        <v>3.8907362926567149E-3</v>
      </c>
      <c r="DB90" s="14">
        <f t="shared" si="96"/>
        <v>1.4937566737775493E-4</v>
      </c>
      <c r="DC90" s="14">
        <f t="shared" si="97"/>
        <v>4.1384209222541822E-6</v>
      </c>
      <c r="DD90" s="25">
        <f t="shared" si="98"/>
        <v>-1.9456707051560702</v>
      </c>
      <c r="DE90" s="25">
        <f t="shared" si="99"/>
        <v>2.4444212212963359E-2</v>
      </c>
      <c r="DF90" s="14">
        <f t="shared" si="121"/>
        <v>-5.4694742238272311E-5</v>
      </c>
      <c r="DG90" s="14">
        <f t="shared" si="122"/>
        <v>3.7203724056399793E-6</v>
      </c>
      <c r="DH90" s="14">
        <f t="shared" si="123"/>
        <v>-1.3900206896315837E-4</v>
      </c>
      <c r="DI90" s="14">
        <f t="shared" si="124"/>
        <v>4.0765013817124772E-6</v>
      </c>
    </row>
    <row r="91" spans="1:113" x14ac:dyDescent="0.25">
      <c r="A91" s="7">
        <v>100</v>
      </c>
      <c r="B91" s="7" t="s">
        <v>3</v>
      </c>
      <c r="C91" s="10">
        <v>2000</v>
      </c>
      <c r="D91" s="20">
        <v>-8.1910115394661318</v>
      </c>
      <c r="E91" s="20">
        <v>1.4632143829765942E-3</v>
      </c>
      <c r="F91" s="20">
        <v>5.1013693299849123</v>
      </c>
      <c r="G91" s="20">
        <v>1.4764932080681469E-3</v>
      </c>
      <c r="H91" s="8" t="s">
        <v>3</v>
      </c>
      <c r="I91" s="35"/>
      <c r="J91" s="20">
        <v>-1.5144681483555498E-3</v>
      </c>
      <c r="K91" s="20">
        <v>2.2533189261265279E-4</v>
      </c>
      <c r="L91" s="20">
        <v>5.437362459058332E-4</v>
      </c>
      <c r="M91" s="20">
        <v>1.4155198425847712E-4</v>
      </c>
      <c r="N91" s="8" t="s">
        <v>3</v>
      </c>
      <c r="P91" s="21">
        <f t="shared" si="76"/>
        <v>-8.1900001924104124</v>
      </c>
      <c r="Q91" s="21">
        <f t="shared" si="77"/>
        <v>3.6930785827563929E-3</v>
      </c>
      <c r="R91" s="21">
        <f t="shared" si="78"/>
        <v>5.1000004348553283</v>
      </c>
      <c r="S91" s="21">
        <f t="shared" si="79"/>
        <v>4.6166327516823091E-3</v>
      </c>
      <c r="T91" s="18" t="str">
        <f t="shared" si="80"/>
        <v>m</v>
      </c>
      <c r="U91" t="str">
        <f t="shared" si="100"/>
        <v>Extrapolated</v>
      </c>
      <c r="W91" s="22">
        <v>-8.19</v>
      </c>
      <c r="X91" s="22"/>
      <c r="Y91" s="22">
        <v>5.1000000000000005</v>
      </c>
      <c r="Z91" s="22"/>
      <c r="AA91" t="str">
        <f t="shared" si="101"/>
        <v>m</v>
      </c>
      <c r="AC91" s="22">
        <f t="shared" si="102"/>
        <v>-1.9241041293582839E-7</v>
      </c>
      <c r="AD91" s="22">
        <f t="shared" si="103"/>
        <v>3.6930785827563929E-3</v>
      </c>
      <c r="AE91" s="22">
        <f t="shared" si="104"/>
        <v>4.348553277466749E-7</v>
      </c>
      <c r="AF91" s="22">
        <f t="shared" si="103"/>
        <v>4.6166327516823091E-3</v>
      </c>
      <c r="AG91" t="str">
        <f t="shared" si="105"/>
        <v>m</v>
      </c>
      <c r="AH91" s="22">
        <f t="shared" si="106"/>
        <v>5.0292868222356901E-4</v>
      </c>
      <c r="AI91" s="22"/>
      <c r="AJ91" s="22">
        <f t="shared" si="107"/>
        <v>8.2559373900625843E-4</v>
      </c>
      <c r="AK91" s="22"/>
      <c r="AL91" t="str">
        <f t="shared" si="108"/>
        <v>m</v>
      </c>
      <c r="AN91" s="11">
        <f t="shared" si="81"/>
        <v>2</v>
      </c>
      <c r="AO91" s="11" t="str">
        <f t="shared" si="82"/>
        <v>kHz</v>
      </c>
      <c r="AP91" s="12">
        <f t="shared" si="83"/>
        <v>1E-3</v>
      </c>
      <c r="AQ91" s="13">
        <f t="shared" si="109"/>
        <v>-8.1894970713177768E-3</v>
      </c>
      <c r="AR91" s="13">
        <f t="shared" si="110"/>
        <v>1.4804630331007847E-6</v>
      </c>
      <c r="AS91" s="13">
        <f t="shared" si="111"/>
        <v>5.1008255937390065E-3</v>
      </c>
      <c r="AT91" s="13">
        <f t="shared" si="112"/>
        <v>1.4832630102982006E-6</v>
      </c>
      <c r="AU91" s="17">
        <f t="shared" si="113"/>
        <v>9.6481233418144758E-3</v>
      </c>
      <c r="AV91" s="14">
        <f t="shared" si="114"/>
        <v>1.481246183888996E-6</v>
      </c>
      <c r="AW91" s="17">
        <f t="shared" si="115"/>
        <v>2.5845411335919821</v>
      </c>
      <c r="AX91" s="13">
        <f t="shared" si="116"/>
        <v>1.5365484793452682E-4</v>
      </c>
      <c r="AZ91" s="12">
        <f>IFERROR(MATCH(AU91 - 0.000001,'Ref Z list'!$C$5:$C$30,1),1)</f>
        <v>3</v>
      </c>
      <c r="BA91" s="12" t="str">
        <f>INDEX('Ref Z list'!$D$5:$D$30,AZ91)</f>
        <v>3m</v>
      </c>
      <c r="BB91" s="12">
        <f>INDEX('Ref Z list'!$C$5:$C$30,AZ91)</f>
        <v>3.0000000000000001E-3</v>
      </c>
      <c r="BC91" s="12">
        <f>IFERROR(MATCH(AN91&amp;AO91&amp;A91&amp;B91&amp;BA91,'Cal Data'!$AR$6:$AR$1108,0),0)</f>
        <v>0</v>
      </c>
      <c r="BD91" s="12">
        <f t="shared" si="117"/>
        <v>4</v>
      </c>
      <c r="BE91" s="12" t="str">
        <f>INDEX('Ref Z list'!$D$5:$D$30,BD91+1)</f>
        <v>100m</v>
      </c>
      <c r="BF91" s="12">
        <f>IFERROR(MATCH(AN91&amp;AO91&amp;A91&amp;B91&amp;BE91,'Cal Data'!$AR$6:$AR$1108,0),0)</f>
        <v>143</v>
      </c>
      <c r="BG91" s="12">
        <f t="shared" si="118"/>
        <v>4</v>
      </c>
      <c r="BH91" s="12" t="str">
        <f>INDEX('Ref Z list'!$D$5:$D$30,BG91)</f>
        <v>10m</v>
      </c>
      <c r="BI91" s="12" t="str">
        <f>IF(INDEX('Ref Z list'!$D$5:$D$30,BG91+1)=0,BH91,INDEX('Ref Z list'!$D$5:$D$30,BG91+1))</f>
        <v>100m</v>
      </c>
      <c r="BJ91" s="12">
        <f>INDEX('Ref Z list'!$C$5:$C$30,BG91)</f>
        <v>0.01</v>
      </c>
      <c r="BK91" s="12">
        <f>INDEX('Ref Z list'!$C$5:$C$30,BG91+1)</f>
        <v>0.1</v>
      </c>
      <c r="BL91" s="14" t="str">
        <f t="shared" si="119"/>
        <v>2kHz100m10m</v>
      </c>
      <c r="BM91" s="14" t="str">
        <f t="shared" si="120"/>
        <v>2kHz100m100m</v>
      </c>
      <c r="BN91" s="12">
        <f>IFERROR(MATCH(BL91,'Cal Data'!$AR$6:$AR$1108,0),0)</f>
        <v>125</v>
      </c>
      <c r="BO91" s="12">
        <f>IFERROR(MATCH(BM91,'Cal Data'!$AR$6:$AR$1108,0),0)</f>
        <v>143</v>
      </c>
      <c r="BQ91" s="14" t="str">
        <f>INDEX('Cal Data'!AR$6:AR$1108,$BN91)</f>
        <v>2kHz100m10m</v>
      </c>
      <c r="BR91" s="14">
        <f>INDEX('Cal Data'!AS$6:AS$1108,$BN91)</f>
        <v>-2.5322970088892394E-8</v>
      </c>
      <c r="BS91" s="14">
        <f>INDEX('Cal Data'!AT$6:AT$1108,$BN91)</f>
        <v>5.7941690621973871E-4</v>
      </c>
      <c r="BT91" s="14">
        <f>INDEX('Cal Data'!AU$6:AU$1108,$BN91)</f>
        <v>1.0046588574583702E-6</v>
      </c>
      <c r="BU91" s="14">
        <f>INDEX('Cal Data'!AV$6:AV$1108,$BN91)</f>
        <v>1.018494303332487E-4</v>
      </c>
      <c r="BV91" s="14" t="str">
        <f>INDEX('Cal Data'!AR$6:AR$1108,$BO91)</f>
        <v>2kHz100m100m</v>
      </c>
      <c r="BW91" s="14">
        <f>INDEX('Cal Data'!AS$6:AS$1108,$BO91)</f>
        <v>7.1608663029520958E-6</v>
      </c>
      <c r="BX91" s="14">
        <f>INDEX('Cal Data'!AT$6:AT$1108,$BO91)</f>
        <v>1.9924973135993416E-3</v>
      </c>
      <c r="BY91" s="14">
        <f>INDEX('Cal Data'!AU$6:AU$1108,$BO91)</f>
        <v>5.2033417719534684E-6</v>
      </c>
      <c r="BZ91" s="14">
        <f>INDEX('Cal Data'!AV$6:AV$1108,$BO91)</f>
        <v>2.787864355688566E-3</v>
      </c>
      <c r="CB91" s="14">
        <f t="shared" si="84"/>
        <v>-5.3419106383184905E-8</v>
      </c>
      <c r="CC91" s="14">
        <f t="shared" si="85"/>
        <v>1.9924973135993416E-3</v>
      </c>
      <c r="CD91" s="14">
        <f t="shared" si="86"/>
        <v>9.8824309620577921E-7</v>
      </c>
      <c r="CE91" s="14">
        <f t="shared" si="87"/>
        <v>9.1347808602465697E-5</v>
      </c>
      <c r="CG91" s="14">
        <f t="shared" si="88"/>
        <v>-8.1895504904241599E-3</v>
      </c>
      <c r="CH91" s="14">
        <f t="shared" si="89"/>
        <v>1.992499513621964E-3</v>
      </c>
      <c r="CI91" s="14">
        <f t="shared" si="90"/>
        <v>5.1018138368352124E-3</v>
      </c>
      <c r="CJ91" s="14">
        <f t="shared" si="91"/>
        <v>9.1395964971674657E-5</v>
      </c>
      <c r="CL91">
        <f>INDEX('Cal Data'!BB$6:BB$1000,$BN91)</f>
        <v>0.99999933714022116</v>
      </c>
      <c r="CM91">
        <f>INDEX('Cal Data'!BC$6:BC$1000,$BN91)</f>
        <v>1.8411236188606786E-6</v>
      </c>
      <c r="CN91">
        <f>INDEX('Cal Data'!BD$6:BD$1000,$BN91)</f>
        <v>9.9971294177603198E-5</v>
      </c>
      <c r="CO91">
        <f>INDEX('Cal Data'!BE$6:BE$1000,$BN91)</f>
        <v>4.3124944092763894E-4</v>
      </c>
      <c r="CP91" t="str">
        <f>INDEX('Cal Data'!BF$6:BF$1000,$BN91)</f>
        <v>OK</v>
      </c>
      <c r="CQ91">
        <f>INDEX('Cal Data'!BB$6:BB$1000,$BO91)</f>
        <v>1.0000721856374428</v>
      </c>
      <c r="CR91">
        <f>INDEX('Cal Data'!BC$6:BC$1000,$BO91)</f>
        <v>4.2683834154382643E-6</v>
      </c>
      <c r="CS91">
        <f>INDEX('Cal Data'!BD$6:BD$1000,$BO91)</f>
        <v>5.0453198713544534E-5</v>
      </c>
      <c r="CT91">
        <f>INDEX('Cal Data'!BE$6:BE$1000,$BO91)</f>
        <v>2.0434402994073844E-4</v>
      </c>
      <c r="CU91" t="str">
        <f>INDEX('Cal Data'!BF$6:BF$1000,$BO91)</f>
        <v>OK</v>
      </c>
      <c r="CW91" s="14">
        <f t="shared" si="92"/>
        <v>0.99999905232149056</v>
      </c>
      <c r="CX91" s="14">
        <f t="shared" si="93"/>
        <v>4.2683834154382643E-6</v>
      </c>
      <c r="CY91" s="14">
        <f t="shared" si="94"/>
        <v>1.0016489708817658E-4</v>
      </c>
      <c r="CZ91" s="14">
        <f t="shared" si="95"/>
        <v>4.3213658223588652E-4</v>
      </c>
      <c r="DB91" s="14">
        <f t="shared" si="96"/>
        <v>9.6481141984953288E-3</v>
      </c>
      <c r="DC91" s="14">
        <f t="shared" si="97"/>
        <v>2.9627785906440956E-6</v>
      </c>
      <c r="DD91" s="25">
        <f t="shared" si="98"/>
        <v>2.5846412984890703</v>
      </c>
      <c r="DE91" s="25">
        <f t="shared" si="99"/>
        <v>5.3026528726821576E-4</v>
      </c>
      <c r="DF91" s="14">
        <f t="shared" si="121"/>
        <v>-8.1900001924104134E-3</v>
      </c>
      <c r="DG91" s="14">
        <f t="shared" si="122"/>
        <v>3.6930785827563931E-6</v>
      </c>
      <c r="DH91" s="14">
        <f t="shared" si="123"/>
        <v>5.1000004348553283E-3</v>
      </c>
      <c r="DI91" s="14">
        <f t="shared" si="124"/>
        <v>4.6166327516823095E-6</v>
      </c>
    </row>
    <row r="92" spans="1:113" x14ac:dyDescent="0.25">
      <c r="A92" s="7">
        <v>1</v>
      </c>
      <c r="B92" s="7" t="s">
        <v>3</v>
      </c>
      <c r="C92" s="10">
        <v>500</v>
      </c>
      <c r="D92" s="20">
        <v>-0.44904716170330883</v>
      </c>
      <c r="E92" s="20">
        <v>1.4459562125268461E-3</v>
      </c>
      <c r="F92" s="20">
        <v>-0.56907219379954688</v>
      </c>
      <c r="G92" s="20">
        <v>5.3235855013247107E-4</v>
      </c>
      <c r="H92" s="8" t="s">
        <v>3</v>
      </c>
      <c r="I92" s="35"/>
      <c r="J92" s="20">
        <v>-5.225617657952699E-5</v>
      </c>
      <c r="K92" s="20">
        <v>2.3819140400223218E-4</v>
      </c>
      <c r="L92" s="20">
        <v>1.9943075700899525E-3</v>
      </c>
      <c r="M92" s="20">
        <v>5.6547597633866342E-4</v>
      </c>
      <c r="N92" s="8" t="s">
        <v>3</v>
      </c>
      <c r="P92" s="21">
        <f t="shared" si="76"/>
        <v>-0.44901336721911722</v>
      </c>
      <c r="Q92" s="21">
        <f t="shared" si="77"/>
        <v>3.2054695818754977E-3</v>
      </c>
      <c r="R92" s="21">
        <f t="shared" si="78"/>
        <v>-0.57098944363800119</v>
      </c>
      <c r="S92" s="21">
        <f t="shared" si="79"/>
        <v>2.8592374611457073E-3</v>
      </c>
      <c r="T92" s="18" t="str">
        <f t="shared" si="80"/>
        <v>m</v>
      </c>
      <c r="U92" t="str">
        <f t="shared" si="100"/>
        <v>OK</v>
      </c>
      <c r="W92" s="22">
        <v>-0.44900000000000001</v>
      </c>
      <c r="X92" s="22"/>
      <c r="Y92" s="22">
        <v>-0.57099999999999995</v>
      </c>
      <c r="Z92" s="22"/>
      <c r="AA92" t="str">
        <f t="shared" si="101"/>
        <v>m</v>
      </c>
      <c r="AC92" s="22">
        <f t="shared" si="102"/>
        <v>-1.3367219117210727E-5</v>
      </c>
      <c r="AD92" s="22">
        <f t="shared" si="103"/>
        <v>3.2054695818754977E-3</v>
      </c>
      <c r="AE92" s="22">
        <f t="shared" si="104"/>
        <v>1.0556361998759201E-5</v>
      </c>
      <c r="AF92" s="22">
        <f t="shared" si="103"/>
        <v>2.8592374611457073E-3</v>
      </c>
      <c r="AG92" t="str">
        <f t="shared" si="105"/>
        <v>m</v>
      </c>
      <c r="AH92" s="22">
        <f t="shared" si="106"/>
        <v>5.0944732706836859E-6</v>
      </c>
      <c r="AI92" s="22"/>
      <c r="AJ92" s="22">
        <f t="shared" si="107"/>
        <v>-6.6501369636928764E-5</v>
      </c>
      <c r="AK92" s="22"/>
      <c r="AL92" t="str">
        <f t="shared" si="108"/>
        <v>m</v>
      </c>
      <c r="AN92" s="11">
        <f t="shared" si="81"/>
        <v>500</v>
      </c>
      <c r="AO92" s="11" t="str">
        <f t="shared" si="82"/>
        <v>Hz</v>
      </c>
      <c r="AP92" s="12">
        <f t="shared" si="83"/>
        <v>1E-3</v>
      </c>
      <c r="AQ92" s="13">
        <f t="shared" si="109"/>
        <v>-4.4899490552672932E-4</v>
      </c>
      <c r="AR92" s="13">
        <f t="shared" si="110"/>
        <v>1.4654434528447477E-6</v>
      </c>
      <c r="AS92" s="13">
        <f t="shared" si="111"/>
        <v>-5.7106650136963684E-4</v>
      </c>
      <c r="AT92" s="13">
        <f t="shared" si="112"/>
        <v>7.766393665758332E-7</v>
      </c>
      <c r="AU92" s="17">
        <f t="shared" si="113"/>
        <v>7.2643883030542493E-4</v>
      </c>
      <c r="AV92" s="14">
        <f t="shared" si="114"/>
        <v>1.0923102326032678E-6</v>
      </c>
      <c r="AW92" s="17">
        <f t="shared" si="115"/>
        <v>-2.2370900734310832</v>
      </c>
      <c r="AX92" s="13">
        <f t="shared" si="116"/>
        <v>1.7179960765683607E-3</v>
      </c>
      <c r="AZ92" s="12">
        <f>IFERROR(MATCH(AU92 - 0.000001,'Ref Z list'!$C$5:$C$30,1),1)</f>
        <v>1</v>
      </c>
      <c r="BA92" s="12" t="str">
        <f>INDEX('Ref Z list'!$D$5:$D$30,AZ92)</f>
        <v>0m</v>
      </c>
      <c r="BB92" s="12">
        <f>INDEX('Ref Z list'!$C$5:$C$30,AZ92)</f>
        <v>0</v>
      </c>
      <c r="BC92" s="12">
        <f>IFERROR(MATCH(AN92&amp;AO92&amp;A92&amp;B92&amp;BA92,'Cal Data'!$AR$6:$AR$1108,0),0)</f>
        <v>15</v>
      </c>
      <c r="BD92" s="12">
        <f t="shared" si="117"/>
        <v>1</v>
      </c>
      <c r="BE92" s="12" t="str">
        <f>INDEX('Ref Z list'!$D$5:$D$30,BD92+1)</f>
        <v>1m</v>
      </c>
      <c r="BF92" s="12">
        <f>IFERROR(MATCH(AN92&amp;AO92&amp;A92&amp;B92&amp;BE92,'Cal Data'!$AR$6:$AR$1108,0),0)</f>
        <v>33</v>
      </c>
      <c r="BG92" s="12">
        <f t="shared" si="118"/>
        <v>1</v>
      </c>
      <c r="BH92" s="12" t="str">
        <f>INDEX('Ref Z list'!$D$5:$D$30,BG92)</f>
        <v>0m</v>
      </c>
      <c r="BI92" s="12" t="str">
        <f>IF(INDEX('Ref Z list'!$D$5:$D$30,BG92+1)=0,BH92,INDEX('Ref Z list'!$D$5:$D$30,BG92+1))</f>
        <v>1m</v>
      </c>
      <c r="BJ92" s="12">
        <f>INDEX('Ref Z list'!$C$5:$C$30,BG92)</f>
        <v>0</v>
      </c>
      <c r="BK92" s="12">
        <f>INDEX('Ref Z list'!$C$5:$C$30,BG92+1)</f>
        <v>1E-3</v>
      </c>
      <c r="BL92" s="14" t="str">
        <f t="shared" si="119"/>
        <v>500Hz1m0m</v>
      </c>
      <c r="BM92" s="14" t="str">
        <f t="shared" si="120"/>
        <v>500Hz1m1m</v>
      </c>
      <c r="BN92" s="12">
        <f>IFERROR(MATCH(BL92,'Cal Data'!$AR$6:$AR$1108,0),0)</f>
        <v>15</v>
      </c>
      <c r="BO92" s="12">
        <f>IFERROR(MATCH(BM92,'Cal Data'!$AR$6:$AR$1108,0),0)</f>
        <v>33</v>
      </c>
      <c r="BQ92" s="14" t="str">
        <f>INDEX('Cal Data'!AR$6:AR$1108,$BN92)</f>
        <v>500Hz1m0m</v>
      </c>
      <c r="BR92" s="14">
        <f>INDEX('Cal Data'!AS$6:AS$1108,$BN92)</f>
        <v>0</v>
      </c>
      <c r="BS92" s="14">
        <f>INDEX('Cal Data'!AT$6:AT$1108,$BN92)</f>
        <v>7.5645814062842048E-4</v>
      </c>
      <c r="BT92" s="14">
        <f>INDEX('Cal Data'!AU$6:AU$1108,$BN92)</f>
        <v>0</v>
      </c>
      <c r="BU92" s="14">
        <f>INDEX('Cal Data'!AV$6:AV$1108,$BN92)</f>
        <v>2.1487514446189072E-3</v>
      </c>
      <c r="BV92" s="14" t="str">
        <f>INDEX('Cal Data'!AR$6:AR$1108,$BO92)</f>
        <v>500Hz1m1m</v>
      </c>
      <c r="BW92" s="14">
        <f>INDEX('Cal Data'!AS$6:AS$1108,$BO92)</f>
        <v>-9.2848896418367896E-8</v>
      </c>
      <c r="BX92" s="14">
        <f>INDEX('Cal Data'!AT$6:AT$1108,$BO92)</f>
        <v>5.2854073613005424E-4</v>
      </c>
      <c r="BY92" s="14">
        <f>INDEX('Cal Data'!AU$6:AU$1108,$BO92)</f>
        <v>-8.6039446882624263E-8</v>
      </c>
      <c r="BZ92" s="14">
        <f>INDEX('Cal Data'!AV$6:AV$1108,$BO92)</f>
        <v>7.0920672748972838E-4</v>
      </c>
      <c r="CB92" s="14">
        <f t="shared" si="84"/>
        <v>-6.7449043709308733E-8</v>
      </c>
      <c r="CC92" s="14">
        <f t="shared" si="85"/>
        <v>5.2854073613005424E-4</v>
      </c>
      <c r="CD92" s="14">
        <f t="shared" si="86"/>
        <v>-8.6039446882624263E-8</v>
      </c>
      <c r="CE92" s="14">
        <f t="shared" si="87"/>
        <v>1.1030102641352328E-3</v>
      </c>
      <c r="CG92" s="14">
        <f t="shared" si="88"/>
        <v>-4.4906235457043862E-4</v>
      </c>
      <c r="CH92" s="14">
        <f t="shared" si="89"/>
        <v>5.2854886230787928E-4</v>
      </c>
      <c r="CI92" s="14">
        <f t="shared" si="90"/>
        <v>-5.7115254081651951E-4</v>
      </c>
      <c r="CJ92" s="14">
        <f t="shared" si="91"/>
        <v>1.103011357812103E-3</v>
      </c>
      <c r="CL92">
        <f>INDEX('Cal Data'!BB$6:BB$1000,$BN92)</f>
        <v>1</v>
      </c>
      <c r="CM92">
        <f>INDEX('Cal Data'!BC$6:BC$1000,$BN92)</f>
        <v>2.2780170520158201E-6</v>
      </c>
      <c r="CN92">
        <f>INDEX('Cal Data'!BD$6:BD$1000,$BN92)</f>
        <v>-8.5547269621460628E-5</v>
      </c>
      <c r="CO92">
        <f>INDEX('Cal Data'!BE$6:BE$1000,$BN92)</f>
        <v>3.7571637317726759E-3</v>
      </c>
      <c r="CP92" t="str">
        <f>INDEX('Cal Data'!BF$6:BF$1000,$BN92)</f>
        <v>OK</v>
      </c>
      <c r="CQ92">
        <f>INDEX('Cal Data'!BB$6:BB$1000,$BO92)</f>
        <v>0.99990683757909682</v>
      </c>
      <c r="CR92">
        <f>INDEX('Cal Data'!BC$6:BC$1000,$BO92)</f>
        <v>2.5207235733311515E-6</v>
      </c>
      <c r="CS92">
        <f>INDEX('Cal Data'!BD$6:BD$1000,$BO92)</f>
        <v>-8.5547269621460628E-5</v>
      </c>
      <c r="CT92">
        <f>INDEX('Cal Data'!BE$6:BE$1000,$BO92)</f>
        <v>3.7571637317726759E-3</v>
      </c>
      <c r="CU92" t="str">
        <f>INDEX('Cal Data'!BF$6:BF$1000,$BO92)</f>
        <v>OK</v>
      </c>
      <c r="CW92" s="14">
        <f t="shared" si="92"/>
        <v>0.99993232319993064</v>
      </c>
      <c r="CX92" s="14">
        <f t="shared" si="93"/>
        <v>2.5207235733311515E-6</v>
      </c>
      <c r="CY92" s="14">
        <f t="shared" si="94"/>
        <v>-8.5547269621460628E-5</v>
      </c>
      <c r="CZ92" s="14">
        <f t="shared" si="95"/>
        <v>3.7571637317726759E-3</v>
      </c>
      <c r="DB92" s="14">
        <f t="shared" si="96"/>
        <v>7.2638966724994369E-4</v>
      </c>
      <c r="DC92" s="14">
        <f t="shared" si="97"/>
        <v>2.184621232643082E-6</v>
      </c>
      <c r="DD92" s="25">
        <f t="shared" si="98"/>
        <v>-2.2371756207007047</v>
      </c>
      <c r="DE92" s="25">
        <f t="shared" si="99"/>
        <v>5.0913968008558415E-3</v>
      </c>
      <c r="DF92" s="14">
        <f t="shared" si="121"/>
        <v>-4.4901336721911721E-4</v>
      </c>
      <c r="DG92" s="14">
        <f t="shared" si="122"/>
        <v>3.2054695818754976E-6</v>
      </c>
      <c r="DH92" s="14">
        <f t="shared" si="123"/>
        <v>-5.7098944363800116E-4</v>
      </c>
      <c r="DI92" s="14">
        <f t="shared" si="124"/>
        <v>2.8592374611457074E-6</v>
      </c>
    </row>
    <row r="93" spans="1:113" x14ac:dyDescent="0.25">
      <c r="A93" s="7">
        <v>3</v>
      </c>
      <c r="B93" s="7" t="s">
        <v>3</v>
      </c>
      <c r="C93" s="10">
        <v>200</v>
      </c>
      <c r="D93" s="20">
        <v>-2.620118266306902</v>
      </c>
      <c r="E93" s="20">
        <v>1.0860134541655056E-3</v>
      </c>
      <c r="F93" s="20">
        <v>-0.82898976119959533</v>
      </c>
      <c r="G93" s="20">
        <v>1.2902577893405573E-3</v>
      </c>
      <c r="H93" s="8" t="s">
        <v>3</v>
      </c>
      <c r="I93" s="35"/>
      <c r="J93" s="20">
        <v>5.111933460142374E-5</v>
      </c>
      <c r="K93" s="20">
        <v>1.7166964069790999E-3</v>
      </c>
      <c r="L93" s="20">
        <v>1.1281567709345651E-3</v>
      </c>
      <c r="M93" s="20">
        <v>1.5878240957875214E-3</v>
      </c>
      <c r="N93" s="8" t="s">
        <v>3</v>
      </c>
      <c r="P93" s="21">
        <f t="shared" si="76"/>
        <v>-2.6199999056471288</v>
      </c>
      <c r="Q93" s="21">
        <f t="shared" si="77"/>
        <v>4.1923740914893192E-3</v>
      </c>
      <c r="R93" s="21">
        <f t="shared" si="78"/>
        <v>-0.82999977040595441</v>
      </c>
      <c r="S93" s="21">
        <f t="shared" si="79"/>
        <v>5.1936733199197827E-3</v>
      </c>
      <c r="T93" s="18" t="str">
        <f t="shared" si="80"/>
        <v>m</v>
      </c>
      <c r="U93" t="str">
        <f t="shared" si="100"/>
        <v>OK</v>
      </c>
      <c r="W93" s="22">
        <v>-2.6199999999999997</v>
      </c>
      <c r="X93" s="22"/>
      <c r="Y93" s="22">
        <v>-0.83</v>
      </c>
      <c r="Z93" s="22"/>
      <c r="AA93" t="str">
        <f t="shared" si="101"/>
        <v>m</v>
      </c>
      <c r="AC93" s="22">
        <f t="shared" si="102"/>
        <v>9.4352870849689907E-8</v>
      </c>
      <c r="AD93" s="22">
        <f t="shared" si="103"/>
        <v>4.1923740914893192E-3</v>
      </c>
      <c r="AE93" s="22">
        <f t="shared" si="104"/>
        <v>2.2959404555322749E-7</v>
      </c>
      <c r="AF93" s="22">
        <f t="shared" si="103"/>
        <v>5.1936733199197827E-3</v>
      </c>
      <c r="AG93" t="str">
        <f t="shared" si="105"/>
        <v>m</v>
      </c>
      <c r="AH93" s="22">
        <f t="shared" si="106"/>
        <v>-1.6938564150370539E-4</v>
      </c>
      <c r="AI93" s="22"/>
      <c r="AJ93" s="22">
        <f t="shared" si="107"/>
        <v>-1.1791797052995712E-4</v>
      </c>
      <c r="AK93" s="22"/>
      <c r="AL93" t="str">
        <f t="shared" si="108"/>
        <v>m</v>
      </c>
      <c r="AN93" s="11">
        <f t="shared" si="81"/>
        <v>200</v>
      </c>
      <c r="AO93" s="11" t="str">
        <f t="shared" si="82"/>
        <v>Hz</v>
      </c>
      <c r="AP93" s="12">
        <f t="shared" si="83"/>
        <v>1E-3</v>
      </c>
      <c r="AQ93" s="13">
        <f t="shared" si="109"/>
        <v>-2.6201693856415034E-3</v>
      </c>
      <c r="AR93" s="13">
        <f t="shared" si="110"/>
        <v>2.0313718951396969E-6</v>
      </c>
      <c r="AS93" s="13">
        <f t="shared" si="111"/>
        <v>-8.3011791797052989E-4</v>
      </c>
      <c r="AT93" s="13">
        <f t="shared" si="112"/>
        <v>2.0459595602351091E-6</v>
      </c>
      <c r="AU93" s="17">
        <f t="shared" si="113"/>
        <v>2.7485238523958094E-3</v>
      </c>
      <c r="AV93" s="14">
        <f t="shared" si="114"/>
        <v>2.0327068919835981E-6</v>
      </c>
      <c r="AW93" s="17">
        <f t="shared" si="115"/>
        <v>-2.8347784198662009</v>
      </c>
      <c r="AX93" s="13">
        <f t="shared" si="116"/>
        <v>7.4390230037704003E-4</v>
      </c>
      <c r="AZ93" s="12">
        <f>IFERROR(MATCH(AU93 - 0.000001,'Ref Z list'!$C$5:$C$30,1),1)</f>
        <v>2</v>
      </c>
      <c r="BA93" s="12" t="str">
        <f>INDEX('Ref Z list'!$D$5:$D$30,AZ93)</f>
        <v>1m</v>
      </c>
      <c r="BB93" s="12">
        <f>INDEX('Ref Z list'!$C$5:$C$30,AZ93)</f>
        <v>1E-3</v>
      </c>
      <c r="BC93" s="12">
        <f>IFERROR(MATCH(AN93&amp;AO93&amp;A93&amp;B93&amp;BA93,'Cal Data'!$AR$6:$AR$1108,0),0)</f>
        <v>50</v>
      </c>
      <c r="BD93" s="12">
        <f t="shared" si="117"/>
        <v>2</v>
      </c>
      <c r="BE93" s="12" t="str">
        <f>INDEX('Ref Z list'!$D$5:$D$30,BD93+1)</f>
        <v>3m</v>
      </c>
      <c r="BF93" s="12">
        <f>IFERROR(MATCH(AN93&amp;AO93&amp;A93&amp;B93&amp;BE93,'Cal Data'!$AR$6:$AR$1108,0),0)</f>
        <v>68</v>
      </c>
      <c r="BG93" s="12">
        <f t="shared" si="118"/>
        <v>2</v>
      </c>
      <c r="BH93" s="12" t="str">
        <f>INDEX('Ref Z list'!$D$5:$D$30,BG93)</f>
        <v>1m</v>
      </c>
      <c r="BI93" s="12" t="str">
        <f>IF(INDEX('Ref Z list'!$D$5:$D$30,BG93+1)=0,BH93,INDEX('Ref Z list'!$D$5:$D$30,BG93+1))</f>
        <v>3m</v>
      </c>
      <c r="BJ93" s="12">
        <f>INDEX('Ref Z list'!$C$5:$C$30,BG93)</f>
        <v>1E-3</v>
      </c>
      <c r="BK93" s="12">
        <f>INDEX('Ref Z list'!$C$5:$C$30,BG93+1)</f>
        <v>3.0000000000000001E-3</v>
      </c>
      <c r="BL93" s="14" t="str">
        <f t="shared" si="119"/>
        <v>200Hz3m1m</v>
      </c>
      <c r="BM93" s="14" t="str">
        <f t="shared" si="120"/>
        <v>200Hz3m3m</v>
      </c>
      <c r="BN93" s="12">
        <f>IFERROR(MATCH(BL93,'Cal Data'!$AR$6:$AR$1108,0),0)</f>
        <v>50</v>
      </c>
      <c r="BO93" s="12">
        <f>IFERROR(MATCH(BM93,'Cal Data'!$AR$6:$AR$1108,0),0)</f>
        <v>68</v>
      </c>
      <c r="BQ93" s="14" t="str">
        <f>INDEX('Cal Data'!AR$6:AR$1108,$BN93)</f>
        <v>200Hz3m1m</v>
      </c>
      <c r="BR93" s="14">
        <f>INDEX('Cal Data'!AS$6:AS$1108,$BN93)</f>
        <v>3.3234618867930901E-8</v>
      </c>
      <c r="BS93" s="14">
        <f>INDEX('Cal Data'!AT$6:AT$1108,$BN93)</f>
        <v>5.6210101208517159E-4</v>
      </c>
      <c r="BT93" s="14">
        <f>INDEX('Cal Data'!AU$6:AU$1108,$BN93)</f>
        <v>1.0006056217813715E-7</v>
      </c>
      <c r="BU93" s="14">
        <f>INDEX('Cal Data'!AV$6:AV$1108,$BN93)</f>
        <v>1.3627126542815147E-3</v>
      </c>
      <c r="BV93" s="14" t="str">
        <f>INDEX('Cal Data'!AR$6:AR$1108,$BO93)</f>
        <v>200Hz3m3m</v>
      </c>
      <c r="BW93" s="14">
        <f>INDEX('Cal Data'!AS$6:AS$1108,$BO93)</f>
        <v>-2.6057228086741671E-7</v>
      </c>
      <c r="BX93" s="14">
        <f>INDEX('Cal Data'!AT$6:AT$1108,$BO93)</f>
        <v>4.3955222585453284E-4</v>
      </c>
      <c r="BY93" s="14">
        <f>INDEX('Cal Data'!AU$6:AU$1108,$BO93)</f>
        <v>-1.2040291056566672E-7</v>
      </c>
      <c r="BZ93" s="14">
        <f>INDEX('Cal Data'!AV$6:AV$1108,$BO93)</f>
        <v>2.7985583190566553E-3</v>
      </c>
      <c r="CB93" s="14">
        <f t="shared" si="84"/>
        <v>-2.2362956722492877E-7</v>
      </c>
      <c r="CC93" s="14">
        <f t="shared" si="85"/>
        <v>4.3955222585453284E-4</v>
      </c>
      <c r="CD93" s="14">
        <f t="shared" si="86"/>
        <v>-9.2682258159140066E-8</v>
      </c>
      <c r="CE93" s="14">
        <f t="shared" si="87"/>
        <v>2.6180178508907401E-3</v>
      </c>
      <c r="CG93" s="14">
        <f t="shared" si="88"/>
        <v>-2.6203930152087283E-3</v>
      </c>
      <c r="CH93" s="14">
        <f t="shared" si="89"/>
        <v>4.3957100125096936E-4</v>
      </c>
      <c r="CI93" s="14">
        <f t="shared" si="90"/>
        <v>-8.3021060022868908E-4</v>
      </c>
      <c r="CJ93" s="14">
        <f t="shared" si="91"/>
        <v>2.6180210486901473E-3</v>
      </c>
      <c r="CL93">
        <f>INDEX('Cal Data'!BB$6:BB$1000,$BN93)</f>
        <v>1.0000334179298491</v>
      </c>
      <c r="CM93">
        <f>INDEX('Cal Data'!BC$6:BC$1000,$BN93)</f>
        <v>2.575202516457802E-6</v>
      </c>
      <c r="CN93">
        <f>INDEX('Cal Data'!BD$6:BD$1000,$BN93)</f>
        <v>9.9997397909729795E-5</v>
      </c>
      <c r="CO93">
        <f>INDEX('Cal Data'!BE$6:BE$1000,$BN93)</f>
        <v>1.5282590512580609E-3</v>
      </c>
      <c r="CP93" t="str">
        <f>INDEX('Cal Data'!BF$6:BF$1000,$BN93)</f>
        <v>OK</v>
      </c>
      <c r="CQ93">
        <f>INDEX('Cal Data'!BB$6:BB$1000,$BO93)</f>
        <v>0.99991310730902805</v>
      </c>
      <c r="CR93">
        <f>INDEX('Cal Data'!BC$6:BC$1000,$BO93)</f>
        <v>6.286635610939823E-7</v>
      </c>
      <c r="CS93">
        <f>INDEX('Cal Data'!BD$6:BD$1000,$BO93)</f>
        <v>-3.9953799991234405E-5</v>
      </c>
      <c r="CT93">
        <f>INDEX('Cal Data'!BE$6:BE$1000,$BO93)</f>
        <v>1.1794228014728359E-3</v>
      </c>
      <c r="CU93" t="str">
        <f>INDEX('Cal Data'!BF$6:BF$1000,$BO93)</f>
        <v>OK</v>
      </c>
      <c r="CW93" s="14">
        <f t="shared" si="92"/>
        <v>0.99992823493474803</v>
      </c>
      <c r="CX93" s="14">
        <f t="shared" si="93"/>
        <v>6.286635610939823E-7</v>
      </c>
      <c r="CY93" s="14">
        <f t="shared" si="94"/>
        <v>-2.2356605940871305E-5</v>
      </c>
      <c r="CZ93" s="14">
        <f t="shared" si="95"/>
        <v>1.2232847995931767E-3</v>
      </c>
      <c r="DB93" s="14">
        <f t="shared" si="96"/>
        <v>2.7483266044021955E-3</v>
      </c>
      <c r="DC93" s="14">
        <f t="shared" si="97"/>
        <v>4.065414151165635E-6</v>
      </c>
      <c r="DD93" s="25">
        <f t="shared" si="98"/>
        <v>-2.8348007764721417</v>
      </c>
      <c r="DE93" s="25">
        <f t="shared" si="99"/>
        <v>1.9261329733278349E-3</v>
      </c>
      <c r="DF93" s="14">
        <f t="shared" si="121"/>
        <v>-2.6199999056471289E-3</v>
      </c>
      <c r="DG93" s="14">
        <f t="shared" si="122"/>
        <v>4.1923740914893191E-6</v>
      </c>
      <c r="DH93" s="14">
        <f t="shared" si="123"/>
        <v>-8.2999977040595441E-4</v>
      </c>
      <c r="DI93" s="14">
        <f t="shared" si="124"/>
        <v>5.1936733199197831E-6</v>
      </c>
    </row>
    <row r="94" spans="1:113" x14ac:dyDescent="0.25">
      <c r="A94" s="7">
        <v>10</v>
      </c>
      <c r="B94" s="7" t="s">
        <v>3</v>
      </c>
      <c r="C94" s="10">
        <v>0.02</v>
      </c>
      <c r="D94" s="20">
        <v>-4.4319477896502217</v>
      </c>
      <c r="E94" s="20">
        <v>8.2231978784371904E-4</v>
      </c>
      <c r="F94" s="20">
        <v>-1.368006653029715</v>
      </c>
      <c r="G94" s="20">
        <v>1.3716441555962446E-3</v>
      </c>
      <c r="H94" s="8" t="s">
        <v>3</v>
      </c>
      <c r="I94" s="35"/>
      <c r="J94" s="20">
        <v>-1.8996786790589281E-3</v>
      </c>
      <c r="K94" s="20">
        <v>1.7021802476813882E-3</v>
      </c>
      <c r="L94" s="20">
        <v>1.6864769106408298E-3</v>
      </c>
      <c r="M94" s="20">
        <v>1.3059430846840895E-3</v>
      </c>
      <c r="N94" s="8" t="s">
        <v>3</v>
      </c>
      <c r="P94" s="21">
        <f t="shared" si="76"/>
        <v>-4.4300000017746619</v>
      </c>
      <c r="Q94" s="21">
        <f t="shared" si="77"/>
        <v>3.9196191255512621E-3</v>
      </c>
      <c r="R94" s="21">
        <f t="shared" si="78"/>
        <v>-1.3699999896315078</v>
      </c>
      <c r="S94" s="21">
        <f t="shared" si="79"/>
        <v>5.0422574284918363E-3</v>
      </c>
      <c r="T94" s="18" t="str">
        <f t="shared" si="80"/>
        <v>m</v>
      </c>
      <c r="U94" t="str">
        <f t="shared" si="100"/>
        <v>OK</v>
      </c>
      <c r="W94" s="22">
        <v>-4.43</v>
      </c>
      <c r="X94" s="22"/>
      <c r="Y94" s="22">
        <v>-1.3699999999999999</v>
      </c>
      <c r="Z94" s="22"/>
      <c r="AA94" t="str">
        <f t="shared" si="101"/>
        <v>m</v>
      </c>
      <c r="AC94" s="22">
        <f t="shared" si="102"/>
        <v>-1.7746621949754626E-9</v>
      </c>
      <c r="AD94" s="22">
        <f t="shared" si="103"/>
        <v>3.9196191255512621E-3</v>
      </c>
      <c r="AE94" s="22">
        <f t="shared" si="104"/>
        <v>1.0368492064927182E-8</v>
      </c>
      <c r="AF94" s="22">
        <f t="shared" si="103"/>
        <v>5.0422574284918363E-3</v>
      </c>
      <c r="AG94" t="str">
        <f t="shared" si="105"/>
        <v>m</v>
      </c>
      <c r="AH94" s="22">
        <f t="shared" si="106"/>
        <v>-4.811097116341756E-5</v>
      </c>
      <c r="AI94" s="22"/>
      <c r="AJ94" s="22">
        <f t="shared" si="107"/>
        <v>3.0687005964402658E-4</v>
      </c>
      <c r="AK94" s="22"/>
      <c r="AL94" t="str">
        <f t="shared" si="108"/>
        <v>m</v>
      </c>
      <c r="AN94" s="11">
        <f t="shared" si="81"/>
        <v>20</v>
      </c>
      <c r="AO94" s="11" t="str">
        <f t="shared" si="82"/>
        <v>mHz</v>
      </c>
      <c r="AP94" s="12">
        <f t="shared" si="83"/>
        <v>1E-3</v>
      </c>
      <c r="AQ94" s="13">
        <f t="shared" si="109"/>
        <v>-4.4300481109711635E-3</v>
      </c>
      <c r="AR94" s="13">
        <f t="shared" si="110"/>
        <v>1.8904040385790577E-6</v>
      </c>
      <c r="AS94" s="13">
        <f t="shared" si="111"/>
        <v>-1.369693129940356E-3</v>
      </c>
      <c r="AT94" s="13">
        <f t="shared" si="112"/>
        <v>1.8939099846654619E-6</v>
      </c>
      <c r="AU94" s="17">
        <f t="shared" si="113"/>
        <v>4.6369586515004621E-3</v>
      </c>
      <c r="AV94" s="14">
        <f t="shared" si="114"/>
        <v>1.8907102015825914E-6</v>
      </c>
      <c r="AW94" s="17">
        <f t="shared" si="115"/>
        <v>-2.8417330273537731</v>
      </c>
      <c r="AX94" s="13">
        <f t="shared" si="116"/>
        <v>4.0837205619651597E-4</v>
      </c>
      <c r="AZ94" s="12">
        <f>IFERROR(MATCH(AU94 - 0.000001,'Ref Z list'!$C$5:$C$30,1),1)</f>
        <v>3</v>
      </c>
      <c r="BA94" s="12" t="str">
        <f>INDEX('Ref Z list'!$D$5:$D$30,AZ94)</f>
        <v>3m</v>
      </c>
      <c r="BB94" s="12">
        <f>INDEX('Ref Z list'!$C$5:$C$30,AZ94)</f>
        <v>3.0000000000000001E-3</v>
      </c>
      <c r="BC94" s="12">
        <f>IFERROR(MATCH(AN94&amp;AO94&amp;A94&amp;B94&amp;BA94,'Cal Data'!$AR$6:$AR$1108,0),0)</f>
        <v>74</v>
      </c>
      <c r="BD94" s="12">
        <f t="shared" si="117"/>
        <v>3</v>
      </c>
      <c r="BE94" s="12" t="str">
        <f>INDEX('Ref Z list'!$D$5:$D$30,BD94+1)</f>
        <v>10m</v>
      </c>
      <c r="BF94" s="12">
        <f>IFERROR(MATCH(AN94&amp;AO94&amp;A94&amp;B94&amp;BE94,'Cal Data'!$AR$6:$AR$1108,0),0)</f>
        <v>92</v>
      </c>
      <c r="BG94" s="12">
        <f t="shared" si="118"/>
        <v>3</v>
      </c>
      <c r="BH94" s="12" t="str">
        <f>INDEX('Ref Z list'!$D$5:$D$30,BG94)</f>
        <v>3m</v>
      </c>
      <c r="BI94" s="12" t="str">
        <f>IF(INDEX('Ref Z list'!$D$5:$D$30,BG94+1)=0,BH94,INDEX('Ref Z list'!$D$5:$D$30,BG94+1))</f>
        <v>10m</v>
      </c>
      <c r="BJ94" s="12">
        <f>INDEX('Ref Z list'!$C$5:$C$30,BG94)</f>
        <v>3.0000000000000001E-3</v>
      </c>
      <c r="BK94" s="12">
        <f>INDEX('Ref Z list'!$C$5:$C$30,BG94+1)</f>
        <v>0.01</v>
      </c>
      <c r="BL94" s="14" t="str">
        <f t="shared" si="119"/>
        <v>20mHz10m3m</v>
      </c>
      <c r="BM94" s="14" t="str">
        <f t="shared" si="120"/>
        <v>20mHz10m10m</v>
      </c>
      <c r="BN94" s="12">
        <f>IFERROR(MATCH(BL94,'Cal Data'!$AR$6:$AR$1108,0),0)</f>
        <v>74</v>
      </c>
      <c r="BO94" s="12">
        <f>IFERROR(MATCH(BM94,'Cal Data'!$AR$6:$AR$1108,0),0)</f>
        <v>92</v>
      </c>
      <c r="BQ94" s="14" t="str">
        <f>INDEX('Cal Data'!AR$6:AR$1108,$BN94)</f>
        <v>20mHz10m3m</v>
      </c>
      <c r="BR94" s="14">
        <f>INDEX('Cal Data'!AS$6:AS$1108,$BN94)</f>
        <v>7.0523712859121845E-8</v>
      </c>
      <c r="BS94" s="14">
        <f>INDEX('Cal Data'!AT$6:AT$1108,$BN94)</f>
        <v>2.2396588366505993E-3</v>
      </c>
      <c r="BT94" s="14">
        <f>INDEX('Cal Data'!AU$6:AU$1108,$BN94)</f>
        <v>2.9998245074496835E-7</v>
      </c>
      <c r="BU94" s="14">
        <f>INDEX('Cal Data'!AV$6:AV$1108,$BN94)</f>
        <v>2.0959534600831493E-3</v>
      </c>
      <c r="BV94" s="14" t="str">
        <f>INDEX('Cal Data'!AR$6:AR$1108,$BO94)</f>
        <v>20mHz10m10m</v>
      </c>
      <c r="BW94" s="14">
        <f>INDEX('Cal Data'!AS$6:AS$1108,$BO94)</f>
        <v>-3.5801347790867522E-7</v>
      </c>
      <c r="BX94" s="14">
        <f>INDEX('Cal Data'!AT$6:AT$1108,$BO94)</f>
        <v>3.4885013851606015E-3</v>
      </c>
      <c r="BY94" s="14">
        <f>INDEX('Cal Data'!AU$6:AU$1108,$BO94)</f>
        <v>-4.4192948377274124E-7</v>
      </c>
      <c r="BZ94" s="14">
        <f>INDEX('Cal Data'!AV$6:AV$1108,$BO94)</f>
        <v>1.872575319091413E-3</v>
      </c>
      <c r="CB94" s="14">
        <f t="shared" si="84"/>
        <v>-2.9690238843313771E-8</v>
      </c>
      <c r="CC94" s="14">
        <f t="shared" si="85"/>
        <v>3.4885013851606015E-3</v>
      </c>
      <c r="CD94" s="14">
        <f t="shared" si="86"/>
        <v>1.2648542790779562E-7</v>
      </c>
      <c r="CE94" s="14">
        <f t="shared" si="87"/>
        <v>2.0437162057327903E-3</v>
      </c>
      <c r="CG94" s="14">
        <f t="shared" si="88"/>
        <v>-4.4300778012100065E-3</v>
      </c>
      <c r="CH94" s="14">
        <f t="shared" si="89"/>
        <v>3.4885034339637898E-3</v>
      </c>
      <c r="CI94" s="14">
        <f t="shared" si="90"/>
        <v>-1.3695666445124482E-3</v>
      </c>
      <c r="CJ94" s="14">
        <f t="shared" si="91"/>
        <v>2.0437197158991623E-3</v>
      </c>
      <c r="CL94">
        <f>INDEX('Cal Data'!BB$6:BB$1000,$BN94)</f>
        <v>1.000023507206556</v>
      </c>
      <c r="CM94">
        <f>INDEX('Cal Data'!BC$6:BC$1000,$BN94)</f>
        <v>4.2619538155769377E-6</v>
      </c>
      <c r="CN94">
        <f>INDEX('Cal Data'!BD$6:BD$1000,$BN94)</f>
        <v>1.0000618517569447E-4</v>
      </c>
      <c r="CO94">
        <f>INDEX('Cal Data'!BE$6:BE$1000,$BN94)</f>
        <v>9.2180576541343439E-4</v>
      </c>
      <c r="CP94" t="str">
        <f>INDEX('Cal Data'!BF$6:BF$1000,$BN94)</f>
        <v>OK</v>
      </c>
      <c r="CQ94">
        <f>INDEX('Cal Data'!BB$6:BB$1000,$BO94)</f>
        <v>0.99996419828311256</v>
      </c>
      <c r="CR94">
        <f>INDEX('Cal Data'!BC$6:BC$1000,$BO94)</f>
        <v>3.7417744444285652E-6</v>
      </c>
      <c r="CS94">
        <f>INDEX('Cal Data'!BD$6:BD$1000,$BO94)</f>
        <v>-4.4180199207365583E-5</v>
      </c>
      <c r="CT94">
        <f>INDEX('Cal Data'!BE$6:BE$1000,$BO94)</f>
        <v>1.9379398033598713E-4</v>
      </c>
      <c r="CU94" t="str">
        <f>INDEX('Cal Data'!BF$6:BF$1000,$BO94)</f>
        <v>OK</v>
      </c>
      <c r="CW94" s="14">
        <f t="shared" si="92"/>
        <v>1.0000096377415071</v>
      </c>
      <c r="CX94" s="14">
        <f t="shared" si="93"/>
        <v>3.7417744444285652E-6</v>
      </c>
      <c r="CY94" s="14">
        <f t="shared" si="94"/>
        <v>6.628802098363429E-5</v>
      </c>
      <c r="CZ94" s="14">
        <f t="shared" si="95"/>
        <v>7.5155930970245981E-4</v>
      </c>
      <c r="DB94" s="14">
        <f t="shared" si="96"/>
        <v>4.6370033413093243E-3</v>
      </c>
      <c r="DC94" s="14">
        <f t="shared" si="97"/>
        <v>3.7814602078703004E-6</v>
      </c>
      <c r="DD94" s="25">
        <f t="shared" si="98"/>
        <v>-2.8416667393327892</v>
      </c>
      <c r="DE94" s="25">
        <f t="shared" si="99"/>
        <v>1.1099154657581447E-3</v>
      </c>
      <c r="DF94" s="14">
        <f t="shared" si="121"/>
        <v>-4.4300000017746619E-3</v>
      </c>
      <c r="DG94" s="14">
        <f t="shared" si="122"/>
        <v>3.9196191255512621E-6</v>
      </c>
      <c r="DH94" s="14">
        <f t="shared" si="123"/>
        <v>-1.3699999896315078E-3</v>
      </c>
      <c r="DI94" s="14">
        <f t="shared" si="124"/>
        <v>5.0422574284918366E-6</v>
      </c>
    </row>
    <row r="95" spans="1:113" x14ac:dyDescent="0.25">
      <c r="A95" s="7">
        <v>1</v>
      </c>
      <c r="B95" s="7" t="s">
        <v>3</v>
      </c>
      <c r="C95" s="10">
        <v>500</v>
      </c>
      <c r="D95" s="20">
        <v>-0.86754709365177751</v>
      </c>
      <c r="E95" s="20">
        <v>5.4372085186113397E-4</v>
      </c>
      <c r="F95" s="20">
        <v>3.3558062037411531E-3</v>
      </c>
      <c r="G95" s="20">
        <v>1.0231844097799451E-3</v>
      </c>
      <c r="H95" s="8" t="s">
        <v>3</v>
      </c>
      <c r="I95" s="35"/>
      <c r="J95" s="20">
        <v>1.5234189108467256E-3</v>
      </c>
      <c r="K95" s="20">
        <v>1.2020715219152568E-3</v>
      </c>
      <c r="L95" s="20">
        <v>7.0015079375418431E-4</v>
      </c>
      <c r="M95" s="20">
        <v>1.4603114529005941E-4</v>
      </c>
      <c r="N95" s="8" t="s">
        <v>3</v>
      </c>
      <c r="P95" s="21">
        <f t="shared" si="76"/>
        <v>-0.86899991784409114</v>
      </c>
      <c r="Q95" s="21">
        <f t="shared" si="77"/>
        <v>2.6386533620573476E-3</v>
      </c>
      <c r="R95" s="21">
        <f t="shared" si="78"/>
        <v>2.7297809747762291E-3</v>
      </c>
      <c r="S95" s="21">
        <f t="shared" si="79"/>
        <v>3.8642395211130331E-3</v>
      </c>
      <c r="T95" s="18" t="str">
        <f t="shared" si="80"/>
        <v>m</v>
      </c>
      <c r="U95" t="str">
        <f t="shared" si="100"/>
        <v>OK</v>
      </c>
      <c r="W95" s="22">
        <v>-0.86899999999999999</v>
      </c>
      <c r="X95" s="22"/>
      <c r="Y95" s="22">
        <v>2.7199999999999998E-3</v>
      </c>
      <c r="Z95" s="22"/>
      <c r="AA95" t="str">
        <f t="shared" si="101"/>
        <v>m</v>
      </c>
      <c r="AC95" s="22">
        <f t="shared" si="102"/>
        <v>8.2155908853742687E-8</v>
      </c>
      <c r="AD95" s="22">
        <f t="shared" si="103"/>
        <v>2.6386533620573476E-3</v>
      </c>
      <c r="AE95" s="22">
        <f t="shared" si="104"/>
        <v>9.7809747762293842E-6</v>
      </c>
      <c r="AF95" s="22">
        <f t="shared" si="103"/>
        <v>3.8642395211130331E-3</v>
      </c>
      <c r="AG95" t="str">
        <f t="shared" si="105"/>
        <v>m</v>
      </c>
      <c r="AH95" s="22">
        <f t="shared" si="106"/>
        <v>-7.0512562624247543E-5</v>
      </c>
      <c r="AI95" s="22"/>
      <c r="AJ95" s="22">
        <f t="shared" si="107"/>
        <v>-6.4344590013031087E-5</v>
      </c>
      <c r="AK95" s="22"/>
      <c r="AL95" t="str">
        <f t="shared" si="108"/>
        <v>m</v>
      </c>
      <c r="AN95" s="11">
        <f t="shared" si="81"/>
        <v>500</v>
      </c>
      <c r="AO95" s="11" t="str">
        <f t="shared" si="82"/>
        <v>Hz</v>
      </c>
      <c r="AP95" s="12">
        <f t="shared" si="83"/>
        <v>1E-3</v>
      </c>
      <c r="AQ95" s="13">
        <f t="shared" si="109"/>
        <v>-8.6907051256262429E-4</v>
      </c>
      <c r="AR95" s="13">
        <f t="shared" si="110"/>
        <v>1.3193211544382433E-6</v>
      </c>
      <c r="AS95" s="13">
        <f t="shared" si="111"/>
        <v>2.6556554099869689E-6</v>
      </c>
      <c r="AT95" s="13">
        <f t="shared" si="112"/>
        <v>1.0335528200394314E-6</v>
      </c>
      <c r="AU95" s="17">
        <f t="shared" si="113"/>
        <v>8.6907457005225915E-4</v>
      </c>
      <c r="AV95" s="14">
        <f t="shared" si="114"/>
        <v>1.3193187750681529E-6</v>
      </c>
      <c r="AW95" s="17">
        <f t="shared" si="115"/>
        <v>3.1385369209353486</v>
      </c>
      <c r="AX95" s="13">
        <f t="shared" si="116"/>
        <v>1.1892602693635765E-3</v>
      </c>
      <c r="AZ95" s="12">
        <f>IFERROR(MATCH(AU95 - 0.000001,'Ref Z list'!$C$5:$C$30,1),1)</f>
        <v>1</v>
      </c>
      <c r="BA95" s="12" t="str">
        <f>INDEX('Ref Z list'!$D$5:$D$30,AZ95)</f>
        <v>0m</v>
      </c>
      <c r="BB95" s="12">
        <f>INDEX('Ref Z list'!$C$5:$C$30,AZ95)</f>
        <v>0</v>
      </c>
      <c r="BC95" s="12">
        <f>IFERROR(MATCH(AN95&amp;AO95&amp;A95&amp;B95&amp;BA95,'Cal Data'!$AR$6:$AR$1108,0),0)</f>
        <v>15</v>
      </c>
      <c r="BD95" s="12">
        <f t="shared" si="117"/>
        <v>1</v>
      </c>
      <c r="BE95" s="12" t="str">
        <f>INDEX('Ref Z list'!$D$5:$D$30,BD95+1)</f>
        <v>1m</v>
      </c>
      <c r="BF95" s="12">
        <f>IFERROR(MATCH(AN95&amp;AO95&amp;A95&amp;B95&amp;BE95,'Cal Data'!$AR$6:$AR$1108,0),0)</f>
        <v>33</v>
      </c>
      <c r="BG95" s="12">
        <f t="shared" si="118"/>
        <v>1</v>
      </c>
      <c r="BH95" s="12" t="str">
        <f>INDEX('Ref Z list'!$D$5:$D$30,BG95)</f>
        <v>0m</v>
      </c>
      <c r="BI95" s="12" t="str">
        <f>IF(INDEX('Ref Z list'!$D$5:$D$30,BG95+1)=0,BH95,INDEX('Ref Z list'!$D$5:$D$30,BG95+1))</f>
        <v>1m</v>
      </c>
      <c r="BJ95" s="12">
        <f>INDEX('Ref Z list'!$C$5:$C$30,BG95)</f>
        <v>0</v>
      </c>
      <c r="BK95" s="12">
        <f>INDEX('Ref Z list'!$C$5:$C$30,BG95+1)</f>
        <v>1E-3</v>
      </c>
      <c r="BL95" s="14" t="str">
        <f t="shared" si="119"/>
        <v>500Hz1m0m</v>
      </c>
      <c r="BM95" s="14" t="str">
        <f t="shared" si="120"/>
        <v>500Hz1m1m</v>
      </c>
      <c r="BN95" s="12">
        <f>IFERROR(MATCH(BL95,'Cal Data'!$AR$6:$AR$1108,0),0)</f>
        <v>15</v>
      </c>
      <c r="BO95" s="12">
        <f>IFERROR(MATCH(BM95,'Cal Data'!$AR$6:$AR$1108,0),0)</f>
        <v>33</v>
      </c>
      <c r="BQ95" s="14" t="str">
        <f>INDEX('Cal Data'!AR$6:AR$1108,$BN95)</f>
        <v>500Hz1m0m</v>
      </c>
      <c r="BR95" s="14">
        <f>INDEX('Cal Data'!AS$6:AS$1108,$BN95)</f>
        <v>0</v>
      </c>
      <c r="BS95" s="14">
        <f>INDEX('Cal Data'!AT$6:AT$1108,$BN95)</f>
        <v>7.5645814062842048E-4</v>
      </c>
      <c r="BT95" s="14">
        <f>INDEX('Cal Data'!AU$6:AU$1108,$BN95)</f>
        <v>0</v>
      </c>
      <c r="BU95" s="14">
        <f>INDEX('Cal Data'!AV$6:AV$1108,$BN95)</f>
        <v>2.1487514446189072E-3</v>
      </c>
      <c r="BV95" s="14" t="str">
        <f>INDEX('Cal Data'!AR$6:AR$1108,$BO95)</f>
        <v>500Hz1m1m</v>
      </c>
      <c r="BW95" s="14">
        <f>INDEX('Cal Data'!AS$6:AS$1108,$BO95)</f>
        <v>-9.2848896418367896E-8</v>
      </c>
      <c r="BX95" s="14">
        <f>INDEX('Cal Data'!AT$6:AT$1108,$BO95)</f>
        <v>5.2854073613005424E-4</v>
      </c>
      <c r="BY95" s="14">
        <f>INDEX('Cal Data'!AU$6:AU$1108,$BO95)</f>
        <v>-8.6039446882624263E-8</v>
      </c>
      <c r="BZ95" s="14">
        <f>INDEX('Cal Data'!AV$6:AV$1108,$BO95)</f>
        <v>7.0920672748972838E-4</v>
      </c>
      <c r="CB95" s="14">
        <f t="shared" si="84"/>
        <v>-8.0692614734619813E-8</v>
      </c>
      <c r="CC95" s="14">
        <f t="shared" si="85"/>
        <v>5.2854073613005424E-4</v>
      </c>
      <c r="CD95" s="14">
        <f t="shared" si="86"/>
        <v>-8.6039446882624263E-8</v>
      </c>
      <c r="CE95" s="14">
        <f t="shared" si="87"/>
        <v>8.9767973850886514E-4</v>
      </c>
      <c r="CG95" s="14">
        <f t="shared" si="88"/>
        <v>-8.6915120517735891E-4</v>
      </c>
      <c r="CH95" s="14">
        <f t="shared" si="89"/>
        <v>5.2854732255696256E-4</v>
      </c>
      <c r="CI95" s="14">
        <f t="shared" si="90"/>
        <v>2.5696159631043446E-6</v>
      </c>
      <c r="CJ95" s="14">
        <f t="shared" si="91"/>
        <v>8.9768211848909615E-4</v>
      </c>
      <c r="CL95">
        <f>INDEX('Cal Data'!BB$6:BB$1000,$BN95)</f>
        <v>1</v>
      </c>
      <c r="CM95">
        <f>INDEX('Cal Data'!BC$6:BC$1000,$BN95)</f>
        <v>2.2780170520158201E-6</v>
      </c>
      <c r="CN95">
        <f>INDEX('Cal Data'!BD$6:BD$1000,$BN95)</f>
        <v>-8.5547269621460628E-5</v>
      </c>
      <c r="CO95">
        <f>INDEX('Cal Data'!BE$6:BE$1000,$BN95)</f>
        <v>3.7571637317726759E-3</v>
      </c>
      <c r="CP95" t="str">
        <f>INDEX('Cal Data'!BF$6:BF$1000,$BN95)</f>
        <v>OK</v>
      </c>
      <c r="CQ95">
        <f>INDEX('Cal Data'!BB$6:BB$1000,$BO95)</f>
        <v>0.99990683757909682</v>
      </c>
      <c r="CR95">
        <f>INDEX('Cal Data'!BC$6:BC$1000,$BO95)</f>
        <v>2.5207235733311515E-6</v>
      </c>
      <c r="CS95">
        <f>INDEX('Cal Data'!BD$6:BD$1000,$BO95)</f>
        <v>-8.5547269621460628E-5</v>
      </c>
      <c r="CT95">
        <f>INDEX('Cal Data'!BE$6:BE$1000,$BO95)</f>
        <v>3.7571637317726759E-3</v>
      </c>
      <c r="CU95" t="str">
        <f>INDEX('Cal Data'!BF$6:BF$1000,$BO95)</f>
        <v>OK</v>
      </c>
      <c r="CW95" s="14">
        <f t="shared" si="92"/>
        <v>0.9999190349091085</v>
      </c>
      <c r="CX95" s="14">
        <f t="shared" si="93"/>
        <v>2.5207235733311515E-6</v>
      </c>
      <c r="CY95" s="14">
        <f t="shared" si="94"/>
        <v>-8.5547269621460628E-5</v>
      </c>
      <c r="CZ95" s="14">
        <f t="shared" si="95"/>
        <v>3.7571637317726759E-3</v>
      </c>
      <c r="DB95" s="14">
        <f t="shared" si="96"/>
        <v>8.6900420535070339E-4</v>
      </c>
      <c r="DC95" s="14">
        <f t="shared" si="97"/>
        <v>2.638638459535827E-6</v>
      </c>
      <c r="DD95" s="25">
        <f t="shared" si="98"/>
        <v>3.1384513736657271</v>
      </c>
      <c r="DE95" s="25">
        <f t="shared" si="99"/>
        <v>4.4467560378881688E-3</v>
      </c>
      <c r="DF95" s="14">
        <f t="shared" si="121"/>
        <v>-8.6899991784409117E-4</v>
      </c>
      <c r="DG95" s="14">
        <f t="shared" si="122"/>
        <v>2.6386533620573478E-6</v>
      </c>
      <c r="DH95" s="14">
        <f t="shared" si="123"/>
        <v>2.7297809747762294E-6</v>
      </c>
      <c r="DI95" s="14">
        <f t="shared" si="124"/>
        <v>3.864239521113033E-6</v>
      </c>
    </row>
    <row r="96" spans="1:113" x14ac:dyDescent="0.25">
      <c r="A96" s="7">
        <v>10</v>
      </c>
      <c r="B96" s="7" t="s">
        <v>3</v>
      </c>
      <c r="C96" s="10">
        <v>0.05</v>
      </c>
      <c r="D96" s="20">
        <v>9.1315210582480759</v>
      </c>
      <c r="E96" s="20">
        <v>1.9107395543755692E-3</v>
      </c>
      <c r="F96" s="20">
        <v>3.7991903958388464</v>
      </c>
      <c r="G96" s="20">
        <v>2.0187198014045278E-3</v>
      </c>
      <c r="H96" s="8" t="s">
        <v>3</v>
      </c>
      <c r="I96" s="35"/>
      <c r="J96" s="20">
        <v>1.6850148911203538E-3</v>
      </c>
      <c r="K96" s="20">
        <v>1.0895964997752194E-3</v>
      </c>
      <c r="L96" s="20">
        <v>-9.4656903727472895E-4</v>
      </c>
      <c r="M96" s="20">
        <v>2.7002482730143943E-4</v>
      </c>
      <c r="N96" s="8" t="s">
        <v>3</v>
      </c>
      <c r="P96" s="21">
        <f t="shared" si="76"/>
        <v>9.1300000180867844</v>
      </c>
      <c r="Q96" s="21">
        <f t="shared" si="77"/>
        <v>4.363128143793092E-3</v>
      </c>
      <c r="R96" s="21">
        <f t="shared" si="78"/>
        <v>3.7999998758588633</v>
      </c>
      <c r="S96" s="21">
        <f t="shared" si="79"/>
        <v>4.4122783177466306E-3</v>
      </c>
      <c r="T96" s="18" t="str">
        <f t="shared" si="80"/>
        <v>m</v>
      </c>
      <c r="U96" t="str">
        <f t="shared" si="100"/>
        <v>OK</v>
      </c>
      <c r="W96" s="22">
        <v>9.129999999999999</v>
      </c>
      <c r="X96" s="22"/>
      <c r="Y96" s="22">
        <v>3.8</v>
      </c>
      <c r="Z96" s="22"/>
      <c r="AA96" t="str">
        <f t="shared" si="101"/>
        <v>m</v>
      </c>
      <c r="AC96" s="22">
        <f t="shared" si="102"/>
        <v>1.8086785402715577E-8</v>
      </c>
      <c r="AD96" s="22">
        <f t="shared" si="103"/>
        <v>4.363128143793092E-3</v>
      </c>
      <c r="AE96" s="22">
        <f t="shared" si="104"/>
        <v>-1.2414113648162584E-7</v>
      </c>
      <c r="AF96" s="22">
        <f t="shared" si="103"/>
        <v>4.4122783177466306E-3</v>
      </c>
      <c r="AG96" t="str">
        <f t="shared" si="105"/>
        <v>m</v>
      </c>
      <c r="AH96" s="22">
        <f t="shared" si="106"/>
        <v>-1.639566430426953E-4</v>
      </c>
      <c r="AI96" s="22"/>
      <c r="AJ96" s="22">
        <f t="shared" si="107"/>
        <v>1.3696487612113728E-4</v>
      </c>
      <c r="AK96" s="22"/>
      <c r="AL96" t="str">
        <f t="shared" si="108"/>
        <v>m</v>
      </c>
      <c r="AN96" s="11">
        <f t="shared" si="81"/>
        <v>50</v>
      </c>
      <c r="AO96" s="11" t="str">
        <f t="shared" si="82"/>
        <v>mHz</v>
      </c>
      <c r="AP96" s="12">
        <f t="shared" si="83"/>
        <v>1E-3</v>
      </c>
      <c r="AQ96" s="13">
        <f t="shared" si="109"/>
        <v>9.1298360433569557E-3</v>
      </c>
      <c r="AR96" s="13">
        <f t="shared" si="110"/>
        <v>2.199578636234167E-6</v>
      </c>
      <c r="AS96" s="13">
        <f t="shared" si="111"/>
        <v>3.8001369648761212E-3</v>
      </c>
      <c r="AT96" s="13">
        <f t="shared" si="112"/>
        <v>2.0366990558111204E-6</v>
      </c>
      <c r="AU96" s="17">
        <f t="shared" si="113"/>
        <v>9.8891327794907117E-3</v>
      </c>
      <c r="AV96" s="14">
        <f t="shared" si="114"/>
        <v>2.1762940530647533E-6</v>
      </c>
      <c r="AW96" s="17">
        <f t="shared" si="115"/>
        <v>0.39442135375088877</v>
      </c>
      <c r="AX96" s="13">
        <f t="shared" si="116"/>
        <v>2.0846731085673651E-4</v>
      </c>
      <c r="AZ96" s="12">
        <f>IFERROR(MATCH(AU96 - 0.000001,'Ref Z list'!$C$5:$C$30,1),1)</f>
        <v>3</v>
      </c>
      <c r="BA96" s="12" t="str">
        <f>INDEX('Ref Z list'!$D$5:$D$30,AZ96)</f>
        <v>3m</v>
      </c>
      <c r="BB96" s="12">
        <f>INDEX('Ref Z list'!$C$5:$C$30,AZ96)</f>
        <v>3.0000000000000001E-3</v>
      </c>
      <c r="BC96" s="12">
        <f>IFERROR(MATCH(AN96&amp;AO96&amp;A96&amp;B96&amp;BA96,'Cal Data'!$AR$6:$AR$1108,0),0)</f>
        <v>75</v>
      </c>
      <c r="BD96" s="12">
        <f t="shared" si="117"/>
        <v>3</v>
      </c>
      <c r="BE96" s="12" t="str">
        <f>INDEX('Ref Z list'!$D$5:$D$30,BD96+1)</f>
        <v>10m</v>
      </c>
      <c r="BF96" s="12">
        <f>IFERROR(MATCH(AN96&amp;AO96&amp;A96&amp;B96&amp;BE96,'Cal Data'!$AR$6:$AR$1108,0),0)</f>
        <v>93</v>
      </c>
      <c r="BG96" s="12">
        <f t="shared" si="118"/>
        <v>3</v>
      </c>
      <c r="BH96" s="12" t="str">
        <f>INDEX('Ref Z list'!$D$5:$D$30,BG96)</f>
        <v>3m</v>
      </c>
      <c r="BI96" s="12" t="str">
        <f>IF(INDEX('Ref Z list'!$D$5:$D$30,BG96+1)=0,BH96,INDEX('Ref Z list'!$D$5:$D$30,BG96+1))</f>
        <v>10m</v>
      </c>
      <c r="BJ96" s="12">
        <f>INDEX('Ref Z list'!$C$5:$C$30,BG96)</f>
        <v>3.0000000000000001E-3</v>
      </c>
      <c r="BK96" s="12">
        <f>INDEX('Ref Z list'!$C$5:$C$30,BG96+1)</f>
        <v>0.01</v>
      </c>
      <c r="BL96" s="14" t="str">
        <f t="shared" si="119"/>
        <v>50mHz10m3m</v>
      </c>
      <c r="BM96" s="14" t="str">
        <f t="shared" si="120"/>
        <v>50mHz10m10m</v>
      </c>
      <c r="BN96" s="12">
        <f>IFERROR(MATCH(BL96,'Cal Data'!$AR$6:$AR$1108,0),0)</f>
        <v>75</v>
      </c>
      <c r="BO96" s="12">
        <f>IFERROR(MATCH(BM96,'Cal Data'!$AR$6:$AR$1108,0),0)</f>
        <v>93</v>
      </c>
      <c r="BQ96" s="14" t="str">
        <f>INDEX('Cal Data'!AR$6:AR$1108,$BN96)</f>
        <v>50mHz10m3m</v>
      </c>
      <c r="BR96" s="14">
        <f>INDEX('Cal Data'!AS$6:AS$1108,$BN96)</f>
        <v>1.2156874399857354E-7</v>
      </c>
      <c r="BS96" s="14">
        <f>INDEX('Cal Data'!AT$6:AT$1108,$BN96)</f>
        <v>8.4509576590830371E-4</v>
      </c>
      <c r="BT96" s="14">
        <f>INDEX('Cal Data'!AU$6:AU$1108,$BN96)</f>
        <v>2.9999523948022197E-7</v>
      </c>
      <c r="BU96" s="14">
        <f>INDEX('Cal Data'!AV$6:AV$1108,$BN96)</f>
        <v>1.2340067990648075E-3</v>
      </c>
      <c r="BV96" s="14" t="str">
        <f>INDEX('Cal Data'!AR$6:AR$1108,$BO96)</f>
        <v>50mHz10m10m</v>
      </c>
      <c r="BW96" s="14">
        <f>INDEX('Cal Data'!AS$6:AS$1108,$BO96)</f>
        <v>9.4882383302671847E-8</v>
      </c>
      <c r="BX96" s="14">
        <f>INDEX('Cal Data'!AT$6:AT$1108,$BO96)</f>
        <v>2.3220275901102289E-3</v>
      </c>
      <c r="BY96" s="14">
        <f>INDEX('Cal Data'!AU$6:AU$1108,$BO96)</f>
        <v>-2.108997667986201E-7</v>
      </c>
      <c r="BZ96" s="14">
        <f>INDEX('Cal Data'!AV$6:AV$1108,$BO96)</f>
        <v>4.9993150436367486E-4</v>
      </c>
      <c r="CB96" s="14">
        <f t="shared" si="84"/>
        <v>9.5305046536366554E-8</v>
      </c>
      <c r="CC96" s="14">
        <f t="shared" si="85"/>
        <v>2.3220275901102289E-3</v>
      </c>
      <c r="CD96" s="14">
        <f t="shared" si="86"/>
        <v>-2.0280812261030436E-7</v>
      </c>
      <c r="CE96" s="14">
        <f t="shared" si="87"/>
        <v>5.1155791687339648E-4</v>
      </c>
      <c r="CG96" s="14">
        <f t="shared" si="88"/>
        <v>9.1299313484034927E-3</v>
      </c>
      <c r="CH96" s="14">
        <f t="shared" si="89"/>
        <v>2.3220317572802108E-3</v>
      </c>
      <c r="CI96" s="14">
        <f t="shared" si="90"/>
        <v>3.7999341567535108E-3</v>
      </c>
      <c r="CJ96" s="14">
        <f t="shared" si="91"/>
        <v>5.1157413430315713E-4</v>
      </c>
      <c r="CL96">
        <f>INDEX('Cal Data'!BB$6:BB$1000,$BN96)</f>
        <v>1.0000405218646122</v>
      </c>
      <c r="CM96">
        <f>INDEX('Cal Data'!BC$6:BC$1000,$BN96)</f>
        <v>3.8424649088722197E-6</v>
      </c>
      <c r="CN96">
        <f>INDEX('Cal Data'!BD$6:BD$1000,$BN96)</f>
        <v>9.999876959288016E-5</v>
      </c>
      <c r="CO96">
        <f>INDEX('Cal Data'!BE$6:BE$1000,$BN96)</f>
        <v>4.176807974562206E-4</v>
      </c>
      <c r="CP96" t="str">
        <f>INDEX('Cal Data'!BF$6:BF$1000,$BN96)</f>
        <v>OK</v>
      </c>
      <c r="CQ96">
        <f>INDEX('Cal Data'!BB$6:BB$1000,$BO96)</f>
        <v>1.0000094898361114</v>
      </c>
      <c r="CR96">
        <f>INDEX('Cal Data'!BC$6:BC$1000,$BO96)</f>
        <v>3.9059626549765153E-6</v>
      </c>
      <c r="CS96">
        <f>INDEX('Cal Data'!BD$6:BD$1000,$BO96)</f>
        <v>-2.1087570134609415E-5</v>
      </c>
      <c r="CT96">
        <f>INDEX('Cal Data'!BE$6:BE$1000,$BO96)</f>
        <v>1.5761306304687769E-4</v>
      </c>
      <c r="CU96" t="str">
        <f>INDEX('Cal Data'!BF$6:BF$1000,$BO96)</f>
        <v>OK</v>
      </c>
      <c r="CW96" s="14">
        <f t="shared" si="92"/>
        <v>1.0000099813267895</v>
      </c>
      <c r="CX96" s="14">
        <f t="shared" si="93"/>
        <v>3.9059626549765153E-6</v>
      </c>
      <c r="CY96" s="14">
        <f t="shared" si="94"/>
        <v>-1.9169783573576526E-5</v>
      </c>
      <c r="CZ96" s="14">
        <f t="shared" si="95"/>
        <v>1.617320611694651E-4</v>
      </c>
      <c r="DB96" s="14">
        <f t="shared" si="96"/>
        <v>9.8892314861566497E-3</v>
      </c>
      <c r="DC96" s="14">
        <f t="shared" si="97"/>
        <v>4.3527594965216661E-6</v>
      </c>
      <c r="DD96" s="25">
        <f t="shared" si="98"/>
        <v>0.39440218396731519</v>
      </c>
      <c r="DE96" s="25">
        <f t="shared" si="99"/>
        <v>4.4720435864767735E-4</v>
      </c>
      <c r="DF96" s="14">
        <f t="shared" si="121"/>
        <v>9.1300000180867848E-3</v>
      </c>
      <c r="DG96" s="14">
        <f t="shared" si="122"/>
        <v>4.3631281437930921E-6</v>
      </c>
      <c r="DH96" s="14">
        <f t="shared" si="123"/>
        <v>3.7999998758588634E-3</v>
      </c>
      <c r="DI96" s="14">
        <f t="shared" si="124"/>
        <v>4.4122783177466308E-6</v>
      </c>
    </row>
    <row r="97" spans="1:113" x14ac:dyDescent="0.25">
      <c r="A97" s="7">
        <v>3</v>
      </c>
      <c r="B97" s="7" t="s">
        <v>3</v>
      </c>
      <c r="C97" s="10">
        <v>1000</v>
      </c>
      <c r="D97" s="20">
        <v>2.1591116564227031</v>
      </c>
      <c r="E97" s="20">
        <v>1.2027567938914224E-3</v>
      </c>
      <c r="F97" s="20">
        <v>1.5010369670318502</v>
      </c>
      <c r="G97" s="20">
        <v>3.162495482972822E-4</v>
      </c>
      <c r="H97" s="8" t="s">
        <v>3</v>
      </c>
      <c r="I97" s="35"/>
      <c r="J97" s="20">
        <v>-8.9961897610042806E-4</v>
      </c>
      <c r="K97" s="20">
        <v>1.5752388871242075E-3</v>
      </c>
      <c r="L97" s="20">
        <v>1.0157767701037979E-3</v>
      </c>
      <c r="M97" s="20">
        <v>4.4886219602688034E-4</v>
      </c>
      <c r="N97" s="8" t="s">
        <v>3</v>
      </c>
      <c r="P97" s="21">
        <f t="shared" si="76"/>
        <v>2.1599999128379066</v>
      </c>
      <c r="Q97" s="21">
        <f t="shared" si="77"/>
        <v>4.043228146542544E-3</v>
      </c>
      <c r="R97" s="21">
        <f t="shared" si="78"/>
        <v>1.4999989476349647</v>
      </c>
      <c r="S97" s="21">
        <f t="shared" si="79"/>
        <v>4.7007580146651781E-3</v>
      </c>
      <c r="T97" s="18" t="str">
        <f t="shared" si="80"/>
        <v>m</v>
      </c>
      <c r="U97" t="str">
        <f t="shared" si="100"/>
        <v>OK</v>
      </c>
      <c r="W97" s="22">
        <v>2.16</v>
      </c>
      <c r="X97" s="22"/>
      <c r="Y97" s="22">
        <v>1.5</v>
      </c>
      <c r="Z97" s="22"/>
      <c r="AA97" t="str">
        <f t="shared" si="101"/>
        <v>m</v>
      </c>
      <c r="AC97" s="22">
        <f t="shared" si="102"/>
        <v>-8.7162093542758612E-8</v>
      </c>
      <c r="AD97" s="22">
        <f t="shared" si="103"/>
        <v>4.043228146542544E-3</v>
      </c>
      <c r="AE97" s="22">
        <f t="shared" si="104"/>
        <v>-1.0523650353366776E-6</v>
      </c>
      <c r="AF97" s="22">
        <f t="shared" si="103"/>
        <v>4.7007580146651781E-3</v>
      </c>
      <c r="AG97" t="str">
        <f t="shared" si="105"/>
        <v>m</v>
      </c>
      <c r="AH97" s="22">
        <f t="shared" si="106"/>
        <v>1.1275398803523018E-5</v>
      </c>
      <c r="AI97" s="22"/>
      <c r="AJ97" s="22">
        <f t="shared" si="107"/>
        <v>2.1190261746406591E-5</v>
      </c>
      <c r="AK97" s="22"/>
      <c r="AL97" t="str">
        <f t="shared" si="108"/>
        <v>m</v>
      </c>
      <c r="AN97" s="11">
        <f t="shared" si="81"/>
        <v>1</v>
      </c>
      <c r="AO97" s="11" t="str">
        <f t="shared" si="82"/>
        <v>kHz</v>
      </c>
      <c r="AP97" s="12">
        <f t="shared" si="83"/>
        <v>1E-3</v>
      </c>
      <c r="AQ97" s="13">
        <f t="shared" si="109"/>
        <v>2.1600112753988039E-3</v>
      </c>
      <c r="AR97" s="13">
        <f t="shared" si="110"/>
        <v>1.9819186302066706E-6</v>
      </c>
      <c r="AS97" s="13">
        <f t="shared" si="111"/>
        <v>1.5000211902617465E-3</v>
      </c>
      <c r="AT97" s="13">
        <f t="shared" si="112"/>
        <v>5.4908200464075364E-7</v>
      </c>
      <c r="AU97" s="17">
        <f t="shared" si="113"/>
        <v>2.6297741882306616E-3</v>
      </c>
      <c r="AV97" s="14">
        <f t="shared" si="114"/>
        <v>1.6577385538211457E-6</v>
      </c>
      <c r="AW97" s="17">
        <f t="shared" si="115"/>
        <v>0.60699183687781855</v>
      </c>
      <c r="AX97" s="13">
        <f t="shared" si="116"/>
        <v>4.6282524137246969E-4</v>
      </c>
      <c r="AZ97" s="12">
        <f>IFERROR(MATCH(AU97 - 0.000001,'Ref Z list'!$C$5:$C$30,1),1)</f>
        <v>2</v>
      </c>
      <c r="BA97" s="12" t="str">
        <f>INDEX('Ref Z list'!$D$5:$D$30,AZ97)</f>
        <v>1m</v>
      </c>
      <c r="BB97" s="12">
        <f>INDEX('Ref Z list'!$C$5:$C$30,AZ97)</f>
        <v>1E-3</v>
      </c>
      <c r="BC97" s="12">
        <f>IFERROR(MATCH(AN97&amp;AO97&amp;A97&amp;B97&amp;BA97,'Cal Data'!$AR$6:$AR$1108,0),0)</f>
        <v>52</v>
      </c>
      <c r="BD97" s="12">
        <f t="shared" si="117"/>
        <v>2</v>
      </c>
      <c r="BE97" s="12" t="str">
        <f>INDEX('Ref Z list'!$D$5:$D$30,BD97+1)</f>
        <v>3m</v>
      </c>
      <c r="BF97" s="12">
        <f>IFERROR(MATCH(AN97&amp;AO97&amp;A97&amp;B97&amp;BE97,'Cal Data'!$AR$6:$AR$1108,0),0)</f>
        <v>70</v>
      </c>
      <c r="BG97" s="12">
        <f t="shared" si="118"/>
        <v>2</v>
      </c>
      <c r="BH97" s="12" t="str">
        <f>INDEX('Ref Z list'!$D$5:$D$30,BG97)</f>
        <v>1m</v>
      </c>
      <c r="BI97" s="12" t="str">
        <f>IF(INDEX('Ref Z list'!$D$5:$D$30,BG97+1)=0,BH97,INDEX('Ref Z list'!$D$5:$D$30,BG97+1))</f>
        <v>3m</v>
      </c>
      <c r="BJ97" s="12">
        <f>INDEX('Ref Z list'!$C$5:$C$30,BG97)</f>
        <v>1E-3</v>
      </c>
      <c r="BK97" s="12">
        <f>INDEX('Ref Z list'!$C$5:$C$30,BG97+1)</f>
        <v>3.0000000000000001E-3</v>
      </c>
      <c r="BL97" s="14" t="str">
        <f t="shared" si="119"/>
        <v>1kHz3m1m</v>
      </c>
      <c r="BM97" s="14" t="str">
        <f t="shared" si="120"/>
        <v>1kHz3m3m</v>
      </c>
      <c r="BN97" s="12">
        <f>IFERROR(MATCH(BL97,'Cal Data'!$AR$6:$AR$1108,0),0)</f>
        <v>52</v>
      </c>
      <c r="BO97" s="12">
        <f>IFERROR(MATCH(BM97,'Cal Data'!$AR$6:$AR$1108,0),0)</f>
        <v>70</v>
      </c>
      <c r="BQ97" s="14" t="str">
        <f>INDEX('Cal Data'!AR$6:AR$1108,$BN97)</f>
        <v>1kHz3m1m</v>
      </c>
      <c r="BR97" s="14">
        <f>INDEX('Cal Data'!AS$6:AS$1108,$BN97)</f>
        <v>7.7479788557861459E-8</v>
      </c>
      <c r="BS97" s="14">
        <f>INDEX('Cal Data'!AT$6:AT$1108,$BN97)</f>
        <v>1.5949414283902977E-3</v>
      </c>
      <c r="BT97" s="14">
        <f>INDEX('Cal Data'!AU$6:AU$1108,$BN97)</f>
        <v>1.0078403686053133E-7</v>
      </c>
      <c r="BU97" s="14">
        <f>INDEX('Cal Data'!AV$6:AV$1108,$BN97)</f>
        <v>1.6428076265344316E-4</v>
      </c>
      <c r="BV97" s="14" t="str">
        <f>INDEX('Cal Data'!AR$6:AR$1108,$BO97)</f>
        <v>1kHz3m3m</v>
      </c>
      <c r="BW97" s="14">
        <f>INDEX('Cal Data'!AS$6:AS$1108,$BO97)</f>
        <v>-8.3541160119000868E-8</v>
      </c>
      <c r="BX97" s="14">
        <f>INDEX('Cal Data'!AT$6:AT$1108,$BO97)</f>
        <v>2.2709767307040169E-3</v>
      </c>
      <c r="BY97" s="14">
        <f>INDEX('Cal Data'!AU$6:AU$1108,$BO97)</f>
        <v>-8.5511565433169038E-8</v>
      </c>
      <c r="BZ97" s="14">
        <f>INDEX('Cal Data'!AV$6:AV$1108,$BO97)</f>
        <v>3.8777710978249854E-3</v>
      </c>
      <c r="CB97" s="14">
        <f t="shared" si="84"/>
        <v>-5.3734104401120688E-8</v>
      </c>
      <c r="CC97" s="14">
        <f t="shared" si="85"/>
        <v>2.2709767307040169E-3</v>
      </c>
      <c r="CD97" s="14">
        <f t="shared" si="86"/>
        <v>-5.1025845139047516E-8</v>
      </c>
      <c r="CE97" s="14">
        <f t="shared" si="87"/>
        <v>3.190356110906747E-3</v>
      </c>
      <c r="CG97" s="14">
        <f t="shared" si="88"/>
        <v>2.1599575412944026E-3</v>
      </c>
      <c r="CH97" s="14">
        <f t="shared" si="89"/>
        <v>2.2709801900071547E-3</v>
      </c>
      <c r="CI97" s="14">
        <f t="shared" si="90"/>
        <v>1.4999701644166075E-3</v>
      </c>
      <c r="CJ97" s="14">
        <f t="shared" si="91"/>
        <v>3.1903562999082429E-3</v>
      </c>
      <c r="CL97">
        <f>INDEX('Cal Data'!BB$6:BB$1000,$BN97)</f>
        <v>1.0000782801366865</v>
      </c>
      <c r="CM97">
        <f>INDEX('Cal Data'!BC$6:BC$1000,$BN97)</f>
        <v>3.8039659404269178E-6</v>
      </c>
      <c r="CN97">
        <f>INDEX('Cal Data'!BD$6:BD$1000,$BN97)</f>
        <v>9.9886673693693265E-5</v>
      </c>
      <c r="CO97">
        <f>INDEX('Cal Data'!BE$6:BE$1000,$BN97)</f>
        <v>3.8075759904348068E-3</v>
      </c>
      <c r="CP97" t="str">
        <f>INDEX('Cal Data'!BF$6:BF$1000,$BN97)</f>
        <v>OK</v>
      </c>
      <c r="CQ97">
        <f>INDEX('Cal Data'!BB$6:BB$1000,$BO97)</f>
        <v>0.99997194212241514</v>
      </c>
      <c r="CR97">
        <f>INDEX('Cal Data'!BC$6:BC$1000,$BO97)</f>
        <v>2.2768079100684204E-6</v>
      </c>
      <c r="CS97">
        <f>INDEX('Cal Data'!BD$6:BD$1000,$BO97)</f>
        <v>-2.8191551226340941E-5</v>
      </c>
      <c r="CT97">
        <f>INDEX('Cal Data'!BE$6:BE$1000,$BO97)</f>
        <v>1.3001595807617913E-3</v>
      </c>
      <c r="CU97" t="str">
        <f>INDEX('Cal Data'!BF$6:BF$1000,$BO97)</f>
        <v>OK</v>
      </c>
      <c r="CW97" s="14">
        <f t="shared" si="92"/>
        <v>0.99999162666124297</v>
      </c>
      <c r="CX97" s="14">
        <f t="shared" si="93"/>
        <v>2.2768079100684204E-6</v>
      </c>
      <c r="CY97" s="14">
        <f t="shared" si="94"/>
        <v>-4.4826188308431518E-6</v>
      </c>
      <c r="CZ97" s="14">
        <f t="shared" si="95"/>
        <v>1.7643147186192677E-3</v>
      </c>
      <c r="DB97" s="14">
        <f t="shared" si="96"/>
        <v>2.6297521682405291E-3</v>
      </c>
      <c r="DC97" s="14">
        <f t="shared" si="97"/>
        <v>3.3154825141063041E-6</v>
      </c>
      <c r="DD97" s="25">
        <f t="shared" si="98"/>
        <v>0.60698735425898775</v>
      </c>
      <c r="DE97" s="25">
        <f t="shared" si="99"/>
        <v>1.9923943491544352E-3</v>
      </c>
      <c r="DF97" s="14">
        <f t="shared" si="121"/>
        <v>2.1599999128379065E-3</v>
      </c>
      <c r="DG97" s="14">
        <f t="shared" si="122"/>
        <v>4.043228146542544E-6</v>
      </c>
      <c r="DH97" s="14">
        <f t="shared" si="123"/>
        <v>1.4999989476349646E-3</v>
      </c>
      <c r="DI97" s="14">
        <f t="shared" si="124"/>
        <v>4.7007580146651778E-6</v>
      </c>
    </row>
    <row r="98" spans="1:113" x14ac:dyDescent="0.25">
      <c r="A98" s="7">
        <v>100</v>
      </c>
      <c r="B98" s="7" t="s">
        <v>3</v>
      </c>
      <c r="C98" s="10">
        <v>0.02</v>
      </c>
      <c r="D98" s="20">
        <v>-4.1417984088282331</v>
      </c>
      <c r="E98" s="20">
        <v>1.2546252539982044E-5</v>
      </c>
      <c r="F98" s="20">
        <v>-16.702253528834106</v>
      </c>
      <c r="G98" s="20">
        <v>6.8953698291646397E-4</v>
      </c>
      <c r="H98" s="8" t="s">
        <v>3</v>
      </c>
      <c r="I98" s="35"/>
      <c r="J98" s="20">
        <v>9.8207507636059046E-5</v>
      </c>
      <c r="K98" s="20">
        <v>9.9308499211851059E-4</v>
      </c>
      <c r="L98" s="20">
        <v>-1.5280648538303051E-3</v>
      </c>
      <c r="M98" s="20">
        <v>5.1391372330179417E-4</v>
      </c>
      <c r="N98" s="8" t="s">
        <v>3</v>
      </c>
      <c r="P98" s="21">
        <f t="shared" si="76"/>
        <v>-4.1400000114290139</v>
      </c>
      <c r="Q98" s="21">
        <f t="shared" si="77"/>
        <v>7.0501619999465215E-3</v>
      </c>
      <c r="R98" s="21">
        <f t="shared" si="78"/>
        <v>-16.700000023366595</v>
      </c>
      <c r="S98" s="21">
        <f t="shared" si="79"/>
        <v>2.4269770144904495E-3</v>
      </c>
      <c r="T98" s="18" t="str">
        <f t="shared" si="80"/>
        <v>m</v>
      </c>
      <c r="U98" t="str">
        <f t="shared" si="100"/>
        <v>OK</v>
      </c>
      <c r="W98" s="22">
        <v>-4.1399999999999997</v>
      </c>
      <c r="X98" s="22"/>
      <c r="Y98" s="22">
        <v>-16.7</v>
      </c>
      <c r="Z98" s="22"/>
      <c r="AA98" t="str">
        <f t="shared" si="101"/>
        <v>m</v>
      </c>
      <c r="AC98" s="22">
        <f t="shared" si="102"/>
        <v>-1.1429014179498154E-8</v>
      </c>
      <c r="AD98" s="22">
        <f t="shared" si="103"/>
        <v>7.0501619999465215E-3</v>
      </c>
      <c r="AE98" s="22">
        <f t="shared" si="104"/>
        <v>-2.336659576940292E-8</v>
      </c>
      <c r="AF98" s="22">
        <f t="shared" si="103"/>
        <v>2.4269770144904495E-3</v>
      </c>
      <c r="AG98" t="str">
        <f t="shared" si="105"/>
        <v>m</v>
      </c>
      <c r="AH98" s="22">
        <f t="shared" si="106"/>
        <v>-1.8966163358697941E-3</v>
      </c>
      <c r="AI98" s="22"/>
      <c r="AJ98" s="22">
        <f t="shared" si="107"/>
        <v>-7.2546398027739656E-4</v>
      </c>
      <c r="AK98" s="22"/>
      <c r="AL98" t="str">
        <f t="shared" si="108"/>
        <v>m</v>
      </c>
      <c r="AN98" s="11">
        <f t="shared" si="81"/>
        <v>20</v>
      </c>
      <c r="AO98" s="11" t="str">
        <f t="shared" si="82"/>
        <v>mHz</v>
      </c>
      <c r="AP98" s="12">
        <f t="shared" si="83"/>
        <v>1E-3</v>
      </c>
      <c r="AQ98" s="13">
        <f t="shared" si="109"/>
        <v>-4.1418966163358694E-3</v>
      </c>
      <c r="AR98" s="13">
        <f t="shared" si="110"/>
        <v>9.9316424121281138E-7</v>
      </c>
      <c r="AS98" s="13">
        <f t="shared" si="111"/>
        <v>-1.6700725463980277E-2</v>
      </c>
      <c r="AT98" s="13">
        <f t="shared" si="112"/>
        <v>8.5998172411246798E-7</v>
      </c>
      <c r="AU98" s="17">
        <f t="shared" si="113"/>
        <v>1.7206671340025466E-2</v>
      </c>
      <c r="AV98" s="14">
        <f t="shared" si="114"/>
        <v>8.6825653380160518E-7</v>
      </c>
      <c r="AW98" s="17">
        <f t="shared" si="115"/>
        <v>-1.813898335886424</v>
      </c>
      <c r="AX98" s="13">
        <f t="shared" si="116"/>
        <v>5.7299770463471961E-5</v>
      </c>
      <c r="AZ98" s="12">
        <f>IFERROR(MATCH(AU98 - 0.000001,'Ref Z list'!$C$5:$C$30,1),1)</f>
        <v>4</v>
      </c>
      <c r="BA98" s="12" t="str">
        <f>INDEX('Ref Z list'!$D$5:$D$30,AZ98)</f>
        <v>10m</v>
      </c>
      <c r="BB98" s="12">
        <f>INDEX('Ref Z list'!$C$5:$C$30,AZ98)</f>
        <v>0.01</v>
      </c>
      <c r="BC98" s="12">
        <f>IFERROR(MATCH(AN98&amp;AO98&amp;A98&amp;B98&amp;BA98,'Cal Data'!$AR$6:$AR$1108,0),0)</f>
        <v>110</v>
      </c>
      <c r="BD98" s="12">
        <f t="shared" si="117"/>
        <v>4</v>
      </c>
      <c r="BE98" s="12" t="str">
        <f>INDEX('Ref Z list'!$D$5:$D$30,BD98+1)</f>
        <v>100m</v>
      </c>
      <c r="BF98" s="12">
        <f>IFERROR(MATCH(AN98&amp;AO98&amp;A98&amp;B98&amp;BE98,'Cal Data'!$AR$6:$AR$1108,0),0)</f>
        <v>128</v>
      </c>
      <c r="BG98" s="12">
        <f t="shared" si="118"/>
        <v>4</v>
      </c>
      <c r="BH98" s="12" t="str">
        <f>INDEX('Ref Z list'!$D$5:$D$30,BG98)</f>
        <v>10m</v>
      </c>
      <c r="BI98" s="12" t="str">
        <f>IF(INDEX('Ref Z list'!$D$5:$D$30,BG98+1)=0,BH98,INDEX('Ref Z list'!$D$5:$D$30,BG98+1))</f>
        <v>100m</v>
      </c>
      <c r="BJ98" s="12">
        <f>INDEX('Ref Z list'!$C$5:$C$30,BG98)</f>
        <v>0.01</v>
      </c>
      <c r="BK98" s="12">
        <f>INDEX('Ref Z list'!$C$5:$C$30,BG98+1)</f>
        <v>0.1</v>
      </c>
      <c r="BL98" s="14" t="str">
        <f t="shared" si="119"/>
        <v>20mHz100m10m</v>
      </c>
      <c r="BM98" s="14" t="str">
        <f t="shared" si="120"/>
        <v>20mHz100m100m</v>
      </c>
      <c r="BN98" s="12">
        <f>IFERROR(MATCH(BL98,'Cal Data'!$AR$6:$AR$1108,0),0)</f>
        <v>110</v>
      </c>
      <c r="BO98" s="12">
        <f>IFERROR(MATCH(BM98,'Cal Data'!$AR$6:$AR$1108,0),0)</f>
        <v>128</v>
      </c>
      <c r="BQ98" s="14" t="str">
        <f>INDEX('Cal Data'!AR$6:AR$1108,$BN98)</f>
        <v>20mHz100m10m</v>
      </c>
      <c r="BR98" s="14">
        <f>INDEX('Cal Data'!AS$6:AS$1108,$BN98)</f>
        <v>-7.5250720160680018E-7</v>
      </c>
      <c r="BS98" s="14">
        <f>INDEX('Cal Data'!AT$6:AT$1108,$BN98)</f>
        <v>3.0345572668994529E-3</v>
      </c>
      <c r="BT98" s="14">
        <f>INDEX('Cal Data'!AU$6:AU$1108,$BN98)</f>
        <v>1.0001140388035999E-6</v>
      </c>
      <c r="BU98" s="14">
        <f>INDEX('Cal Data'!AV$6:AV$1108,$BN98)</f>
        <v>3.5718397571183774E-3</v>
      </c>
      <c r="BV98" s="14" t="str">
        <f>INDEX('Cal Data'!AR$6:AR$1108,$BO98)</f>
        <v>20mHz100m100m</v>
      </c>
      <c r="BW98" s="14">
        <f>INDEX('Cal Data'!AS$6:AS$1108,$BO98)</f>
        <v>2.1899699606114931E-6</v>
      </c>
      <c r="BX98" s="14">
        <f>INDEX('Cal Data'!AT$6:AT$1108,$BO98)</f>
        <v>4.0030445389215115E-3</v>
      </c>
      <c r="BY98" s="14">
        <f>INDEX('Cal Data'!AU$6:AU$1108,$BO98)</f>
        <v>6.0559625285525244E-6</v>
      </c>
      <c r="BZ98" s="14">
        <f>INDEX('Cal Data'!AV$6:AV$1108,$BO98)</f>
        <v>3.8788396372254116E-3</v>
      </c>
      <c r="CB98" s="14">
        <f t="shared" si="84"/>
        <v>-5.1689091456637763E-7</v>
      </c>
      <c r="CC98" s="14">
        <f t="shared" si="85"/>
        <v>4.0030445389215115E-3</v>
      </c>
      <c r="CD98" s="14">
        <f t="shared" si="86"/>
        <v>1.4049566878100955E-6</v>
      </c>
      <c r="CE98" s="14">
        <f t="shared" si="87"/>
        <v>3.5964225042001397E-3</v>
      </c>
      <c r="CG98" s="14">
        <f t="shared" si="88"/>
        <v>-4.1424135072504354E-3</v>
      </c>
      <c r="CH98" s="14">
        <f t="shared" si="89"/>
        <v>4.0030450317339898E-3</v>
      </c>
      <c r="CI98" s="14">
        <f t="shared" si="90"/>
        <v>-1.6699320507292469E-2</v>
      </c>
      <c r="CJ98" s="14">
        <f t="shared" si="91"/>
        <v>3.5964229154802504E-3</v>
      </c>
      <c r="CL98">
        <f>INDEX('Cal Data'!BB$6:BB$1000,$BN98)</f>
        <v>0.99992477414099312</v>
      </c>
      <c r="CM98">
        <f>INDEX('Cal Data'!BC$6:BC$1000,$BN98)</f>
        <v>3.067337652710219E-6</v>
      </c>
      <c r="CN98">
        <f>INDEX('Cal Data'!BD$6:BD$1000,$BN98)</f>
        <v>9.9999364145334792E-5</v>
      </c>
      <c r="CO98">
        <f>INDEX('Cal Data'!BE$6:BE$1000,$BN98)</f>
        <v>4.3485021768072097E-4</v>
      </c>
      <c r="CP98" t="str">
        <f>INDEX('Cal Data'!BF$6:BF$1000,$BN98)</f>
        <v>OK</v>
      </c>
      <c r="CQ98">
        <f>INDEX('Cal Data'!BB$6:BB$1000,$BO98)</f>
        <v>1.0000218972746593</v>
      </c>
      <c r="CR98">
        <f>INDEX('Cal Data'!BC$6:BC$1000,$BO98)</f>
        <v>4.399723158216416E-6</v>
      </c>
      <c r="CS98">
        <f>INDEX('Cal Data'!BD$6:BD$1000,$BO98)</f>
        <v>6.0566549380181127E-5</v>
      </c>
      <c r="CT98">
        <f>INDEX('Cal Data'!BE$6:BE$1000,$BO98)</f>
        <v>6.8821797000912489E-5</v>
      </c>
      <c r="CU98" t="str">
        <f>INDEX('Cal Data'!BF$6:BF$1000,$BO98)</f>
        <v>OK</v>
      </c>
      <c r="CW98" s="14">
        <f t="shared" si="92"/>
        <v>0.99993255119103586</v>
      </c>
      <c r="CX98" s="14">
        <f t="shared" si="93"/>
        <v>4.399723158216416E-6</v>
      </c>
      <c r="CY98" s="14">
        <f t="shared" si="94"/>
        <v>9.6841815967284059E-5</v>
      </c>
      <c r="CZ98" s="14">
        <f t="shared" si="95"/>
        <v>4.055408118035214E-4</v>
      </c>
      <c r="DB98" s="14">
        <f t="shared" si="96"/>
        <v>1.7205510770537343E-2</v>
      </c>
      <c r="DC98" s="14">
        <f t="shared" si="97"/>
        <v>1.7381624834749717E-6</v>
      </c>
      <c r="DD98" s="25">
        <f t="shared" si="98"/>
        <v>-1.8138014940704568</v>
      </c>
      <c r="DE98" s="25">
        <f t="shared" si="99"/>
        <v>4.2142188459894374E-4</v>
      </c>
      <c r="DF98" s="14">
        <f t="shared" si="121"/>
        <v>-4.1400000114290136E-3</v>
      </c>
      <c r="DG98" s="14">
        <f t="shared" si="122"/>
        <v>7.0501619999465218E-6</v>
      </c>
      <c r="DH98" s="14">
        <f t="shared" si="123"/>
        <v>-1.6700000023366596E-2</v>
      </c>
      <c r="DI98" s="14">
        <f t="shared" si="124"/>
        <v>2.4269770144904495E-6</v>
      </c>
    </row>
    <row r="99" spans="1:113" x14ac:dyDescent="0.25">
      <c r="A99" s="7">
        <v>3</v>
      </c>
      <c r="B99" s="7" t="s">
        <v>3</v>
      </c>
      <c r="C99" s="10">
        <v>0.5</v>
      </c>
      <c r="D99" s="20">
        <v>-2.0204244866878693</v>
      </c>
      <c r="E99" s="20">
        <v>1.233628175234176E-4</v>
      </c>
      <c r="F99" s="20">
        <v>-2.2022584215280716</v>
      </c>
      <c r="G99" s="20">
        <v>3.172517209335384E-4</v>
      </c>
      <c r="H99" s="8" t="s">
        <v>3</v>
      </c>
      <c r="I99" s="35"/>
      <c r="J99" s="20">
        <v>-3.8988607564758004E-4</v>
      </c>
      <c r="K99" s="20">
        <v>1.2263092020492099E-3</v>
      </c>
      <c r="L99" s="20">
        <v>-1.98344398423912E-3</v>
      </c>
      <c r="M99" s="20">
        <v>1.3862229599790562E-3</v>
      </c>
      <c r="N99" s="8" t="s">
        <v>3</v>
      </c>
      <c r="P99" s="21">
        <f t="shared" si="76"/>
        <v>-2.0200000260443889</v>
      </c>
      <c r="Q99" s="21">
        <f t="shared" si="77"/>
        <v>3.0753687310376017E-3</v>
      </c>
      <c r="R99" s="21">
        <f t="shared" si="78"/>
        <v>-2.1999999756857243</v>
      </c>
      <c r="S99" s="21">
        <f t="shared" si="79"/>
        <v>3.016386197789077E-3</v>
      </c>
      <c r="T99" s="18" t="str">
        <f t="shared" si="80"/>
        <v>m</v>
      </c>
      <c r="U99" t="str">
        <f t="shared" si="100"/>
        <v>OK</v>
      </c>
      <c r="W99" s="22">
        <v>-2.02</v>
      </c>
      <c r="X99" s="22"/>
      <c r="Y99" s="22">
        <v>-2.2000000000000002</v>
      </c>
      <c r="Z99" s="22"/>
      <c r="AA99" t="str">
        <f t="shared" si="101"/>
        <v>m</v>
      </c>
      <c r="AC99" s="22">
        <f t="shared" si="102"/>
        <v>-2.604438886777416E-8</v>
      </c>
      <c r="AD99" s="22">
        <f t="shared" si="103"/>
        <v>3.0753687310376017E-3</v>
      </c>
      <c r="AE99" s="22">
        <f t="shared" si="104"/>
        <v>2.4314275925974016E-8</v>
      </c>
      <c r="AF99" s="22">
        <f t="shared" si="103"/>
        <v>3.016386197789077E-3</v>
      </c>
      <c r="AG99" t="str">
        <f t="shared" si="105"/>
        <v>m</v>
      </c>
      <c r="AH99" s="22">
        <f t="shared" si="106"/>
        <v>-3.4600612221602489E-5</v>
      </c>
      <c r="AI99" s="22"/>
      <c r="AJ99" s="22">
        <f t="shared" si="107"/>
        <v>-2.7497754383221107E-4</v>
      </c>
      <c r="AK99" s="22"/>
      <c r="AL99" t="str">
        <f t="shared" si="108"/>
        <v>m</v>
      </c>
      <c r="AN99" s="11">
        <f t="shared" si="81"/>
        <v>500</v>
      </c>
      <c r="AO99" s="11" t="str">
        <f t="shared" si="82"/>
        <v>mHz</v>
      </c>
      <c r="AP99" s="12">
        <f t="shared" si="83"/>
        <v>1E-3</v>
      </c>
      <c r="AQ99" s="13">
        <f t="shared" si="109"/>
        <v>-2.0200346006122218E-3</v>
      </c>
      <c r="AR99" s="13">
        <f t="shared" si="110"/>
        <v>1.2324985370287002E-6</v>
      </c>
      <c r="AS99" s="13">
        <f t="shared" si="111"/>
        <v>-2.2002749775438322E-3</v>
      </c>
      <c r="AT99" s="13">
        <f t="shared" si="112"/>
        <v>1.4220628499501659E-6</v>
      </c>
      <c r="AU99" s="17">
        <f t="shared" si="113"/>
        <v>2.9869298224893216E-3</v>
      </c>
      <c r="AV99" s="14">
        <f t="shared" si="114"/>
        <v>1.338696976230577E-6</v>
      </c>
      <c r="AW99" s="17">
        <f t="shared" si="115"/>
        <v>-2.3135125708786264</v>
      </c>
      <c r="AX99" s="13">
        <f t="shared" si="116"/>
        <v>4.4278758465549648E-4</v>
      </c>
      <c r="AZ99" s="12">
        <f>IFERROR(MATCH(AU99 - 0.000001,'Ref Z list'!$C$5:$C$30,1),1)</f>
        <v>2</v>
      </c>
      <c r="BA99" s="12" t="str">
        <f>INDEX('Ref Z list'!$D$5:$D$30,AZ99)</f>
        <v>1m</v>
      </c>
      <c r="BB99" s="12">
        <f>INDEX('Ref Z list'!$C$5:$C$30,AZ99)</f>
        <v>1E-3</v>
      </c>
      <c r="BC99" s="12">
        <f>IFERROR(MATCH(AN99&amp;AO99&amp;A99&amp;B99&amp;BA99,'Cal Data'!$AR$6:$AR$1108,0),0)</f>
        <v>42</v>
      </c>
      <c r="BD99" s="12">
        <f t="shared" si="117"/>
        <v>2</v>
      </c>
      <c r="BE99" s="12" t="str">
        <f>INDEX('Ref Z list'!$D$5:$D$30,BD99+1)</f>
        <v>3m</v>
      </c>
      <c r="BF99" s="12">
        <f>IFERROR(MATCH(AN99&amp;AO99&amp;A99&amp;B99&amp;BE99,'Cal Data'!$AR$6:$AR$1108,0),0)</f>
        <v>60</v>
      </c>
      <c r="BG99" s="12">
        <f t="shared" si="118"/>
        <v>2</v>
      </c>
      <c r="BH99" s="12" t="str">
        <f>INDEX('Ref Z list'!$D$5:$D$30,BG99)</f>
        <v>1m</v>
      </c>
      <c r="BI99" s="12" t="str">
        <f>IF(INDEX('Ref Z list'!$D$5:$D$30,BG99+1)=0,BH99,INDEX('Ref Z list'!$D$5:$D$30,BG99+1))</f>
        <v>3m</v>
      </c>
      <c r="BJ99" s="12">
        <f>INDEX('Ref Z list'!$C$5:$C$30,BG99)</f>
        <v>1E-3</v>
      </c>
      <c r="BK99" s="12">
        <f>INDEX('Ref Z list'!$C$5:$C$30,BG99+1)</f>
        <v>3.0000000000000001E-3</v>
      </c>
      <c r="BL99" s="14" t="str">
        <f t="shared" si="119"/>
        <v>500mHz3m1m</v>
      </c>
      <c r="BM99" s="14" t="str">
        <f t="shared" si="120"/>
        <v>500mHz3m3m</v>
      </c>
      <c r="BN99" s="12">
        <f>IFERROR(MATCH(BL99,'Cal Data'!$AR$6:$AR$1108,0),0)</f>
        <v>42</v>
      </c>
      <c r="BO99" s="12">
        <f>IFERROR(MATCH(BM99,'Cal Data'!$AR$6:$AR$1108,0),0)</f>
        <v>60</v>
      </c>
      <c r="BQ99" s="14" t="str">
        <f>INDEX('Cal Data'!AR$6:AR$1108,$BN99)</f>
        <v>500mHz3m1m</v>
      </c>
      <c r="BR99" s="14">
        <f>INDEX('Cal Data'!AS$6:AS$1108,$BN99)</f>
        <v>-7.4389328746839872E-8</v>
      </c>
      <c r="BS99" s="14">
        <f>INDEX('Cal Data'!AT$6:AT$1108,$BN99)</f>
        <v>5.526278058560133E-4</v>
      </c>
      <c r="BT99" s="14">
        <f>INDEX('Cal Data'!AU$6:AU$1108,$BN99)</f>
        <v>9.9998265477022461E-8</v>
      </c>
      <c r="BU99" s="14">
        <f>INDEX('Cal Data'!AV$6:AV$1108,$BN99)</f>
        <v>5.9316514249369793E-4</v>
      </c>
      <c r="BV99" s="14" t="str">
        <f>INDEX('Cal Data'!AR$6:AR$1108,$BO99)</f>
        <v>500mHz3m3m</v>
      </c>
      <c r="BW99" s="14">
        <f>INDEX('Cal Data'!AS$6:AS$1108,$BO99)</f>
        <v>-2.2697783274303399E-7</v>
      </c>
      <c r="BX99" s="14">
        <f>INDEX('Cal Data'!AT$6:AT$1108,$BO99)</f>
        <v>1.7092955633693804E-3</v>
      </c>
      <c r="BY99" s="14">
        <f>INDEX('Cal Data'!AU$6:AU$1108,$BO99)</f>
        <v>-1.6430188000210371E-7</v>
      </c>
      <c r="BZ99" s="14">
        <f>INDEX('Cal Data'!AV$6:AV$1108,$BO99)</f>
        <v>9.1672697688343209E-4</v>
      </c>
      <c r="CB99" s="14">
        <f t="shared" si="84"/>
        <v>-2.2598065332637442E-7</v>
      </c>
      <c r="CC99" s="14">
        <f t="shared" si="85"/>
        <v>1.7092955633693804E-3</v>
      </c>
      <c r="CD99" s="14">
        <f t="shared" si="86"/>
        <v>-1.6257465509334851E-7</v>
      </c>
      <c r="CE99" s="14">
        <f t="shared" si="87"/>
        <v>9.1461247157785487E-4</v>
      </c>
      <c r="CG99" s="14">
        <f t="shared" si="88"/>
        <v>-2.0202605812655481E-3</v>
      </c>
      <c r="CH99" s="14">
        <f t="shared" si="89"/>
        <v>1.709297340770418E-3</v>
      </c>
      <c r="CI99" s="14">
        <f t="shared" si="90"/>
        <v>-2.2004375521989254E-3</v>
      </c>
      <c r="CJ99" s="14">
        <f t="shared" si="91"/>
        <v>9.1461689368650364E-4</v>
      </c>
      <c r="CL99">
        <f>INDEX('Cal Data'!BB$6:BB$1000,$BN99)</f>
        <v>0.99992562637840088</v>
      </c>
      <c r="CM99">
        <f>INDEX('Cal Data'!BC$6:BC$1000,$BN99)</f>
        <v>7.8698175119553948E-7</v>
      </c>
      <c r="CN99">
        <f>INDEX('Cal Data'!BD$6:BD$1000,$BN99)</f>
        <v>9.9997900378569822E-5</v>
      </c>
      <c r="CO99">
        <f>INDEX('Cal Data'!BE$6:BE$1000,$BN99)</f>
        <v>3.8777391752516225E-3</v>
      </c>
      <c r="CP99" t="str">
        <f>INDEX('Cal Data'!BF$6:BF$1000,$BN99)</f>
        <v>OK</v>
      </c>
      <c r="CQ99">
        <f>INDEX('Cal Data'!BB$6:BB$1000,$BO99)</f>
        <v>0.99992434405465824</v>
      </c>
      <c r="CR99">
        <f>INDEX('Cal Data'!BC$6:BC$1000,$BO99)</f>
        <v>1.8265805239045602E-6</v>
      </c>
      <c r="CS99">
        <f>INDEX('Cal Data'!BD$6:BD$1000,$BO99)</f>
        <v>-5.4753686101252386E-5</v>
      </c>
      <c r="CT99">
        <f>INDEX('Cal Data'!BE$6:BE$1000,$BO99)</f>
        <v>6.8080723898947563E-4</v>
      </c>
      <c r="CU99" t="str">
        <f>INDEX('Cal Data'!BF$6:BF$1000,$BO99)</f>
        <v>OK</v>
      </c>
      <c r="CW99" s="14">
        <f t="shared" si="92"/>
        <v>0.99992435243475775</v>
      </c>
      <c r="CX99" s="14">
        <f t="shared" si="93"/>
        <v>1.8265805239045602E-6</v>
      </c>
      <c r="CY99" s="14">
        <f t="shared" si="94"/>
        <v>-5.3742370748577199E-5</v>
      </c>
      <c r="CZ99" s="14">
        <f t="shared" si="95"/>
        <v>7.0169947293772725E-4</v>
      </c>
      <c r="DB99" s="14">
        <f t="shared" si="96"/>
        <v>2.9867038685207009E-3</v>
      </c>
      <c r="DC99" s="14">
        <f t="shared" si="97"/>
        <v>2.6773995113111991E-6</v>
      </c>
      <c r="DD99" s="25">
        <f t="shared" si="98"/>
        <v>-2.3135663132493751</v>
      </c>
      <c r="DE99" s="25">
        <f t="shared" si="99"/>
        <v>1.1298785469338189E-3</v>
      </c>
      <c r="DF99" s="14">
        <f t="shared" si="121"/>
        <v>-2.020000026044389E-3</v>
      </c>
      <c r="DG99" s="14">
        <f t="shared" si="122"/>
        <v>3.0753687310376019E-6</v>
      </c>
      <c r="DH99" s="14">
        <f t="shared" si="123"/>
        <v>-2.1999999756857243E-3</v>
      </c>
      <c r="DI99" s="14">
        <f t="shared" si="124"/>
        <v>3.0163861977890771E-6</v>
      </c>
    </row>
    <row r="100" spans="1:113" x14ac:dyDescent="0.25">
      <c r="A100" s="7">
        <v>100</v>
      </c>
      <c r="B100" s="7" t="s">
        <v>3</v>
      </c>
      <c r="C100" s="10">
        <v>200</v>
      </c>
      <c r="D100" s="20">
        <v>-17.699763493502012</v>
      </c>
      <c r="E100" s="20">
        <v>-1.0287239889343837E-4</v>
      </c>
      <c r="F100" s="20">
        <v>-59.702642513444729</v>
      </c>
      <c r="G100" s="20">
        <v>5.3037483159589676E-4</v>
      </c>
      <c r="H100" s="8" t="s">
        <v>3</v>
      </c>
      <c r="I100" s="35"/>
      <c r="J100" s="20">
        <v>1.8905066256791985E-3</v>
      </c>
      <c r="K100" s="20">
        <v>1.5156651735746725E-3</v>
      </c>
      <c r="L100" s="20">
        <v>-1.1583331829329772E-3</v>
      </c>
      <c r="M100" s="20">
        <v>1.1486203984007964E-3</v>
      </c>
      <c r="N100" s="8" t="s">
        <v>3</v>
      </c>
      <c r="P100" s="21">
        <f t="shared" si="76"/>
        <v>-17.700000744185903</v>
      </c>
      <c r="Q100" s="21">
        <f t="shared" si="77"/>
        <v>8.9760342495235866E-3</v>
      </c>
      <c r="R100" s="21">
        <f t="shared" si="78"/>
        <v>-59.700000170170263</v>
      </c>
      <c r="S100" s="21">
        <f t="shared" si="79"/>
        <v>3.631299310269202E-3</v>
      </c>
      <c r="T100" s="18" t="str">
        <f t="shared" si="80"/>
        <v>m</v>
      </c>
      <c r="U100" t="str">
        <f t="shared" si="100"/>
        <v>OK</v>
      </c>
      <c r="W100" s="22">
        <v>-17.7</v>
      </c>
      <c r="X100" s="22"/>
      <c r="Y100" s="22">
        <v>-59.7</v>
      </c>
      <c r="Z100" s="22"/>
      <c r="AA100" t="str">
        <f t="shared" si="101"/>
        <v>m</v>
      </c>
      <c r="AC100" s="22">
        <f t="shared" si="102"/>
        <v>-7.4418590401137408E-7</v>
      </c>
      <c r="AD100" s="22">
        <f t="shared" si="103"/>
        <v>8.9760342495235866E-3</v>
      </c>
      <c r="AE100" s="22">
        <f t="shared" si="104"/>
        <v>-1.7017026010535119E-7</v>
      </c>
      <c r="AF100" s="22">
        <f t="shared" si="103"/>
        <v>3.631299310269202E-3</v>
      </c>
      <c r="AG100" t="str">
        <f t="shared" si="105"/>
        <v>m</v>
      </c>
      <c r="AH100" s="22">
        <f t="shared" si="106"/>
        <v>-1.6540001276901251E-3</v>
      </c>
      <c r="AI100" s="22"/>
      <c r="AJ100" s="22">
        <f t="shared" si="107"/>
        <v>-1.4841802617908684E-3</v>
      </c>
      <c r="AK100" s="22"/>
      <c r="AL100" t="str">
        <f t="shared" si="108"/>
        <v>m</v>
      </c>
      <c r="AN100" s="11">
        <f t="shared" si="81"/>
        <v>200</v>
      </c>
      <c r="AO100" s="11" t="str">
        <f t="shared" si="82"/>
        <v>Hz</v>
      </c>
      <c r="AP100" s="12">
        <f t="shared" si="83"/>
        <v>1E-3</v>
      </c>
      <c r="AQ100" s="13">
        <f t="shared" si="109"/>
        <v>-1.770165400012769E-2</v>
      </c>
      <c r="AR100" s="13">
        <f t="shared" si="110"/>
        <v>1.5191522796748299E-6</v>
      </c>
      <c r="AS100" s="13">
        <f t="shared" si="111"/>
        <v>-5.9701484180261798E-2</v>
      </c>
      <c r="AT100" s="13">
        <f t="shared" si="112"/>
        <v>1.2651585993909144E-6</v>
      </c>
      <c r="AU100" s="17">
        <f t="shared" si="113"/>
        <v>6.2270504796944487E-2</v>
      </c>
      <c r="AV100" s="14">
        <f t="shared" si="114"/>
        <v>1.2875459655704783E-6</v>
      </c>
      <c r="AW100" s="17">
        <f t="shared" si="115"/>
        <v>-1.8590415511145877</v>
      </c>
      <c r="AX100" s="13">
        <f t="shared" si="116"/>
        <v>2.4092065636362508E-5</v>
      </c>
      <c r="AZ100" s="12">
        <f>IFERROR(MATCH(AU100 - 0.000001,'Ref Z list'!$C$5:$C$30,1),1)</f>
        <v>4</v>
      </c>
      <c r="BA100" s="12" t="str">
        <f>INDEX('Ref Z list'!$D$5:$D$30,AZ100)</f>
        <v>10m</v>
      </c>
      <c r="BB100" s="12">
        <f>INDEX('Ref Z list'!$C$5:$C$30,AZ100)</f>
        <v>0.01</v>
      </c>
      <c r="BC100" s="12">
        <f>IFERROR(MATCH(AN100&amp;AO100&amp;A100&amp;B100&amp;BA100,'Cal Data'!$AR$6:$AR$1108,0),0)</f>
        <v>122</v>
      </c>
      <c r="BD100" s="12">
        <f t="shared" si="117"/>
        <v>4</v>
      </c>
      <c r="BE100" s="12" t="str">
        <f>INDEX('Ref Z list'!$D$5:$D$30,BD100+1)</f>
        <v>100m</v>
      </c>
      <c r="BF100" s="12">
        <f>IFERROR(MATCH(AN100&amp;AO100&amp;A100&amp;B100&amp;BE100,'Cal Data'!$AR$6:$AR$1108,0),0)</f>
        <v>140</v>
      </c>
      <c r="BG100" s="12">
        <f t="shared" si="118"/>
        <v>4</v>
      </c>
      <c r="BH100" s="12" t="str">
        <f>INDEX('Ref Z list'!$D$5:$D$30,BG100)</f>
        <v>10m</v>
      </c>
      <c r="BI100" s="12" t="str">
        <f>IF(INDEX('Ref Z list'!$D$5:$D$30,BG100+1)=0,BH100,INDEX('Ref Z list'!$D$5:$D$30,BG100+1))</f>
        <v>100m</v>
      </c>
      <c r="BJ100" s="12">
        <f>INDEX('Ref Z list'!$C$5:$C$30,BG100)</f>
        <v>0.01</v>
      </c>
      <c r="BK100" s="12">
        <f>INDEX('Ref Z list'!$C$5:$C$30,BG100+1)</f>
        <v>0.1</v>
      </c>
      <c r="BL100" s="14" t="str">
        <f t="shared" si="119"/>
        <v>200Hz100m10m</v>
      </c>
      <c r="BM100" s="14" t="str">
        <f t="shared" si="120"/>
        <v>200Hz100m100m</v>
      </c>
      <c r="BN100" s="12">
        <f>IFERROR(MATCH(BL100,'Cal Data'!$AR$6:$AR$1108,0),0)</f>
        <v>122</v>
      </c>
      <c r="BO100" s="12">
        <f>IFERROR(MATCH(BM100,'Cal Data'!$AR$6:$AR$1108,0),0)</f>
        <v>140</v>
      </c>
      <c r="BQ100" s="14" t="str">
        <f>INDEX('Cal Data'!AR$6:AR$1108,$BN100)</f>
        <v>200Hz100m10m</v>
      </c>
      <c r="BR100" s="14">
        <f>INDEX('Cal Data'!AS$6:AS$1108,$BN100)</f>
        <v>-6.8486226335179312E-7</v>
      </c>
      <c r="BS100" s="14">
        <f>INDEX('Cal Data'!AT$6:AT$1108,$BN100)</f>
        <v>1.235799306593525E-3</v>
      </c>
      <c r="BT100" s="14">
        <f>INDEX('Cal Data'!AU$6:AU$1108,$BN100)</f>
        <v>9.9889752145962177E-7</v>
      </c>
      <c r="BU100" s="14">
        <f>INDEX('Cal Data'!AV$6:AV$1108,$BN100)</f>
        <v>2.3592770515262155E-3</v>
      </c>
      <c r="BV100" s="14" t="str">
        <f>INDEX('Cal Data'!AR$6:AR$1108,$BO100)</f>
        <v>200Hz100m100m</v>
      </c>
      <c r="BW100" s="14">
        <f>INDEX('Cal Data'!AS$6:AS$1108,$BO100)</f>
        <v>-2.955261168835488E-7</v>
      </c>
      <c r="BX100" s="14">
        <f>INDEX('Cal Data'!AT$6:AT$1108,$BO100)</f>
        <v>3.9756003185676724E-3</v>
      </c>
      <c r="BY100" s="14">
        <f>INDEX('Cal Data'!AU$6:AU$1108,$BO100)</f>
        <v>-4.0027261206676285E-6</v>
      </c>
      <c r="BZ100" s="14">
        <f>INDEX('Cal Data'!AV$6:AV$1108,$BO100)</f>
        <v>3.2773638726146912E-3</v>
      </c>
      <c r="CB100" s="14">
        <f t="shared" si="84"/>
        <v>-4.5874229766743487E-7</v>
      </c>
      <c r="CC100" s="14">
        <f t="shared" si="85"/>
        <v>3.9756003185676724E-3</v>
      </c>
      <c r="CD100" s="14">
        <f t="shared" si="86"/>
        <v>-1.9059623960773045E-6</v>
      </c>
      <c r="CE100" s="14">
        <f t="shared" si="87"/>
        <v>2.8924866247008454E-3</v>
      </c>
      <c r="CG100" s="14">
        <f t="shared" si="88"/>
        <v>-1.7702112742425356E-2</v>
      </c>
      <c r="CH100" s="14">
        <f t="shared" si="89"/>
        <v>3.9756014795612974E-3</v>
      </c>
      <c r="CI100" s="14">
        <f t="shared" si="90"/>
        <v>-5.9703390142657874E-2</v>
      </c>
      <c r="CJ100" s="14">
        <f t="shared" si="91"/>
        <v>2.8924877314482106E-3</v>
      </c>
      <c r="CL100">
        <f>INDEX('Cal Data'!BB$6:BB$1000,$BN100)</f>
        <v>0.99993169401425641</v>
      </c>
      <c r="CM100">
        <f>INDEX('Cal Data'!BC$6:BC$1000,$BN100)</f>
        <v>2.4649633060978317E-6</v>
      </c>
      <c r="CN100">
        <f>INDEX('Cal Data'!BD$6:BD$1000,$BN100)</f>
        <v>9.9999230307470282E-5</v>
      </c>
      <c r="CO100">
        <f>INDEX('Cal Data'!BE$6:BE$1000,$BN100)</f>
        <v>2.5373486923313272E-4</v>
      </c>
      <c r="CP100" t="str">
        <f>INDEX('Cal Data'!BF$6:BF$1000,$BN100)</f>
        <v>OK</v>
      </c>
      <c r="CQ100">
        <f>INDEX('Cal Data'!BB$6:BB$1000,$BO100)</f>
        <v>0.9999969686572463</v>
      </c>
      <c r="CR100">
        <f>INDEX('Cal Data'!BC$6:BC$1000,$BO100)</f>
        <v>3.9771213469630618E-6</v>
      </c>
      <c r="CS100">
        <f>INDEX('Cal Data'!BD$6:BD$1000,$BO100)</f>
        <v>-4.0016895301150631E-5</v>
      </c>
      <c r="CT100">
        <f>INDEX('Cal Data'!BE$6:BE$1000,$BO100)</f>
        <v>6.1156693445584004E-5</v>
      </c>
      <c r="CU100" t="str">
        <f>INDEX('Cal Data'!BF$6:BF$1000,$BO100)</f>
        <v>OK</v>
      </c>
      <c r="CW100" s="14">
        <f t="shared" si="92"/>
        <v>0.99996960444247329</v>
      </c>
      <c r="CX100" s="14">
        <f t="shared" si="93"/>
        <v>3.9771213469630618E-6</v>
      </c>
      <c r="CY100" s="14">
        <f t="shared" si="94"/>
        <v>1.8680190693303613E-5</v>
      </c>
      <c r="CZ100" s="14">
        <f t="shared" si="95"/>
        <v>1.4188866410768958E-4</v>
      </c>
      <c r="DB100" s="14">
        <f t="shared" si="96"/>
        <v>6.2268612050233714E-2</v>
      </c>
      <c r="DC100" s="14">
        <f t="shared" si="97"/>
        <v>2.5869736409122905E-6</v>
      </c>
      <c r="DD100" s="25">
        <f t="shared" si="98"/>
        <v>-1.8590228709238943</v>
      </c>
      <c r="DE100" s="25">
        <f t="shared" si="99"/>
        <v>1.4984693359816194E-4</v>
      </c>
      <c r="DF100" s="14">
        <f t="shared" si="121"/>
        <v>-1.7700000744185904E-2</v>
      </c>
      <c r="DG100" s="14">
        <f t="shared" si="122"/>
        <v>8.9760342495235868E-6</v>
      </c>
      <c r="DH100" s="14">
        <f t="shared" si="123"/>
        <v>-5.9700000170170263E-2</v>
      </c>
      <c r="DI100" s="14">
        <f t="shared" si="124"/>
        <v>3.631299310269202E-6</v>
      </c>
    </row>
  </sheetData>
  <mergeCells count="4">
    <mergeCell ref="A4:B4"/>
    <mergeCell ref="A5:B5"/>
    <mergeCell ref="AN4:AO4"/>
    <mergeCell ref="AN5:AO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BF149"/>
  <sheetViews>
    <sheetView zoomScale="70" zoomScaleNormal="70" workbookViewId="0">
      <selection activeCell="F24" sqref="F24"/>
    </sheetView>
  </sheetViews>
  <sheetFormatPr defaultRowHeight="15" x14ac:dyDescent="0.25"/>
  <cols>
    <col min="1" max="1" width="4.85546875" customWidth="1"/>
    <col min="2" max="2" width="4.28515625" customWidth="1"/>
    <col min="3" max="3" width="6.28515625" customWidth="1"/>
    <col min="4" max="4" width="5.42578125" customWidth="1"/>
    <col min="5" max="5" width="6.28515625" customWidth="1"/>
    <col min="10" max="10" width="9.7109375" bestFit="1" customWidth="1"/>
    <col min="11" max="11" width="2" style="32" customWidth="1"/>
    <col min="12" max="15" width="10.28515625" customWidth="1"/>
    <col min="16" max="16" width="9.7109375" bestFit="1" customWidth="1"/>
    <col min="17" max="17" width="31.5703125" customWidth="1"/>
    <col min="18" max="18" width="5.28515625" customWidth="1"/>
    <col min="19" max="19" width="7.85546875" bestFit="1" customWidth="1"/>
    <col min="20" max="20" width="4.5703125" customWidth="1"/>
    <col min="21" max="21" width="5.7109375" customWidth="1"/>
    <col min="22" max="22" width="11" customWidth="1"/>
    <col min="23" max="23" width="11.85546875" bestFit="1" customWidth="1"/>
    <col min="24" max="24" width="12.140625" bestFit="1" customWidth="1"/>
    <col min="25" max="25" width="12.5703125" bestFit="1" customWidth="1"/>
    <col min="29" max="29" width="12.5703125" bestFit="1" customWidth="1"/>
    <col min="30" max="31" width="8.5703125" customWidth="1"/>
    <col min="32" max="32" width="4.28515625" customWidth="1"/>
    <col min="33" max="33" width="10.5703125" customWidth="1"/>
    <col min="34" max="34" width="8.42578125" customWidth="1"/>
    <col min="40" max="40" width="16.28515625" bestFit="1" customWidth="1"/>
    <col min="42" max="42" width="16.28515625" bestFit="1" customWidth="1"/>
    <col min="44" max="44" width="18.7109375" bestFit="1" customWidth="1"/>
    <col min="45" max="48" width="11.140625" customWidth="1"/>
    <col min="50" max="51" width="11" customWidth="1"/>
    <col min="54" max="54" width="9.28515625" bestFit="1" customWidth="1"/>
    <col min="55" max="55" width="12.7109375" bestFit="1" customWidth="1"/>
    <col min="56" max="56" width="13.140625" bestFit="1" customWidth="1"/>
    <col min="57" max="57" width="11" bestFit="1" customWidth="1"/>
  </cols>
  <sheetData>
    <row r="1" spans="1:58" x14ac:dyDescent="0.25">
      <c r="A1" t="s">
        <v>54</v>
      </c>
    </row>
    <row r="3" spans="1:58" x14ac:dyDescent="0.25">
      <c r="F3" s="5" t="s">
        <v>116</v>
      </c>
      <c r="L3" s="5" t="s">
        <v>117</v>
      </c>
      <c r="S3" s="5" t="s">
        <v>115</v>
      </c>
      <c r="X3" s="5"/>
      <c r="AG3" s="5" t="s">
        <v>26</v>
      </c>
      <c r="AR3" s="5" t="s">
        <v>25</v>
      </c>
      <c r="AS3" s="5"/>
      <c r="AX3" t="s">
        <v>114</v>
      </c>
      <c r="BB3" s="5" t="s">
        <v>81</v>
      </c>
    </row>
    <row r="4" spans="1:58" x14ac:dyDescent="0.25">
      <c r="A4" s="48" t="s">
        <v>7</v>
      </c>
      <c r="B4" s="48"/>
      <c r="C4" s="4" t="s">
        <v>0</v>
      </c>
      <c r="D4" s="48" t="s">
        <v>5</v>
      </c>
      <c r="E4" s="48"/>
      <c r="F4" s="4" t="s">
        <v>8</v>
      </c>
      <c r="G4" s="4" t="s">
        <v>9</v>
      </c>
      <c r="H4" s="4" t="s">
        <v>10</v>
      </c>
      <c r="I4" s="4" t="s">
        <v>11</v>
      </c>
      <c r="J4" s="40" t="s">
        <v>12</v>
      </c>
      <c r="K4" s="42"/>
      <c r="L4" s="28" t="s">
        <v>82</v>
      </c>
      <c r="M4" s="28" t="s">
        <v>84</v>
      </c>
      <c r="N4" s="28" t="s">
        <v>83</v>
      </c>
      <c r="O4" s="28" t="s">
        <v>85</v>
      </c>
      <c r="P4" s="4" t="s">
        <v>12</v>
      </c>
      <c r="Q4" s="40" t="s">
        <v>52</v>
      </c>
      <c r="R4" s="40"/>
      <c r="S4" s="4" t="s">
        <v>53</v>
      </c>
      <c r="T4" s="48" t="s">
        <v>0</v>
      </c>
      <c r="U4" s="48"/>
      <c r="V4" s="4" t="s">
        <v>18</v>
      </c>
      <c r="W4" s="4" t="s">
        <v>13</v>
      </c>
      <c r="X4" s="4" t="str">
        <f t="shared" ref="X4:AA5" si="0">F4</f>
        <v>Rs</v>
      </c>
      <c r="Y4" s="4" t="str">
        <f t="shared" si="0"/>
        <v>ua(Rs)</v>
      </c>
      <c r="Z4" s="4" t="str">
        <f t="shared" si="0"/>
        <v>Xs</v>
      </c>
      <c r="AA4" s="4" t="str">
        <f t="shared" si="0"/>
        <v>ua(Xs)</v>
      </c>
      <c r="AB4" s="4" t="s">
        <v>14</v>
      </c>
      <c r="AC4" s="30" t="s">
        <v>86</v>
      </c>
      <c r="AD4" s="23" t="s">
        <v>70</v>
      </c>
      <c r="AE4" s="30" t="s">
        <v>87</v>
      </c>
      <c r="AG4" s="6" t="s">
        <v>110</v>
      </c>
      <c r="AH4" s="6" t="s">
        <v>20</v>
      </c>
      <c r="AI4" s="4" t="s">
        <v>8</v>
      </c>
      <c r="AJ4" s="4" t="s">
        <v>16</v>
      </c>
      <c r="AK4" s="4" t="s">
        <v>10</v>
      </c>
      <c r="AL4" s="4" t="s">
        <v>17</v>
      </c>
      <c r="AM4" s="23" t="s">
        <v>69</v>
      </c>
      <c r="AN4" s="30" t="s">
        <v>86</v>
      </c>
      <c r="AO4" s="23" t="s">
        <v>72</v>
      </c>
      <c r="AP4" s="30" t="s">
        <v>87</v>
      </c>
      <c r="AR4" s="4" t="s">
        <v>19</v>
      </c>
      <c r="AS4" s="4" t="s">
        <v>21</v>
      </c>
      <c r="AT4" s="4" t="s">
        <v>22</v>
      </c>
      <c r="AU4" s="4" t="s">
        <v>23</v>
      </c>
      <c r="AV4" s="4" t="s">
        <v>24</v>
      </c>
      <c r="AX4" s="40" t="s">
        <v>111</v>
      </c>
      <c r="AY4" s="40" t="s">
        <v>112</v>
      </c>
      <c r="AZ4" s="40" t="s">
        <v>113</v>
      </c>
      <c r="BB4" s="23" t="s">
        <v>73</v>
      </c>
      <c r="BC4" s="26" t="s">
        <v>79</v>
      </c>
      <c r="BD4" s="23" t="s">
        <v>74</v>
      </c>
      <c r="BE4" s="26" t="s">
        <v>80</v>
      </c>
    </row>
    <row r="5" spans="1:58" x14ac:dyDescent="0.25">
      <c r="A5" s="49" t="s">
        <v>4</v>
      </c>
      <c r="B5" s="49"/>
      <c r="C5" s="1" t="s">
        <v>2</v>
      </c>
      <c r="D5" s="49" t="s">
        <v>4</v>
      </c>
      <c r="E5" s="49"/>
      <c r="F5" s="1" t="s">
        <v>4</v>
      </c>
      <c r="G5" s="1" t="s">
        <v>4</v>
      </c>
      <c r="H5" s="1" t="s">
        <v>4</v>
      </c>
      <c r="I5" s="1" t="s">
        <v>4</v>
      </c>
      <c r="J5" s="41" t="s">
        <v>4</v>
      </c>
      <c r="K5" s="43"/>
      <c r="L5" s="29" t="s">
        <v>4</v>
      </c>
      <c r="M5" s="29" t="s">
        <v>4</v>
      </c>
      <c r="N5" s="29" t="s">
        <v>4</v>
      </c>
      <c r="O5" s="29" t="s">
        <v>4</v>
      </c>
      <c r="P5" s="1" t="s">
        <v>4</v>
      </c>
      <c r="Q5" s="41" t="s">
        <v>1</v>
      </c>
      <c r="R5" s="41"/>
      <c r="S5" s="1" t="s">
        <v>4</v>
      </c>
      <c r="T5" s="49" t="s">
        <v>1</v>
      </c>
      <c r="U5" s="49"/>
      <c r="V5" s="1" t="s">
        <v>4</v>
      </c>
      <c r="W5" s="1" t="s">
        <v>1</v>
      </c>
      <c r="X5" s="1" t="str">
        <f t="shared" si="0"/>
        <v>Ohm</v>
      </c>
      <c r="Y5" s="1" t="str">
        <f t="shared" si="0"/>
        <v>Ohm</v>
      </c>
      <c r="Z5" s="1" t="str">
        <f t="shared" si="0"/>
        <v>Ohm</v>
      </c>
      <c r="AA5" s="1" t="str">
        <f t="shared" si="0"/>
        <v>Ohm</v>
      </c>
      <c r="AB5" s="1" t="s">
        <v>4</v>
      </c>
      <c r="AC5" s="31" t="s">
        <v>4</v>
      </c>
      <c r="AD5" s="24" t="s">
        <v>71</v>
      </c>
      <c r="AE5" s="31" t="s">
        <v>71</v>
      </c>
      <c r="AG5" t="s">
        <v>1</v>
      </c>
      <c r="AH5" t="s">
        <v>1</v>
      </c>
      <c r="AI5" s="1" t="s">
        <v>4</v>
      </c>
      <c r="AJ5" s="1" t="s">
        <v>4</v>
      </c>
      <c r="AK5" s="1" t="s">
        <v>4</v>
      </c>
      <c r="AL5" s="1" t="s">
        <v>4</v>
      </c>
      <c r="AM5" s="24" t="s">
        <v>4</v>
      </c>
      <c r="AN5" s="31" t="s">
        <v>4</v>
      </c>
      <c r="AO5" s="24" t="s">
        <v>71</v>
      </c>
      <c r="AP5" s="31" t="s">
        <v>71</v>
      </c>
      <c r="AR5" s="1" t="s">
        <v>1</v>
      </c>
      <c r="AS5" s="1" t="str">
        <f>AI5</f>
        <v>Ohm</v>
      </c>
      <c r="AT5" s="1" t="str">
        <f>AJ5</f>
        <v>Ohm</v>
      </c>
      <c r="AU5" s="1" t="str">
        <f>AK5</f>
        <v>Ohm</v>
      </c>
      <c r="AV5" s="1" t="str">
        <f>AL5</f>
        <v>Ohm</v>
      </c>
      <c r="AX5" s="41" t="s">
        <v>1</v>
      </c>
      <c r="AY5" s="41" t="s">
        <v>1</v>
      </c>
      <c r="AZ5" s="41" t="s">
        <v>1</v>
      </c>
      <c r="BB5" s="24" t="s">
        <v>1</v>
      </c>
      <c r="BC5" s="24" t="s">
        <v>1</v>
      </c>
      <c r="BD5" s="24" t="s">
        <v>71</v>
      </c>
      <c r="BE5" s="27" t="s">
        <v>71</v>
      </c>
    </row>
    <row r="6" spans="1:58" x14ac:dyDescent="0.25">
      <c r="A6" s="8">
        <v>1</v>
      </c>
      <c r="B6" s="46" t="s">
        <v>3</v>
      </c>
      <c r="C6" s="10">
        <v>0.01</v>
      </c>
      <c r="D6" s="7">
        <v>0</v>
      </c>
      <c r="E6" s="7" t="s">
        <v>3</v>
      </c>
      <c r="F6" s="7"/>
      <c r="G6" s="7">
        <v>1.8727697696673609E-3</v>
      </c>
      <c r="H6" s="7"/>
      <c r="I6" s="7">
        <v>6.8111770776832416E-4</v>
      </c>
      <c r="J6" s="8" t="s">
        <v>3</v>
      </c>
      <c r="L6" s="11"/>
      <c r="M6" s="11"/>
      <c r="N6" s="11"/>
      <c r="O6" s="11"/>
      <c r="P6" s="11" t="s">
        <v>3</v>
      </c>
      <c r="Q6" s="18" t="str">
        <f t="shared" ref="Q6:Q37" si="1">IF(AH6=0,"Ref Z spot not found!","OK")</f>
        <v>OK</v>
      </c>
      <c r="S6" s="12">
        <f t="shared" ref="S6:S37" si="2">IF(MID(B6,1,1)="m",0.001,IF(OR(MID(B6,1,1)="u",MID(B6,1,1)="µ"),0.000001,1))*A6</f>
        <v>1E-3</v>
      </c>
      <c r="T6" s="11">
        <f t="shared" ref="T6:T37" si="3">IF(U6="mHz",1000,IF(U6="kHz",0.001,1))*C6</f>
        <v>10</v>
      </c>
      <c r="U6" s="11" t="str">
        <f t="shared" ref="U6:U37" si="4">IF(C6&gt;=1000,"kHz",IF(C6&gt;=1,"Hz","mHz"))</f>
        <v>mHz</v>
      </c>
      <c r="V6" s="12">
        <f t="shared" ref="V6:V37" si="5">IF(MID(E6,1,1)="m",0.001,IF(OR(MID(E6,1,1)="u",MID(E6,1,1)="µ"),0.000001,1))*D6</f>
        <v>0</v>
      </c>
      <c r="W6" s="12">
        <f t="shared" ref="W6:W37" si="6">IF(MID(P6,1,1)="m",0.001,IF(OR(MID(P6,1,1)="u",MID(P6,1,1)="µ"),0.000001,1))</f>
        <v>1E-3</v>
      </c>
      <c r="X6" s="13">
        <f>(F6 - L6)*$W6</f>
        <v>0</v>
      </c>
      <c r="Y6" s="13">
        <f>(G6^2 + M6^2)^0.5*$W6</f>
        <v>1.872769769667361E-6</v>
      </c>
      <c r="Z6" s="13">
        <f>(H6 - N6)*$W6</f>
        <v>0</v>
      </c>
      <c r="AA6" s="13">
        <f>(I6^2 + O6^2)^0.5*$W6</f>
        <v>6.811177077683242E-7</v>
      </c>
      <c r="AB6" s="13">
        <f>SUMSQ(X6,Z6)^0.5</f>
        <v>0</v>
      </c>
      <c r="AC6" s="14">
        <f>IFERROR(((X6/AB6*Y6)^2 + (Z6/AB6*AA6)^2)^0.5,(Y6^2 + AA6^2)^0.5)</f>
        <v>1.9927839677234252E-6</v>
      </c>
      <c r="AD6" s="13" t="e">
        <f t="shared" ref="AD6:AD37" si="7">ATAN2(X6,Z6)</f>
        <v>#DIV/0!</v>
      </c>
      <c r="AE6" s="13">
        <f>IFERROR(((Z6/AB6^2*Y6)^2 + (X6/AB6^2*AA6)^2)^0.5,0)</f>
        <v>0</v>
      </c>
      <c r="AG6" s="14" t="str">
        <f t="shared" ref="AG6:AG37" si="8">T6&amp;U6&amp;D6&amp;E6</f>
        <v>10mHz0m</v>
      </c>
      <c r="AH6" s="12">
        <f>IFERROR(MATCH(AG6,'Ref Z'!$T$6:$T$1055,0),0)</f>
        <v>1</v>
      </c>
      <c r="AI6" s="14">
        <f>IF($AH6&gt;0,INDEX('Ref Z'!O$6:O$1055,$AH6),"")</f>
        <v>0</v>
      </c>
      <c r="AJ6" s="14">
        <f>IF($AH6&gt;0,INDEX('Ref Z'!P$6:P$1055,$AH6),"")</f>
        <v>0</v>
      </c>
      <c r="AK6" s="14">
        <f>IF($AH6&gt;0,INDEX('Ref Z'!Q$6:Q$1055,$AH6),"")</f>
        <v>0</v>
      </c>
      <c r="AL6" s="14">
        <f>IF($AH6&gt;0,INDEX('Ref Z'!R$6:R$1055,$AH6),"")</f>
        <v>0</v>
      </c>
      <c r="AM6" s="14">
        <f t="shared" ref="AM6:AM69" si="9">SUMSQ(AI6,AK6)^0.5</f>
        <v>0</v>
      </c>
      <c r="AN6" s="14">
        <f>IFERROR(((AI6/AM6*AJ6)^2 + (AK6/AM6*AL6)^2)^0.5,(AJ6^2+AL6^2)^0.5)</f>
        <v>0</v>
      </c>
      <c r="AO6" s="13" t="e">
        <f>ATAN2(AI6,AK6)</f>
        <v>#DIV/0!</v>
      </c>
      <c r="AP6" s="13" t="e">
        <f>((AK6/AM6^2*AJ6)^2 + (AI6/AM6^2*AL6)^2)^0.5</f>
        <v>#DIV/0!</v>
      </c>
      <c r="AR6" s="14" t="str">
        <f t="shared" ref="AR6:AR37" si="10">T6&amp;U6&amp;A6&amp;B6&amp;D6&amp;E6</f>
        <v>10mHz1m0m</v>
      </c>
      <c r="AS6" s="14">
        <f t="shared" ref="AS6:AS37" si="11">AI6-X6</f>
        <v>0</v>
      </c>
      <c r="AT6" s="14">
        <f t="shared" ref="AT6:AT37" si="12">(4*G6^2+AJ6^2)^0.5</f>
        <v>3.7455395393347218E-3</v>
      </c>
      <c r="AU6" s="14">
        <f t="shared" ref="AU6:AU37" si="13">AK6-Z6</f>
        <v>0</v>
      </c>
      <c r="AV6" s="14">
        <f t="shared" ref="AV6:AV37" si="14">(4*I6^2+AL6^2)^0.5</f>
        <v>1.3622354155366483E-3</v>
      </c>
      <c r="AX6" s="14" t="str">
        <f t="shared" ref="AX6:AX37" si="15">T6&amp;U6&amp;A6&amp;B6</f>
        <v>10mHz1m</v>
      </c>
      <c r="AY6" s="14" t="str">
        <f t="shared" ref="AY6:AY37" si="16">IF(V6=0,"",AX6)</f>
        <v/>
      </c>
      <c r="AZ6" s="14">
        <f t="shared" ref="AZ6:AZ37" si="17">MATCH(AX6,$AY$6:$AY$1000,0)</f>
        <v>19</v>
      </c>
      <c r="BB6" s="44">
        <f>IF(AM6=0,1,AM6/AB6)</f>
        <v>1</v>
      </c>
      <c r="BC6" s="45">
        <f>(4*AC6^2 + (AN6*AB6)^2)^0.5</f>
        <v>3.9855679354468504E-6</v>
      </c>
      <c r="BD6" s="45">
        <f t="shared" ref="BD6:BD37" si="18">IF(V6=0,INDEX(BD$6:BD$1000,AZ6),AO6-AD6)</f>
        <v>-7.4602731439125605E-5</v>
      </c>
      <c r="BE6" s="44">
        <f t="shared" ref="BE6:BE37" si="19">IF(V6=0,INDEX(BE$6:BE$1000,AZ6),(4*AE6^2 + AP6^2)^0.5)</f>
        <v>2.408129024130195E-3</v>
      </c>
      <c r="BF6" t="str">
        <f>IF(AZ6&lt;&gt;0,Q6,"Zero-Z gain correction fail")</f>
        <v>OK</v>
      </c>
    </row>
    <row r="7" spans="1:58" x14ac:dyDescent="0.25">
      <c r="A7" s="8">
        <f>A6</f>
        <v>1</v>
      </c>
      <c r="B7" s="46" t="str">
        <f>B6</f>
        <v>m</v>
      </c>
      <c r="C7" s="10">
        <v>0.02</v>
      </c>
      <c r="D7" s="7">
        <f>D6</f>
        <v>0</v>
      </c>
      <c r="E7" s="7" t="str">
        <f>E6</f>
        <v>m</v>
      </c>
      <c r="F7" s="7"/>
      <c r="G7" s="7">
        <v>1.0629887233145669E-4</v>
      </c>
      <c r="H7" s="7"/>
      <c r="I7" s="7">
        <v>1.7413259349978991E-3</v>
      </c>
      <c r="J7" s="8" t="s">
        <v>3</v>
      </c>
      <c r="L7" s="11"/>
      <c r="M7" s="11"/>
      <c r="N7" s="11"/>
      <c r="O7" s="11"/>
      <c r="P7" s="11" t="s">
        <v>3</v>
      </c>
      <c r="Q7" s="18" t="str">
        <f t="shared" si="1"/>
        <v>OK</v>
      </c>
      <c r="S7" s="12">
        <f t="shared" si="2"/>
        <v>1E-3</v>
      </c>
      <c r="T7" s="11">
        <f t="shared" si="3"/>
        <v>20</v>
      </c>
      <c r="U7" s="11" t="str">
        <f t="shared" si="4"/>
        <v>mHz</v>
      </c>
      <c r="V7" s="12">
        <f t="shared" si="5"/>
        <v>0</v>
      </c>
      <c r="W7" s="12">
        <f t="shared" si="6"/>
        <v>1E-3</v>
      </c>
      <c r="X7" s="13">
        <f t="shared" ref="X7:X70" si="20">(F7 - L7)*$W7</f>
        <v>0</v>
      </c>
      <c r="Y7" s="13">
        <f t="shared" ref="Y7:Y70" si="21">(G7^2 + M7^2)^0.5*$W7</f>
        <v>1.062988723314567E-7</v>
      </c>
      <c r="Z7" s="13">
        <f t="shared" ref="Z7:Z70" si="22">(H7 - N7)*$W7</f>
        <v>0</v>
      </c>
      <c r="AA7" s="13">
        <f t="shared" ref="AA7:AA70" si="23">(I7^2 + O7^2)^0.5*$W7</f>
        <v>1.7413259349978993E-6</v>
      </c>
      <c r="AB7" s="13">
        <f t="shared" ref="AB7:AB23" si="24">SUMSQ(X7,Z7)^0.5</f>
        <v>0</v>
      </c>
      <c r="AC7" s="14">
        <f t="shared" ref="AC7:AC70" si="25">IFERROR(((X7/AB7*Y7)^2 + (Z7/AB7*AA7)^2)^0.5,(Y7^2 + AA7^2)^0.5)</f>
        <v>1.744567414047175E-6</v>
      </c>
      <c r="AD7" s="13" t="e">
        <f t="shared" si="7"/>
        <v>#DIV/0!</v>
      </c>
      <c r="AE7" s="13">
        <f t="shared" ref="AE7:AE70" si="26">IFERROR(((Z7/AB7^2*Y7)^2 + (X7/AB7^2*AA7)^2)^0.5,0)</f>
        <v>0</v>
      </c>
      <c r="AG7" s="14" t="str">
        <f t="shared" si="8"/>
        <v>20mHz0m</v>
      </c>
      <c r="AH7" s="12">
        <f>IFERROR(MATCH(AG7,'Ref Z'!$T$6:$T$1055,0),0)</f>
        <v>2</v>
      </c>
      <c r="AI7" s="14">
        <f>IF($AH7&gt;0,INDEX('Ref Z'!O$6:O$1055,$AH7),"")</f>
        <v>0</v>
      </c>
      <c r="AJ7" s="14">
        <f>IF($AH7&gt;0,INDEX('Ref Z'!P$6:P$1055,$AH7),"")</f>
        <v>0</v>
      </c>
      <c r="AK7" s="14">
        <f>IF($AH7&gt;0,INDEX('Ref Z'!Q$6:Q$1055,$AH7),"")</f>
        <v>0</v>
      </c>
      <c r="AL7" s="14">
        <f>IF($AH7&gt;0,INDEX('Ref Z'!R$6:R$1055,$AH7),"")</f>
        <v>0</v>
      </c>
      <c r="AM7" s="14">
        <f t="shared" si="9"/>
        <v>0</v>
      </c>
      <c r="AN7" s="14">
        <f t="shared" ref="AN7:AN70" si="27">IFERROR(((AI7/AM7*AJ7)^2 + (AK7/AM7*AL7)^2)^0.5,(AJ7^2+AL7^2)^0.5)</f>
        <v>0</v>
      </c>
      <c r="AO7" s="13" t="e">
        <f t="shared" ref="AO7:AO70" si="28">ATAN2(AI7,AK7)</f>
        <v>#DIV/0!</v>
      </c>
      <c r="AP7" s="13" t="e">
        <f t="shared" ref="AP7:AP70" si="29">((AK7/AM7^2*AJ7)^2 + (AI7/AM7^2*AL7)^2)^0.5</f>
        <v>#DIV/0!</v>
      </c>
      <c r="AR7" s="14" t="str">
        <f t="shared" si="10"/>
        <v>20mHz1m0m</v>
      </c>
      <c r="AS7" s="14">
        <f t="shared" si="11"/>
        <v>0</v>
      </c>
      <c r="AT7" s="14">
        <f t="shared" si="12"/>
        <v>2.1259774466291339E-4</v>
      </c>
      <c r="AU7" s="14">
        <f t="shared" si="13"/>
        <v>0</v>
      </c>
      <c r="AV7" s="14">
        <f t="shared" si="14"/>
        <v>3.4826518699957983E-3</v>
      </c>
      <c r="AX7" s="14" t="str">
        <f t="shared" si="15"/>
        <v>20mHz1m</v>
      </c>
      <c r="AY7" s="14" t="str">
        <f t="shared" si="16"/>
        <v/>
      </c>
      <c r="AZ7" s="14">
        <f t="shared" si="17"/>
        <v>20</v>
      </c>
      <c r="BB7" s="44">
        <f t="shared" ref="BB7:BB70" si="30">IF(AM7=0,1,AM7/AB7)</f>
        <v>1</v>
      </c>
      <c r="BC7" s="45">
        <f t="shared" ref="BC7:BC70" si="31">(4*AC7^2 + (AN7*AB7)^2)^0.5</f>
        <v>3.48913482809435E-6</v>
      </c>
      <c r="BD7" s="45">
        <f t="shared" si="18"/>
        <v>1.4477462293559862E-5</v>
      </c>
      <c r="BE7" s="44">
        <f t="shared" si="19"/>
        <v>4.3397928892600617E-3</v>
      </c>
      <c r="BF7" t="str">
        <f t="shared" ref="BF7:BF70" si="32">IF(AZ7&lt;&gt;0,Q7,"Zero-Z gain correction fail")</f>
        <v>OK</v>
      </c>
    </row>
    <row r="8" spans="1:58" x14ac:dyDescent="0.25">
      <c r="A8" s="8">
        <f t="shared" ref="A8:A23" si="33">A7</f>
        <v>1</v>
      </c>
      <c r="B8" s="46" t="str">
        <f t="shared" ref="B8:B23" si="34">B7</f>
        <v>m</v>
      </c>
      <c r="C8" s="10">
        <v>0.05</v>
      </c>
      <c r="D8" s="7">
        <f t="shared" ref="D8:D23" si="35">D7</f>
        <v>0</v>
      </c>
      <c r="E8" s="7" t="str">
        <f t="shared" ref="E8:E23" si="36">E7</f>
        <v>m</v>
      </c>
      <c r="F8" s="7"/>
      <c r="G8" s="7">
        <v>1.8358841185248961E-3</v>
      </c>
      <c r="H8" s="7"/>
      <c r="I8" s="7">
        <v>1.4677318855736022E-3</v>
      </c>
      <c r="J8" s="8" t="s">
        <v>3</v>
      </c>
      <c r="L8" s="11"/>
      <c r="M8" s="11"/>
      <c r="N8" s="11"/>
      <c r="O8" s="11"/>
      <c r="P8" s="11" t="s">
        <v>3</v>
      </c>
      <c r="Q8" s="18" t="str">
        <f t="shared" si="1"/>
        <v>OK</v>
      </c>
      <c r="S8" s="12">
        <f t="shared" si="2"/>
        <v>1E-3</v>
      </c>
      <c r="T8" s="11">
        <f t="shared" si="3"/>
        <v>50</v>
      </c>
      <c r="U8" s="11" t="str">
        <f t="shared" si="4"/>
        <v>mHz</v>
      </c>
      <c r="V8" s="12">
        <f t="shared" si="5"/>
        <v>0</v>
      </c>
      <c r="W8" s="12">
        <f t="shared" si="6"/>
        <v>1E-3</v>
      </c>
      <c r="X8" s="13">
        <f t="shared" si="20"/>
        <v>0</v>
      </c>
      <c r="Y8" s="13">
        <f t="shared" si="21"/>
        <v>1.8358841185248962E-6</v>
      </c>
      <c r="Z8" s="13">
        <f t="shared" si="22"/>
        <v>0</v>
      </c>
      <c r="AA8" s="13">
        <f t="shared" si="23"/>
        <v>1.4677318855736021E-6</v>
      </c>
      <c r="AB8" s="13">
        <f t="shared" si="24"/>
        <v>0</v>
      </c>
      <c r="AC8" s="14">
        <f t="shared" si="25"/>
        <v>2.3504696093720033E-6</v>
      </c>
      <c r="AD8" s="13" t="e">
        <f t="shared" si="7"/>
        <v>#DIV/0!</v>
      </c>
      <c r="AE8" s="13">
        <f t="shared" si="26"/>
        <v>0</v>
      </c>
      <c r="AG8" s="14" t="str">
        <f t="shared" si="8"/>
        <v>50mHz0m</v>
      </c>
      <c r="AH8" s="12">
        <f>IFERROR(MATCH(AG8,'Ref Z'!$T$6:$T$1055,0),0)</f>
        <v>3</v>
      </c>
      <c r="AI8" s="14">
        <f>IF($AH8&gt;0,INDEX('Ref Z'!O$6:O$1055,$AH8),"")</f>
        <v>0</v>
      </c>
      <c r="AJ8" s="14">
        <f>IF($AH8&gt;0,INDEX('Ref Z'!P$6:P$1055,$AH8),"")</f>
        <v>0</v>
      </c>
      <c r="AK8" s="14">
        <f>IF($AH8&gt;0,INDEX('Ref Z'!Q$6:Q$1055,$AH8),"")</f>
        <v>0</v>
      </c>
      <c r="AL8" s="14">
        <f>IF($AH8&gt;0,INDEX('Ref Z'!R$6:R$1055,$AH8),"")</f>
        <v>0</v>
      </c>
      <c r="AM8" s="14">
        <f t="shared" si="9"/>
        <v>0</v>
      </c>
      <c r="AN8" s="14">
        <f t="shared" si="27"/>
        <v>0</v>
      </c>
      <c r="AO8" s="13" t="e">
        <f t="shared" si="28"/>
        <v>#DIV/0!</v>
      </c>
      <c r="AP8" s="13" t="e">
        <f t="shared" si="29"/>
        <v>#DIV/0!</v>
      </c>
      <c r="AR8" s="14" t="str">
        <f t="shared" si="10"/>
        <v>50mHz1m0m</v>
      </c>
      <c r="AS8" s="14">
        <f t="shared" si="11"/>
        <v>0</v>
      </c>
      <c r="AT8" s="14">
        <f t="shared" si="12"/>
        <v>3.6717682370497923E-3</v>
      </c>
      <c r="AU8" s="14">
        <f t="shared" si="13"/>
        <v>0</v>
      </c>
      <c r="AV8" s="14">
        <f t="shared" si="14"/>
        <v>2.9354637711472044E-3</v>
      </c>
      <c r="AX8" s="14" t="str">
        <f t="shared" si="15"/>
        <v>50mHz1m</v>
      </c>
      <c r="AY8" s="14" t="str">
        <f t="shared" si="16"/>
        <v/>
      </c>
      <c r="AZ8" s="14">
        <f t="shared" si="17"/>
        <v>21</v>
      </c>
      <c r="BB8" s="44">
        <f t="shared" si="30"/>
        <v>1</v>
      </c>
      <c r="BC8" s="45">
        <f t="shared" si="31"/>
        <v>4.7009392187440066E-6</v>
      </c>
      <c r="BD8" s="45">
        <f t="shared" si="18"/>
        <v>-9.0749842337742764E-5</v>
      </c>
      <c r="BE8" s="44">
        <f t="shared" si="19"/>
        <v>1.4316048149773468E-3</v>
      </c>
      <c r="BF8" t="str">
        <f t="shared" si="32"/>
        <v>OK</v>
      </c>
    </row>
    <row r="9" spans="1:58" x14ac:dyDescent="0.25">
      <c r="A9" s="8">
        <f t="shared" si="33"/>
        <v>1</v>
      </c>
      <c r="B9" s="46" t="str">
        <f t="shared" si="34"/>
        <v>m</v>
      </c>
      <c r="C9" s="10">
        <v>0.1</v>
      </c>
      <c r="D9" s="7">
        <f t="shared" si="35"/>
        <v>0</v>
      </c>
      <c r="E9" s="7" t="str">
        <f t="shared" si="36"/>
        <v>m</v>
      </c>
      <c r="F9" s="7"/>
      <c r="G9" s="7">
        <v>6.4717174972075899E-4</v>
      </c>
      <c r="H9" s="7"/>
      <c r="I9" s="7">
        <v>1.3165859932966698E-3</v>
      </c>
      <c r="J9" s="8" t="s">
        <v>3</v>
      </c>
      <c r="L9" s="11"/>
      <c r="M9" s="11"/>
      <c r="N9" s="11"/>
      <c r="O9" s="11"/>
      <c r="P9" s="11" t="s">
        <v>3</v>
      </c>
      <c r="Q9" s="18" t="str">
        <f t="shared" si="1"/>
        <v>OK</v>
      </c>
      <c r="S9" s="12">
        <f t="shared" si="2"/>
        <v>1E-3</v>
      </c>
      <c r="T9" s="11">
        <f t="shared" si="3"/>
        <v>100</v>
      </c>
      <c r="U9" s="11" t="str">
        <f t="shared" si="4"/>
        <v>mHz</v>
      </c>
      <c r="V9" s="12">
        <f t="shared" si="5"/>
        <v>0</v>
      </c>
      <c r="W9" s="12">
        <f t="shared" si="6"/>
        <v>1E-3</v>
      </c>
      <c r="X9" s="13">
        <f t="shared" si="20"/>
        <v>0</v>
      </c>
      <c r="Y9" s="13">
        <f t="shared" si="21"/>
        <v>6.4717174972075901E-7</v>
      </c>
      <c r="Z9" s="13">
        <f t="shared" si="22"/>
        <v>0</v>
      </c>
      <c r="AA9" s="13">
        <f t="shared" si="23"/>
        <v>1.3165859932966698E-6</v>
      </c>
      <c r="AB9" s="13">
        <f t="shared" si="24"/>
        <v>0</v>
      </c>
      <c r="AC9" s="14">
        <f t="shared" si="25"/>
        <v>1.4670480399024454E-6</v>
      </c>
      <c r="AD9" s="13" t="e">
        <f t="shared" si="7"/>
        <v>#DIV/0!</v>
      </c>
      <c r="AE9" s="13">
        <f t="shared" si="26"/>
        <v>0</v>
      </c>
      <c r="AG9" s="14" t="str">
        <f t="shared" si="8"/>
        <v>100mHz0m</v>
      </c>
      <c r="AH9" s="12">
        <f>IFERROR(MATCH(AG9,'Ref Z'!$T$6:$T$1055,0),0)</f>
        <v>4</v>
      </c>
      <c r="AI9" s="14">
        <f>IF($AH9&gt;0,INDEX('Ref Z'!O$6:O$1055,$AH9),"")</f>
        <v>0</v>
      </c>
      <c r="AJ9" s="14">
        <f>IF($AH9&gt;0,INDEX('Ref Z'!P$6:P$1055,$AH9),"")</f>
        <v>0</v>
      </c>
      <c r="AK9" s="14">
        <f>IF($AH9&gt;0,INDEX('Ref Z'!Q$6:Q$1055,$AH9),"")</f>
        <v>0</v>
      </c>
      <c r="AL9" s="14">
        <f>IF($AH9&gt;0,INDEX('Ref Z'!R$6:R$1055,$AH9),"")</f>
        <v>0</v>
      </c>
      <c r="AM9" s="14">
        <f t="shared" si="9"/>
        <v>0</v>
      </c>
      <c r="AN9" s="14">
        <f t="shared" si="27"/>
        <v>0</v>
      </c>
      <c r="AO9" s="13" t="e">
        <f t="shared" si="28"/>
        <v>#DIV/0!</v>
      </c>
      <c r="AP9" s="13" t="e">
        <f t="shared" si="29"/>
        <v>#DIV/0!</v>
      </c>
      <c r="AR9" s="14" t="str">
        <f t="shared" si="10"/>
        <v>100mHz1m0m</v>
      </c>
      <c r="AS9" s="14">
        <f t="shared" si="11"/>
        <v>0</v>
      </c>
      <c r="AT9" s="14">
        <f t="shared" si="12"/>
        <v>1.294343499441518E-3</v>
      </c>
      <c r="AU9" s="14">
        <f t="shared" si="13"/>
        <v>0</v>
      </c>
      <c r="AV9" s="14">
        <f t="shared" si="14"/>
        <v>2.6331719865933397E-3</v>
      </c>
      <c r="AX9" s="14" t="str">
        <f t="shared" si="15"/>
        <v>100mHz1m</v>
      </c>
      <c r="AY9" s="14" t="str">
        <f t="shared" si="16"/>
        <v/>
      </c>
      <c r="AZ9" s="14">
        <f t="shared" si="17"/>
        <v>22</v>
      </c>
      <c r="BB9" s="44">
        <f t="shared" si="30"/>
        <v>1</v>
      </c>
      <c r="BC9" s="45">
        <f t="shared" si="31"/>
        <v>2.9340960798048908E-6</v>
      </c>
      <c r="BD9" s="45">
        <f t="shared" si="18"/>
        <v>5.4857068166675545E-5</v>
      </c>
      <c r="BE9" s="44">
        <f t="shared" si="19"/>
        <v>4.3057891876915845E-3</v>
      </c>
      <c r="BF9" t="str">
        <f t="shared" si="32"/>
        <v>OK</v>
      </c>
    </row>
    <row r="10" spans="1:58" x14ac:dyDescent="0.25">
      <c r="A10" s="8">
        <f t="shared" si="33"/>
        <v>1</v>
      </c>
      <c r="B10" s="46" t="str">
        <f t="shared" si="34"/>
        <v>m</v>
      </c>
      <c r="C10" s="10">
        <v>0.2</v>
      </c>
      <c r="D10" s="7">
        <f t="shared" si="35"/>
        <v>0</v>
      </c>
      <c r="E10" s="7" t="str">
        <f t="shared" si="36"/>
        <v>m</v>
      </c>
      <c r="F10" s="7"/>
      <c r="G10" s="7">
        <v>8.6634712706816041E-4</v>
      </c>
      <c r="H10" s="7"/>
      <c r="I10" s="7">
        <v>7.6479704938901317E-4</v>
      </c>
      <c r="J10" s="8" t="s">
        <v>3</v>
      </c>
      <c r="L10" s="11"/>
      <c r="M10" s="11"/>
      <c r="N10" s="11"/>
      <c r="O10" s="11"/>
      <c r="P10" s="11" t="s">
        <v>3</v>
      </c>
      <c r="Q10" s="18" t="str">
        <f t="shared" si="1"/>
        <v>OK</v>
      </c>
      <c r="S10" s="12">
        <f t="shared" si="2"/>
        <v>1E-3</v>
      </c>
      <c r="T10" s="11">
        <f t="shared" si="3"/>
        <v>200</v>
      </c>
      <c r="U10" s="11" t="str">
        <f t="shared" si="4"/>
        <v>mHz</v>
      </c>
      <c r="V10" s="12">
        <f t="shared" si="5"/>
        <v>0</v>
      </c>
      <c r="W10" s="12">
        <f t="shared" si="6"/>
        <v>1E-3</v>
      </c>
      <c r="X10" s="13">
        <f t="shared" si="20"/>
        <v>0</v>
      </c>
      <c r="Y10" s="13">
        <f t="shared" si="21"/>
        <v>8.6634712706816046E-7</v>
      </c>
      <c r="Z10" s="13">
        <f t="shared" si="22"/>
        <v>0</v>
      </c>
      <c r="AA10" s="13">
        <f t="shared" si="23"/>
        <v>7.6479704938901318E-7</v>
      </c>
      <c r="AB10" s="13">
        <f t="shared" si="24"/>
        <v>0</v>
      </c>
      <c r="AC10" s="14">
        <f t="shared" si="25"/>
        <v>1.1556261814849107E-6</v>
      </c>
      <c r="AD10" s="13" t="e">
        <f t="shared" si="7"/>
        <v>#DIV/0!</v>
      </c>
      <c r="AE10" s="13">
        <f t="shared" si="26"/>
        <v>0</v>
      </c>
      <c r="AG10" s="14" t="str">
        <f t="shared" si="8"/>
        <v>200mHz0m</v>
      </c>
      <c r="AH10" s="12">
        <f>IFERROR(MATCH(AG10,'Ref Z'!$T$6:$T$1055,0),0)</f>
        <v>5</v>
      </c>
      <c r="AI10" s="14">
        <f>IF($AH10&gt;0,INDEX('Ref Z'!O$6:O$1055,$AH10),"")</f>
        <v>0</v>
      </c>
      <c r="AJ10" s="14">
        <f>IF($AH10&gt;0,INDEX('Ref Z'!P$6:P$1055,$AH10),"")</f>
        <v>0</v>
      </c>
      <c r="AK10" s="14">
        <f>IF($AH10&gt;0,INDEX('Ref Z'!Q$6:Q$1055,$AH10),"")</f>
        <v>0</v>
      </c>
      <c r="AL10" s="14">
        <f>IF($AH10&gt;0,INDEX('Ref Z'!R$6:R$1055,$AH10),"")</f>
        <v>0</v>
      </c>
      <c r="AM10" s="14">
        <f t="shared" si="9"/>
        <v>0</v>
      </c>
      <c r="AN10" s="14">
        <f t="shared" si="27"/>
        <v>0</v>
      </c>
      <c r="AO10" s="13" t="e">
        <f t="shared" si="28"/>
        <v>#DIV/0!</v>
      </c>
      <c r="AP10" s="13" t="e">
        <f t="shared" si="29"/>
        <v>#DIV/0!</v>
      </c>
      <c r="AR10" s="14" t="str">
        <f t="shared" si="10"/>
        <v>200mHz1m0m</v>
      </c>
      <c r="AS10" s="14">
        <f t="shared" si="11"/>
        <v>0</v>
      </c>
      <c r="AT10" s="14">
        <f t="shared" si="12"/>
        <v>1.7326942541363208E-3</v>
      </c>
      <c r="AU10" s="14">
        <f t="shared" si="13"/>
        <v>0</v>
      </c>
      <c r="AV10" s="14">
        <f t="shared" si="14"/>
        <v>1.5295940987780263E-3</v>
      </c>
      <c r="AX10" s="14" t="str">
        <f t="shared" si="15"/>
        <v>200mHz1m</v>
      </c>
      <c r="AY10" s="14" t="str">
        <f t="shared" si="16"/>
        <v/>
      </c>
      <c r="AZ10" s="14">
        <f t="shared" si="17"/>
        <v>23</v>
      </c>
      <c r="BB10" s="44">
        <f t="shared" si="30"/>
        <v>1</v>
      </c>
      <c r="BC10" s="45">
        <f t="shared" si="31"/>
        <v>2.3112523629698214E-6</v>
      </c>
      <c r="BD10" s="45">
        <f t="shared" si="18"/>
        <v>-6.5951545866357221E-5</v>
      </c>
      <c r="BE10" s="44">
        <f t="shared" si="19"/>
        <v>1.8860286469802403E-3</v>
      </c>
      <c r="BF10" t="str">
        <f t="shared" si="32"/>
        <v>OK</v>
      </c>
    </row>
    <row r="11" spans="1:58" x14ac:dyDescent="0.25">
      <c r="A11" s="8">
        <f t="shared" si="33"/>
        <v>1</v>
      </c>
      <c r="B11" s="46" t="str">
        <f t="shared" si="34"/>
        <v>m</v>
      </c>
      <c r="C11" s="10">
        <v>0.5</v>
      </c>
      <c r="D11" s="7">
        <f t="shared" si="35"/>
        <v>0</v>
      </c>
      <c r="E11" s="7" t="str">
        <f t="shared" si="36"/>
        <v>m</v>
      </c>
      <c r="F11" s="7"/>
      <c r="G11" s="7">
        <v>6.5294590413126187E-4</v>
      </c>
      <c r="H11" s="7"/>
      <c r="I11" s="7">
        <v>6.8228712306335167E-4</v>
      </c>
      <c r="J11" s="8" t="s">
        <v>3</v>
      </c>
      <c r="L11" s="11"/>
      <c r="M11" s="11"/>
      <c r="N11" s="11"/>
      <c r="O11" s="11"/>
      <c r="P11" s="11" t="s">
        <v>3</v>
      </c>
      <c r="Q11" s="18" t="str">
        <f t="shared" si="1"/>
        <v>OK</v>
      </c>
      <c r="S11" s="12">
        <f t="shared" si="2"/>
        <v>1E-3</v>
      </c>
      <c r="T11" s="11">
        <f t="shared" si="3"/>
        <v>500</v>
      </c>
      <c r="U11" s="11" t="str">
        <f t="shared" si="4"/>
        <v>mHz</v>
      </c>
      <c r="V11" s="12">
        <f t="shared" si="5"/>
        <v>0</v>
      </c>
      <c r="W11" s="12">
        <f t="shared" si="6"/>
        <v>1E-3</v>
      </c>
      <c r="X11" s="13">
        <f t="shared" si="20"/>
        <v>0</v>
      </c>
      <c r="Y11" s="13">
        <f t="shared" si="21"/>
        <v>6.5294590413126184E-7</v>
      </c>
      <c r="Z11" s="13">
        <f t="shared" si="22"/>
        <v>0</v>
      </c>
      <c r="AA11" s="13">
        <f t="shared" si="23"/>
        <v>6.8228712306335171E-7</v>
      </c>
      <c r="AB11" s="13">
        <f t="shared" si="24"/>
        <v>0</v>
      </c>
      <c r="AC11" s="14">
        <f t="shared" si="25"/>
        <v>9.4438025816926955E-7</v>
      </c>
      <c r="AD11" s="13" t="e">
        <f t="shared" si="7"/>
        <v>#DIV/0!</v>
      </c>
      <c r="AE11" s="13">
        <f t="shared" si="26"/>
        <v>0</v>
      </c>
      <c r="AG11" s="14" t="str">
        <f t="shared" si="8"/>
        <v>500mHz0m</v>
      </c>
      <c r="AH11" s="12">
        <f>IFERROR(MATCH(AG11,'Ref Z'!$T$6:$T$1055,0),0)</f>
        <v>6</v>
      </c>
      <c r="AI11" s="14">
        <f>IF($AH11&gt;0,INDEX('Ref Z'!O$6:O$1055,$AH11),"")</f>
        <v>0</v>
      </c>
      <c r="AJ11" s="14">
        <f>IF($AH11&gt;0,INDEX('Ref Z'!P$6:P$1055,$AH11),"")</f>
        <v>0</v>
      </c>
      <c r="AK11" s="14">
        <f>IF($AH11&gt;0,INDEX('Ref Z'!Q$6:Q$1055,$AH11),"")</f>
        <v>0</v>
      </c>
      <c r="AL11" s="14">
        <f>IF($AH11&gt;0,INDEX('Ref Z'!R$6:R$1055,$AH11),"")</f>
        <v>0</v>
      </c>
      <c r="AM11" s="14">
        <f t="shared" si="9"/>
        <v>0</v>
      </c>
      <c r="AN11" s="14">
        <f t="shared" si="27"/>
        <v>0</v>
      </c>
      <c r="AO11" s="13" t="e">
        <f t="shared" si="28"/>
        <v>#DIV/0!</v>
      </c>
      <c r="AP11" s="13" t="e">
        <f t="shared" si="29"/>
        <v>#DIV/0!</v>
      </c>
      <c r="AR11" s="14" t="str">
        <f t="shared" si="10"/>
        <v>500mHz1m0m</v>
      </c>
      <c r="AS11" s="14">
        <f t="shared" si="11"/>
        <v>0</v>
      </c>
      <c r="AT11" s="14">
        <f t="shared" si="12"/>
        <v>1.3058918082625237E-3</v>
      </c>
      <c r="AU11" s="14">
        <f t="shared" si="13"/>
        <v>0</v>
      </c>
      <c r="AV11" s="14">
        <f t="shared" si="14"/>
        <v>1.3645742461267033E-3</v>
      </c>
      <c r="AX11" s="14" t="str">
        <f t="shared" si="15"/>
        <v>500mHz1m</v>
      </c>
      <c r="AY11" s="14" t="str">
        <f t="shared" si="16"/>
        <v/>
      </c>
      <c r="AZ11" s="14">
        <f t="shared" si="17"/>
        <v>24</v>
      </c>
      <c r="BB11" s="44">
        <f t="shared" si="30"/>
        <v>1</v>
      </c>
      <c r="BC11" s="45">
        <f t="shared" si="31"/>
        <v>1.8887605163385391E-6</v>
      </c>
      <c r="BD11" s="45">
        <f t="shared" si="18"/>
        <v>-8.9900185949571784E-5</v>
      </c>
      <c r="BE11" s="44">
        <f t="shared" si="19"/>
        <v>1.8112027073377717E-3</v>
      </c>
      <c r="BF11" t="str">
        <f t="shared" si="32"/>
        <v>OK</v>
      </c>
    </row>
    <row r="12" spans="1:58" x14ac:dyDescent="0.25">
      <c r="A12" s="8">
        <f t="shared" si="33"/>
        <v>1</v>
      </c>
      <c r="B12" s="46" t="str">
        <f t="shared" si="34"/>
        <v>m</v>
      </c>
      <c r="C12" s="10">
        <v>1</v>
      </c>
      <c r="D12" s="7">
        <f t="shared" si="35"/>
        <v>0</v>
      </c>
      <c r="E12" s="7" t="str">
        <f t="shared" si="36"/>
        <v>m</v>
      </c>
      <c r="F12" s="7"/>
      <c r="G12" s="7">
        <v>1.9244391309730592E-3</v>
      </c>
      <c r="H12" s="7"/>
      <c r="I12" s="7">
        <v>1.4513440699605659E-4</v>
      </c>
      <c r="J12" s="8" t="s">
        <v>3</v>
      </c>
      <c r="L12" s="11"/>
      <c r="M12" s="11"/>
      <c r="N12" s="11"/>
      <c r="O12" s="11"/>
      <c r="P12" s="11" t="s">
        <v>3</v>
      </c>
      <c r="Q12" s="18" t="str">
        <f t="shared" si="1"/>
        <v>OK</v>
      </c>
      <c r="S12" s="12">
        <f t="shared" si="2"/>
        <v>1E-3</v>
      </c>
      <c r="T12" s="11">
        <f t="shared" si="3"/>
        <v>1</v>
      </c>
      <c r="U12" s="11" t="str">
        <f t="shared" si="4"/>
        <v>Hz</v>
      </c>
      <c r="V12" s="12">
        <f t="shared" si="5"/>
        <v>0</v>
      </c>
      <c r="W12" s="12">
        <f t="shared" si="6"/>
        <v>1E-3</v>
      </c>
      <c r="X12" s="13">
        <f t="shared" si="20"/>
        <v>0</v>
      </c>
      <c r="Y12" s="13">
        <f t="shared" si="21"/>
        <v>1.9244391309730592E-6</v>
      </c>
      <c r="Z12" s="13">
        <f t="shared" si="22"/>
        <v>0</v>
      </c>
      <c r="AA12" s="13">
        <f t="shared" si="23"/>
        <v>1.4513440699605659E-7</v>
      </c>
      <c r="AB12" s="13">
        <f t="shared" si="24"/>
        <v>0</v>
      </c>
      <c r="AC12" s="14">
        <f t="shared" si="25"/>
        <v>1.9299041336072735E-6</v>
      </c>
      <c r="AD12" s="13" t="e">
        <f t="shared" si="7"/>
        <v>#DIV/0!</v>
      </c>
      <c r="AE12" s="13">
        <f t="shared" si="26"/>
        <v>0</v>
      </c>
      <c r="AG12" s="14" t="str">
        <f t="shared" si="8"/>
        <v>1Hz0m</v>
      </c>
      <c r="AH12" s="12">
        <f>IFERROR(MATCH(AG12,'Ref Z'!$T$6:$T$1055,0),0)</f>
        <v>7</v>
      </c>
      <c r="AI12" s="14">
        <f>IF($AH12&gt;0,INDEX('Ref Z'!O$6:O$1055,$AH12),"")</f>
        <v>0</v>
      </c>
      <c r="AJ12" s="14">
        <f>IF($AH12&gt;0,INDEX('Ref Z'!P$6:P$1055,$AH12),"")</f>
        <v>0</v>
      </c>
      <c r="AK12" s="14">
        <f>IF($AH12&gt;0,INDEX('Ref Z'!Q$6:Q$1055,$AH12),"")</f>
        <v>0</v>
      </c>
      <c r="AL12" s="14">
        <f>IF($AH12&gt;0,INDEX('Ref Z'!R$6:R$1055,$AH12),"")</f>
        <v>0</v>
      </c>
      <c r="AM12" s="14">
        <f t="shared" si="9"/>
        <v>0</v>
      </c>
      <c r="AN12" s="14">
        <f t="shared" si="27"/>
        <v>0</v>
      </c>
      <c r="AO12" s="13" t="e">
        <f t="shared" si="28"/>
        <v>#DIV/0!</v>
      </c>
      <c r="AP12" s="13" t="e">
        <f t="shared" si="29"/>
        <v>#DIV/0!</v>
      </c>
      <c r="AR12" s="14" t="str">
        <f t="shared" si="10"/>
        <v>1Hz1m0m</v>
      </c>
      <c r="AS12" s="14">
        <f t="shared" si="11"/>
        <v>0</v>
      </c>
      <c r="AT12" s="14">
        <f t="shared" si="12"/>
        <v>3.8488782619461185E-3</v>
      </c>
      <c r="AU12" s="14">
        <f t="shared" si="13"/>
        <v>0</v>
      </c>
      <c r="AV12" s="14">
        <f t="shared" si="14"/>
        <v>2.9026881399211318E-4</v>
      </c>
      <c r="AX12" s="14" t="str">
        <f t="shared" si="15"/>
        <v>1Hz1m</v>
      </c>
      <c r="AY12" s="14" t="str">
        <f t="shared" si="16"/>
        <v/>
      </c>
      <c r="AZ12" s="14">
        <f t="shared" si="17"/>
        <v>25</v>
      </c>
      <c r="BB12" s="44">
        <f t="shared" si="30"/>
        <v>1</v>
      </c>
      <c r="BC12" s="45">
        <f t="shared" si="31"/>
        <v>3.859808267214547E-6</v>
      </c>
      <c r="BD12" s="45">
        <f t="shared" si="18"/>
        <v>-9.5559591932081772E-5</v>
      </c>
      <c r="BE12" s="44">
        <f t="shared" si="19"/>
        <v>3.6581830627895147E-3</v>
      </c>
      <c r="BF12" t="str">
        <f t="shared" si="32"/>
        <v>OK</v>
      </c>
    </row>
    <row r="13" spans="1:58" x14ac:dyDescent="0.25">
      <c r="A13" s="8">
        <f t="shared" si="33"/>
        <v>1</v>
      </c>
      <c r="B13" s="46" t="str">
        <f t="shared" si="34"/>
        <v>m</v>
      </c>
      <c r="C13" s="10">
        <v>2</v>
      </c>
      <c r="D13" s="7">
        <f t="shared" si="35"/>
        <v>0</v>
      </c>
      <c r="E13" s="7" t="str">
        <f t="shared" si="36"/>
        <v>m</v>
      </c>
      <c r="F13" s="7"/>
      <c r="G13" s="7">
        <v>1.1148867769090994E-4</v>
      </c>
      <c r="H13" s="7"/>
      <c r="I13" s="7">
        <v>1.5725228531516465E-4</v>
      </c>
      <c r="J13" s="8" t="s">
        <v>3</v>
      </c>
      <c r="L13" s="11"/>
      <c r="M13" s="11"/>
      <c r="N13" s="11"/>
      <c r="O13" s="11"/>
      <c r="P13" s="11" t="s">
        <v>3</v>
      </c>
      <c r="Q13" s="18" t="str">
        <f t="shared" si="1"/>
        <v>OK</v>
      </c>
      <c r="S13" s="12">
        <f t="shared" si="2"/>
        <v>1E-3</v>
      </c>
      <c r="T13" s="11">
        <f t="shared" si="3"/>
        <v>2</v>
      </c>
      <c r="U13" s="11" t="str">
        <f t="shared" si="4"/>
        <v>Hz</v>
      </c>
      <c r="V13" s="12">
        <f t="shared" si="5"/>
        <v>0</v>
      </c>
      <c r="W13" s="12">
        <f t="shared" si="6"/>
        <v>1E-3</v>
      </c>
      <c r="X13" s="13">
        <f t="shared" si="20"/>
        <v>0</v>
      </c>
      <c r="Y13" s="13">
        <f t="shared" si="21"/>
        <v>1.1148867769090994E-7</v>
      </c>
      <c r="Z13" s="13">
        <f t="shared" si="22"/>
        <v>0</v>
      </c>
      <c r="AA13" s="13">
        <f t="shared" si="23"/>
        <v>1.5725228531516464E-7</v>
      </c>
      <c r="AB13" s="13">
        <f t="shared" si="24"/>
        <v>0</v>
      </c>
      <c r="AC13" s="14">
        <f t="shared" si="25"/>
        <v>1.9276412137664401E-7</v>
      </c>
      <c r="AD13" s="13" t="e">
        <f t="shared" si="7"/>
        <v>#DIV/0!</v>
      </c>
      <c r="AE13" s="13">
        <f t="shared" si="26"/>
        <v>0</v>
      </c>
      <c r="AG13" s="14" t="str">
        <f t="shared" si="8"/>
        <v>2Hz0m</v>
      </c>
      <c r="AH13" s="12">
        <f>IFERROR(MATCH(AG13,'Ref Z'!$T$6:$T$1055,0),0)</f>
        <v>8</v>
      </c>
      <c r="AI13" s="14">
        <f>IF($AH13&gt;0,INDEX('Ref Z'!O$6:O$1055,$AH13),"")</f>
        <v>0</v>
      </c>
      <c r="AJ13" s="14">
        <f>IF($AH13&gt;0,INDEX('Ref Z'!P$6:P$1055,$AH13),"")</f>
        <v>0</v>
      </c>
      <c r="AK13" s="14">
        <f>IF($AH13&gt;0,INDEX('Ref Z'!Q$6:Q$1055,$AH13),"")</f>
        <v>0</v>
      </c>
      <c r="AL13" s="14">
        <f>IF($AH13&gt;0,INDEX('Ref Z'!R$6:R$1055,$AH13),"")</f>
        <v>0</v>
      </c>
      <c r="AM13" s="14">
        <f t="shared" si="9"/>
        <v>0</v>
      </c>
      <c r="AN13" s="14">
        <f t="shared" si="27"/>
        <v>0</v>
      </c>
      <c r="AO13" s="13" t="e">
        <f t="shared" si="28"/>
        <v>#DIV/0!</v>
      </c>
      <c r="AP13" s="13" t="e">
        <f t="shared" si="29"/>
        <v>#DIV/0!</v>
      </c>
      <c r="AR13" s="14" t="str">
        <f t="shared" si="10"/>
        <v>2Hz1m0m</v>
      </c>
      <c r="AS13" s="14">
        <f t="shared" si="11"/>
        <v>0</v>
      </c>
      <c r="AT13" s="14">
        <f t="shared" si="12"/>
        <v>2.2297735538181988E-4</v>
      </c>
      <c r="AU13" s="14">
        <f t="shared" si="13"/>
        <v>0</v>
      </c>
      <c r="AV13" s="14">
        <f t="shared" si="14"/>
        <v>3.1450457063032929E-4</v>
      </c>
      <c r="AX13" s="14" t="str">
        <f t="shared" si="15"/>
        <v>2Hz1m</v>
      </c>
      <c r="AY13" s="14" t="str">
        <f t="shared" si="16"/>
        <v/>
      </c>
      <c r="AZ13" s="14">
        <f t="shared" si="17"/>
        <v>26</v>
      </c>
      <c r="BB13" s="44">
        <f t="shared" si="30"/>
        <v>1</v>
      </c>
      <c r="BC13" s="45">
        <f t="shared" si="31"/>
        <v>3.8552824275328801E-7</v>
      </c>
      <c r="BD13" s="45">
        <f t="shared" si="18"/>
        <v>1.7136036197437497E-6</v>
      </c>
      <c r="BE13" s="44">
        <f t="shared" si="19"/>
        <v>1.579295037590178E-3</v>
      </c>
      <c r="BF13" t="str">
        <f t="shared" si="32"/>
        <v>OK</v>
      </c>
    </row>
    <row r="14" spans="1:58" x14ac:dyDescent="0.25">
      <c r="A14" s="8">
        <f t="shared" si="33"/>
        <v>1</v>
      </c>
      <c r="B14" s="46" t="str">
        <f t="shared" si="34"/>
        <v>m</v>
      </c>
      <c r="C14" s="10">
        <v>5</v>
      </c>
      <c r="D14" s="7">
        <f t="shared" si="35"/>
        <v>0</v>
      </c>
      <c r="E14" s="7" t="str">
        <f t="shared" si="36"/>
        <v>m</v>
      </c>
      <c r="F14" s="7"/>
      <c r="G14" s="7">
        <v>1.8421662133028642E-3</v>
      </c>
      <c r="H14" s="7"/>
      <c r="I14" s="7">
        <v>7.951499522426827E-5</v>
      </c>
      <c r="J14" s="8" t="s">
        <v>3</v>
      </c>
      <c r="L14" s="11"/>
      <c r="M14" s="11"/>
      <c r="N14" s="11"/>
      <c r="O14" s="11"/>
      <c r="P14" s="11" t="s">
        <v>3</v>
      </c>
      <c r="Q14" s="18" t="str">
        <f t="shared" si="1"/>
        <v>OK</v>
      </c>
      <c r="S14" s="12">
        <f t="shared" si="2"/>
        <v>1E-3</v>
      </c>
      <c r="T14" s="11">
        <f t="shared" si="3"/>
        <v>5</v>
      </c>
      <c r="U14" s="11" t="str">
        <f t="shared" si="4"/>
        <v>Hz</v>
      </c>
      <c r="V14" s="12">
        <f t="shared" si="5"/>
        <v>0</v>
      </c>
      <c r="W14" s="12">
        <f t="shared" si="6"/>
        <v>1E-3</v>
      </c>
      <c r="X14" s="13">
        <f t="shared" si="20"/>
        <v>0</v>
      </c>
      <c r="Y14" s="13">
        <f t="shared" si="21"/>
        <v>1.8421662133028643E-6</v>
      </c>
      <c r="Z14" s="13">
        <f t="shared" si="22"/>
        <v>0</v>
      </c>
      <c r="AA14" s="13">
        <f t="shared" si="23"/>
        <v>7.9514995224268268E-8</v>
      </c>
      <c r="AB14" s="13">
        <f t="shared" si="24"/>
        <v>0</v>
      </c>
      <c r="AC14" s="14">
        <f t="shared" si="25"/>
        <v>1.8438815015884642E-6</v>
      </c>
      <c r="AD14" s="13" t="e">
        <f t="shared" si="7"/>
        <v>#DIV/0!</v>
      </c>
      <c r="AE14" s="13">
        <f t="shared" si="26"/>
        <v>0</v>
      </c>
      <c r="AG14" s="14" t="str">
        <f t="shared" si="8"/>
        <v>5Hz0m</v>
      </c>
      <c r="AH14" s="12">
        <f>IFERROR(MATCH(AG14,'Ref Z'!$T$6:$T$1055,0),0)</f>
        <v>9</v>
      </c>
      <c r="AI14" s="14">
        <f>IF($AH14&gt;0,INDEX('Ref Z'!O$6:O$1055,$AH14),"")</f>
        <v>0</v>
      </c>
      <c r="AJ14" s="14">
        <f>IF($AH14&gt;0,INDEX('Ref Z'!P$6:P$1055,$AH14),"")</f>
        <v>0</v>
      </c>
      <c r="AK14" s="14">
        <f>IF($AH14&gt;0,INDEX('Ref Z'!Q$6:Q$1055,$AH14),"")</f>
        <v>0</v>
      </c>
      <c r="AL14" s="14">
        <f>IF($AH14&gt;0,INDEX('Ref Z'!R$6:R$1055,$AH14),"")</f>
        <v>0</v>
      </c>
      <c r="AM14" s="14">
        <f t="shared" si="9"/>
        <v>0</v>
      </c>
      <c r="AN14" s="14">
        <f t="shared" si="27"/>
        <v>0</v>
      </c>
      <c r="AO14" s="13" t="e">
        <f t="shared" si="28"/>
        <v>#DIV/0!</v>
      </c>
      <c r="AP14" s="13" t="e">
        <f t="shared" si="29"/>
        <v>#DIV/0!</v>
      </c>
      <c r="AR14" s="14" t="str">
        <f t="shared" si="10"/>
        <v>5Hz1m0m</v>
      </c>
      <c r="AS14" s="14">
        <f t="shared" si="11"/>
        <v>0</v>
      </c>
      <c r="AT14" s="14">
        <f t="shared" si="12"/>
        <v>3.6843324266057284E-3</v>
      </c>
      <c r="AU14" s="14">
        <f t="shared" si="13"/>
        <v>0</v>
      </c>
      <c r="AV14" s="14">
        <f t="shared" si="14"/>
        <v>1.5902999044853654E-4</v>
      </c>
      <c r="AX14" s="14" t="str">
        <f t="shared" si="15"/>
        <v>5Hz1m</v>
      </c>
      <c r="AY14" s="14" t="str">
        <f t="shared" si="16"/>
        <v/>
      </c>
      <c r="AZ14" s="14">
        <f t="shared" si="17"/>
        <v>27</v>
      </c>
      <c r="BB14" s="44">
        <f t="shared" si="30"/>
        <v>1</v>
      </c>
      <c r="BC14" s="45">
        <f t="shared" si="31"/>
        <v>3.6877630031769285E-6</v>
      </c>
      <c r="BD14" s="45">
        <f t="shared" si="18"/>
        <v>4.1349041774023693E-5</v>
      </c>
      <c r="BE14" s="44">
        <f t="shared" si="19"/>
        <v>1.4487532087739691E-3</v>
      </c>
      <c r="BF14" t="str">
        <f t="shared" si="32"/>
        <v>OK</v>
      </c>
    </row>
    <row r="15" spans="1:58" x14ac:dyDescent="0.25">
      <c r="A15" s="8">
        <f t="shared" si="33"/>
        <v>1</v>
      </c>
      <c r="B15" s="46" t="str">
        <f t="shared" si="34"/>
        <v>m</v>
      </c>
      <c r="C15" s="10">
        <v>10</v>
      </c>
      <c r="D15" s="7">
        <f t="shared" si="35"/>
        <v>0</v>
      </c>
      <c r="E15" s="7" t="str">
        <f t="shared" si="36"/>
        <v>m</v>
      </c>
      <c r="F15" s="7"/>
      <c r="G15" s="7">
        <v>9.1600265835240923E-5</v>
      </c>
      <c r="H15" s="7"/>
      <c r="I15" s="7">
        <v>1.050438454213015E-3</v>
      </c>
      <c r="J15" s="8" t="s">
        <v>3</v>
      </c>
      <c r="L15" s="11"/>
      <c r="M15" s="11"/>
      <c r="N15" s="11"/>
      <c r="O15" s="11"/>
      <c r="P15" s="11" t="s">
        <v>3</v>
      </c>
      <c r="Q15" s="18" t="str">
        <f t="shared" si="1"/>
        <v>OK</v>
      </c>
      <c r="S15" s="12">
        <f t="shared" si="2"/>
        <v>1E-3</v>
      </c>
      <c r="T15" s="11">
        <f t="shared" si="3"/>
        <v>10</v>
      </c>
      <c r="U15" s="11" t="str">
        <f t="shared" si="4"/>
        <v>Hz</v>
      </c>
      <c r="V15" s="12">
        <f t="shared" si="5"/>
        <v>0</v>
      </c>
      <c r="W15" s="12">
        <f t="shared" si="6"/>
        <v>1E-3</v>
      </c>
      <c r="X15" s="13">
        <f t="shared" si="20"/>
        <v>0</v>
      </c>
      <c r="Y15" s="13">
        <f t="shared" si="21"/>
        <v>9.160026583524092E-8</v>
      </c>
      <c r="Z15" s="13">
        <f t="shared" si="22"/>
        <v>0</v>
      </c>
      <c r="AA15" s="13">
        <f t="shared" si="23"/>
        <v>1.0504384542130149E-6</v>
      </c>
      <c r="AB15" s="13">
        <f t="shared" si="24"/>
        <v>0</v>
      </c>
      <c r="AC15" s="14">
        <f t="shared" si="25"/>
        <v>1.0544247506534144E-6</v>
      </c>
      <c r="AD15" s="13" t="e">
        <f t="shared" si="7"/>
        <v>#DIV/0!</v>
      </c>
      <c r="AE15" s="13">
        <f t="shared" si="26"/>
        <v>0</v>
      </c>
      <c r="AG15" s="14" t="str">
        <f t="shared" si="8"/>
        <v>10Hz0m</v>
      </c>
      <c r="AH15" s="12">
        <f>IFERROR(MATCH(AG15,'Ref Z'!$T$6:$T$1055,0),0)</f>
        <v>10</v>
      </c>
      <c r="AI15" s="14">
        <f>IF($AH15&gt;0,INDEX('Ref Z'!O$6:O$1055,$AH15),"")</f>
        <v>0</v>
      </c>
      <c r="AJ15" s="14">
        <f>IF($AH15&gt;0,INDEX('Ref Z'!P$6:P$1055,$AH15),"")</f>
        <v>0</v>
      </c>
      <c r="AK15" s="14">
        <f>IF($AH15&gt;0,INDEX('Ref Z'!Q$6:Q$1055,$AH15),"")</f>
        <v>0</v>
      </c>
      <c r="AL15" s="14">
        <f>IF($AH15&gt;0,INDEX('Ref Z'!R$6:R$1055,$AH15),"")</f>
        <v>0</v>
      </c>
      <c r="AM15" s="14">
        <f t="shared" si="9"/>
        <v>0</v>
      </c>
      <c r="AN15" s="14">
        <f t="shared" si="27"/>
        <v>0</v>
      </c>
      <c r="AO15" s="13" t="e">
        <f t="shared" si="28"/>
        <v>#DIV/0!</v>
      </c>
      <c r="AP15" s="13" t="e">
        <f t="shared" si="29"/>
        <v>#DIV/0!</v>
      </c>
      <c r="AR15" s="14" t="str">
        <f t="shared" si="10"/>
        <v>10Hz1m0m</v>
      </c>
      <c r="AS15" s="14">
        <f t="shared" si="11"/>
        <v>0</v>
      </c>
      <c r="AT15" s="14">
        <f t="shared" si="12"/>
        <v>1.8320053167048185E-4</v>
      </c>
      <c r="AU15" s="14">
        <f t="shared" si="13"/>
        <v>0</v>
      </c>
      <c r="AV15" s="14">
        <f t="shared" si="14"/>
        <v>2.1008769084260299E-3</v>
      </c>
      <c r="AX15" s="14" t="str">
        <f t="shared" si="15"/>
        <v>10Hz1m</v>
      </c>
      <c r="AY15" s="14" t="str">
        <f t="shared" si="16"/>
        <v/>
      </c>
      <c r="AZ15" s="14">
        <f t="shared" si="17"/>
        <v>28</v>
      </c>
      <c r="BB15" s="44">
        <f t="shared" si="30"/>
        <v>1</v>
      </c>
      <c r="BC15" s="45">
        <f t="shared" si="31"/>
        <v>2.1088495013068287E-6</v>
      </c>
      <c r="BD15" s="45">
        <f t="shared" si="18"/>
        <v>-6.4222262391106424E-5</v>
      </c>
      <c r="BE15" s="44">
        <f t="shared" si="19"/>
        <v>2.4875299798901096E-3</v>
      </c>
      <c r="BF15" t="str">
        <f t="shared" si="32"/>
        <v>OK</v>
      </c>
    </row>
    <row r="16" spans="1:58" x14ac:dyDescent="0.25">
      <c r="A16" s="8">
        <f t="shared" si="33"/>
        <v>1</v>
      </c>
      <c r="B16" s="46" t="str">
        <f t="shared" si="34"/>
        <v>m</v>
      </c>
      <c r="C16" s="10">
        <v>20</v>
      </c>
      <c r="D16" s="7">
        <f t="shared" si="35"/>
        <v>0</v>
      </c>
      <c r="E16" s="7" t="str">
        <f t="shared" si="36"/>
        <v>m</v>
      </c>
      <c r="F16" s="7"/>
      <c r="G16" s="7">
        <v>2.3304532401483498E-4</v>
      </c>
      <c r="H16" s="7"/>
      <c r="I16" s="7">
        <v>5.0123915864579128E-4</v>
      </c>
      <c r="J16" s="8" t="s">
        <v>3</v>
      </c>
      <c r="L16" s="11"/>
      <c r="M16" s="11"/>
      <c r="N16" s="11"/>
      <c r="O16" s="11"/>
      <c r="P16" s="11" t="s">
        <v>3</v>
      </c>
      <c r="Q16" s="18" t="str">
        <f t="shared" si="1"/>
        <v>OK</v>
      </c>
      <c r="S16" s="12">
        <f t="shared" si="2"/>
        <v>1E-3</v>
      </c>
      <c r="T16" s="11">
        <f t="shared" si="3"/>
        <v>20</v>
      </c>
      <c r="U16" s="11" t="str">
        <f t="shared" si="4"/>
        <v>Hz</v>
      </c>
      <c r="V16" s="12">
        <f t="shared" si="5"/>
        <v>0</v>
      </c>
      <c r="W16" s="12">
        <f t="shared" si="6"/>
        <v>1E-3</v>
      </c>
      <c r="X16" s="13">
        <f t="shared" si="20"/>
        <v>0</v>
      </c>
      <c r="Y16" s="13">
        <f t="shared" si="21"/>
        <v>2.3304532401483498E-7</v>
      </c>
      <c r="Z16" s="13">
        <f t="shared" si="22"/>
        <v>0</v>
      </c>
      <c r="AA16" s="13">
        <f t="shared" si="23"/>
        <v>5.0123915864579128E-7</v>
      </c>
      <c r="AB16" s="13">
        <f t="shared" si="24"/>
        <v>0</v>
      </c>
      <c r="AC16" s="14">
        <f t="shared" si="25"/>
        <v>5.527665123767179E-7</v>
      </c>
      <c r="AD16" s="13" t="e">
        <f t="shared" si="7"/>
        <v>#DIV/0!</v>
      </c>
      <c r="AE16" s="13">
        <f t="shared" si="26"/>
        <v>0</v>
      </c>
      <c r="AG16" s="14" t="str">
        <f t="shared" si="8"/>
        <v>20Hz0m</v>
      </c>
      <c r="AH16" s="12">
        <f>IFERROR(MATCH(AG16,'Ref Z'!$T$6:$T$1055,0),0)</f>
        <v>11</v>
      </c>
      <c r="AI16" s="14">
        <f>IF($AH16&gt;0,INDEX('Ref Z'!O$6:O$1055,$AH16),"")</f>
        <v>0</v>
      </c>
      <c r="AJ16" s="14">
        <f>IF($AH16&gt;0,INDEX('Ref Z'!P$6:P$1055,$AH16),"")</f>
        <v>0</v>
      </c>
      <c r="AK16" s="14">
        <f>IF($AH16&gt;0,INDEX('Ref Z'!Q$6:Q$1055,$AH16),"")</f>
        <v>0</v>
      </c>
      <c r="AL16" s="14">
        <f>IF($AH16&gt;0,INDEX('Ref Z'!R$6:R$1055,$AH16),"")</f>
        <v>0</v>
      </c>
      <c r="AM16" s="14">
        <f t="shared" si="9"/>
        <v>0</v>
      </c>
      <c r="AN16" s="14">
        <f t="shared" si="27"/>
        <v>0</v>
      </c>
      <c r="AO16" s="13" t="e">
        <f t="shared" si="28"/>
        <v>#DIV/0!</v>
      </c>
      <c r="AP16" s="13" t="e">
        <f t="shared" si="29"/>
        <v>#DIV/0!</v>
      </c>
      <c r="AR16" s="14" t="str">
        <f t="shared" si="10"/>
        <v>20Hz1m0m</v>
      </c>
      <c r="AS16" s="14">
        <f t="shared" si="11"/>
        <v>0</v>
      </c>
      <c r="AT16" s="14">
        <f t="shared" si="12"/>
        <v>4.6609064802966997E-4</v>
      </c>
      <c r="AU16" s="14">
        <f t="shared" si="13"/>
        <v>0</v>
      </c>
      <c r="AV16" s="14">
        <f t="shared" si="14"/>
        <v>1.0024783172915826E-3</v>
      </c>
      <c r="AX16" s="14" t="str">
        <f t="shared" si="15"/>
        <v>20Hz1m</v>
      </c>
      <c r="AY16" s="14" t="str">
        <f t="shared" si="16"/>
        <v/>
      </c>
      <c r="AZ16" s="14">
        <f t="shared" si="17"/>
        <v>29</v>
      </c>
      <c r="BB16" s="44">
        <f t="shared" si="30"/>
        <v>1</v>
      </c>
      <c r="BC16" s="45">
        <f t="shared" si="31"/>
        <v>1.1055330247534358E-6</v>
      </c>
      <c r="BD16" s="45">
        <f t="shared" si="18"/>
        <v>-7.7311662914030411E-5</v>
      </c>
      <c r="BE16" s="44">
        <f t="shared" si="19"/>
        <v>3.1212686893561672E-3</v>
      </c>
      <c r="BF16" t="str">
        <f t="shared" si="32"/>
        <v>OK</v>
      </c>
    </row>
    <row r="17" spans="1:58" x14ac:dyDescent="0.25">
      <c r="A17" s="8">
        <f t="shared" si="33"/>
        <v>1</v>
      </c>
      <c r="B17" s="46" t="str">
        <f t="shared" si="34"/>
        <v>m</v>
      </c>
      <c r="C17" s="10">
        <v>50</v>
      </c>
      <c r="D17" s="7">
        <f t="shared" si="35"/>
        <v>0</v>
      </c>
      <c r="E17" s="7" t="str">
        <f t="shared" si="36"/>
        <v>m</v>
      </c>
      <c r="F17" s="7"/>
      <c r="G17" s="7">
        <v>4.9164087829721512E-4</v>
      </c>
      <c r="H17" s="7"/>
      <c r="I17" s="7">
        <v>1.027766597965975E-3</v>
      </c>
      <c r="J17" s="8" t="s">
        <v>3</v>
      </c>
      <c r="L17" s="11"/>
      <c r="M17" s="11"/>
      <c r="N17" s="11"/>
      <c r="O17" s="11"/>
      <c r="P17" s="11" t="s">
        <v>3</v>
      </c>
      <c r="Q17" s="18" t="str">
        <f t="shared" si="1"/>
        <v>OK</v>
      </c>
      <c r="S17" s="12">
        <f t="shared" si="2"/>
        <v>1E-3</v>
      </c>
      <c r="T17" s="11">
        <f t="shared" si="3"/>
        <v>50</v>
      </c>
      <c r="U17" s="11" t="str">
        <f t="shared" si="4"/>
        <v>Hz</v>
      </c>
      <c r="V17" s="12">
        <f t="shared" si="5"/>
        <v>0</v>
      </c>
      <c r="W17" s="12">
        <f t="shared" si="6"/>
        <v>1E-3</v>
      </c>
      <c r="X17" s="13">
        <f t="shared" si="20"/>
        <v>0</v>
      </c>
      <c r="Y17" s="13">
        <f t="shared" si="21"/>
        <v>4.9164087829721511E-7</v>
      </c>
      <c r="Z17" s="13">
        <f t="shared" si="22"/>
        <v>0</v>
      </c>
      <c r="AA17" s="13">
        <f t="shared" si="23"/>
        <v>1.027766597965975E-6</v>
      </c>
      <c r="AB17" s="13">
        <f t="shared" si="24"/>
        <v>0</v>
      </c>
      <c r="AC17" s="14">
        <f t="shared" si="25"/>
        <v>1.139304583115249E-6</v>
      </c>
      <c r="AD17" s="13" t="e">
        <f t="shared" si="7"/>
        <v>#DIV/0!</v>
      </c>
      <c r="AE17" s="13">
        <f t="shared" si="26"/>
        <v>0</v>
      </c>
      <c r="AG17" s="14" t="str">
        <f t="shared" si="8"/>
        <v>50Hz0m</v>
      </c>
      <c r="AH17" s="12">
        <f>IFERROR(MATCH(AG17,'Ref Z'!$T$6:$T$1055,0),0)</f>
        <v>12</v>
      </c>
      <c r="AI17" s="14">
        <f>IF($AH17&gt;0,INDEX('Ref Z'!O$6:O$1055,$AH17),"")</f>
        <v>0</v>
      </c>
      <c r="AJ17" s="14">
        <f>IF($AH17&gt;0,INDEX('Ref Z'!P$6:P$1055,$AH17),"")</f>
        <v>0</v>
      </c>
      <c r="AK17" s="14">
        <f>IF($AH17&gt;0,INDEX('Ref Z'!Q$6:Q$1055,$AH17),"")</f>
        <v>0</v>
      </c>
      <c r="AL17" s="14">
        <f>IF($AH17&gt;0,INDEX('Ref Z'!R$6:R$1055,$AH17),"")</f>
        <v>0</v>
      </c>
      <c r="AM17" s="14">
        <f t="shared" si="9"/>
        <v>0</v>
      </c>
      <c r="AN17" s="14">
        <f t="shared" si="27"/>
        <v>0</v>
      </c>
      <c r="AO17" s="13" t="e">
        <f t="shared" si="28"/>
        <v>#DIV/0!</v>
      </c>
      <c r="AP17" s="13" t="e">
        <f t="shared" si="29"/>
        <v>#DIV/0!</v>
      </c>
      <c r="AR17" s="14" t="str">
        <f t="shared" si="10"/>
        <v>50Hz1m0m</v>
      </c>
      <c r="AS17" s="14">
        <f t="shared" si="11"/>
        <v>0</v>
      </c>
      <c r="AT17" s="14">
        <f t="shared" si="12"/>
        <v>9.8328175659443025E-4</v>
      </c>
      <c r="AU17" s="14">
        <f t="shared" si="13"/>
        <v>0</v>
      </c>
      <c r="AV17" s="14">
        <f t="shared" si="14"/>
        <v>2.0555331959319499E-3</v>
      </c>
      <c r="AX17" s="14" t="str">
        <f t="shared" si="15"/>
        <v>50Hz1m</v>
      </c>
      <c r="AY17" s="14" t="str">
        <f t="shared" si="16"/>
        <v/>
      </c>
      <c r="AZ17" s="14">
        <f t="shared" si="17"/>
        <v>30</v>
      </c>
      <c r="BB17" s="44">
        <f t="shared" si="30"/>
        <v>1</v>
      </c>
      <c r="BC17" s="45">
        <f t="shared" si="31"/>
        <v>2.2786091662304981E-6</v>
      </c>
      <c r="BD17" s="45">
        <f t="shared" si="18"/>
        <v>-4.5663483840711948E-5</v>
      </c>
      <c r="BE17" s="44">
        <f t="shared" si="19"/>
        <v>1.546110702900701E-3</v>
      </c>
      <c r="BF17" t="str">
        <f t="shared" si="32"/>
        <v>OK</v>
      </c>
    </row>
    <row r="18" spans="1:58" x14ac:dyDescent="0.25">
      <c r="A18" s="8">
        <f t="shared" si="33"/>
        <v>1</v>
      </c>
      <c r="B18" s="46" t="str">
        <f t="shared" si="34"/>
        <v>m</v>
      </c>
      <c r="C18" s="10">
        <v>100</v>
      </c>
      <c r="D18" s="7">
        <f t="shared" si="35"/>
        <v>0</v>
      </c>
      <c r="E18" s="7" t="str">
        <f t="shared" si="36"/>
        <v>m</v>
      </c>
      <c r="F18" s="7"/>
      <c r="G18" s="7">
        <v>6.6733566816135775E-4</v>
      </c>
      <c r="H18" s="7"/>
      <c r="I18" s="7">
        <v>1.6473476730268652E-4</v>
      </c>
      <c r="J18" s="8" t="s">
        <v>3</v>
      </c>
      <c r="L18" s="11"/>
      <c r="M18" s="11"/>
      <c r="N18" s="11"/>
      <c r="O18" s="11"/>
      <c r="P18" s="11" t="s">
        <v>3</v>
      </c>
      <c r="Q18" s="18" t="str">
        <f t="shared" si="1"/>
        <v>OK</v>
      </c>
      <c r="S18" s="12">
        <f t="shared" si="2"/>
        <v>1E-3</v>
      </c>
      <c r="T18" s="11">
        <f t="shared" si="3"/>
        <v>100</v>
      </c>
      <c r="U18" s="11" t="str">
        <f t="shared" si="4"/>
        <v>Hz</v>
      </c>
      <c r="V18" s="12">
        <f t="shared" si="5"/>
        <v>0</v>
      </c>
      <c r="W18" s="12">
        <f t="shared" si="6"/>
        <v>1E-3</v>
      </c>
      <c r="X18" s="13">
        <f t="shared" si="20"/>
        <v>0</v>
      </c>
      <c r="Y18" s="13">
        <f t="shared" si="21"/>
        <v>6.6733566816135771E-7</v>
      </c>
      <c r="Z18" s="13">
        <f t="shared" si="22"/>
        <v>0</v>
      </c>
      <c r="AA18" s="13">
        <f t="shared" si="23"/>
        <v>1.6473476730268651E-7</v>
      </c>
      <c r="AB18" s="13">
        <f t="shared" si="24"/>
        <v>0</v>
      </c>
      <c r="AC18" s="14">
        <f t="shared" si="25"/>
        <v>6.8736776005180519E-7</v>
      </c>
      <c r="AD18" s="13" t="e">
        <f t="shared" si="7"/>
        <v>#DIV/0!</v>
      </c>
      <c r="AE18" s="13">
        <f t="shared" si="26"/>
        <v>0</v>
      </c>
      <c r="AG18" s="14" t="str">
        <f t="shared" si="8"/>
        <v>100Hz0m</v>
      </c>
      <c r="AH18" s="12">
        <f>IFERROR(MATCH(AG18,'Ref Z'!$T$6:$T$1055,0),0)</f>
        <v>13</v>
      </c>
      <c r="AI18" s="14">
        <f>IF($AH18&gt;0,INDEX('Ref Z'!O$6:O$1055,$AH18),"")</f>
        <v>0</v>
      </c>
      <c r="AJ18" s="14">
        <f>IF($AH18&gt;0,INDEX('Ref Z'!P$6:P$1055,$AH18),"")</f>
        <v>0</v>
      </c>
      <c r="AK18" s="14">
        <f>IF($AH18&gt;0,INDEX('Ref Z'!Q$6:Q$1055,$AH18),"")</f>
        <v>0</v>
      </c>
      <c r="AL18" s="14">
        <f>IF($AH18&gt;0,INDEX('Ref Z'!R$6:R$1055,$AH18),"")</f>
        <v>0</v>
      </c>
      <c r="AM18" s="14">
        <f t="shared" si="9"/>
        <v>0</v>
      </c>
      <c r="AN18" s="14">
        <f t="shared" si="27"/>
        <v>0</v>
      </c>
      <c r="AO18" s="13" t="e">
        <f t="shared" si="28"/>
        <v>#DIV/0!</v>
      </c>
      <c r="AP18" s="13" t="e">
        <f t="shared" si="29"/>
        <v>#DIV/0!</v>
      </c>
      <c r="AR18" s="14" t="str">
        <f t="shared" si="10"/>
        <v>100Hz1m0m</v>
      </c>
      <c r="AS18" s="14">
        <f t="shared" si="11"/>
        <v>0</v>
      </c>
      <c r="AT18" s="14">
        <f t="shared" si="12"/>
        <v>1.3346713363227155E-3</v>
      </c>
      <c r="AU18" s="14">
        <f t="shared" si="13"/>
        <v>0</v>
      </c>
      <c r="AV18" s="14">
        <f t="shared" si="14"/>
        <v>3.2946953460537303E-4</v>
      </c>
      <c r="AX18" s="14" t="str">
        <f t="shared" si="15"/>
        <v>100Hz1m</v>
      </c>
      <c r="AY18" s="14" t="str">
        <f t="shared" si="16"/>
        <v/>
      </c>
      <c r="AZ18" s="14">
        <f t="shared" si="17"/>
        <v>31</v>
      </c>
      <c r="BB18" s="44">
        <f t="shared" si="30"/>
        <v>1</v>
      </c>
      <c r="BC18" s="45">
        <f t="shared" si="31"/>
        <v>1.3747355201036104E-6</v>
      </c>
      <c r="BD18" s="45">
        <f t="shared" si="18"/>
        <v>2.9181596520803542E-5</v>
      </c>
      <c r="BE18" s="44">
        <f t="shared" si="19"/>
        <v>3.0422531362133691E-3</v>
      </c>
      <c r="BF18" t="str">
        <f t="shared" si="32"/>
        <v>OK</v>
      </c>
    </row>
    <row r="19" spans="1:58" x14ac:dyDescent="0.25">
      <c r="A19" s="8">
        <f t="shared" si="33"/>
        <v>1</v>
      </c>
      <c r="B19" s="46" t="str">
        <f t="shared" si="34"/>
        <v>m</v>
      </c>
      <c r="C19" s="10">
        <v>200</v>
      </c>
      <c r="D19" s="7">
        <f t="shared" si="35"/>
        <v>0</v>
      </c>
      <c r="E19" s="7" t="str">
        <f t="shared" si="36"/>
        <v>m</v>
      </c>
      <c r="F19" s="7"/>
      <c r="G19" s="7">
        <v>4.6947607456338799E-4</v>
      </c>
      <c r="H19" s="7"/>
      <c r="I19" s="7">
        <v>1.0965354005552411E-3</v>
      </c>
      <c r="J19" s="8" t="s">
        <v>3</v>
      </c>
      <c r="L19" s="11"/>
      <c r="M19" s="11"/>
      <c r="N19" s="11"/>
      <c r="O19" s="11"/>
      <c r="P19" s="11" t="s">
        <v>3</v>
      </c>
      <c r="Q19" s="18" t="str">
        <f t="shared" si="1"/>
        <v>OK</v>
      </c>
      <c r="S19" s="12">
        <f t="shared" si="2"/>
        <v>1E-3</v>
      </c>
      <c r="T19" s="11">
        <f t="shared" si="3"/>
        <v>200</v>
      </c>
      <c r="U19" s="11" t="str">
        <f t="shared" si="4"/>
        <v>Hz</v>
      </c>
      <c r="V19" s="12">
        <f t="shared" si="5"/>
        <v>0</v>
      </c>
      <c r="W19" s="12">
        <f t="shared" si="6"/>
        <v>1E-3</v>
      </c>
      <c r="X19" s="13">
        <f t="shared" si="20"/>
        <v>0</v>
      </c>
      <c r="Y19" s="13">
        <f t="shared" si="21"/>
        <v>4.6947607456338802E-7</v>
      </c>
      <c r="Z19" s="13">
        <f t="shared" si="22"/>
        <v>0</v>
      </c>
      <c r="AA19" s="13">
        <f t="shared" si="23"/>
        <v>1.0965354005552412E-6</v>
      </c>
      <c r="AB19" s="13">
        <f t="shared" si="24"/>
        <v>0</v>
      </c>
      <c r="AC19" s="14">
        <f t="shared" si="25"/>
        <v>1.1928108271047388E-6</v>
      </c>
      <c r="AD19" s="13" t="e">
        <f t="shared" si="7"/>
        <v>#DIV/0!</v>
      </c>
      <c r="AE19" s="13">
        <f t="shared" si="26"/>
        <v>0</v>
      </c>
      <c r="AG19" s="14" t="str">
        <f t="shared" si="8"/>
        <v>200Hz0m</v>
      </c>
      <c r="AH19" s="12">
        <f>IFERROR(MATCH(AG19,'Ref Z'!$T$6:$T$1055,0),0)</f>
        <v>14</v>
      </c>
      <c r="AI19" s="14">
        <f>IF($AH19&gt;0,INDEX('Ref Z'!O$6:O$1055,$AH19),"")</f>
        <v>0</v>
      </c>
      <c r="AJ19" s="14">
        <f>IF($AH19&gt;0,INDEX('Ref Z'!P$6:P$1055,$AH19),"")</f>
        <v>0</v>
      </c>
      <c r="AK19" s="14">
        <f>IF($AH19&gt;0,INDEX('Ref Z'!Q$6:Q$1055,$AH19),"")</f>
        <v>0</v>
      </c>
      <c r="AL19" s="14">
        <f>IF($AH19&gt;0,INDEX('Ref Z'!R$6:R$1055,$AH19),"")</f>
        <v>0</v>
      </c>
      <c r="AM19" s="14">
        <f t="shared" si="9"/>
        <v>0</v>
      </c>
      <c r="AN19" s="14">
        <f t="shared" si="27"/>
        <v>0</v>
      </c>
      <c r="AO19" s="13" t="e">
        <f t="shared" si="28"/>
        <v>#DIV/0!</v>
      </c>
      <c r="AP19" s="13" t="e">
        <f t="shared" si="29"/>
        <v>#DIV/0!</v>
      </c>
      <c r="AR19" s="14" t="str">
        <f t="shared" si="10"/>
        <v>200Hz1m0m</v>
      </c>
      <c r="AS19" s="14">
        <f t="shared" si="11"/>
        <v>0</v>
      </c>
      <c r="AT19" s="14">
        <f t="shared" si="12"/>
        <v>9.3895214912677598E-4</v>
      </c>
      <c r="AU19" s="14">
        <f t="shared" si="13"/>
        <v>0</v>
      </c>
      <c r="AV19" s="14">
        <f t="shared" si="14"/>
        <v>2.1930708011104823E-3</v>
      </c>
      <c r="AX19" s="14" t="str">
        <f t="shared" si="15"/>
        <v>200Hz1m</v>
      </c>
      <c r="AY19" s="14" t="str">
        <f t="shared" si="16"/>
        <v/>
      </c>
      <c r="AZ19" s="14">
        <f t="shared" si="17"/>
        <v>32</v>
      </c>
      <c r="BB19" s="44">
        <f t="shared" si="30"/>
        <v>1</v>
      </c>
      <c r="BC19" s="45">
        <f t="shared" si="31"/>
        <v>2.3856216542094777E-6</v>
      </c>
      <c r="BD19" s="45">
        <f t="shared" si="18"/>
        <v>4.4467564789235853E-5</v>
      </c>
      <c r="BE19" s="44">
        <f t="shared" si="19"/>
        <v>3.8907362926567149E-3</v>
      </c>
      <c r="BF19" t="str">
        <f t="shared" si="32"/>
        <v>OK</v>
      </c>
    </row>
    <row r="20" spans="1:58" x14ac:dyDescent="0.25">
      <c r="A20" s="8">
        <f t="shared" si="33"/>
        <v>1</v>
      </c>
      <c r="B20" s="46" t="str">
        <f t="shared" si="34"/>
        <v>m</v>
      </c>
      <c r="C20" s="10">
        <v>500</v>
      </c>
      <c r="D20" s="7">
        <f t="shared" si="35"/>
        <v>0</v>
      </c>
      <c r="E20" s="7" t="str">
        <f t="shared" si="36"/>
        <v>m</v>
      </c>
      <c r="F20" s="7"/>
      <c r="G20" s="7">
        <v>3.7822907031421024E-4</v>
      </c>
      <c r="H20" s="7"/>
      <c r="I20" s="7">
        <v>1.0743757223094536E-3</v>
      </c>
      <c r="J20" s="8" t="s">
        <v>3</v>
      </c>
      <c r="L20" s="11"/>
      <c r="M20" s="11"/>
      <c r="N20" s="11"/>
      <c r="O20" s="11"/>
      <c r="P20" s="11" t="s">
        <v>3</v>
      </c>
      <c r="Q20" s="18" t="str">
        <f t="shared" si="1"/>
        <v>OK</v>
      </c>
      <c r="S20" s="12">
        <f t="shared" si="2"/>
        <v>1E-3</v>
      </c>
      <c r="T20" s="11">
        <f t="shared" si="3"/>
        <v>500</v>
      </c>
      <c r="U20" s="11" t="str">
        <f t="shared" si="4"/>
        <v>Hz</v>
      </c>
      <c r="V20" s="12">
        <f t="shared" si="5"/>
        <v>0</v>
      </c>
      <c r="W20" s="12">
        <f t="shared" si="6"/>
        <v>1E-3</v>
      </c>
      <c r="X20" s="13">
        <f t="shared" si="20"/>
        <v>0</v>
      </c>
      <c r="Y20" s="13">
        <f t="shared" si="21"/>
        <v>3.7822907031421024E-7</v>
      </c>
      <c r="Z20" s="13">
        <f t="shared" si="22"/>
        <v>0</v>
      </c>
      <c r="AA20" s="13">
        <f t="shared" si="23"/>
        <v>1.0743757223094536E-6</v>
      </c>
      <c r="AB20" s="13">
        <f t="shared" si="24"/>
        <v>0</v>
      </c>
      <c r="AC20" s="14">
        <f t="shared" si="25"/>
        <v>1.1390085260079101E-6</v>
      </c>
      <c r="AD20" s="13" t="e">
        <f t="shared" si="7"/>
        <v>#DIV/0!</v>
      </c>
      <c r="AE20" s="13">
        <f t="shared" si="26"/>
        <v>0</v>
      </c>
      <c r="AG20" s="14" t="str">
        <f t="shared" si="8"/>
        <v>500Hz0m</v>
      </c>
      <c r="AH20" s="12">
        <f>IFERROR(MATCH(AG20,'Ref Z'!$T$6:$T$1055,0),0)</f>
        <v>15</v>
      </c>
      <c r="AI20" s="14">
        <f>IF($AH20&gt;0,INDEX('Ref Z'!O$6:O$1055,$AH20),"")</f>
        <v>0</v>
      </c>
      <c r="AJ20" s="14">
        <f>IF($AH20&gt;0,INDEX('Ref Z'!P$6:P$1055,$AH20),"")</f>
        <v>0</v>
      </c>
      <c r="AK20" s="14">
        <f>IF($AH20&gt;0,INDEX('Ref Z'!Q$6:Q$1055,$AH20),"")</f>
        <v>0</v>
      </c>
      <c r="AL20" s="14">
        <f>IF($AH20&gt;0,INDEX('Ref Z'!R$6:R$1055,$AH20),"")</f>
        <v>0</v>
      </c>
      <c r="AM20" s="14">
        <f t="shared" si="9"/>
        <v>0</v>
      </c>
      <c r="AN20" s="14">
        <f t="shared" si="27"/>
        <v>0</v>
      </c>
      <c r="AO20" s="13" t="e">
        <f t="shared" si="28"/>
        <v>#DIV/0!</v>
      </c>
      <c r="AP20" s="13" t="e">
        <f t="shared" si="29"/>
        <v>#DIV/0!</v>
      </c>
      <c r="AR20" s="14" t="str">
        <f t="shared" si="10"/>
        <v>500Hz1m0m</v>
      </c>
      <c r="AS20" s="14">
        <f t="shared" si="11"/>
        <v>0</v>
      </c>
      <c r="AT20" s="14">
        <f t="shared" si="12"/>
        <v>7.5645814062842048E-4</v>
      </c>
      <c r="AU20" s="14">
        <f t="shared" si="13"/>
        <v>0</v>
      </c>
      <c r="AV20" s="14">
        <f t="shared" si="14"/>
        <v>2.1487514446189072E-3</v>
      </c>
      <c r="AX20" s="14" t="str">
        <f t="shared" si="15"/>
        <v>500Hz1m</v>
      </c>
      <c r="AY20" s="14" t="str">
        <f t="shared" si="16"/>
        <v/>
      </c>
      <c r="AZ20" s="14">
        <f t="shared" si="17"/>
        <v>33</v>
      </c>
      <c r="BB20" s="44">
        <f t="shared" si="30"/>
        <v>1</v>
      </c>
      <c r="BC20" s="45">
        <f t="shared" si="31"/>
        <v>2.2780170520158201E-6</v>
      </c>
      <c r="BD20" s="45">
        <f t="shared" si="18"/>
        <v>-8.5547269621460628E-5</v>
      </c>
      <c r="BE20" s="44">
        <f t="shared" si="19"/>
        <v>3.7571637317726759E-3</v>
      </c>
      <c r="BF20" t="str">
        <f t="shared" si="32"/>
        <v>OK</v>
      </c>
    </row>
    <row r="21" spans="1:58" x14ac:dyDescent="0.25">
      <c r="A21" s="8">
        <f t="shared" si="33"/>
        <v>1</v>
      </c>
      <c r="B21" s="46" t="str">
        <f t="shared" si="34"/>
        <v>m</v>
      </c>
      <c r="C21" s="10">
        <v>1000</v>
      </c>
      <c r="D21" s="7">
        <f t="shared" si="35"/>
        <v>0</v>
      </c>
      <c r="E21" s="7" t="str">
        <f t="shared" si="36"/>
        <v>m</v>
      </c>
      <c r="F21" s="7"/>
      <c r="G21" s="7">
        <v>1.9624232037942619E-3</v>
      </c>
      <c r="H21" s="7"/>
      <c r="I21" s="7">
        <v>8.7233132823133497E-4</v>
      </c>
      <c r="J21" s="8" t="s">
        <v>3</v>
      </c>
      <c r="L21" s="11"/>
      <c r="M21" s="11"/>
      <c r="N21" s="11"/>
      <c r="O21" s="11"/>
      <c r="P21" s="11" t="s">
        <v>3</v>
      </c>
      <c r="Q21" s="18" t="str">
        <f t="shared" si="1"/>
        <v>OK</v>
      </c>
      <c r="S21" s="12">
        <f t="shared" si="2"/>
        <v>1E-3</v>
      </c>
      <c r="T21" s="11">
        <f t="shared" si="3"/>
        <v>1</v>
      </c>
      <c r="U21" s="11" t="str">
        <f t="shared" si="4"/>
        <v>kHz</v>
      </c>
      <c r="V21" s="12">
        <f t="shared" si="5"/>
        <v>0</v>
      </c>
      <c r="W21" s="12">
        <f t="shared" si="6"/>
        <v>1E-3</v>
      </c>
      <c r="X21" s="13">
        <f t="shared" si="20"/>
        <v>0</v>
      </c>
      <c r="Y21" s="13">
        <f t="shared" si="21"/>
        <v>1.962423203794262E-6</v>
      </c>
      <c r="Z21" s="13">
        <f t="shared" si="22"/>
        <v>0</v>
      </c>
      <c r="AA21" s="13">
        <f t="shared" si="23"/>
        <v>8.72331328231335E-7</v>
      </c>
      <c r="AB21" s="13">
        <f t="shared" si="24"/>
        <v>0</v>
      </c>
      <c r="AC21" s="14">
        <f t="shared" si="25"/>
        <v>2.147572298434672E-6</v>
      </c>
      <c r="AD21" s="13" t="e">
        <f t="shared" si="7"/>
        <v>#DIV/0!</v>
      </c>
      <c r="AE21" s="13">
        <f t="shared" si="26"/>
        <v>0</v>
      </c>
      <c r="AG21" s="14" t="str">
        <f t="shared" si="8"/>
        <v>1kHz0m</v>
      </c>
      <c r="AH21" s="12">
        <f>IFERROR(MATCH(AG21,'Ref Z'!$T$6:$T$1055,0),0)</f>
        <v>16</v>
      </c>
      <c r="AI21" s="14">
        <f>IF($AH21&gt;0,INDEX('Ref Z'!O$6:O$1055,$AH21),"")</f>
        <v>0</v>
      </c>
      <c r="AJ21" s="14">
        <f>IF($AH21&gt;0,INDEX('Ref Z'!P$6:P$1055,$AH21),"")</f>
        <v>0</v>
      </c>
      <c r="AK21" s="14">
        <f>IF($AH21&gt;0,INDEX('Ref Z'!Q$6:Q$1055,$AH21),"")</f>
        <v>0</v>
      </c>
      <c r="AL21" s="14">
        <f>IF($AH21&gt;0,INDEX('Ref Z'!R$6:R$1055,$AH21),"")</f>
        <v>0</v>
      </c>
      <c r="AM21" s="14">
        <f t="shared" si="9"/>
        <v>0</v>
      </c>
      <c r="AN21" s="14">
        <f t="shared" si="27"/>
        <v>0</v>
      </c>
      <c r="AO21" s="13" t="e">
        <f t="shared" si="28"/>
        <v>#DIV/0!</v>
      </c>
      <c r="AP21" s="13" t="e">
        <f t="shared" si="29"/>
        <v>#DIV/0!</v>
      </c>
      <c r="AR21" s="14" t="str">
        <f t="shared" si="10"/>
        <v>1kHz1m0m</v>
      </c>
      <c r="AS21" s="14">
        <f t="shared" si="11"/>
        <v>0</v>
      </c>
      <c r="AT21" s="14">
        <f t="shared" si="12"/>
        <v>3.9248464075885238E-3</v>
      </c>
      <c r="AU21" s="14">
        <f t="shared" si="13"/>
        <v>0</v>
      </c>
      <c r="AV21" s="14">
        <f t="shared" si="14"/>
        <v>1.7446626564626699E-3</v>
      </c>
      <c r="AX21" s="14" t="str">
        <f t="shared" si="15"/>
        <v>1kHz1m</v>
      </c>
      <c r="AY21" s="14" t="str">
        <f t="shared" si="16"/>
        <v/>
      </c>
      <c r="AZ21" s="14">
        <f t="shared" si="17"/>
        <v>34</v>
      </c>
      <c r="BB21" s="44">
        <f t="shared" si="30"/>
        <v>1</v>
      </c>
      <c r="BC21" s="45">
        <f t="shared" si="31"/>
        <v>4.295144596869344E-6</v>
      </c>
      <c r="BD21" s="45">
        <f t="shared" si="18"/>
        <v>1.8527591708065311E-5</v>
      </c>
      <c r="BE21" s="44">
        <f t="shared" si="19"/>
        <v>3.1960442972909526E-3</v>
      </c>
      <c r="BF21" t="str">
        <f t="shared" si="32"/>
        <v>OK</v>
      </c>
    </row>
    <row r="22" spans="1:58" x14ac:dyDescent="0.25">
      <c r="A22" s="8">
        <f t="shared" si="33"/>
        <v>1</v>
      </c>
      <c r="B22" s="46" t="str">
        <f t="shared" si="34"/>
        <v>m</v>
      </c>
      <c r="C22" s="10">
        <v>2000</v>
      </c>
      <c r="D22" s="7">
        <f t="shared" si="35"/>
        <v>0</v>
      </c>
      <c r="E22" s="7" t="str">
        <f t="shared" si="36"/>
        <v>m</v>
      </c>
      <c r="F22" s="7"/>
      <c r="G22" s="7">
        <v>8.2658756698405589E-4</v>
      </c>
      <c r="H22" s="7"/>
      <c r="I22" s="7">
        <v>3.566588354723786E-4</v>
      </c>
      <c r="J22" s="8" t="s">
        <v>3</v>
      </c>
      <c r="L22" s="11"/>
      <c r="M22" s="11"/>
      <c r="N22" s="11"/>
      <c r="O22" s="11"/>
      <c r="P22" s="11" t="s">
        <v>3</v>
      </c>
      <c r="Q22" s="18" t="str">
        <f t="shared" si="1"/>
        <v>OK</v>
      </c>
      <c r="S22" s="12">
        <f t="shared" si="2"/>
        <v>1E-3</v>
      </c>
      <c r="T22" s="11">
        <f t="shared" si="3"/>
        <v>2</v>
      </c>
      <c r="U22" s="11" t="str">
        <f t="shared" si="4"/>
        <v>kHz</v>
      </c>
      <c r="V22" s="12">
        <f t="shared" si="5"/>
        <v>0</v>
      </c>
      <c r="W22" s="12">
        <f t="shared" si="6"/>
        <v>1E-3</v>
      </c>
      <c r="X22" s="13">
        <f t="shared" si="20"/>
        <v>0</v>
      </c>
      <c r="Y22" s="13">
        <f t="shared" si="21"/>
        <v>8.2658756698405594E-7</v>
      </c>
      <c r="Z22" s="13">
        <f t="shared" si="22"/>
        <v>0</v>
      </c>
      <c r="AA22" s="13">
        <f t="shared" si="23"/>
        <v>3.566588354723786E-7</v>
      </c>
      <c r="AB22" s="13">
        <f t="shared" si="24"/>
        <v>0</v>
      </c>
      <c r="AC22" s="14">
        <f t="shared" si="25"/>
        <v>9.0025137090322413E-7</v>
      </c>
      <c r="AD22" s="13" t="e">
        <f t="shared" si="7"/>
        <v>#DIV/0!</v>
      </c>
      <c r="AE22" s="13">
        <f t="shared" si="26"/>
        <v>0</v>
      </c>
      <c r="AG22" s="14" t="str">
        <f t="shared" si="8"/>
        <v>2kHz0m</v>
      </c>
      <c r="AH22" s="12">
        <f>IFERROR(MATCH(AG22,'Ref Z'!$T$6:$T$1055,0),0)</f>
        <v>17</v>
      </c>
      <c r="AI22" s="14">
        <f>IF($AH22&gt;0,INDEX('Ref Z'!O$6:O$1055,$AH22),"")</f>
        <v>0</v>
      </c>
      <c r="AJ22" s="14">
        <f>IF($AH22&gt;0,INDEX('Ref Z'!P$6:P$1055,$AH22),"")</f>
        <v>0</v>
      </c>
      <c r="AK22" s="14">
        <f>IF($AH22&gt;0,INDEX('Ref Z'!Q$6:Q$1055,$AH22),"")</f>
        <v>0</v>
      </c>
      <c r="AL22" s="14">
        <f>IF($AH22&gt;0,INDEX('Ref Z'!R$6:R$1055,$AH22),"")</f>
        <v>0</v>
      </c>
      <c r="AM22" s="14">
        <f t="shared" si="9"/>
        <v>0</v>
      </c>
      <c r="AN22" s="14">
        <f t="shared" si="27"/>
        <v>0</v>
      </c>
      <c r="AO22" s="13" t="e">
        <f t="shared" si="28"/>
        <v>#DIV/0!</v>
      </c>
      <c r="AP22" s="13" t="e">
        <f t="shared" si="29"/>
        <v>#DIV/0!</v>
      </c>
      <c r="AR22" s="14" t="str">
        <f t="shared" si="10"/>
        <v>2kHz1m0m</v>
      </c>
      <c r="AS22" s="14">
        <f t="shared" si="11"/>
        <v>0</v>
      </c>
      <c r="AT22" s="14">
        <f t="shared" si="12"/>
        <v>1.6531751339681118E-3</v>
      </c>
      <c r="AU22" s="14">
        <f t="shared" si="13"/>
        <v>0</v>
      </c>
      <c r="AV22" s="14">
        <f t="shared" si="14"/>
        <v>7.1331767094475721E-4</v>
      </c>
      <c r="AX22" s="14" t="str">
        <f t="shared" si="15"/>
        <v>2kHz1m</v>
      </c>
      <c r="AY22" s="14" t="str">
        <f t="shared" si="16"/>
        <v/>
      </c>
      <c r="AZ22" s="14">
        <f t="shared" si="17"/>
        <v>35</v>
      </c>
      <c r="BB22" s="44">
        <f t="shared" si="30"/>
        <v>1</v>
      </c>
      <c r="BC22" s="45">
        <f t="shared" si="31"/>
        <v>1.8005027418064483E-6</v>
      </c>
      <c r="BD22" s="45">
        <f t="shared" si="18"/>
        <v>8.0822458124536062E-5</v>
      </c>
      <c r="BE22" s="44">
        <f t="shared" si="19"/>
        <v>8.5427238386167855E-4</v>
      </c>
      <c r="BF22" t="str">
        <f t="shared" si="32"/>
        <v>OK</v>
      </c>
    </row>
    <row r="23" spans="1:58" x14ac:dyDescent="0.25">
      <c r="A23" s="8">
        <f t="shared" si="33"/>
        <v>1</v>
      </c>
      <c r="B23" s="46" t="str">
        <f t="shared" si="34"/>
        <v>m</v>
      </c>
      <c r="C23" s="10">
        <v>5000</v>
      </c>
      <c r="D23" s="7">
        <f t="shared" si="35"/>
        <v>0</v>
      </c>
      <c r="E23" s="7" t="str">
        <f t="shared" si="36"/>
        <v>m</v>
      </c>
      <c r="F23" s="7"/>
      <c r="G23" s="7">
        <v>7.4993130031386537E-4</v>
      </c>
      <c r="H23" s="7"/>
      <c r="I23" s="7">
        <v>1.7686258737516516E-3</v>
      </c>
      <c r="J23" s="8" t="s">
        <v>3</v>
      </c>
      <c r="L23" s="11"/>
      <c r="M23" s="11"/>
      <c r="N23" s="11"/>
      <c r="O23" s="11"/>
      <c r="P23" s="11" t="s">
        <v>3</v>
      </c>
      <c r="Q23" s="18" t="str">
        <f t="shared" si="1"/>
        <v>OK</v>
      </c>
      <c r="S23" s="12">
        <f t="shared" si="2"/>
        <v>1E-3</v>
      </c>
      <c r="T23" s="11">
        <f t="shared" si="3"/>
        <v>5</v>
      </c>
      <c r="U23" s="11" t="str">
        <f t="shared" si="4"/>
        <v>kHz</v>
      </c>
      <c r="V23" s="12">
        <f t="shared" si="5"/>
        <v>0</v>
      </c>
      <c r="W23" s="12">
        <f t="shared" si="6"/>
        <v>1E-3</v>
      </c>
      <c r="X23" s="13">
        <f t="shared" si="20"/>
        <v>0</v>
      </c>
      <c r="Y23" s="13">
        <f t="shared" si="21"/>
        <v>7.4993130031386536E-7</v>
      </c>
      <c r="Z23" s="13">
        <f t="shared" si="22"/>
        <v>0</v>
      </c>
      <c r="AA23" s="13">
        <f t="shared" si="23"/>
        <v>1.7686258737516516E-6</v>
      </c>
      <c r="AB23" s="13">
        <f t="shared" si="24"/>
        <v>0</v>
      </c>
      <c r="AC23" s="14">
        <f t="shared" si="25"/>
        <v>1.9210503472044239E-6</v>
      </c>
      <c r="AD23" s="13" t="e">
        <f t="shared" si="7"/>
        <v>#DIV/0!</v>
      </c>
      <c r="AE23" s="13">
        <f t="shared" si="26"/>
        <v>0</v>
      </c>
      <c r="AG23" s="14" t="str">
        <f t="shared" si="8"/>
        <v>5kHz0m</v>
      </c>
      <c r="AH23" s="12">
        <f>IFERROR(MATCH(AG23,'Ref Z'!$T$6:$T$1055,0),0)</f>
        <v>18</v>
      </c>
      <c r="AI23" s="14">
        <f>IF($AH23&gt;0,INDEX('Ref Z'!O$6:O$1055,$AH23),"")</f>
        <v>0</v>
      </c>
      <c r="AJ23" s="14">
        <f>IF($AH23&gt;0,INDEX('Ref Z'!P$6:P$1055,$AH23),"")</f>
        <v>0</v>
      </c>
      <c r="AK23" s="14">
        <f>IF($AH23&gt;0,INDEX('Ref Z'!Q$6:Q$1055,$AH23),"")</f>
        <v>0</v>
      </c>
      <c r="AL23" s="14">
        <f>IF($AH23&gt;0,INDEX('Ref Z'!R$6:R$1055,$AH23),"")</f>
        <v>0</v>
      </c>
      <c r="AM23" s="14">
        <f t="shared" si="9"/>
        <v>0</v>
      </c>
      <c r="AN23" s="14">
        <f t="shared" si="27"/>
        <v>0</v>
      </c>
      <c r="AO23" s="13" t="e">
        <f t="shared" si="28"/>
        <v>#DIV/0!</v>
      </c>
      <c r="AP23" s="13" t="e">
        <f t="shared" si="29"/>
        <v>#DIV/0!</v>
      </c>
      <c r="AR23" s="14" t="str">
        <f t="shared" si="10"/>
        <v>5kHz1m0m</v>
      </c>
      <c r="AS23" s="14">
        <f t="shared" si="11"/>
        <v>0</v>
      </c>
      <c r="AT23" s="14">
        <f t="shared" si="12"/>
        <v>1.4998626006277307E-3</v>
      </c>
      <c r="AU23" s="14">
        <f t="shared" si="13"/>
        <v>0</v>
      </c>
      <c r="AV23" s="14">
        <f t="shared" si="14"/>
        <v>3.5372517475033031E-3</v>
      </c>
      <c r="AX23" s="14" t="str">
        <f t="shared" si="15"/>
        <v>5kHz1m</v>
      </c>
      <c r="AY23" s="14" t="str">
        <f t="shared" si="16"/>
        <v/>
      </c>
      <c r="AZ23" s="14">
        <f t="shared" si="17"/>
        <v>36</v>
      </c>
      <c r="BB23" s="44">
        <f t="shared" si="30"/>
        <v>1</v>
      </c>
      <c r="BC23" s="45">
        <f t="shared" si="31"/>
        <v>3.8421006944088478E-6</v>
      </c>
      <c r="BD23" s="45">
        <f t="shared" si="18"/>
        <v>1.0120470229836587E-4</v>
      </c>
      <c r="BE23" s="44">
        <f t="shared" si="19"/>
        <v>2.7992834308207385E-3</v>
      </c>
      <c r="BF23" t="str">
        <f t="shared" si="32"/>
        <v>OK</v>
      </c>
    </row>
    <row r="24" spans="1:58" ht="19.5" customHeight="1" x14ac:dyDescent="0.25">
      <c r="A24" s="8">
        <v>1</v>
      </c>
      <c r="B24" s="46" t="s">
        <v>3</v>
      </c>
      <c r="C24" s="10">
        <f>C6</f>
        <v>0.01</v>
      </c>
      <c r="D24" s="7">
        <v>1</v>
      </c>
      <c r="E24" s="7" t="s">
        <v>3</v>
      </c>
      <c r="F24" s="7">
        <v>1.0016426774549929</v>
      </c>
      <c r="G24" s="7">
        <v>1.7339169472797196E-3</v>
      </c>
      <c r="H24" s="7">
        <v>1.938733049943164E-3</v>
      </c>
      <c r="I24" s="7">
        <v>1.940720392100545E-4</v>
      </c>
      <c r="J24" s="8" t="s">
        <v>3</v>
      </c>
      <c r="L24" s="8">
        <v>1.5038543315445466E-3</v>
      </c>
      <c r="M24" s="8">
        <v>1.1661678514429314E-3</v>
      </c>
      <c r="N24" s="8">
        <v>1.8133424854100417E-3</v>
      </c>
      <c r="O24" s="8">
        <v>1.1882276060289779E-3</v>
      </c>
      <c r="P24" s="8" t="s">
        <v>3</v>
      </c>
      <c r="Q24" s="18" t="str">
        <f t="shared" si="1"/>
        <v>OK</v>
      </c>
      <c r="S24" s="12">
        <f t="shared" si="2"/>
        <v>1E-3</v>
      </c>
      <c r="T24" s="11">
        <f t="shared" si="3"/>
        <v>10</v>
      </c>
      <c r="U24" s="11" t="str">
        <f t="shared" si="4"/>
        <v>mHz</v>
      </c>
      <c r="V24" s="12">
        <f t="shared" si="5"/>
        <v>1E-3</v>
      </c>
      <c r="W24" s="12">
        <f t="shared" si="6"/>
        <v>1E-3</v>
      </c>
      <c r="X24" s="13">
        <f t="shared" si="20"/>
        <v>1.0001388231234483E-3</v>
      </c>
      <c r="Y24" s="13">
        <f t="shared" si="21"/>
        <v>2.0895969558273301E-6</v>
      </c>
      <c r="Z24" s="13">
        <f t="shared" si="22"/>
        <v>1.2539056453312227E-7</v>
      </c>
      <c r="AA24" s="13">
        <f t="shared" si="23"/>
        <v>1.2039720927548548E-6</v>
      </c>
      <c r="AB24" s="13">
        <f>SUMSQ(X24,Z24)^0.5</f>
        <v>1.0001388309837538E-3</v>
      </c>
      <c r="AC24" s="14">
        <f t="shared" si="25"/>
        <v>2.0895969448566597E-6</v>
      </c>
      <c r="AD24" s="13">
        <f t="shared" si="7"/>
        <v>1.2537315918258705E-4</v>
      </c>
      <c r="AE24" s="13">
        <f t="shared" si="26"/>
        <v>1.2038049863648914E-3</v>
      </c>
      <c r="AG24" s="14" t="str">
        <f t="shared" si="8"/>
        <v>10mHz1m</v>
      </c>
      <c r="AH24" s="12">
        <f>IFERROR(MATCH(AG24,'Ref Z'!$T$6:$T$1055,0),0)</f>
        <v>19</v>
      </c>
      <c r="AI24" s="14">
        <f>IF($AH24&gt;0,INDEX('Ref Z'!O$6:O$1055,$AH24),"")</f>
        <v>1.0000767922509974E-3</v>
      </c>
      <c r="AJ24" s="14">
        <f>IF($AH24&gt;0,INDEX('Ref Z'!P$6:P$1055,$AH24),"")</f>
        <v>1E-8</v>
      </c>
      <c r="AK24" s="14">
        <f>IF($AH24&gt;0,INDEX('Ref Z'!Q$6:Q$1055,$AH24),"")</f>
        <v>5.0774326562517882E-8</v>
      </c>
      <c r="AL24" s="14">
        <f>IF($AH24&gt;0,INDEX('Ref Z'!R$6:R$1055,$AH24),"")</f>
        <v>5.0000000000000004E-8</v>
      </c>
      <c r="AM24" s="14">
        <f t="shared" si="9"/>
        <v>1.0000767935399145E-3</v>
      </c>
      <c r="AN24" s="14">
        <f t="shared" si="27"/>
        <v>1.0000000309316355E-8</v>
      </c>
      <c r="AO24" s="13">
        <f t="shared" si="28"/>
        <v>5.0770427743461443E-5</v>
      </c>
      <c r="AP24" s="13">
        <f t="shared" si="29"/>
        <v>4.9996160555985513E-5</v>
      </c>
      <c r="AR24" s="14" t="str">
        <f t="shared" si="10"/>
        <v>10mHz1m1m</v>
      </c>
      <c r="AS24" s="14">
        <f t="shared" si="11"/>
        <v>-6.2030872450971955E-8</v>
      </c>
      <c r="AT24" s="14">
        <f t="shared" si="12"/>
        <v>3.4678338945738573E-3</v>
      </c>
      <c r="AU24" s="14">
        <f t="shared" si="13"/>
        <v>-7.4616237970604384E-8</v>
      </c>
      <c r="AV24" s="14">
        <f t="shared" si="14"/>
        <v>3.8814408164056263E-4</v>
      </c>
      <c r="AX24" s="14" t="str">
        <f t="shared" si="15"/>
        <v>10mHz1m</v>
      </c>
      <c r="AY24" s="14" t="str">
        <f t="shared" si="16"/>
        <v>10mHz1m</v>
      </c>
      <c r="AZ24" s="14">
        <f t="shared" si="17"/>
        <v>19</v>
      </c>
      <c r="BB24" s="44">
        <f t="shared" si="30"/>
        <v>0.99993797116768446</v>
      </c>
      <c r="BC24" s="44">
        <f t="shared" si="31"/>
        <v>4.1791938897252871E-6</v>
      </c>
      <c r="BD24" s="45">
        <f t="shared" si="18"/>
        <v>-7.4602731439125605E-5</v>
      </c>
      <c r="BE24" s="44">
        <f t="shared" si="19"/>
        <v>2.408129024130195E-3</v>
      </c>
      <c r="BF24" t="str">
        <f t="shared" si="32"/>
        <v>OK</v>
      </c>
    </row>
    <row r="25" spans="1:58" x14ac:dyDescent="0.25">
      <c r="A25" s="8">
        <f>A24</f>
        <v>1</v>
      </c>
      <c r="B25" s="46" t="str">
        <f>B24</f>
        <v>m</v>
      </c>
      <c r="C25" s="10">
        <f t="shared" ref="C25:C41" si="37">C7</f>
        <v>0.02</v>
      </c>
      <c r="D25" s="7">
        <f>D24</f>
        <v>1</v>
      </c>
      <c r="E25" s="7" t="str">
        <f>E24</f>
        <v>m</v>
      </c>
      <c r="F25" s="7">
        <v>1.000890907441363</v>
      </c>
      <c r="G25" s="7">
        <v>8.0397920945108107E-4</v>
      </c>
      <c r="H25" s="7">
        <v>1.4656830093082171E-3</v>
      </c>
      <c r="I25" s="7">
        <v>1.942517668909132E-3</v>
      </c>
      <c r="J25" s="8" t="s">
        <v>3</v>
      </c>
      <c r="L25" s="8">
        <v>7.8812563966122111E-4</v>
      </c>
      <c r="M25" s="8">
        <v>9.1158308011995558E-4</v>
      </c>
      <c r="N25" s="8">
        <v>1.4166142057320261E-3</v>
      </c>
      <c r="O25" s="8">
        <v>9.6717044801063385E-4</v>
      </c>
      <c r="P25" s="8" t="s">
        <v>3</v>
      </c>
      <c r="Q25" s="18" t="str">
        <f t="shared" si="1"/>
        <v>OK</v>
      </c>
      <c r="S25" s="12">
        <f t="shared" si="2"/>
        <v>1E-3</v>
      </c>
      <c r="T25" s="11">
        <f t="shared" si="3"/>
        <v>20</v>
      </c>
      <c r="U25" s="11" t="str">
        <f t="shared" si="4"/>
        <v>mHz</v>
      </c>
      <c r="V25" s="12">
        <f t="shared" si="5"/>
        <v>1E-3</v>
      </c>
      <c r="W25" s="12">
        <f t="shared" si="6"/>
        <v>1E-3</v>
      </c>
      <c r="X25" s="13">
        <f t="shared" si="20"/>
        <v>1.0001027818017018E-3</v>
      </c>
      <c r="Y25" s="13">
        <f t="shared" si="21"/>
        <v>1.2154695723014093E-6</v>
      </c>
      <c r="Z25" s="13">
        <f t="shared" si="22"/>
        <v>4.9068803576191033E-8</v>
      </c>
      <c r="AA25" s="13">
        <f t="shared" si="23"/>
        <v>2.1699754767114898E-6</v>
      </c>
      <c r="AB25" s="13">
        <f t="shared" ref="AB25:AB41" si="38">SUMSQ(X25,Z25)^0.5</f>
        <v>1.0001027830054518E-3</v>
      </c>
      <c r="AC25" s="14">
        <f t="shared" si="25"/>
        <v>1.2154695755013502E-6</v>
      </c>
      <c r="AD25" s="13">
        <f t="shared" si="7"/>
        <v>4.9063760675096907E-5</v>
      </c>
      <c r="AE25" s="13">
        <f t="shared" si="26"/>
        <v>2.1697524612400523E-3</v>
      </c>
      <c r="AG25" s="14" t="str">
        <f t="shared" si="8"/>
        <v>20mHz1m</v>
      </c>
      <c r="AH25" s="12">
        <f>IFERROR(MATCH(AG25,'Ref Z'!$T$6:$T$1055,0),0)</f>
        <v>20</v>
      </c>
      <c r="AI25" s="14">
        <f>IF($AH25&gt;0,INDEX('Ref Z'!O$6:O$1055,$AH25),"")</f>
        <v>1.000130132814815E-3</v>
      </c>
      <c r="AJ25" s="14">
        <f>IF($AH25&gt;0,INDEX('Ref Z'!P$6:P$1055,$AH25),"")</f>
        <v>1E-8</v>
      </c>
      <c r="AK25" s="14">
        <f>IF($AH25&gt;0,INDEX('Ref Z'!Q$6:Q$1055,$AH25),"")</f>
        <v>6.3549491852385219E-8</v>
      </c>
      <c r="AL25" s="14">
        <f>IF($AH25&gt;0,INDEX('Ref Z'!R$6:R$1055,$AH25),"")</f>
        <v>5.0000000000000004E-8</v>
      </c>
      <c r="AM25" s="14">
        <f t="shared" si="9"/>
        <v>1.0001301348338213E-3</v>
      </c>
      <c r="AN25" s="14">
        <f t="shared" si="27"/>
        <v>1.0000000484498429E-8</v>
      </c>
      <c r="AO25" s="13">
        <f t="shared" si="28"/>
        <v>6.3541222968656769E-5</v>
      </c>
      <c r="AP25" s="13">
        <f t="shared" si="29"/>
        <v>4.9993494008065419E-5</v>
      </c>
      <c r="AR25" s="14" t="str">
        <f t="shared" si="10"/>
        <v>20mHz1m1m</v>
      </c>
      <c r="AS25" s="14">
        <f t="shared" si="11"/>
        <v>2.7351013113206812E-8</v>
      </c>
      <c r="AT25" s="14">
        <f t="shared" si="12"/>
        <v>1.6079584189332575E-3</v>
      </c>
      <c r="AU25" s="14">
        <f t="shared" si="13"/>
        <v>1.4480688276194186E-8</v>
      </c>
      <c r="AV25" s="14">
        <f t="shared" si="14"/>
        <v>3.8850353381400114E-3</v>
      </c>
      <c r="AX25" s="14" t="str">
        <f t="shared" si="15"/>
        <v>20mHz1m</v>
      </c>
      <c r="AY25" s="14" t="str">
        <f t="shared" si="16"/>
        <v>20mHz1m</v>
      </c>
      <c r="AZ25" s="14">
        <f t="shared" si="17"/>
        <v>20</v>
      </c>
      <c r="BB25" s="44">
        <f t="shared" si="30"/>
        <v>1.0000273490173552</v>
      </c>
      <c r="BC25" s="44">
        <f t="shared" si="31"/>
        <v>2.4309391510232728E-6</v>
      </c>
      <c r="BD25" s="45">
        <f t="shared" si="18"/>
        <v>1.4477462293559862E-5</v>
      </c>
      <c r="BE25" s="44">
        <f t="shared" si="19"/>
        <v>4.3397928892600617E-3</v>
      </c>
      <c r="BF25" t="str">
        <f t="shared" si="32"/>
        <v>OK</v>
      </c>
    </row>
    <row r="26" spans="1:58" x14ac:dyDescent="0.25">
      <c r="A26" s="8">
        <f t="shared" ref="A26:A41" si="39">A25</f>
        <v>1</v>
      </c>
      <c r="B26" s="46" t="str">
        <f t="shared" ref="B26:B41" si="40">B25</f>
        <v>m</v>
      </c>
      <c r="C26" s="10">
        <f t="shared" si="37"/>
        <v>0.05</v>
      </c>
      <c r="D26" s="7">
        <f t="shared" ref="D26:D41" si="41">D25</f>
        <v>1</v>
      </c>
      <c r="E26" s="7" t="str">
        <f t="shared" ref="E26:E41" si="42">E25</f>
        <v>m</v>
      </c>
      <c r="F26" s="7">
        <v>1.0010796989465531</v>
      </c>
      <c r="G26" s="7">
        <v>1.5921712910046783E-3</v>
      </c>
      <c r="H26" s="7">
        <v>-1.4625312115764543E-3</v>
      </c>
      <c r="I26" s="7">
        <v>5.4465900090930493E-4</v>
      </c>
      <c r="J26" s="8" t="s">
        <v>3</v>
      </c>
      <c r="L26" s="8">
        <v>1.1920258699040661E-3</v>
      </c>
      <c r="M26" s="8">
        <v>9.2779429378683851E-4</v>
      </c>
      <c r="N26" s="8">
        <v>-1.4763742202078412E-3</v>
      </c>
      <c r="O26" s="8">
        <v>4.6365891581927744E-4</v>
      </c>
      <c r="P26" s="8" t="s">
        <v>3</v>
      </c>
      <c r="Q26" s="18" t="str">
        <f t="shared" si="1"/>
        <v>OK</v>
      </c>
      <c r="S26" s="12">
        <f t="shared" si="2"/>
        <v>1E-3</v>
      </c>
      <c r="T26" s="11">
        <f t="shared" si="3"/>
        <v>50</v>
      </c>
      <c r="U26" s="11" t="str">
        <f t="shared" si="4"/>
        <v>mHz</v>
      </c>
      <c r="V26" s="12">
        <f t="shared" si="5"/>
        <v>1E-3</v>
      </c>
      <c r="W26" s="12">
        <f t="shared" si="6"/>
        <v>1E-3</v>
      </c>
      <c r="X26" s="13">
        <f t="shared" si="20"/>
        <v>9.9988767307664897E-4</v>
      </c>
      <c r="Y26" s="13">
        <f t="shared" si="21"/>
        <v>1.8427728214522056E-6</v>
      </c>
      <c r="Z26" s="13">
        <f t="shared" si="22"/>
        <v>1.3843008631386983E-8</v>
      </c>
      <c r="AA26" s="13">
        <f t="shared" si="23"/>
        <v>7.1528527000786893E-7</v>
      </c>
      <c r="AB26" s="13">
        <f t="shared" si="38"/>
        <v>9.9988767317247423E-4</v>
      </c>
      <c r="AC26" s="14">
        <f t="shared" si="25"/>
        <v>1.8427728213022099E-6</v>
      </c>
      <c r="AD26" s="13">
        <f t="shared" si="7"/>
        <v>1.3844563747753466E-5</v>
      </c>
      <c r="AE26" s="13">
        <f t="shared" si="26"/>
        <v>7.1536562514549302E-4</v>
      </c>
      <c r="AG26" s="14" t="str">
        <f t="shared" si="8"/>
        <v>50mHz1m</v>
      </c>
      <c r="AH26" s="12">
        <f>IFERROR(MATCH(AG26,'Ref Z'!$T$6:$T$1055,0),0)</f>
        <v>21</v>
      </c>
      <c r="AI26" s="14">
        <f>IF($AH26&gt;0,INDEX('Ref Z'!O$6:O$1055,$AH26),"")</f>
        <v>9.9991286417004796E-4</v>
      </c>
      <c r="AJ26" s="14">
        <f>IF($AH26&gt;0,INDEX('Ref Z'!P$6:P$1055,$AH26),"")</f>
        <v>1E-8</v>
      </c>
      <c r="AK26" s="14">
        <f>IF($AH26&gt;0,INDEX('Ref Z'!Q$6:Q$1055,$AH26),"")</f>
        <v>-7.6898577536315223E-8</v>
      </c>
      <c r="AL26" s="14">
        <f>IF($AH26&gt;0,INDEX('Ref Z'!R$6:R$1055,$AH26),"")</f>
        <v>5.0000000000000004E-8</v>
      </c>
      <c r="AM26" s="14">
        <f t="shared" si="9"/>
        <v>9.9991286712700122E-4</v>
      </c>
      <c r="AN26" s="14">
        <f t="shared" si="27"/>
        <v>1.0000000709730599E-8</v>
      </c>
      <c r="AO26" s="13">
        <f t="shared" si="28"/>
        <v>-7.6905278589989304E-5</v>
      </c>
      <c r="AP26" s="13">
        <f t="shared" si="29"/>
        <v>5.000435688133141E-5</v>
      </c>
      <c r="AR26" s="14" t="str">
        <f t="shared" si="10"/>
        <v>50mHz1m1m</v>
      </c>
      <c r="AS26" s="14">
        <f t="shared" si="11"/>
        <v>2.5191093398985523E-8</v>
      </c>
      <c r="AT26" s="14">
        <f t="shared" si="12"/>
        <v>3.1843425820250585E-3</v>
      </c>
      <c r="AU26" s="14">
        <f t="shared" si="13"/>
        <v>-9.07415861677022E-8</v>
      </c>
      <c r="AV26" s="14">
        <f t="shared" si="14"/>
        <v>1.0893180029661169E-3</v>
      </c>
      <c r="AX26" s="14" t="str">
        <f t="shared" si="15"/>
        <v>50mHz1m</v>
      </c>
      <c r="AY26" s="14" t="str">
        <f t="shared" si="16"/>
        <v>50mHz1m</v>
      </c>
      <c r="AZ26" s="14">
        <f t="shared" si="17"/>
        <v>21</v>
      </c>
      <c r="BB26" s="44">
        <f t="shared" si="30"/>
        <v>1.000025196784802</v>
      </c>
      <c r="BC26" s="44">
        <f t="shared" si="31"/>
        <v>3.6855456426179833E-6</v>
      </c>
      <c r="BD26" s="45">
        <f t="shared" si="18"/>
        <v>-9.0749842337742764E-5</v>
      </c>
      <c r="BE26" s="44">
        <f t="shared" si="19"/>
        <v>1.4316048149773468E-3</v>
      </c>
      <c r="BF26" t="str">
        <f t="shared" si="32"/>
        <v>OK</v>
      </c>
    </row>
    <row r="27" spans="1:58" x14ac:dyDescent="0.25">
      <c r="A27" s="8">
        <f t="shared" si="39"/>
        <v>1</v>
      </c>
      <c r="B27" s="46" t="str">
        <f t="shared" si="40"/>
        <v>m</v>
      </c>
      <c r="C27" s="10">
        <f t="shared" si="37"/>
        <v>0.1</v>
      </c>
      <c r="D27" s="7">
        <f t="shared" si="41"/>
        <v>1</v>
      </c>
      <c r="E27" s="7" t="str">
        <f t="shared" si="42"/>
        <v>m</v>
      </c>
      <c r="F27" s="7">
        <v>1.0007603789523689</v>
      </c>
      <c r="G27" s="7">
        <v>1.3588174605147253E-3</v>
      </c>
      <c r="H27" s="7">
        <v>1.5782292535638327E-3</v>
      </c>
      <c r="I27" s="7">
        <v>1.3686873978319203E-3</v>
      </c>
      <c r="J27" s="8" t="s">
        <v>3</v>
      </c>
      <c r="L27" s="8">
        <v>6.532154229281509E-4</v>
      </c>
      <c r="M27" s="8">
        <v>1.2823071104271609E-4</v>
      </c>
      <c r="N27" s="8">
        <v>1.6716292498926918E-3</v>
      </c>
      <c r="O27" s="8">
        <v>1.6619321111935319E-3</v>
      </c>
      <c r="P27" s="8" t="s">
        <v>3</v>
      </c>
      <c r="Q27" s="18" t="str">
        <f t="shared" si="1"/>
        <v>OK</v>
      </c>
      <c r="S27" s="12">
        <f t="shared" si="2"/>
        <v>1E-3</v>
      </c>
      <c r="T27" s="11">
        <f t="shared" si="3"/>
        <v>100</v>
      </c>
      <c r="U27" s="11" t="str">
        <f t="shared" si="4"/>
        <v>mHz</v>
      </c>
      <c r="V27" s="12">
        <f t="shared" si="5"/>
        <v>1E-3</v>
      </c>
      <c r="W27" s="12">
        <f t="shared" si="6"/>
        <v>1E-3</v>
      </c>
      <c r="X27" s="13">
        <f t="shared" si="20"/>
        <v>1.0001071635294407E-3</v>
      </c>
      <c r="Y27" s="13">
        <f t="shared" si="21"/>
        <v>1.3648545732986381E-6</v>
      </c>
      <c r="Z27" s="13">
        <f t="shared" si="22"/>
        <v>-9.3399996328859127E-8</v>
      </c>
      <c r="AA27" s="13">
        <f t="shared" si="23"/>
        <v>2.1529801520683149E-6</v>
      </c>
      <c r="AB27" s="13">
        <f t="shared" si="38"/>
        <v>1.000107167890753E-3</v>
      </c>
      <c r="AC27" s="14">
        <f t="shared" si="25"/>
        <v>1.3648545821570344E-6</v>
      </c>
      <c r="AD27" s="13">
        <f t="shared" si="7"/>
        <v>-9.3389988056589301E-5</v>
      </c>
      <c r="AE27" s="13">
        <f t="shared" si="26"/>
        <v>2.1527494408357518E-3</v>
      </c>
      <c r="AG27" s="14" t="str">
        <f t="shared" si="8"/>
        <v>100mHz1m</v>
      </c>
      <c r="AH27" s="12">
        <f>IFERROR(MATCH(AG27,'Ref Z'!$T$6:$T$1055,0),0)</f>
        <v>22</v>
      </c>
      <c r="AI27" s="14">
        <f>IF($AH27&gt;0,INDEX('Ref Z'!O$6:O$1055,$AH27),"")</f>
        <v>1.0000182456069695E-3</v>
      </c>
      <c r="AJ27" s="14">
        <f>IF($AH27&gt;0,INDEX('Ref Z'!P$6:P$1055,$AH27),"")</f>
        <v>1E-8</v>
      </c>
      <c r="AK27" s="14">
        <f>IF($AH27&gt;0,INDEX('Ref Z'!Q$6:Q$1055,$AH27),"")</f>
        <v>-3.8533622965496856E-8</v>
      </c>
      <c r="AL27" s="14">
        <f>IF($AH27&gt;0,INDEX('Ref Z'!R$6:R$1055,$AH27),"")</f>
        <v>5.0000000000000004E-8</v>
      </c>
      <c r="AM27" s="14">
        <f t="shared" si="9"/>
        <v>1.0000182463493759E-3</v>
      </c>
      <c r="AN27" s="14">
        <f t="shared" si="27"/>
        <v>1.000000017817431E-8</v>
      </c>
      <c r="AO27" s="13">
        <f t="shared" si="28"/>
        <v>-3.8532919889913757E-5</v>
      </c>
      <c r="AP27" s="13">
        <f t="shared" si="29"/>
        <v>4.9999087663543166E-5</v>
      </c>
      <c r="AR27" s="14" t="str">
        <f t="shared" si="10"/>
        <v>100mHz1m1m</v>
      </c>
      <c r="AS27" s="14">
        <f t="shared" si="11"/>
        <v>-8.8917922471190569E-8</v>
      </c>
      <c r="AT27" s="14">
        <f t="shared" si="12"/>
        <v>2.7176349210478491E-3</v>
      </c>
      <c r="AU27" s="14">
        <f t="shared" si="13"/>
        <v>5.4866373363362271E-8</v>
      </c>
      <c r="AV27" s="14">
        <f t="shared" si="14"/>
        <v>2.7373747961204824E-3</v>
      </c>
      <c r="AX27" s="14" t="str">
        <f t="shared" si="15"/>
        <v>100mHz1m</v>
      </c>
      <c r="AY27" s="14" t="str">
        <f t="shared" si="16"/>
        <v>100mHz1m</v>
      </c>
      <c r="AZ27" s="14">
        <f t="shared" si="17"/>
        <v>22</v>
      </c>
      <c r="BB27" s="44">
        <f t="shared" si="30"/>
        <v>0.99991108798713568</v>
      </c>
      <c r="BC27" s="44">
        <f t="shared" si="31"/>
        <v>2.7297091643323898E-6</v>
      </c>
      <c r="BD27" s="45">
        <f t="shared" si="18"/>
        <v>5.4857068166675545E-5</v>
      </c>
      <c r="BE27" s="44">
        <f t="shared" si="19"/>
        <v>4.3057891876915845E-3</v>
      </c>
      <c r="BF27" t="str">
        <f t="shared" si="32"/>
        <v>OK</v>
      </c>
    </row>
    <row r="28" spans="1:58" x14ac:dyDescent="0.25">
      <c r="A28" s="8">
        <f t="shared" si="39"/>
        <v>1</v>
      </c>
      <c r="B28" s="46" t="str">
        <f t="shared" si="40"/>
        <v>m</v>
      </c>
      <c r="C28" s="10">
        <f t="shared" si="37"/>
        <v>0.2</v>
      </c>
      <c r="D28" s="7">
        <f t="shared" si="41"/>
        <v>1</v>
      </c>
      <c r="E28" s="7" t="str">
        <f t="shared" si="42"/>
        <v>m</v>
      </c>
      <c r="F28" s="7">
        <v>0.99852189308905392</v>
      </c>
      <c r="G28" s="7">
        <v>1.7963681982734226E-3</v>
      </c>
      <c r="H28" s="7">
        <v>2.0268868590039398E-5</v>
      </c>
      <c r="I28" s="7">
        <v>7.5518041186786169E-4</v>
      </c>
      <c r="J28" s="8" t="s">
        <v>3</v>
      </c>
      <c r="L28" s="8">
        <v>-1.3729147636678276E-3</v>
      </c>
      <c r="M28" s="8">
        <v>6.9273842973578193E-4</v>
      </c>
      <c r="N28" s="8">
        <v>-2.4998334634562637E-5</v>
      </c>
      <c r="O28" s="8">
        <v>5.640625703740898E-4</v>
      </c>
      <c r="P28" s="8" t="s">
        <v>3</v>
      </c>
      <c r="Q28" s="18" t="str">
        <f t="shared" si="1"/>
        <v>OK</v>
      </c>
      <c r="S28" s="12">
        <f t="shared" si="2"/>
        <v>1E-3</v>
      </c>
      <c r="T28" s="11">
        <f t="shared" si="3"/>
        <v>200</v>
      </c>
      <c r="U28" s="11" t="str">
        <f t="shared" si="4"/>
        <v>mHz</v>
      </c>
      <c r="V28" s="12">
        <f t="shared" si="5"/>
        <v>1E-3</v>
      </c>
      <c r="W28" s="12">
        <f t="shared" si="6"/>
        <v>1E-3</v>
      </c>
      <c r="X28" s="13">
        <f t="shared" si="20"/>
        <v>9.9989480785272187E-4</v>
      </c>
      <c r="Y28" s="13">
        <f t="shared" si="21"/>
        <v>1.9253117243191817E-6</v>
      </c>
      <c r="Z28" s="13">
        <f t="shared" si="22"/>
        <v>4.5267203224602035E-8</v>
      </c>
      <c r="AA28" s="13">
        <f t="shared" si="23"/>
        <v>9.4258370332079165E-7</v>
      </c>
      <c r="AB28" s="13">
        <f t="shared" si="38"/>
        <v>9.9989480887738942E-4</v>
      </c>
      <c r="AC28" s="14">
        <f t="shared" si="25"/>
        <v>1.9253117228190677E-6</v>
      </c>
      <c r="AD28" s="13">
        <f t="shared" si="7"/>
        <v>4.5271965448933304E-5</v>
      </c>
      <c r="AE28" s="13">
        <f t="shared" si="26"/>
        <v>9.426828682540866E-4</v>
      </c>
      <c r="AG28" s="14" t="str">
        <f t="shared" si="8"/>
        <v>200mHz1m</v>
      </c>
      <c r="AH28" s="12">
        <f>IFERROR(MATCH(AG28,'Ref Z'!$T$6:$T$1055,0),0)</f>
        <v>23</v>
      </c>
      <c r="AI28" s="14">
        <f>IF($AH28&gt;0,INDEX('Ref Z'!O$6:O$1055,$AH28),"")</f>
        <v>9.9998063392164817E-4</v>
      </c>
      <c r="AJ28" s="14">
        <f>IF($AH28&gt;0,INDEX('Ref Z'!P$6:P$1055,$AH28),"")</f>
        <v>1E-8</v>
      </c>
      <c r="AK28" s="14">
        <f>IF($AH28&gt;0,INDEX('Ref Z'!Q$6:Q$1055,$AH28),"")</f>
        <v>-2.067917993799705E-8</v>
      </c>
      <c r="AL28" s="14">
        <f>IF($AH28&gt;0,INDEX('Ref Z'!R$6:R$1055,$AH28),"")</f>
        <v>5.0000000000000004E-8</v>
      </c>
      <c r="AM28" s="14">
        <f t="shared" si="9"/>
        <v>9.999806341354665E-4</v>
      </c>
      <c r="AN28" s="14">
        <f t="shared" si="27"/>
        <v>1.0000000051317405E-8</v>
      </c>
      <c r="AO28" s="13">
        <f t="shared" si="28"/>
        <v>-2.0679580417423914E-5</v>
      </c>
      <c r="AP28" s="13">
        <f t="shared" si="29"/>
        <v>5.00009683017152E-5</v>
      </c>
      <c r="AR28" s="14" t="str">
        <f t="shared" si="10"/>
        <v>200mHz1m1m</v>
      </c>
      <c r="AS28" s="14">
        <f t="shared" si="11"/>
        <v>8.5826068926299348E-8</v>
      </c>
      <c r="AT28" s="14">
        <f t="shared" si="12"/>
        <v>3.5927363965607625E-3</v>
      </c>
      <c r="AU28" s="14">
        <f t="shared" si="13"/>
        <v>-6.5946383162599078E-8</v>
      </c>
      <c r="AV28" s="14">
        <f t="shared" si="14"/>
        <v>1.5103608245633402E-3</v>
      </c>
      <c r="AX28" s="14" t="str">
        <f t="shared" si="15"/>
        <v>200mHz1m</v>
      </c>
      <c r="AY28" s="14" t="str">
        <f t="shared" si="16"/>
        <v>200mHz1m</v>
      </c>
      <c r="AZ28" s="14">
        <f t="shared" si="17"/>
        <v>23</v>
      </c>
      <c r="BB28" s="44">
        <f t="shared" si="30"/>
        <v>1.0000858342870822</v>
      </c>
      <c r="BC28" s="44">
        <f t="shared" si="31"/>
        <v>3.8506234456511179E-6</v>
      </c>
      <c r="BD28" s="45">
        <f t="shared" si="18"/>
        <v>-6.5951545866357221E-5</v>
      </c>
      <c r="BE28" s="44">
        <f t="shared" si="19"/>
        <v>1.8860286469802403E-3</v>
      </c>
      <c r="BF28" t="str">
        <f t="shared" si="32"/>
        <v>OK</v>
      </c>
    </row>
    <row r="29" spans="1:58" x14ac:dyDescent="0.25">
      <c r="A29" s="8">
        <f t="shared" si="39"/>
        <v>1</v>
      </c>
      <c r="B29" s="46" t="str">
        <f t="shared" si="40"/>
        <v>m</v>
      </c>
      <c r="C29" s="10">
        <f t="shared" si="37"/>
        <v>0.5</v>
      </c>
      <c r="D29" s="7">
        <f t="shared" si="41"/>
        <v>1</v>
      </c>
      <c r="E29" s="7" t="str">
        <f t="shared" si="42"/>
        <v>m</v>
      </c>
      <c r="F29" s="7">
        <v>0.99933132516788348</v>
      </c>
      <c r="G29" s="7">
        <v>1.4561505074083369E-3</v>
      </c>
      <c r="H29" s="7">
        <v>7.4150652864446486E-4</v>
      </c>
      <c r="I29" s="7">
        <v>8.3959613284202781E-4</v>
      </c>
      <c r="J29" s="8" t="s">
        <v>3</v>
      </c>
      <c r="L29" s="8">
        <v>-7.0871159031217316E-4</v>
      </c>
      <c r="M29" s="8">
        <v>1.8350165633077263E-3</v>
      </c>
      <c r="N29" s="8">
        <v>5.2003000232620964E-4</v>
      </c>
      <c r="O29" s="8">
        <v>3.3857438077576911E-4</v>
      </c>
      <c r="P29" s="8" t="s">
        <v>3</v>
      </c>
      <c r="Q29" s="18" t="str">
        <f t="shared" si="1"/>
        <v>OK</v>
      </c>
      <c r="S29" s="12">
        <f t="shared" si="2"/>
        <v>1E-3</v>
      </c>
      <c r="T29" s="11">
        <f t="shared" si="3"/>
        <v>500</v>
      </c>
      <c r="U29" s="11" t="str">
        <f t="shared" si="4"/>
        <v>mHz</v>
      </c>
      <c r="V29" s="12">
        <f t="shared" si="5"/>
        <v>1E-3</v>
      </c>
      <c r="W29" s="12">
        <f t="shared" si="6"/>
        <v>1E-3</v>
      </c>
      <c r="X29" s="13">
        <f t="shared" si="20"/>
        <v>1.0000400367581957E-3</v>
      </c>
      <c r="Y29" s="13">
        <f t="shared" si="21"/>
        <v>2.3425755244685828E-6</v>
      </c>
      <c r="Z29" s="13">
        <f t="shared" si="22"/>
        <v>2.2147652631825523E-7</v>
      </c>
      <c r="AA29" s="13">
        <f t="shared" si="23"/>
        <v>9.0529237133700815E-7</v>
      </c>
      <c r="AB29" s="13">
        <f t="shared" si="38"/>
        <v>1.0000400612831394E-3</v>
      </c>
      <c r="AC29" s="14">
        <f t="shared" si="25"/>
        <v>2.3425754755991038E-6</v>
      </c>
      <c r="AD29" s="13">
        <f t="shared" si="7"/>
        <v>2.2146765585028195E-4</v>
      </c>
      <c r="AE29" s="13">
        <f t="shared" si="26"/>
        <v>9.0525623206764777E-4</v>
      </c>
      <c r="AG29" s="14" t="str">
        <f t="shared" si="8"/>
        <v>500mHz1m</v>
      </c>
      <c r="AH29" s="12">
        <f>IFERROR(MATCH(AG29,'Ref Z'!$T$6:$T$1055,0),0)</f>
        <v>24</v>
      </c>
      <c r="AI29" s="14">
        <f>IF($AH29&gt;0,INDEX('Ref Z'!O$6:O$1055,$AH29),"")</f>
        <v>1.0000271284582173E-3</v>
      </c>
      <c r="AJ29" s="14">
        <f>IF($AH29&gt;0,INDEX('Ref Z'!P$6:P$1055,$AH29),"")</f>
        <v>1E-8</v>
      </c>
      <c r="AK29" s="14">
        <f>IF($AH29&gt;0,INDEX('Ref Z'!Q$6:Q$1055,$AH29),"")</f>
        <v>1.3157103988248497E-7</v>
      </c>
      <c r="AL29" s="14">
        <f>IF($AH29&gt;0,INDEX('Ref Z'!R$6:R$1055,$AH29),"")</f>
        <v>5.0000000000000004E-8</v>
      </c>
      <c r="AM29" s="14">
        <f t="shared" si="9"/>
        <v>1.0000271371134518E-3</v>
      </c>
      <c r="AN29" s="14">
        <f t="shared" si="27"/>
        <v>1.0000002077199669E-8</v>
      </c>
      <c r="AO29" s="13">
        <f t="shared" si="28"/>
        <v>1.3156746990071016E-4</v>
      </c>
      <c r="AP29" s="13">
        <f t="shared" si="29"/>
        <v>4.9998642765718856E-5</v>
      </c>
      <c r="AR29" s="14" t="str">
        <f t="shared" si="10"/>
        <v>500mHz1m1m</v>
      </c>
      <c r="AS29" s="14">
        <f t="shared" si="11"/>
        <v>-1.2908299978388327E-8</v>
      </c>
      <c r="AT29" s="14">
        <f t="shared" si="12"/>
        <v>2.9123010148338424E-3</v>
      </c>
      <c r="AU29" s="14">
        <f t="shared" si="13"/>
        <v>-8.990548643577026E-8</v>
      </c>
      <c r="AV29" s="14">
        <f t="shared" si="14"/>
        <v>1.679192266428461E-3</v>
      </c>
      <c r="AX29" s="14" t="str">
        <f t="shared" si="15"/>
        <v>500mHz1m</v>
      </c>
      <c r="AY29" s="14" t="str">
        <f t="shared" si="16"/>
        <v>500mHz1m</v>
      </c>
      <c r="AZ29" s="14">
        <f t="shared" si="17"/>
        <v>24</v>
      </c>
      <c r="BB29" s="44">
        <f t="shared" si="30"/>
        <v>0.99998707634805051</v>
      </c>
      <c r="BC29" s="44">
        <f t="shared" si="31"/>
        <v>4.6851509512088801E-6</v>
      </c>
      <c r="BD29" s="45">
        <f t="shared" si="18"/>
        <v>-8.9900185949571784E-5</v>
      </c>
      <c r="BE29" s="44">
        <f t="shared" si="19"/>
        <v>1.8112027073377717E-3</v>
      </c>
      <c r="BF29" t="str">
        <f t="shared" si="32"/>
        <v>OK</v>
      </c>
    </row>
    <row r="30" spans="1:58" x14ac:dyDescent="0.25">
      <c r="A30" s="8">
        <f t="shared" si="39"/>
        <v>1</v>
      </c>
      <c r="B30" s="46" t="str">
        <f t="shared" si="40"/>
        <v>m</v>
      </c>
      <c r="C30" s="10">
        <f t="shared" si="37"/>
        <v>1</v>
      </c>
      <c r="D30" s="7">
        <f t="shared" si="41"/>
        <v>1</v>
      </c>
      <c r="E30" s="7" t="str">
        <f t="shared" si="42"/>
        <v>m</v>
      </c>
      <c r="F30" s="7">
        <v>1.0010989826857482</v>
      </c>
      <c r="G30" s="7">
        <v>1.3321411086469645E-3</v>
      </c>
      <c r="H30" s="7">
        <v>1.8024150326601759E-3</v>
      </c>
      <c r="I30" s="7">
        <v>1.2392416656740221E-3</v>
      </c>
      <c r="J30" s="8" t="s">
        <v>3</v>
      </c>
      <c r="L30" s="8">
        <v>9.117769033546773E-4</v>
      </c>
      <c r="M30" s="8">
        <v>1.8107520191426082E-3</v>
      </c>
      <c r="N30" s="8">
        <v>1.744551397260133E-3</v>
      </c>
      <c r="O30" s="8">
        <v>1.3455421450305975E-3</v>
      </c>
      <c r="P30" s="8" t="s">
        <v>3</v>
      </c>
      <c r="Q30" s="18" t="str">
        <f t="shared" si="1"/>
        <v>OK</v>
      </c>
      <c r="S30" s="12">
        <f t="shared" si="2"/>
        <v>1E-3</v>
      </c>
      <c r="T30" s="11">
        <f t="shared" si="3"/>
        <v>1</v>
      </c>
      <c r="U30" s="11" t="str">
        <f t="shared" si="4"/>
        <v>Hz</v>
      </c>
      <c r="V30" s="12">
        <f t="shared" si="5"/>
        <v>1E-3</v>
      </c>
      <c r="W30" s="12">
        <f t="shared" si="6"/>
        <v>1E-3</v>
      </c>
      <c r="X30" s="13">
        <f t="shared" si="20"/>
        <v>1.0001872057823936E-3</v>
      </c>
      <c r="Y30" s="13">
        <f t="shared" si="21"/>
        <v>2.2479819412477931E-6</v>
      </c>
      <c r="Z30" s="13">
        <f t="shared" si="22"/>
        <v>5.7863635400042922E-8</v>
      </c>
      <c r="AA30" s="13">
        <f t="shared" si="23"/>
        <v>1.8292631221330808E-6</v>
      </c>
      <c r="AB30" s="13">
        <f t="shared" si="38"/>
        <v>1.0001872074561803E-3</v>
      </c>
      <c r="AC30" s="14">
        <f t="shared" si="25"/>
        <v>2.2479819399768815E-6</v>
      </c>
      <c r="AD30" s="13">
        <f t="shared" si="7"/>
        <v>5.7852804955871992E-5</v>
      </c>
      <c r="AE30" s="13">
        <f t="shared" si="26"/>
        <v>1.8289207360963444E-3</v>
      </c>
      <c r="AG30" s="14" t="str">
        <f t="shared" si="8"/>
        <v>1Hz1m</v>
      </c>
      <c r="AH30" s="12">
        <f>IFERROR(MATCH(AG30,'Ref Z'!$T$6:$T$1055,0),0)</f>
        <v>25</v>
      </c>
      <c r="AI30" s="14">
        <f>IF($AH30&gt;0,INDEX('Ref Z'!O$6:O$1055,$AH30),"")</f>
        <v>1.0001830113751148E-3</v>
      </c>
      <c r="AJ30" s="14">
        <f>IF($AH30&gt;0,INDEX('Ref Z'!P$6:P$1055,$AH30),"")</f>
        <v>1E-8</v>
      </c>
      <c r="AK30" s="14">
        <f>IF($AH30&gt;0,INDEX('Ref Z'!Q$6:Q$1055,$AH30),"")</f>
        <v>-3.7713687765019259E-8</v>
      </c>
      <c r="AL30" s="14">
        <f>IF($AH30&gt;0,INDEX('Ref Z'!R$6:R$1055,$AH30),"")</f>
        <v>5.0000000000000004E-8</v>
      </c>
      <c r="AM30" s="14">
        <f t="shared" si="9"/>
        <v>1.0001830120861459E-3</v>
      </c>
      <c r="AN30" s="14">
        <f t="shared" si="27"/>
        <v>1.0000000170616211E-8</v>
      </c>
      <c r="AO30" s="13">
        <f t="shared" si="28"/>
        <v>-3.7706786976209786E-5</v>
      </c>
      <c r="AP30" s="13">
        <f t="shared" si="29"/>
        <v>4.9990851035940471E-5</v>
      </c>
      <c r="AR30" s="14" t="str">
        <f t="shared" si="10"/>
        <v>1Hz1m1m</v>
      </c>
      <c r="AS30" s="14">
        <f t="shared" si="11"/>
        <v>-4.1944072787496872E-9</v>
      </c>
      <c r="AT30" s="14">
        <f t="shared" si="12"/>
        <v>2.6642822173126956E-3</v>
      </c>
      <c r="AU30" s="14">
        <f t="shared" si="13"/>
        <v>-9.5577323165062174E-8</v>
      </c>
      <c r="AV30" s="14">
        <f t="shared" si="14"/>
        <v>2.4784833318523851E-3</v>
      </c>
      <c r="AX30" s="14" t="str">
        <f t="shared" si="15"/>
        <v>1Hz1m</v>
      </c>
      <c r="AY30" s="14" t="str">
        <f t="shared" si="16"/>
        <v>1Hz1m</v>
      </c>
      <c r="AZ30" s="14">
        <f t="shared" si="17"/>
        <v>25</v>
      </c>
      <c r="BB30" s="44">
        <f t="shared" si="30"/>
        <v>0.99999580541522315</v>
      </c>
      <c r="BC30" s="44">
        <f t="shared" si="31"/>
        <v>4.495963879964888E-6</v>
      </c>
      <c r="BD30" s="45">
        <f t="shared" si="18"/>
        <v>-9.5559591932081772E-5</v>
      </c>
      <c r="BE30" s="44">
        <f t="shared" si="19"/>
        <v>3.6581830627895147E-3</v>
      </c>
      <c r="BF30" t="str">
        <f t="shared" si="32"/>
        <v>OK</v>
      </c>
    </row>
    <row r="31" spans="1:58" x14ac:dyDescent="0.25">
      <c r="A31" s="8">
        <f t="shared" si="39"/>
        <v>1</v>
      </c>
      <c r="B31" s="46" t="str">
        <f t="shared" si="40"/>
        <v>m</v>
      </c>
      <c r="C31" s="10">
        <f t="shared" si="37"/>
        <v>2</v>
      </c>
      <c r="D31" s="7">
        <f t="shared" si="41"/>
        <v>1</v>
      </c>
      <c r="E31" s="7" t="str">
        <f t="shared" si="42"/>
        <v>m</v>
      </c>
      <c r="F31" s="7">
        <v>1.0007361456970005</v>
      </c>
      <c r="G31" s="7">
        <v>1.8703353968055531E-3</v>
      </c>
      <c r="H31" s="7">
        <v>1.7914916931827715E-3</v>
      </c>
      <c r="I31" s="7">
        <v>4.1526207502346775E-4</v>
      </c>
      <c r="J31" s="8" t="s">
        <v>3</v>
      </c>
      <c r="L31" s="8">
        <v>8.2689713828883443E-4</v>
      </c>
      <c r="M31" s="8">
        <v>2.8020523433243091E-4</v>
      </c>
      <c r="N31" s="8">
        <v>1.7105654934798033E-3</v>
      </c>
      <c r="O31" s="8">
        <v>6.7109052352172375E-4</v>
      </c>
      <c r="P31" s="8" t="s">
        <v>3</v>
      </c>
      <c r="Q31" s="18" t="str">
        <f t="shared" si="1"/>
        <v>OK</v>
      </c>
      <c r="S31" s="12">
        <f t="shared" si="2"/>
        <v>1E-3</v>
      </c>
      <c r="T31" s="11">
        <f t="shared" si="3"/>
        <v>2</v>
      </c>
      <c r="U31" s="11" t="str">
        <f t="shared" si="4"/>
        <v>Hz</v>
      </c>
      <c r="V31" s="12">
        <f t="shared" si="5"/>
        <v>1E-3</v>
      </c>
      <c r="W31" s="12">
        <f t="shared" si="6"/>
        <v>1E-3</v>
      </c>
      <c r="X31" s="13">
        <f t="shared" si="20"/>
        <v>9.9990924855871159E-4</v>
      </c>
      <c r="Y31" s="13">
        <f t="shared" si="21"/>
        <v>1.8912084681206033E-6</v>
      </c>
      <c r="Z31" s="13">
        <f t="shared" si="22"/>
        <v>8.0926199702968181E-8</v>
      </c>
      <c r="AA31" s="13">
        <f t="shared" si="23"/>
        <v>7.891800059007181E-7</v>
      </c>
      <c r="AB31" s="13">
        <f t="shared" si="38"/>
        <v>9.9990925183353362E-4</v>
      </c>
      <c r="AC31" s="14">
        <f t="shared" si="25"/>
        <v>1.8912084630052189E-6</v>
      </c>
      <c r="AD31" s="13">
        <f t="shared" si="7"/>
        <v>8.0933544362072311E-5</v>
      </c>
      <c r="AE31" s="13">
        <f t="shared" si="26"/>
        <v>7.8925164129866698E-4</v>
      </c>
      <c r="AG31" s="14" t="str">
        <f t="shared" si="8"/>
        <v>2Hz1m</v>
      </c>
      <c r="AH31" s="12">
        <f>IFERROR(MATCH(AG31,'Ref Z'!$T$6:$T$1055,0),0)</f>
        <v>26</v>
      </c>
      <c r="AI31" s="14">
        <f>IF($AH31&gt;0,INDEX('Ref Z'!O$6:O$1055,$AH31),"")</f>
        <v>9.9995947848812816E-4</v>
      </c>
      <c r="AJ31" s="14">
        <f>IF($AH31&gt;0,INDEX('Ref Z'!P$6:P$1055,$AH31),"")</f>
        <v>1E-8</v>
      </c>
      <c r="AK31" s="14">
        <f>IF($AH31&gt;0,INDEX('Ref Z'!Q$6:Q$1055,$AH31),"")</f>
        <v>8.2643799182595509E-8</v>
      </c>
      <c r="AL31" s="14">
        <f>IF($AH31&gt;0,INDEX('Ref Z'!R$6:R$1055,$AH31),"")</f>
        <v>5.0000000000000004E-8</v>
      </c>
      <c r="AM31" s="14">
        <f t="shared" si="9"/>
        <v>9.9995948190326526E-4</v>
      </c>
      <c r="AN31" s="14">
        <f t="shared" si="27"/>
        <v>1.0000000819666092E-8</v>
      </c>
      <c r="AO31" s="13">
        <f t="shared" si="28"/>
        <v>8.2647147981816061E-5</v>
      </c>
      <c r="AP31" s="13">
        <f t="shared" si="29"/>
        <v>5.0002025822986009E-5</v>
      </c>
      <c r="AR31" s="14" t="str">
        <f t="shared" si="10"/>
        <v>2Hz1m1m</v>
      </c>
      <c r="AS31" s="14">
        <f t="shared" si="11"/>
        <v>5.0229929416572075E-8</v>
      </c>
      <c r="AT31" s="14">
        <f t="shared" si="12"/>
        <v>3.7406707936244728E-3</v>
      </c>
      <c r="AU31" s="14">
        <f t="shared" si="13"/>
        <v>1.7175994796273279E-9</v>
      </c>
      <c r="AV31" s="14">
        <f t="shared" si="14"/>
        <v>8.3052415155200913E-4</v>
      </c>
      <c r="AX31" s="14" t="str">
        <f t="shared" si="15"/>
        <v>2Hz1m</v>
      </c>
      <c r="AY31" s="14" t="str">
        <f t="shared" si="16"/>
        <v>2Hz1m</v>
      </c>
      <c r="AZ31" s="14">
        <f t="shared" si="17"/>
        <v>26</v>
      </c>
      <c r="BB31" s="44">
        <f t="shared" si="30"/>
        <v>1.0000502346284321</v>
      </c>
      <c r="BC31" s="44">
        <f t="shared" si="31"/>
        <v>3.7824169260236544E-6</v>
      </c>
      <c r="BD31" s="45">
        <f t="shared" si="18"/>
        <v>1.7136036197437497E-6</v>
      </c>
      <c r="BE31" s="44">
        <f t="shared" si="19"/>
        <v>1.579295037590178E-3</v>
      </c>
      <c r="BF31" t="str">
        <f t="shared" si="32"/>
        <v>OK</v>
      </c>
    </row>
    <row r="32" spans="1:58" x14ac:dyDescent="0.25">
      <c r="A32" s="8">
        <f t="shared" si="39"/>
        <v>1</v>
      </c>
      <c r="B32" s="46" t="str">
        <f t="shared" si="40"/>
        <v>m</v>
      </c>
      <c r="C32" s="10">
        <f t="shared" si="37"/>
        <v>5</v>
      </c>
      <c r="D32" s="7">
        <f t="shared" si="41"/>
        <v>1</v>
      </c>
      <c r="E32" s="7" t="str">
        <f t="shared" si="42"/>
        <v>m</v>
      </c>
      <c r="F32" s="7">
        <v>0.99951492617504567</v>
      </c>
      <c r="G32" s="7">
        <v>4.8129927264048319E-4</v>
      </c>
      <c r="H32" s="7">
        <v>-9.453696142313014E-4</v>
      </c>
      <c r="I32" s="7">
        <v>7.2162291137332565E-4</v>
      </c>
      <c r="J32" s="8" t="s">
        <v>3</v>
      </c>
      <c r="L32" s="8">
        <v>-3.5907165771671424E-4</v>
      </c>
      <c r="M32" s="8">
        <v>4.3840426476549668E-4</v>
      </c>
      <c r="N32" s="8">
        <v>-8.5092605312989393E-4</v>
      </c>
      <c r="O32" s="8">
        <v>5.6786375041282584E-5</v>
      </c>
      <c r="P32" s="8" t="s">
        <v>3</v>
      </c>
      <c r="Q32" s="18" t="str">
        <f t="shared" si="1"/>
        <v>OK</v>
      </c>
      <c r="S32" s="12">
        <f t="shared" si="2"/>
        <v>1E-3</v>
      </c>
      <c r="T32" s="11">
        <f t="shared" si="3"/>
        <v>5</v>
      </c>
      <c r="U32" s="11" t="str">
        <f t="shared" si="4"/>
        <v>Hz</v>
      </c>
      <c r="V32" s="12">
        <f t="shared" si="5"/>
        <v>1E-3</v>
      </c>
      <c r="W32" s="12">
        <f t="shared" si="6"/>
        <v>1E-3</v>
      </c>
      <c r="X32" s="13">
        <f t="shared" si="20"/>
        <v>9.9987399783276246E-4</v>
      </c>
      <c r="Y32" s="13">
        <f t="shared" si="21"/>
        <v>6.5103555141699749E-7</v>
      </c>
      <c r="Z32" s="13">
        <f t="shared" si="22"/>
        <v>-9.4443561101407464E-8</v>
      </c>
      <c r="AA32" s="13">
        <f t="shared" si="23"/>
        <v>7.2385379643215512E-7</v>
      </c>
      <c r="AB32" s="13">
        <f t="shared" si="38"/>
        <v>9.9987400229311751E-4</v>
      </c>
      <c r="AC32" s="14">
        <f t="shared" si="25"/>
        <v>6.510355521030028E-7</v>
      </c>
      <c r="AD32" s="13">
        <f t="shared" si="7"/>
        <v>-9.4455462413509057E-5</v>
      </c>
      <c r="AE32" s="13">
        <f t="shared" si="26"/>
        <v>7.2394501122648419E-4</v>
      </c>
      <c r="AG32" s="14" t="str">
        <f t="shared" si="8"/>
        <v>5Hz1m</v>
      </c>
      <c r="AH32" s="12">
        <f>IFERROR(MATCH(AG32,'Ref Z'!$T$6:$T$1055,0),0)</f>
        <v>27</v>
      </c>
      <c r="AI32" s="14">
        <f>IF($AH32&gt;0,INDEX('Ref Z'!O$6:O$1055,$AH32),"")</f>
        <v>9.9993144148382532E-4</v>
      </c>
      <c r="AJ32" s="14">
        <f>IF($AH32&gt;0,INDEX('Ref Z'!P$6:P$1055,$AH32),"")</f>
        <v>1E-8</v>
      </c>
      <c r="AK32" s="14">
        <f>IF($AH32&gt;0,INDEX('Ref Z'!Q$6:Q$1055,$AH32),"")</f>
        <v>-5.3102779792008755E-8</v>
      </c>
      <c r="AL32" s="14">
        <f>IF($AH32&gt;0,INDEX('Ref Z'!R$6:R$1055,$AH32),"")</f>
        <v>5.0000000000000004E-8</v>
      </c>
      <c r="AM32" s="14">
        <f t="shared" si="9"/>
        <v>9.999314428938747E-4</v>
      </c>
      <c r="AN32" s="14">
        <f t="shared" si="27"/>
        <v>1.0000000338435022E-8</v>
      </c>
      <c r="AO32" s="13">
        <f t="shared" si="28"/>
        <v>-5.3106420639485364E-5</v>
      </c>
      <c r="AP32" s="13">
        <f t="shared" si="29"/>
        <v>5.000342802263457E-5</v>
      </c>
      <c r="AR32" s="14" t="str">
        <f t="shared" si="10"/>
        <v>5Hz1m1m</v>
      </c>
      <c r="AS32" s="14">
        <f t="shared" si="11"/>
        <v>5.7443651062857176E-8</v>
      </c>
      <c r="AT32" s="14">
        <f t="shared" si="12"/>
        <v>9.6259854533290909E-4</v>
      </c>
      <c r="AU32" s="14">
        <f t="shared" si="13"/>
        <v>4.1340781309398708E-8</v>
      </c>
      <c r="AV32" s="14">
        <f t="shared" si="14"/>
        <v>1.4432458236127547E-3</v>
      </c>
      <c r="AX32" s="14" t="str">
        <f t="shared" si="15"/>
        <v>5Hz1m</v>
      </c>
      <c r="AY32" s="14" t="str">
        <f t="shared" si="16"/>
        <v>5Hz1m</v>
      </c>
      <c r="AZ32" s="14">
        <f t="shared" si="17"/>
        <v>27</v>
      </c>
      <c r="BB32" s="44">
        <f t="shared" si="30"/>
        <v>1.0000574478390531</v>
      </c>
      <c r="BC32" s="44">
        <f t="shared" si="31"/>
        <v>1.3020711042443963E-6</v>
      </c>
      <c r="BD32" s="45">
        <f t="shared" si="18"/>
        <v>4.1349041774023693E-5</v>
      </c>
      <c r="BE32" s="44">
        <f t="shared" si="19"/>
        <v>1.4487532087739691E-3</v>
      </c>
      <c r="BF32" t="str">
        <f t="shared" si="32"/>
        <v>OK</v>
      </c>
    </row>
    <row r="33" spans="1:58" x14ac:dyDescent="0.25">
      <c r="A33" s="8">
        <f t="shared" si="39"/>
        <v>1</v>
      </c>
      <c r="B33" s="46" t="str">
        <f t="shared" si="40"/>
        <v>m</v>
      </c>
      <c r="C33" s="10">
        <f t="shared" si="37"/>
        <v>10</v>
      </c>
      <c r="D33" s="7">
        <f t="shared" si="41"/>
        <v>1</v>
      </c>
      <c r="E33" s="7" t="str">
        <f t="shared" si="42"/>
        <v>m</v>
      </c>
      <c r="F33" s="7">
        <v>1.0017063445213785</v>
      </c>
      <c r="G33" s="7">
        <v>9.3939052642315674E-5</v>
      </c>
      <c r="H33" s="7">
        <v>-1.7336752597340911E-3</v>
      </c>
      <c r="I33" s="7">
        <v>1.2292929271003456E-3</v>
      </c>
      <c r="J33" s="8" t="s">
        <v>3</v>
      </c>
      <c r="L33" s="8">
        <v>1.7857284228060509E-3</v>
      </c>
      <c r="M33" s="8">
        <v>6.9322980170874926E-4</v>
      </c>
      <c r="N33" s="8">
        <v>-1.7751907029840341E-3</v>
      </c>
      <c r="O33" s="8">
        <v>1.8686783860736488E-4</v>
      </c>
      <c r="P33" s="8" t="s">
        <v>3</v>
      </c>
      <c r="Q33" s="18" t="str">
        <f t="shared" si="1"/>
        <v>OK</v>
      </c>
      <c r="S33" s="12">
        <f t="shared" si="2"/>
        <v>1E-3</v>
      </c>
      <c r="T33" s="11">
        <f t="shared" si="3"/>
        <v>10</v>
      </c>
      <c r="U33" s="11" t="str">
        <f t="shared" si="4"/>
        <v>Hz</v>
      </c>
      <c r="V33" s="12">
        <f t="shared" si="5"/>
        <v>1E-3</v>
      </c>
      <c r="W33" s="12">
        <f t="shared" si="6"/>
        <v>1E-3</v>
      </c>
      <c r="X33" s="13">
        <f t="shared" si="20"/>
        <v>9.9992061609857261E-4</v>
      </c>
      <c r="Y33" s="13">
        <f t="shared" si="21"/>
        <v>6.9956565352258933E-7</v>
      </c>
      <c r="Z33" s="13">
        <f t="shared" si="22"/>
        <v>4.1515443249943042E-8</v>
      </c>
      <c r="AA33" s="13">
        <f t="shared" si="23"/>
        <v>1.24341493063447E-6</v>
      </c>
      <c r="AB33" s="13">
        <f t="shared" si="38"/>
        <v>9.9992061696040709E-4</v>
      </c>
      <c r="AC33" s="14">
        <f t="shared" si="25"/>
        <v>6.9956565482448702E-7</v>
      </c>
      <c r="AD33" s="13">
        <f t="shared" si="7"/>
        <v>4.1518739145583916E-5</v>
      </c>
      <c r="AE33" s="13">
        <f t="shared" si="26"/>
        <v>1.2435136437948207E-3</v>
      </c>
      <c r="AG33" s="14" t="str">
        <f t="shared" si="8"/>
        <v>10Hz1m</v>
      </c>
      <c r="AH33" s="12">
        <f>IFERROR(MATCH(AG33,'Ref Z'!$T$6:$T$1055,0),0)</f>
        <v>28</v>
      </c>
      <c r="AI33" s="14">
        <f>IF($AH33&gt;0,INDEX('Ref Z'!O$6:O$1055,$AH33),"")</f>
        <v>9.9986569923476857E-4</v>
      </c>
      <c r="AJ33" s="14">
        <f>IF($AH33&gt;0,INDEX('Ref Z'!P$6:P$1055,$AH33),"")</f>
        <v>1E-8</v>
      </c>
      <c r="AK33" s="14">
        <f>IF($AH33&gt;0,INDEX('Ref Z'!Q$6:Q$1055,$AH33),"")</f>
        <v>-2.2700474148877506E-8</v>
      </c>
      <c r="AL33" s="14">
        <f>IF($AH33&gt;0,INDEX('Ref Z'!R$6:R$1055,$AH33),"")</f>
        <v>5.0000000000000004E-8</v>
      </c>
      <c r="AM33" s="14">
        <f t="shared" si="9"/>
        <v>9.9986569949245892E-4</v>
      </c>
      <c r="AN33" s="14">
        <f t="shared" si="27"/>
        <v>1.0000000061853996E-8</v>
      </c>
      <c r="AO33" s="13">
        <f t="shared" si="28"/>
        <v>-2.2703523245522508E-5</v>
      </c>
      <c r="AP33" s="13">
        <f t="shared" si="29"/>
        <v>5.0006715914957052E-5</v>
      </c>
      <c r="AR33" s="14" t="str">
        <f t="shared" si="10"/>
        <v>10Hz1m1m</v>
      </c>
      <c r="AS33" s="14">
        <f t="shared" si="11"/>
        <v>-5.4916863804045993E-8</v>
      </c>
      <c r="AT33" s="14">
        <f t="shared" si="12"/>
        <v>1.8787810555076135E-4</v>
      </c>
      <c r="AU33" s="14">
        <f t="shared" si="13"/>
        <v>-6.4215917398820554E-8</v>
      </c>
      <c r="AV33" s="14">
        <f t="shared" si="14"/>
        <v>2.4585858547091135E-3</v>
      </c>
      <c r="AX33" s="14" t="str">
        <f t="shared" si="15"/>
        <v>10Hz1m</v>
      </c>
      <c r="AY33" s="14" t="str">
        <f t="shared" si="16"/>
        <v>10Hz1m</v>
      </c>
      <c r="AZ33" s="14">
        <f t="shared" si="17"/>
        <v>28</v>
      </c>
      <c r="BB33" s="44">
        <f t="shared" si="30"/>
        <v>0.99994507817219025</v>
      </c>
      <c r="BC33" s="44">
        <f t="shared" si="31"/>
        <v>1.3991313096847048E-6</v>
      </c>
      <c r="BD33" s="45">
        <f t="shared" si="18"/>
        <v>-6.4222262391106424E-5</v>
      </c>
      <c r="BE33" s="44">
        <f t="shared" si="19"/>
        <v>2.4875299798901096E-3</v>
      </c>
      <c r="BF33" t="str">
        <f t="shared" si="32"/>
        <v>OK</v>
      </c>
    </row>
    <row r="34" spans="1:58" x14ac:dyDescent="0.25">
      <c r="A34" s="8">
        <f t="shared" si="39"/>
        <v>1</v>
      </c>
      <c r="B34" s="46" t="str">
        <f t="shared" si="40"/>
        <v>m</v>
      </c>
      <c r="C34" s="10">
        <f t="shared" si="37"/>
        <v>20</v>
      </c>
      <c r="D34" s="7">
        <f t="shared" si="41"/>
        <v>1</v>
      </c>
      <c r="E34" s="7" t="str">
        <f t="shared" si="42"/>
        <v>m</v>
      </c>
      <c r="F34" s="7">
        <v>0.99907262645673411</v>
      </c>
      <c r="G34" s="7">
        <v>1.8700485912401983E-3</v>
      </c>
      <c r="H34" s="7">
        <v>-5.6219339016944645E-4</v>
      </c>
      <c r="I34" s="7">
        <v>5.9460032665871216E-4</v>
      </c>
      <c r="J34" s="8" t="s">
        <v>3</v>
      </c>
      <c r="L34" s="8">
        <v>-8.7984429621141495E-4</v>
      </c>
      <c r="M34" s="8">
        <v>1.685697227916013E-3</v>
      </c>
      <c r="N34" s="8">
        <v>-8.3091093217020553E-4</v>
      </c>
      <c r="O34" s="8">
        <v>1.4426272856199313E-3</v>
      </c>
      <c r="P34" s="8" t="s">
        <v>3</v>
      </c>
      <c r="Q34" s="18" t="str">
        <f t="shared" si="1"/>
        <v>OK</v>
      </c>
      <c r="S34" s="12">
        <f t="shared" si="2"/>
        <v>1E-3</v>
      </c>
      <c r="T34" s="11">
        <f t="shared" si="3"/>
        <v>20</v>
      </c>
      <c r="U34" s="11" t="str">
        <f t="shared" si="4"/>
        <v>Hz</v>
      </c>
      <c r="V34" s="12">
        <f t="shared" si="5"/>
        <v>1E-3</v>
      </c>
      <c r="W34" s="12">
        <f t="shared" si="6"/>
        <v>1E-3</v>
      </c>
      <c r="X34" s="13">
        <f t="shared" si="20"/>
        <v>9.9995247075294565E-4</v>
      </c>
      <c r="Y34" s="13">
        <f t="shared" si="21"/>
        <v>2.5176689372916329E-6</v>
      </c>
      <c r="Z34" s="13">
        <f t="shared" si="22"/>
        <v>2.6871754200075906E-7</v>
      </c>
      <c r="AA34" s="13">
        <f t="shared" si="23"/>
        <v>1.5603599051750136E-6</v>
      </c>
      <c r="AB34" s="13">
        <f t="shared" si="38"/>
        <v>9.9995250685921988E-4</v>
      </c>
      <c r="AC34" s="14">
        <f t="shared" si="25"/>
        <v>2.5176688813020635E-6</v>
      </c>
      <c r="AD34" s="13">
        <f t="shared" si="7"/>
        <v>2.6873030808139613E-4</v>
      </c>
      <c r="AE34" s="13">
        <f t="shared" si="26"/>
        <v>1.5604341054318402E-3</v>
      </c>
      <c r="AG34" s="14" t="str">
        <f t="shared" si="8"/>
        <v>20Hz1m</v>
      </c>
      <c r="AH34" s="12">
        <f>IFERROR(MATCH(AG34,'Ref Z'!$T$6:$T$1055,0),0)</f>
        <v>29</v>
      </c>
      <c r="AI34" s="14">
        <f>IF($AH34&gt;0,INDEX('Ref Z'!O$6:O$1055,$AH34),"")</f>
        <v>1.0000316504569287E-3</v>
      </c>
      <c r="AJ34" s="14">
        <f>IF($AH34&gt;0,INDEX('Ref Z'!P$6:P$1055,$AH34),"")</f>
        <v>1E-8</v>
      </c>
      <c r="AK34" s="14">
        <f>IF($AH34&gt;0,INDEX('Ref Z'!Q$6:Q$1055,$AH34),"")</f>
        <v>1.9142470599295372E-7</v>
      </c>
      <c r="AL34" s="14">
        <f>IF($AH34&gt;0,INDEX('Ref Z'!R$6:R$1055,$AH34),"")</f>
        <v>5.0000000000000004E-8</v>
      </c>
      <c r="AM34" s="14">
        <f t="shared" si="9"/>
        <v>1.0000316687780576E-3</v>
      </c>
      <c r="AN34" s="14">
        <f t="shared" si="27"/>
        <v>1.0000004396930707E-8</v>
      </c>
      <c r="AO34" s="13">
        <f t="shared" si="28"/>
        <v>1.9141864516736571E-4</v>
      </c>
      <c r="AP34" s="13">
        <f t="shared" si="29"/>
        <v>4.9998415731882619E-5</v>
      </c>
      <c r="AR34" s="14" t="str">
        <f t="shared" si="10"/>
        <v>20Hz1m1m</v>
      </c>
      <c r="AS34" s="14">
        <f t="shared" si="11"/>
        <v>7.91797039830823E-8</v>
      </c>
      <c r="AT34" s="14">
        <f t="shared" si="12"/>
        <v>3.7400971824937653E-3</v>
      </c>
      <c r="AU34" s="14">
        <f t="shared" si="13"/>
        <v>-7.7292836007805346E-8</v>
      </c>
      <c r="AV34" s="14">
        <f t="shared" si="14"/>
        <v>1.1892006543685505E-3</v>
      </c>
      <c r="AX34" s="14" t="str">
        <f t="shared" si="15"/>
        <v>20Hz1m</v>
      </c>
      <c r="AY34" s="14" t="str">
        <f t="shared" si="16"/>
        <v>20Hz1m</v>
      </c>
      <c r="AZ34" s="14">
        <f t="shared" si="17"/>
        <v>29</v>
      </c>
      <c r="BB34" s="44">
        <f t="shared" si="30"/>
        <v>1.0000791656786645</v>
      </c>
      <c r="BC34" s="44">
        <f t="shared" si="31"/>
        <v>5.035337762614056E-6</v>
      </c>
      <c r="BD34" s="45">
        <f t="shared" si="18"/>
        <v>-7.7311662914030411E-5</v>
      </c>
      <c r="BE34" s="44">
        <f t="shared" si="19"/>
        <v>3.1212686893561672E-3</v>
      </c>
      <c r="BF34" t="str">
        <f t="shared" si="32"/>
        <v>OK</v>
      </c>
    </row>
    <row r="35" spans="1:58" x14ac:dyDescent="0.25">
      <c r="A35" s="8">
        <f t="shared" si="39"/>
        <v>1</v>
      </c>
      <c r="B35" s="46" t="str">
        <f t="shared" si="40"/>
        <v>m</v>
      </c>
      <c r="C35" s="10">
        <f t="shared" si="37"/>
        <v>50</v>
      </c>
      <c r="D35" s="7">
        <f t="shared" si="41"/>
        <v>1</v>
      </c>
      <c r="E35" s="7" t="str">
        <f t="shared" si="42"/>
        <v>m</v>
      </c>
      <c r="F35" s="7">
        <v>0.99859342817093322</v>
      </c>
      <c r="G35" s="7">
        <v>1.5496554892195046E-3</v>
      </c>
      <c r="H35" s="7">
        <v>-1.1073044131288288E-3</v>
      </c>
      <c r="I35" s="7">
        <v>5.1843760546807244E-4</v>
      </c>
      <c r="J35" s="8" t="s">
        <v>3</v>
      </c>
      <c r="L35" s="8">
        <v>-1.3472226673827126E-3</v>
      </c>
      <c r="M35" s="8">
        <v>5.3025439817574191E-4</v>
      </c>
      <c r="N35" s="8">
        <v>-1.4555461144969001E-3</v>
      </c>
      <c r="O35" s="8">
        <v>5.7283591115191688E-4</v>
      </c>
      <c r="P35" s="8" t="s">
        <v>3</v>
      </c>
      <c r="Q35" s="18" t="str">
        <f t="shared" si="1"/>
        <v>OK</v>
      </c>
      <c r="S35" s="12">
        <f t="shared" si="2"/>
        <v>1E-3</v>
      </c>
      <c r="T35" s="11">
        <f t="shared" si="3"/>
        <v>50</v>
      </c>
      <c r="U35" s="11" t="str">
        <f t="shared" si="4"/>
        <v>Hz</v>
      </c>
      <c r="V35" s="12">
        <f t="shared" si="5"/>
        <v>1E-3</v>
      </c>
      <c r="W35" s="12">
        <f t="shared" si="6"/>
        <v>1E-3</v>
      </c>
      <c r="X35" s="13">
        <f t="shared" si="20"/>
        <v>9.9994065083831591E-4</v>
      </c>
      <c r="Y35" s="13">
        <f t="shared" si="21"/>
        <v>1.6378650316960982E-6</v>
      </c>
      <c r="Z35" s="13">
        <f t="shared" si="22"/>
        <v>3.4824170136807126E-7</v>
      </c>
      <c r="AA35" s="13">
        <f t="shared" si="23"/>
        <v>7.7260502966827464E-7</v>
      </c>
      <c r="AB35" s="13">
        <f t="shared" si="38"/>
        <v>9.9994071147805437E-4</v>
      </c>
      <c r="AC35" s="14">
        <f t="shared" si="25"/>
        <v>1.6378649544719146E-6</v>
      </c>
      <c r="AD35" s="13">
        <f t="shared" si="7"/>
        <v>3.4826235636794243E-4</v>
      </c>
      <c r="AE35" s="13">
        <f t="shared" si="26"/>
        <v>7.7265100271369229E-4</v>
      </c>
      <c r="AG35" s="14" t="str">
        <f t="shared" si="8"/>
        <v>50Hz1m</v>
      </c>
      <c r="AH35" s="12">
        <f>IFERROR(MATCH(AG35,'Ref Z'!$T$6:$T$1055,0),0)</f>
        <v>30</v>
      </c>
      <c r="AI35" s="14">
        <f>IF($AH35&gt;0,INDEX('Ref Z'!O$6:O$1055,$AH35),"")</f>
        <v>9.9999638104353544E-4</v>
      </c>
      <c r="AJ35" s="14">
        <f>IF($AH35&gt;0,INDEX('Ref Z'!P$6:P$1055,$AH35),"")</f>
        <v>1E-8</v>
      </c>
      <c r="AK35" s="14">
        <f>IF($AH35&gt;0,INDEX('Ref Z'!Q$6:Q$1055,$AH35),"")</f>
        <v>3.0259778667098211E-7</v>
      </c>
      <c r="AL35" s="14">
        <f>IF($AH35&gt;0,INDEX('Ref Z'!R$6:R$1055,$AH35),"")</f>
        <v>5.0000000000000004E-8</v>
      </c>
      <c r="AM35" s="14">
        <f t="shared" si="9"/>
        <v>9.9999642682641033E-4</v>
      </c>
      <c r="AN35" s="14">
        <f t="shared" si="27"/>
        <v>1.0000010987922947E-8</v>
      </c>
      <c r="AO35" s="13">
        <f t="shared" si="28"/>
        <v>3.0259887252723049E-4</v>
      </c>
      <c r="AP35" s="13">
        <f t="shared" si="29"/>
        <v>5.0000176461724175E-5</v>
      </c>
      <c r="AR35" s="14" t="str">
        <f t="shared" si="10"/>
        <v>50Hz1m1m</v>
      </c>
      <c r="AS35" s="14">
        <f t="shared" si="11"/>
        <v>5.5730205219530968E-8</v>
      </c>
      <c r="AT35" s="14">
        <f t="shared" si="12"/>
        <v>3.0993109784551421E-3</v>
      </c>
      <c r="AU35" s="14">
        <f t="shared" si="13"/>
        <v>-4.5643914697089151E-8</v>
      </c>
      <c r="AV35" s="14">
        <f t="shared" si="14"/>
        <v>1.0368752121416901E-3</v>
      </c>
      <c r="AX35" s="14" t="str">
        <f t="shared" si="15"/>
        <v>50Hz1m</v>
      </c>
      <c r="AY35" s="14" t="str">
        <f t="shared" si="16"/>
        <v>50Hz1m</v>
      </c>
      <c r="AZ35" s="14">
        <f t="shared" si="17"/>
        <v>30</v>
      </c>
      <c r="BB35" s="44">
        <f t="shared" si="30"/>
        <v>1.0000557186518324</v>
      </c>
      <c r="BC35" s="44">
        <f t="shared" si="31"/>
        <v>3.2757299089590915E-6</v>
      </c>
      <c r="BD35" s="45">
        <f t="shared" si="18"/>
        <v>-4.5663483840711948E-5</v>
      </c>
      <c r="BE35" s="44">
        <f t="shared" si="19"/>
        <v>1.546110702900701E-3</v>
      </c>
      <c r="BF35" t="str">
        <f t="shared" si="32"/>
        <v>OK</v>
      </c>
    </row>
    <row r="36" spans="1:58" x14ac:dyDescent="0.25">
      <c r="A36" s="8">
        <f t="shared" si="39"/>
        <v>1</v>
      </c>
      <c r="B36" s="46" t="str">
        <f t="shared" si="40"/>
        <v>m</v>
      </c>
      <c r="C36" s="10">
        <f t="shared" si="37"/>
        <v>100</v>
      </c>
      <c r="D36" s="7">
        <f t="shared" si="41"/>
        <v>1</v>
      </c>
      <c r="E36" s="7" t="str">
        <f t="shared" si="42"/>
        <v>m</v>
      </c>
      <c r="F36" s="7">
        <v>1.0017198283239914</v>
      </c>
      <c r="G36" s="7">
        <v>1.5639102937704209E-4</v>
      </c>
      <c r="H36" s="7">
        <v>2.4744519852577165E-3</v>
      </c>
      <c r="I36" s="7">
        <v>9.7606413988541522E-4</v>
      </c>
      <c r="J36" s="8" t="s">
        <v>3</v>
      </c>
      <c r="L36" s="8">
        <v>1.6720078133211907E-3</v>
      </c>
      <c r="M36" s="8">
        <v>1.7860572338939207E-3</v>
      </c>
      <c r="N36" s="8">
        <v>1.5301499821800332E-3</v>
      </c>
      <c r="O36" s="8">
        <v>1.1665000555478036E-3</v>
      </c>
      <c r="P36" s="8" t="s">
        <v>3</v>
      </c>
      <c r="Q36" s="18" t="str">
        <f t="shared" si="1"/>
        <v>OK</v>
      </c>
      <c r="S36" s="12">
        <f t="shared" si="2"/>
        <v>1E-3</v>
      </c>
      <c r="T36" s="11">
        <f t="shared" si="3"/>
        <v>100</v>
      </c>
      <c r="U36" s="11" t="str">
        <f t="shared" si="4"/>
        <v>Hz</v>
      </c>
      <c r="V36" s="12">
        <f t="shared" si="5"/>
        <v>1E-3</v>
      </c>
      <c r="W36" s="12">
        <f t="shared" si="6"/>
        <v>1E-3</v>
      </c>
      <c r="X36" s="13">
        <f t="shared" si="20"/>
        <v>1.0000478205106703E-3</v>
      </c>
      <c r="Y36" s="13">
        <f t="shared" si="21"/>
        <v>1.7928911279869769E-6</v>
      </c>
      <c r="Z36" s="13">
        <f t="shared" si="22"/>
        <v>9.4430200307768326E-7</v>
      </c>
      <c r="AA36" s="13">
        <f t="shared" si="23"/>
        <v>1.5209942750593391E-6</v>
      </c>
      <c r="AB36" s="13">
        <f t="shared" si="38"/>
        <v>1.0000482663423875E-3</v>
      </c>
      <c r="AC36" s="14">
        <f t="shared" si="25"/>
        <v>1.7928909039407268E-6</v>
      </c>
      <c r="AD36" s="13">
        <f t="shared" si="7"/>
        <v>9.4425656759340336E-4</v>
      </c>
      <c r="AE36" s="13">
        <f t="shared" si="26"/>
        <v>1.5209211298566362E-3</v>
      </c>
      <c r="AG36" s="14" t="str">
        <f t="shared" si="8"/>
        <v>100Hz1m</v>
      </c>
      <c r="AH36" s="12">
        <f>IFERROR(MATCH(AG36,'Ref Z'!$T$6:$T$1055,0),0)</f>
        <v>31</v>
      </c>
      <c r="AI36" s="14">
        <f>IF($AH36&gt;0,INDEX('Ref Z'!O$6:O$1055,$AH36),"")</f>
        <v>1.0000367089537615E-3</v>
      </c>
      <c r="AJ36" s="14">
        <f>IF($AH36&gt;0,INDEX('Ref Z'!P$6:P$1055,$AH36),"")</f>
        <v>1E-8</v>
      </c>
      <c r="AK36" s="14">
        <f>IF($AH36&gt;0,INDEX('Ref Z'!Q$6:Q$1055,$AH36),"")</f>
        <v>9.734742054929484E-7</v>
      </c>
      <c r="AL36" s="14">
        <f>IF($AH36&gt;0,INDEX('Ref Z'!R$6:R$1055,$AH36),"")</f>
        <v>5.0000000000000004E-8</v>
      </c>
      <c r="AM36" s="14">
        <f t="shared" si="9"/>
        <v>1.0000371827622707E-3</v>
      </c>
      <c r="AN36" s="14">
        <f t="shared" si="27"/>
        <v>1.0000113709140716E-8</v>
      </c>
      <c r="AO36" s="13">
        <f t="shared" si="28"/>
        <v>9.734381641142069E-4</v>
      </c>
      <c r="AP36" s="13">
        <f t="shared" si="29"/>
        <v>4.9998118189894752E-5</v>
      </c>
      <c r="AR36" s="14" t="str">
        <f t="shared" si="10"/>
        <v>100Hz1m1m</v>
      </c>
      <c r="AS36" s="14">
        <f t="shared" si="11"/>
        <v>-1.1111556908740758E-8</v>
      </c>
      <c r="AT36" s="14">
        <f t="shared" si="12"/>
        <v>3.1278205891393986E-4</v>
      </c>
      <c r="AU36" s="14">
        <f t="shared" si="13"/>
        <v>2.9172202415265138E-8</v>
      </c>
      <c r="AV36" s="14">
        <f t="shared" si="14"/>
        <v>1.9521282804111572E-3</v>
      </c>
      <c r="AX36" s="14" t="str">
        <f t="shared" si="15"/>
        <v>100Hz1m</v>
      </c>
      <c r="AY36" s="14" t="str">
        <f t="shared" si="16"/>
        <v>100Hz1m</v>
      </c>
      <c r="AZ36" s="14">
        <f t="shared" si="17"/>
        <v>31</v>
      </c>
      <c r="BB36" s="44">
        <f t="shared" si="30"/>
        <v>0.99998891695482117</v>
      </c>
      <c r="BC36" s="44">
        <f t="shared" si="31"/>
        <v>3.5857818078953992E-6</v>
      </c>
      <c r="BD36" s="45">
        <f t="shared" si="18"/>
        <v>2.9181596520803542E-5</v>
      </c>
      <c r="BE36" s="44">
        <f t="shared" si="19"/>
        <v>3.0422531362133691E-3</v>
      </c>
      <c r="BF36" t="str">
        <f t="shared" si="32"/>
        <v>OK</v>
      </c>
    </row>
    <row r="37" spans="1:58" x14ac:dyDescent="0.25">
      <c r="A37" s="8">
        <f t="shared" si="39"/>
        <v>1</v>
      </c>
      <c r="B37" s="46" t="str">
        <f t="shared" si="40"/>
        <v>m</v>
      </c>
      <c r="C37" s="10">
        <f t="shared" si="37"/>
        <v>200</v>
      </c>
      <c r="D37" s="7">
        <f t="shared" si="41"/>
        <v>1</v>
      </c>
      <c r="E37" s="7" t="str">
        <f t="shared" si="42"/>
        <v>m</v>
      </c>
      <c r="F37" s="7">
        <v>0.99922707335589955</v>
      </c>
      <c r="G37" s="7">
        <v>1.4406692575288681E-3</v>
      </c>
      <c r="H37" s="7">
        <v>1.6940267634987926E-3</v>
      </c>
      <c r="I37" s="7">
        <v>9.0995907087890735E-4</v>
      </c>
      <c r="J37" s="8" t="s">
        <v>3</v>
      </c>
      <c r="L37" s="8">
        <v>-8.6610001888794814E-4</v>
      </c>
      <c r="M37" s="8">
        <v>3.4465216731341049E-6</v>
      </c>
      <c r="N37" s="8">
        <v>-1.4550230345451864E-4</v>
      </c>
      <c r="O37" s="8">
        <v>1.719456450851386E-3</v>
      </c>
      <c r="P37" s="8" t="s">
        <v>3</v>
      </c>
      <c r="Q37" s="18" t="str">
        <f t="shared" si="1"/>
        <v>OK</v>
      </c>
      <c r="S37" s="12">
        <f t="shared" si="2"/>
        <v>1E-3</v>
      </c>
      <c r="T37" s="11">
        <f t="shared" si="3"/>
        <v>200</v>
      </c>
      <c r="U37" s="11" t="str">
        <f t="shared" si="4"/>
        <v>Hz</v>
      </c>
      <c r="V37" s="12">
        <f t="shared" si="5"/>
        <v>1E-3</v>
      </c>
      <c r="W37" s="12">
        <f t="shared" si="6"/>
        <v>1E-3</v>
      </c>
      <c r="X37" s="13">
        <f t="shared" si="20"/>
        <v>1.0000931733747875E-3</v>
      </c>
      <c r="Y37" s="13">
        <f t="shared" si="21"/>
        <v>1.4406733800901658E-6</v>
      </c>
      <c r="Z37" s="13">
        <f t="shared" si="22"/>
        <v>1.8395290669533113E-6</v>
      </c>
      <c r="AA37" s="13">
        <f t="shared" si="23"/>
        <v>1.9453935326944132E-6</v>
      </c>
      <c r="AB37" s="13">
        <f t="shared" si="38"/>
        <v>1.0000948651493222E-3</v>
      </c>
      <c r="AC37" s="14">
        <f t="shared" si="25"/>
        <v>1.4406753867846935E-6</v>
      </c>
      <c r="AD37" s="13">
        <f t="shared" si="7"/>
        <v>1.8393556134668294E-3</v>
      </c>
      <c r="AE37" s="13">
        <f t="shared" si="26"/>
        <v>1.9452075142212949E-3</v>
      </c>
      <c r="AG37" s="14" t="str">
        <f t="shared" si="8"/>
        <v>200Hz1m</v>
      </c>
      <c r="AH37" s="12">
        <f>IFERROR(MATCH(AG37,'Ref Z'!$T$6:$T$1055,0),0)</f>
        <v>32</v>
      </c>
      <c r="AI37" s="14">
        <f>IF($AH37&gt;0,INDEX('Ref Z'!O$6:O$1055,$AH37),"")</f>
        <v>1.0000354314931325E-3</v>
      </c>
      <c r="AJ37" s="14">
        <f>IF($AH37&gt;0,INDEX('Ref Z'!P$6:P$1055,$AH37),"")</f>
        <v>1E-8</v>
      </c>
      <c r="AK37" s="14">
        <f>IF($AH37&gt;0,INDEX('Ref Z'!Q$6:Q$1055,$AH37),"")</f>
        <v>1.8838921534369946E-6</v>
      </c>
      <c r="AL37" s="14">
        <f>IF($AH37&gt;0,INDEX('Ref Z'!R$6:R$1055,$AH37),"")</f>
        <v>5.0000000000000004E-8</v>
      </c>
      <c r="AM37" s="14">
        <f t="shared" si="9"/>
        <v>1.0000372059535093E-3</v>
      </c>
      <c r="AN37" s="14">
        <f t="shared" si="27"/>
        <v>1.0000425845201068E-8</v>
      </c>
      <c r="AO37" s="13">
        <f t="shared" si="28"/>
        <v>1.8838231782560653E-3</v>
      </c>
      <c r="AP37" s="13">
        <f t="shared" si="29"/>
        <v>4.9998054603778657E-5</v>
      </c>
      <c r="AR37" s="14" t="str">
        <f t="shared" si="10"/>
        <v>200Hz1m1m</v>
      </c>
      <c r="AS37" s="14">
        <f t="shared" si="11"/>
        <v>-5.7741881654988642E-8</v>
      </c>
      <c r="AT37" s="14">
        <f t="shared" si="12"/>
        <v>2.8813385150750891E-3</v>
      </c>
      <c r="AU37" s="14">
        <f t="shared" si="13"/>
        <v>4.4363086483683215E-8</v>
      </c>
      <c r="AV37" s="14">
        <f t="shared" si="14"/>
        <v>1.8199181424446587E-3</v>
      </c>
      <c r="AX37" s="14" t="str">
        <f t="shared" si="15"/>
        <v>200Hz1m</v>
      </c>
      <c r="AY37" s="14" t="str">
        <f t="shared" si="16"/>
        <v>200Hz1m</v>
      </c>
      <c r="AZ37" s="14">
        <f t="shared" si="17"/>
        <v>32</v>
      </c>
      <c r="BB37" s="44">
        <f t="shared" si="30"/>
        <v>0.99994234627351652</v>
      </c>
      <c r="BC37" s="44">
        <f t="shared" si="31"/>
        <v>2.8813507735867449E-6</v>
      </c>
      <c r="BD37" s="45">
        <f t="shared" si="18"/>
        <v>4.4467564789235853E-5</v>
      </c>
      <c r="BE37" s="44">
        <f t="shared" si="19"/>
        <v>3.8907362926567149E-3</v>
      </c>
      <c r="BF37" t="str">
        <f t="shared" si="32"/>
        <v>OK</v>
      </c>
    </row>
    <row r="38" spans="1:58" x14ac:dyDescent="0.25">
      <c r="A38" s="8">
        <f t="shared" si="39"/>
        <v>1</v>
      </c>
      <c r="B38" s="46" t="str">
        <f t="shared" si="40"/>
        <v>m</v>
      </c>
      <c r="C38" s="10">
        <f t="shared" si="37"/>
        <v>500</v>
      </c>
      <c r="D38" s="7">
        <f t="shared" si="41"/>
        <v>1</v>
      </c>
      <c r="E38" s="7" t="str">
        <f t="shared" si="42"/>
        <v>m</v>
      </c>
      <c r="F38" s="7">
        <v>1.0003980362395846</v>
      </c>
      <c r="G38" s="7">
        <v>2.6427036794677704E-4</v>
      </c>
      <c r="H38" s="7">
        <v>4.4274709878545883E-3</v>
      </c>
      <c r="I38" s="7">
        <v>3.5460336286359789E-4</v>
      </c>
      <c r="J38" s="8" t="s">
        <v>3</v>
      </c>
      <c r="L38" s="8">
        <v>-4.2909401198257962E-4</v>
      </c>
      <c r="M38" s="8">
        <v>1.2323277726633646E-3</v>
      </c>
      <c r="N38" s="8">
        <v>-1.8144907169503912E-4</v>
      </c>
      <c r="O38" s="8">
        <v>1.8462550808889039E-3</v>
      </c>
      <c r="P38" s="8" t="s">
        <v>3</v>
      </c>
      <c r="Q38" s="18" t="str">
        <f t="shared" ref="Q38:Q69" si="43">IF(AH38=0,"Ref Z spot not found!","OK")</f>
        <v>OK</v>
      </c>
      <c r="S38" s="12">
        <f t="shared" ref="S38:S69" si="44">IF(MID(B38,1,1)="m",0.001,IF(OR(MID(B38,1,1)="u",MID(B38,1,1)="µ"),0.000001,1))*A38</f>
        <v>1E-3</v>
      </c>
      <c r="T38" s="11">
        <f t="shared" ref="T38:T69" si="45">IF(U38="mHz",1000,IF(U38="kHz",0.001,1))*C38</f>
        <v>500</v>
      </c>
      <c r="U38" s="11" t="str">
        <f t="shared" ref="U38:U69" si="46">IF(C38&gt;=1000,"kHz",IF(C38&gt;=1,"Hz","mHz"))</f>
        <v>Hz</v>
      </c>
      <c r="V38" s="12">
        <f t="shared" ref="V38:V69" si="47">IF(MID(E38,1,1)="m",0.001,IF(OR(MID(E38,1,1)="u",MID(E38,1,1)="µ"),0.000001,1))*D38</f>
        <v>1E-3</v>
      </c>
      <c r="W38" s="12">
        <f t="shared" ref="W38:W69" si="48">IF(MID(P38,1,1)="m",0.001,IF(OR(MID(P38,1,1)="u",MID(P38,1,1)="µ"),0.000001,1))</f>
        <v>1E-3</v>
      </c>
      <c r="X38" s="13">
        <f t="shared" si="20"/>
        <v>1.0008271302515673E-3</v>
      </c>
      <c r="Y38" s="13">
        <f t="shared" si="21"/>
        <v>1.2603454156112024E-6</v>
      </c>
      <c r="Z38" s="13">
        <f t="shared" si="22"/>
        <v>4.608920059549627E-6</v>
      </c>
      <c r="AA38" s="13">
        <f t="shared" si="23"/>
        <v>1.8800003640058863E-6</v>
      </c>
      <c r="AB38" s="13">
        <f t="shared" si="38"/>
        <v>1.000837742489612E-3</v>
      </c>
      <c r="AC38" s="14">
        <f t="shared" si="25"/>
        <v>1.2603617866407352E-6</v>
      </c>
      <c r="AD38" s="13">
        <f t="shared" ref="AD38:AD69" si="49">ATAN2(X38,Z38)</f>
        <v>4.6050784797137022E-3</v>
      </c>
      <c r="AE38" s="13">
        <f t="shared" si="26"/>
        <v>1.8784157601284177E-3</v>
      </c>
      <c r="AG38" s="14" t="str">
        <f t="shared" ref="AG38:AG69" si="50">T38&amp;U38&amp;D38&amp;E38</f>
        <v>500Hz1m</v>
      </c>
      <c r="AH38" s="12">
        <f>IFERROR(MATCH(AG38,'Ref Z'!$T$6:$T$1055,0),0)</f>
        <v>33</v>
      </c>
      <c r="AI38" s="14">
        <f>IF($AH38&gt;0,INDEX('Ref Z'!O$6:O$1055,$AH38),"")</f>
        <v>1.0007342813551489E-3</v>
      </c>
      <c r="AJ38" s="14">
        <f>IF($AH38&gt;0,INDEX('Ref Z'!P$6:P$1055,$AH38),"")</f>
        <v>1.5811388300841903E-8</v>
      </c>
      <c r="AK38" s="14">
        <f>IF($AH38&gt;0,INDEX('Ref Z'!Q$6:Q$1055,$AH38),"")</f>
        <v>4.5228806126670028E-6</v>
      </c>
      <c r="AL38" s="14">
        <f>IF($AH38&gt;0,INDEX('Ref Z'!R$6:R$1055,$AH38),"")</f>
        <v>5.0000000000000004E-8</v>
      </c>
      <c r="AM38" s="14">
        <f t="shared" si="9"/>
        <v>1.0007445020225904E-3</v>
      </c>
      <c r="AN38" s="14">
        <f t="shared" si="27"/>
        <v>1.5812841571089865E-8</v>
      </c>
      <c r="AO38" s="13">
        <f t="shared" si="28"/>
        <v>4.5195312100922416E-3</v>
      </c>
      <c r="AP38" s="13">
        <f t="shared" si="29"/>
        <v>4.9962343346688964E-5</v>
      </c>
      <c r="AR38" s="14" t="str">
        <f t="shared" ref="AR38:AR69" si="51">T38&amp;U38&amp;A38&amp;B38&amp;D38&amp;E38</f>
        <v>500Hz1m1m</v>
      </c>
      <c r="AS38" s="14">
        <f t="shared" ref="AS38:AS69" si="52">AI38-X38</f>
        <v>-9.2848896418367896E-8</v>
      </c>
      <c r="AT38" s="14">
        <f t="shared" ref="AT38:AT69" si="53">(4*G38^2+AJ38^2)^0.5</f>
        <v>5.2854073613005424E-4</v>
      </c>
      <c r="AU38" s="14">
        <f t="shared" ref="AU38:AU69" si="54">AK38-Z38</f>
        <v>-8.6039446882624263E-8</v>
      </c>
      <c r="AV38" s="14">
        <f t="shared" ref="AV38:AV69" si="55">(4*I38^2+AL38^2)^0.5</f>
        <v>7.0920672748972838E-4</v>
      </c>
      <c r="AX38" s="14" t="str">
        <f t="shared" ref="AX38:AX69" si="56">T38&amp;U38&amp;A38&amp;B38</f>
        <v>500Hz1m</v>
      </c>
      <c r="AY38" s="14" t="str">
        <f t="shared" ref="AY38:AY69" si="57">IF(V38=0,"",AX38)</f>
        <v>500Hz1m</v>
      </c>
      <c r="AZ38" s="14">
        <f t="shared" ref="AZ38:AZ69" si="58">MATCH(AX38,$AY$6:$AY$1000,0)</f>
        <v>33</v>
      </c>
      <c r="BB38" s="44">
        <f t="shared" si="30"/>
        <v>0.99990683757909682</v>
      </c>
      <c r="BC38" s="44">
        <f t="shared" si="31"/>
        <v>2.5207235733311515E-6</v>
      </c>
      <c r="BD38" s="45">
        <f t="shared" ref="BD38:BD69" si="59">IF(V38=0,INDEX(BD$6:BD$1000,AZ38),AO38-AD38)</f>
        <v>-8.5547269621460628E-5</v>
      </c>
      <c r="BE38" s="44">
        <f t="shared" ref="BE38:BE69" si="60">IF(V38=0,INDEX(BE$6:BE$1000,AZ38),(4*AE38^2 + AP38^2)^0.5)</f>
        <v>3.7571637317726759E-3</v>
      </c>
      <c r="BF38" t="str">
        <f t="shared" si="32"/>
        <v>OK</v>
      </c>
    </row>
    <row r="39" spans="1:58" x14ac:dyDescent="0.25">
      <c r="A39" s="8">
        <f t="shared" si="39"/>
        <v>1</v>
      </c>
      <c r="B39" s="46" t="str">
        <f t="shared" si="40"/>
        <v>m</v>
      </c>
      <c r="C39" s="10">
        <f t="shared" si="37"/>
        <v>1000</v>
      </c>
      <c r="D39" s="7">
        <f t="shared" si="41"/>
        <v>1</v>
      </c>
      <c r="E39" s="7" t="str">
        <f t="shared" si="42"/>
        <v>m</v>
      </c>
      <c r="F39" s="7">
        <v>1.0000973018917478</v>
      </c>
      <c r="G39" s="7">
        <v>1.0791418039925076E-3</v>
      </c>
      <c r="H39" s="7">
        <v>8.5829917985979012E-3</v>
      </c>
      <c r="I39" s="7">
        <v>1.5998617116082081E-3</v>
      </c>
      <c r="J39" s="8" t="s">
        <v>3</v>
      </c>
      <c r="L39" s="8">
        <v>-1.6752570375279975E-3</v>
      </c>
      <c r="M39" s="8">
        <v>3.3841772449694804E-4</v>
      </c>
      <c r="N39" s="8">
        <v>-7.5593901036618237E-4</v>
      </c>
      <c r="O39" s="8">
        <v>3.1818772577617453E-5</v>
      </c>
      <c r="P39" s="8" t="s">
        <v>3</v>
      </c>
      <c r="Q39" s="18" t="str">
        <f t="shared" si="43"/>
        <v>OK</v>
      </c>
      <c r="S39" s="12">
        <f t="shared" si="44"/>
        <v>1E-3</v>
      </c>
      <c r="T39" s="11">
        <f t="shared" si="45"/>
        <v>1</v>
      </c>
      <c r="U39" s="11" t="str">
        <f t="shared" si="46"/>
        <v>kHz</v>
      </c>
      <c r="V39" s="12">
        <f t="shared" si="47"/>
        <v>1E-3</v>
      </c>
      <c r="W39" s="12">
        <f t="shared" si="48"/>
        <v>1E-3</v>
      </c>
      <c r="X39" s="13">
        <f t="shared" si="20"/>
        <v>1.0017725589292759E-3</v>
      </c>
      <c r="Y39" s="13">
        <f t="shared" si="21"/>
        <v>1.1309613562708037E-6</v>
      </c>
      <c r="Z39" s="13">
        <f t="shared" si="22"/>
        <v>9.3389308089640832E-6</v>
      </c>
      <c r="AA39" s="13">
        <f t="shared" si="23"/>
        <v>1.600178093387824E-6</v>
      </c>
      <c r="AB39" s="13">
        <f t="shared" si="38"/>
        <v>1.001816088637213E-3</v>
      </c>
      <c r="AC39" s="14">
        <f t="shared" si="25"/>
        <v>1.1310105883829478E-6</v>
      </c>
      <c r="AD39" s="13">
        <f t="shared" si="49"/>
        <v>9.3221362469326947E-3</v>
      </c>
      <c r="AE39" s="13">
        <f t="shared" si="26"/>
        <v>1.5972425622967389E-3</v>
      </c>
      <c r="AG39" s="14" t="str">
        <f t="shared" si="50"/>
        <v>1kHz1m</v>
      </c>
      <c r="AH39" s="12">
        <f>IFERROR(MATCH(AG39,'Ref Z'!$T$6:$T$1055,0),0)</f>
        <v>34</v>
      </c>
      <c r="AI39" s="14">
        <f>IF($AH39&gt;0,INDEX('Ref Z'!O$6:O$1055,$AH39),"")</f>
        <v>1.0017292784183019E-3</v>
      </c>
      <c r="AJ39" s="14">
        <f>IF($AH39&gt;0,INDEX('Ref Z'!P$6:P$1055,$AH39),"")</f>
        <v>4.4721359549995803E-8</v>
      </c>
      <c r="AK39" s="14">
        <f>IF($AH39&gt;0,INDEX('Ref Z'!Q$6:Q$1055,$AH39),"")</f>
        <v>9.357088577703422E-6</v>
      </c>
      <c r="AL39" s="14">
        <f>IF($AH39&gt;0,INDEX('Ref Z'!R$6:R$1055,$AH39),"")</f>
        <v>1.0000000000000001E-7</v>
      </c>
      <c r="AM39" s="14">
        <f t="shared" si="9"/>
        <v>1.0017729794454943E-3</v>
      </c>
      <c r="AN39" s="14">
        <f t="shared" si="27"/>
        <v>4.4729162340788051E-8</v>
      </c>
      <c r="AO39" s="13">
        <f t="shared" si="28"/>
        <v>9.3406638386407601E-3</v>
      </c>
      <c r="AP39" s="13">
        <f t="shared" si="29"/>
        <v>9.9819532141814569E-5</v>
      </c>
      <c r="AR39" s="14" t="str">
        <f t="shared" si="51"/>
        <v>1kHz1m1m</v>
      </c>
      <c r="AS39" s="14">
        <f t="shared" si="52"/>
        <v>-4.3280510973959033E-8</v>
      </c>
      <c r="AT39" s="14">
        <f t="shared" si="53"/>
        <v>2.1582836084483464E-3</v>
      </c>
      <c r="AU39" s="14">
        <f t="shared" si="54"/>
        <v>1.8157768739338851E-8</v>
      </c>
      <c r="AV39" s="14">
        <f t="shared" si="55"/>
        <v>3.1997234247790511E-3</v>
      </c>
      <c r="AX39" s="14" t="str">
        <f t="shared" si="56"/>
        <v>1kHz1m</v>
      </c>
      <c r="AY39" s="14" t="str">
        <f t="shared" si="57"/>
        <v>1kHz1m</v>
      </c>
      <c r="AZ39" s="14">
        <f t="shared" si="58"/>
        <v>34</v>
      </c>
      <c r="BB39" s="44">
        <f t="shared" si="30"/>
        <v>0.99995696895647046</v>
      </c>
      <c r="BC39" s="44">
        <f t="shared" si="31"/>
        <v>2.2620211772097399E-6</v>
      </c>
      <c r="BD39" s="45">
        <f t="shared" si="59"/>
        <v>1.8527591708065311E-5</v>
      </c>
      <c r="BE39" s="44">
        <f t="shared" si="60"/>
        <v>3.1960442972909526E-3</v>
      </c>
      <c r="BF39" t="str">
        <f t="shared" si="32"/>
        <v>OK</v>
      </c>
    </row>
    <row r="40" spans="1:58" x14ac:dyDescent="0.25">
      <c r="A40" s="8">
        <f t="shared" si="39"/>
        <v>1</v>
      </c>
      <c r="B40" s="46" t="str">
        <f t="shared" si="40"/>
        <v>m</v>
      </c>
      <c r="C40" s="10">
        <f t="shared" si="37"/>
        <v>2000</v>
      </c>
      <c r="D40" s="7">
        <f t="shared" si="41"/>
        <v>1</v>
      </c>
      <c r="E40" s="7" t="str">
        <f t="shared" si="42"/>
        <v>m</v>
      </c>
      <c r="F40" s="7">
        <v>1.0032195256205911</v>
      </c>
      <c r="G40" s="7">
        <v>1.1470439547873424E-3</v>
      </c>
      <c r="H40" s="7">
        <v>1.7548195717334777E-2</v>
      </c>
      <c r="I40" s="7">
        <v>4.4197682664225334E-6</v>
      </c>
      <c r="J40" s="8" t="s">
        <v>3</v>
      </c>
      <c r="L40" s="8">
        <v>-1.6876767817965816E-3</v>
      </c>
      <c r="M40" s="8">
        <v>6.4273738730772668E-4</v>
      </c>
      <c r="N40" s="8">
        <v>-9.413638983077051E-4</v>
      </c>
      <c r="O40" s="8">
        <v>4.1684462737755711E-4</v>
      </c>
      <c r="P40" s="8" t="s">
        <v>3</v>
      </c>
      <c r="Q40" s="18" t="str">
        <f t="shared" si="43"/>
        <v>OK</v>
      </c>
      <c r="S40" s="12">
        <f t="shared" si="44"/>
        <v>1E-3</v>
      </c>
      <c r="T40" s="11">
        <f t="shared" si="45"/>
        <v>2</v>
      </c>
      <c r="U40" s="11" t="str">
        <f t="shared" si="46"/>
        <v>kHz</v>
      </c>
      <c r="V40" s="12">
        <f t="shared" si="47"/>
        <v>1E-3</v>
      </c>
      <c r="W40" s="12">
        <f t="shared" si="48"/>
        <v>1E-3</v>
      </c>
      <c r="X40" s="13">
        <f t="shared" si="20"/>
        <v>1.0049072024023878E-3</v>
      </c>
      <c r="Y40" s="13">
        <f t="shared" si="21"/>
        <v>1.3148464485472627E-6</v>
      </c>
      <c r="Z40" s="13">
        <f t="shared" si="22"/>
        <v>1.8489559615642484E-5</v>
      </c>
      <c r="AA40" s="13">
        <f t="shared" si="23"/>
        <v>4.1686805793327863E-7</v>
      </c>
      <c r="AB40" s="13">
        <f t="shared" si="38"/>
        <v>1.0050772852149101E-3</v>
      </c>
      <c r="AC40" s="14">
        <f t="shared" si="25"/>
        <v>1.3146463129140641E-6</v>
      </c>
      <c r="AD40" s="13">
        <f t="shared" si="49"/>
        <v>1.8397194837611822E-2</v>
      </c>
      <c r="AE40" s="13">
        <f t="shared" si="26"/>
        <v>4.1538972980939104E-4</v>
      </c>
      <c r="AG40" s="14" t="str">
        <f t="shared" si="50"/>
        <v>2kHz1m</v>
      </c>
      <c r="AH40" s="12">
        <f>IFERROR(MATCH(AG40,'Ref Z'!$T$6:$T$1055,0),0)</f>
        <v>35</v>
      </c>
      <c r="AI40" s="14">
        <f>IF($AH40&gt;0,INDEX('Ref Z'!O$6:O$1055,$AH40),"")</f>
        <v>1.0049308804144779E-3</v>
      </c>
      <c r="AJ40" s="14">
        <f>IF($AH40&gt;0,INDEX('Ref Z'!P$6:P$1055,$AH40),"")</f>
        <v>1.2649110640673522E-7</v>
      </c>
      <c r="AK40" s="14">
        <f>IF($AH40&gt;0,INDEX('Ref Z'!Q$6:Q$1055,$AH40),"")</f>
        <v>1.8571243874792304E-5</v>
      </c>
      <c r="AL40" s="14">
        <f>IF($AH40&gt;0,INDEX('Ref Z'!R$6:R$1055,$AH40),"")</f>
        <v>2.0000000000000002E-7</v>
      </c>
      <c r="AM40" s="14">
        <f t="shared" si="9"/>
        <v>1.0051024651793839E-3</v>
      </c>
      <c r="AN40" s="14">
        <f t="shared" si="27"/>
        <v>1.2652349014457495E-7</v>
      </c>
      <c r="AO40" s="13">
        <f t="shared" si="28"/>
        <v>1.8478017295736358E-2</v>
      </c>
      <c r="AP40" s="13">
        <f t="shared" si="29"/>
        <v>1.9896430660859614E-4</v>
      </c>
      <c r="AR40" s="14" t="str">
        <f t="shared" si="51"/>
        <v>2kHz1m1m</v>
      </c>
      <c r="AS40" s="14">
        <f t="shared" si="52"/>
        <v>2.3678012090085077E-8</v>
      </c>
      <c r="AT40" s="14">
        <f t="shared" si="53"/>
        <v>2.2940879130619097E-3</v>
      </c>
      <c r="AU40" s="14">
        <f t="shared" si="54"/>
        <v>8.1684259149820824E-8</v>
      </c>
      <c r="AV40" s="14">
        <f t="shared" si="55"/>
        <v>8.8417988054186456E-6</v>
      </c>
      <c r="AX40" s="14" t="str">
        <f t="shared" si="56"/>
        <v>2kHz1m</v>
      </c>
      <c r="AY40" s="14" t="str">
        <f t="shared" si="57"/>
        <v>2kHz1m</v>
      </c>
      <c r="AZ40" s="14">
        <f t="shared" si="58"/>
        <v>35</v>
      </c>
      <c r="BB40" s="44">
        <f t="shared" si="30"/>
        <v>1.0000250527644432</v>
      </c>
      <c r="BC40" s="44">
        <f t="shared" si="31"/>
        <v>2.6292926289033212E-6</v>
      </c>
      <c r="BD40" s="45">
        <f t="shared" si="59"/>
        <v>8.0822458124536062E-5</v>
      </c>
      <c r="BE40" s="44">
        <f t="shared" si="60"/>
        <v>8.5427238386167855E-4</v>
      </c>
      <c r="BF40" t="str">
        <f t="shared" si="32"/>
        <v>OK</v>
      </c>
    </row>
    <row r="41" spans="1:58" x14ac:dyDescent="0.25">
      <c r="A41" s="8">
        <f t="shared" si="39"/>
        <v>1</v>
      </c>
      <c r="B41" s="46" t="str">
        <f t="shared" si="40"/>
        <v>m</v>
      </c>
      <c r="C41" s="10">
        <f t="shared" si="37"/>
        <v>5000</v>
      </c>
      <c r="D41" s="7">
        <f t="shared" si="41"/>
        <v>1</v>
      </c>
      <c r="E41" s="7" t="str">
        <f t="shared" si="42"/>
        <v>m</v>
      </c>
      <c r="F41" s="7">
        <v>1.0189984307418174</v>
      </c>
      <c r="G41" s="7">
        <v>5.7950114506611001E-4</v>
      </c>
      <c r="H41" s="7">
        <v>4.7748054976717184E-2</v>
      </c>
      <c r="I41" s="7">
        <v>6.5011536467714508E-4</v>
      </c>
      <c r="J41" s="8" t="s">
        <v>3</v>
      </c>
      <c r="L41" s="8">
        <v>-9.0366199367905445E-4</v>
      </c>
      <c r="M41" s="8">
        <v>2.2862764622306753E-4</v>
      </c>
      <c r="N41" s="8">
        <v>1.0185994746238769E-3</v>
      </c>
      <c r="O41" s="8">
        <v>1.2490847862177018E-3</v>
      </c>
      <c r="P41" s="8" t="s">
        <v>3</v>
      </c>
      <c r="Q41" s="18" t="str">
        <f t="shared" si="43"/>
        <v>OK</v>
      </c>
      <c r="S41" s="12">
        <f t="shared" si="44"/>
        <v>1E-3</v>
      </c>
      <c r="T41" s="11">
        <f t="shared" si="45"/>
        <v>5</v>
      </c>
      <c r="U41" s="11" t="str">
        <f t="shared" si="46"/>
        <v>kHz</v>
      </c>
      <c r="V41" s="12">
        <f t="shared" si="47"/>
        <v>1E-3</v>
      </c>
      <c r="W41" s="12">
        <f t="shared" si="48"/>
        <v>1E-3</v>
      </c>
      <c r="X41" s="13">
        <f t="shared" si="20"/>
        <v>1.0199020927354964E-3</v>
      </c>
      <c r="Y41" s="13">
        <f t="shared" si="21"/>
        <v>6.22970446931821E-7</v>
      </c>
      <c r="Z41" s="13">
        <f t="shared" si="22"/>
        <v>4.6729455502093312E-5</v>
      </c>
      <c r="AA41" s="13">
        <f t="shared" si="23"/>
        <v>1.4081416088411773E-6</v>
      </c>
      <c r="AB41" s="13">
        <f t="shared" si="38"/>
        <v>1.0209720470109685E-3</v>
      </c>
      <c r="AC41" s="14">
        <f t="shared" si="25"/>
        <v>6.2564605742594628E-7</v>
      </c>
      <c r="AD41" s="13">
        <f t="shared" si="49"/>
        <v>4.5785569025653637E-2</v>
      </c>
      <c r="AE41" s="13">
        <f t="shared" si="26"/>
        <v>1.3780542420257192E-3</v>
      </c>
      <c r="AG41" s="14" t="str">
        <f t="shared" si="50"/>
        <v>5kHz1m</v>
      </c>
      <c r="AH41" s="12">
        <f>IFERROR(MATCH(AG41,'Ref Z'!$T$6:$T$1055,0),0)</f>
        <v>36</v>
      </c>
      <c r="AI41" s="14">
        <f>IF($AH41&gt;0,INDEX('Ref Z'!O$6:O$1055,$AH41),"")</f>
        <v>1.0198571918765807E-3</v>
      </c>
      <c r="AJ41" s="14">
        <f>IF($AH41&gt;0,INDEX('Ref Z'!P$6:P$1055,$AH41),"")</f>
        <v>4.9999999999999998E-7</v>
      </c>
      <c r="AK41" s="14">
        <f>IF($AH41&gt;0,INDEX('Ref Z'!Q$6:Q$1055,$AH41),"")</f>
        <v>4.683082974928556E-5</v>
      </c>
      <c r="AL41" s="14">
        <f>IF($AH41&gt;0,INDEX('Ref Z'!R$6:R$1055,$AH41),"")</f>
        <v>4.9999999999999998E-7</v>
      </c>
      <c r="AM41" s="14">
        <f t="shared" si="9"/>
        <v>1.0209318382915636E-3</v>
      </c>
      <c r="AN41" s="14">
        <f t="shared" si="27"/>
        <v>4.9999999999999987E-7</v>
      </c>
      <c r="AO41" s="13">
        <f t="shared" si="28"/>
        <v>4.5886773727952003E-2</v>
      </c>
      <c r="AP41" s="13">
        <f t="shared" si="29"/>
        <v>4.8974866024033921E-4</v>
      </c>
      <c r="AR41" s="14" t="str">
        <f t="shared" si="51"/>
        <v>5kHz1m1m</v>
      </c>
      <c r="AS41" s="14">
        <f t="shared" si="52"/>
        <v>-4.4900858915718558E-8</v>
      </c>
      <c r="AT41" s="14">
        <f t="shared" si="53"/>
        <v>1.159002397983598E-3</v>
      </c>
      <c r="AU41" s="14">
        <f t="shared" si="54"/>
        <v>1.0137424719224838E-7</v>
      </c>
      <c r="AV41" s="14">
        <f t="shared" si="55"/>
        <v>1.3002308254910701E-3</v>
      </c>
      <c r="AX41" s="14" t="str">
        <f t="shared" si="56"/>
        <v>5kHz1m</v>
      </c>
      <c r="AY41" s="14" t="str">
        <f t="shared" si="57"/>
        <v>5kHz1m</v>
      </c>
      <c r="AZ41" s="14">
        <f t="shared" si="58"/>
        <v>36</v>
      </c>
      <c r="BB41" s="44">
        <f t="shared" si="30"/>
        <v>0.99996061721814766</v>
      </c>
      <c r="BC41" s="44">
        <f t="shared" si="31"/>
        <v>1.2512922189826412E-6</v>
      </c>
      <c r="BD41" s="45">
        <f t="shared" si="59"/>
        <v>1.0120470229836587E-4</v>
      </c>
      <c r="BE41" s="44">
        <f t="shared" si="60"/>
        <v>2.7992834308207385E-3</v>
      </c>
      <c r="BF41" t="str">
        <f t="shared" si="32"/>
        <v>OK</v>
      </c>
    </row>
    <row r="42" spans="1:58" ht="19.5" customHeight="1" x14ac:dyDescent="0.25">
      <c r="A42" s="8">
        <v>3</v>
      </c>
      <c r="B42" s="46" t="s">
        <v>3</v>
      </c>
      <c r="C42" s="10">
        <f t="shared" ref="C42:C59" si="61">C24</f>
        <v>0.01</v>
      </c>
      <c r="D42" s="7">
        <v>1</v>
      </c>
      <c r="E42" s="7" t="s">
        <v>3</v>
      </c>
      <c r="F42" s="7">
        <v>1.0009626887761012</v>
      </c>
      <c r="G42" s="7">
        <v>1.7438522198723507E-3</v>
      </c>
      <c r="H42" s="7">
        <v>-9.5544510636424442E-4</v>
      </c>
      <c r="I42" s="7">
        <v>3.5756966542796649E-4</v>
      </c>
      <c r="J42" s="8" t="s">
        <v>3</v>
      </c>
      <c r="L42" s="8">
        <v>8.3078467219489891E-4</v>
      </c>
      <c r="M42" s="8">
        <v>1.170422996549794E-3</v>
      </c>
      <c r="N42" s="8">
        <v>-9.0621068005488823E-4</v>
      </c>
      <c r="O42" s="8">
        <v>1.7614529428703746E-3</v>
      </c>
      <c r="P42" s="8" t="s">
        <v>3</v>
      </c>
      <c r="Q42" s="18" t="str">
        <f t="shared" si="43"/>
        <v>OK</v>
      </c>
      <c r="S42" s="12">
        <f t="shared" si="44"/>
        <v>3.0000000000000001E-3</v>
      </c>
      <c r="T42" s="11">
        <f t="shared" si="45"/>
        <v>10</v>
      </c>
      <c r="U42" s="11" t="str">
        <f t="shared" si="46"/>
        <v>mHz</v>
      </c>
      <c r="V42" s="12">
        <f t="shared" si="47"/>
        <v>1E-3</v>
      </c>
      <c r="W42" s="12">
        <f t="shared" si="48"/>
        <v>1E-3</v>
      </c>
      <c r="X42" s="13">
        <f t="shared" si="20"/>
        <v>1.0001319041039063E-3</v>
      </c>
      <c r="Y42" s="13">
        <f t="shared" si="21"/>
        <v>2.1002167877641409E-6</v>
      </c>
      <c r="Z42" s="13">
        <f t="shared" si="22"/>
        <v>-4.9234426309356198E-8</v>
      </c>
      <c r="AA42" s="13">
        <f t="shared" si="23"/>
        <v>1.7973793521627455E-6</v>
      </c>
      <c r="AB42" s="13">
        <f>SUMSQ(X42,Z42)^0.5</f>
        <v>1.000131905315761E-3</v>
      </c>
      <c r="AC42" s="14">
        <f t="shared" si="25"/>
        <v>2.100216787083159E-6</v>
      </c>
      <c r="AD42" s="13">
        <f t="shared" si="49"/>
        <v>-4.9227932903208041E-5</v>
      </c>
      <c r="AE42" s="13">
        <f t="shared" si="26"/>
        <v>1.797142300335871E-3</v>
      </c>
      <c r="AG42" s="14" t="str">
        <f t="shared" si="50"/>
        <v>10mHz1m</v>
      </c>
      <c r="AH42" s="12">
        <f>IFERROR(MATCH(AG42,'Ref Z'!$T$6:$T$1055,0),0)</f>
        <v>19</v>
      </c>
      <c r="AI42" s="14">
        <f>IF($AH42&gt;0,INDEX('Ref Z'!O$6:O$1055,$AH42),"")</f>
        <v>1.0000767922509974E-3</v>
      </c>
      <c r="AJ42" s="14">
        <f>IF($AH42&gt;0,INDEX('Ref Z'!P$6:P$1055,$AH42),"")</f>
        <v>1E-8</v>
      </c>
      <c r="AK42" s="14">
        <f>IF($AH42&gt;0,INDEX('Ref Z'!Q$6:Q$1055,$AH42),"")</f>
        <v>5.0774326562517882E-8</v>
      </c>
      <c r="AL42" s="14">
        <f>IF($AH42&gt;0,INDEX('Ref Z'!R$6:R$1055,$AH42),"")</f>
        <v>5.0000000000000004E-8</v>
      </c>
      <c r="AM42" s="14">
        <f t="shared" si="9"/>
        <v>1.0000767935399145E-3</v>
      </c>
      <c r="AN42" s="14">
        <f t="shared" si="27"/>
        <v>1.0000000309316355E-8</v>
      </c>
      <c r="AO42" s="13">
        <f t="shared" si="28"/>
        <v>5.0770427743461443E-5</v>
      </c>
      <c r="AP42" s="13">
        <f t="shared" si="29"/>
        <v>4.9996160555985513E-5</v>
      </c>
      <c r="AR42" s="14" t="str">
        <f t="shared" si="51"/>
        <v>10mHz3m1m</v>
      </c>
      <c r="AS42" s="14">
        <f t="shared" si="52"/>
        <v>-5.5111852908986542E-8</v>
      </c>
      <c r="AT42" s="14">
        <f t="shared" si="53"/>
        <v>3.4877044397590377E-3</v>
      </c>
      <c r="AU42" s="14">
        <f t="shared" si="54"/>
        <v>1.0000875287187407E-7</v>
      </c>
      <c r="AV42" s="14">
        <f t="shared" si="55"/>
        <v>7.1513933260384415E-4</v>
      </c>
      <c r="AX42" s="14" t="str">
        <f t="shared" si="56"/>
        <v>10mHz3m</v>
      </c>
      <c r="AY42" s="14" t="str">
        <f t="shared" si="57"/>
        <v>10mHz3m</v>
      </c>
      <c r="AZ42" s="14">
        <f t="shared" si="58"/>
        <v>37</v>
      </c>
      <c r="BB42" s="44">
        <f t="shared" si="30"/>
        <v>0.99994489549273091</v>
      </c>
      <c r="BC42" s="44">
        <f t="shared" si="31"/>
        <v>4.2004335741782247E-6</v>
      </c>
      <c r="BD42" s="45">
        <f t="shared" si="59"/>
        <v>9.9998360646669484E-5</v>
      </c>
      <c r="BE42" s="44">
        <f t="shared" si="60"/>
        <v>3.5946323047978583E-3</v>
      </c>
      <c r="BF42" t="str">
        <f t="shared" si="32"/>
        <v>OK</v>
      </c>
    </row>
    <row r="43" spans="1:58" x14ac:dyDescent="0.25">
      <c r="A43" s="8">
        <f>A42</f>
        <v>3</v>
      </c>
      <c r="B43" s="46" t="str">
        <f>B42</f>
        <v>m</v>
      </c>
      <c r="C43" s="10">
        <f t="shared" si="61"/>
        <v>0.02</v>
      </c>
      <c r="D43" s="7">
        <f>D42</f>
        <v>1</v>
      </c>
      <c r="E43" s="7" t="str">
        <f>E42</f>
        <v>m</v>
      </c>
      <c r="F43" s="7">
        <v>1.0018469254271674</v>
      </c>
      <c r="G43" s="7">
        <v>1.9594291163287808E-3</v>
      </c>
      <c r="H43" s="7">
        <v>1.6811452946496854E-5</v>
      </c>
      <c r="I43" s="7">
        <v>1.6459528075128084E-3</v>
      </c>
      <c r="J43" s="8" t="s">
        <v>3</v>
      </c>
      <c r="L43" s="8">
        <v>1.6867058298959665E-3</v>
      </c>
      <c r="M43" s="8">
        <v>1.054376151096943E-3</v>
      </c>
      <c r="N43" s="8">
        <v>5.3273732677001233E-5</v>
      </c>
      <c r="O43" s="8">
        <v>1.8259070360070392E-3</v>
      </c>
      <c r="P43" s="8" t="s">
        <v>3</v>
      </c>
      <c r="Q43" s="18" t="str">
        <f t="shared" si="43"/>
        <v>OK</v>
      </c>
      <c r="S43" s="12">
        <f t="shared" si="44"/>
        <v>3.0000000000000001E-3</v>
      </c>
      <c r="T43" s="11">
        <f t="shared" si="45"/>
        <v>20</v>
      </c>
      <c r="U43" s="11" t="str">
        <f t="shared" si="46"/>
        <v>mHz</v>
      </c>
      <c r="V43" s="12">
        <f t="shared" si="47"/>
        <v>1E-3</v>
      </c>
      <c r="W43" s="12">
        <f t="shared" si="48"/>
        <v>1E-3</v>
      </c>
      <c r="X43" s="13">
        <f t="shared" si="20"/>
        <v>1.0001602195972715E-3</v>
      </c>
      <c r="Y43" s="13">
        <f t="shared" si="21"/>
        <v>2.2251003415394528E-6</v>
      </c>
      <c r="Z43" s="13">
        <f t="shared" si="22"/>
        <v>-3.6462279730504374E-8</v>
      </c>
      <c r="AA43" s="13">
        <f t="shared" si="23"/>
        <v>2.458271170700927E-6</v>
      </c>
      <c r="AB43" s="13">
        <f t="shared" ref="AB43:AB59" si="62">SUMSQ(X43,Z43)^0.5</f>
        <v>1.0001602202619139E-3</v>
      </c>
      <c r="AC43" s="14">
        <f t="shared" si="25"/>
        <v>2.225100341865591E-6</v>
      </c>
      <c r="AD43" s="13">
        <f t="shared" si="49"/>
        <v>-3.6456438678427701E-5</v>
      </c>
      <c r="AE43" s="13">
        <f t="shared" si="26"/>
        <v>2.4578773686499663E-3</v>
      </c>
      <c r="AG43" s="14" t="str">
        <f t="shared" si="50"/>
        <v>20mHz1m</v>
      </c>
      <c r="AH43" s="12">
        <f>IFERROR(MATCH(AG43,'Ref Z'!$T$6:$T$1055,0),0)</f>
        <v>20</v>
      </c>
      <c r="AI43" s="14">
        <f>IF($AH43&gt;0,INDEX('Ref Z'!O$6:O$1055,$AH43),"")</f>
        <v>1.000130132814815E-3</v>
      </c>
      <c r="AJ43" s="14">
        <f>IF($AH43&gt;0,INDEX('Ref Z'!P$6:P$1055,$AH43),"")</f>
        <v>1E-8</v>
      </c>
      <c r="AK43" s="14">
        <f>IF($AH43&gt;0,INDEX('Ref Z'!Q$6:Q$1055,$AH43),"")</f>
        <v>6.3549491852385219E-8</v>
      </c>
      <c r="AL43" s="14">
        <f>IF($AH43&gt;0,INDEX('Ref Z'!R$6:R$1055,$AH43),"")</f>
        <v>5.0000000000000004E-8</v>
      </c>
      <c r="AM43" s="14">
        <f t="shared" si="9"/>
        <v>1.0001301348338213E-3</v>
      </c>
      <c r="AN43" s="14">
        <f t="shared" si="27"/>
        <v>1.0000000484498429E-8</v>
      </c>
      <c r="AO43" s="13">
        <f t="shared" si="28"/>
        <v>6.3541222968656769E-5</v>
      </c>
      <c r="AP43" s="13">
        <f t="shared" si="29"/>
        <v>4.9993494008065419E-5</v>
      </c>
      <c r="AR43" s="14" t="str">
        <f t="shared" si="51"/>
        <v>20mHz3m1m</v>
      </c>
      <c r="AS43" s="14">
        <f t="shared" si="52"/>
        <v>-3.0086782456476696E-8</v>
      </c>
      <c r="AT43" s="14">
        <f t="shared" si="53"/>
        <v>3.9188582326703204E-3</v>
      </c>
      <c r="AU43" s="14">
        <f t="shared" si="54"/>
        <v>1.0001177158288959E-7</v>
      </c>
      <c r="AV43" s="14">
        <f t="shared" si="55"/>
        <v>3.291905615405336E-3</v>
      </c>
      <c r="AX43" s="14" t="str">
        <f t="shared" si="56"/>
        <v>20mHz3m</v>
      </c>
      <c r="AY43" s="14" t="str">
        <f t="shared" si="57"/>
        <v>20mHz3m</v>
      </c>
      <c r="AZ43" s="14">
        <f t="shared" si="58"/>
        <v>38</v>
      </c>
      <c r="BB43" s="44">
        <f t="shared" si="30"/>
        <v>0.99996991939143043</v>
      </c>
      <c r="BC43" s="44">
        <f t="shared" si="31"/>
        <v>4.4502006837424204E-6</v>
      </c>
      <c r="BD43" s="45">
        <f t="shared" si="59"/>
        <v>9.9997661647084477E-5</v>
      </c>
      <c r="BE43" s="44">
        <f t="shared" si="60"/>
        <v>4.9160089490083176E-3</v>
      </c>
      <c r="BF43" t="str">
        <f t="shared" si="32"/>
        <v>OK</v>
      </c>
    </row>
    <row r="44" spans="1:58" x14ac:dyDescent="0.25">
      <c r="A44" s="8">
        <f t="shared" ref="A44:B59" si="63">A43</f>
        <v>3</v>
      </c>
      <c r="B44" s="46" t="str">
        <f t="shared" si="63"/>
        <v>m</v>
      </c>
      <c r="C44" s="10">
        <f t="shared" si="61"/>
        <v>0.05</v>
      </c>
      <c r="D44" s="7">
        <f t="shared" ref="D44:E59" si="64">D43</f>
        <v>1</v>
      </c>
      <c r="E44" s="7" t="str">
        <f t="shared" si="64"/>
        <v>m</v>
      </c>
      <c r="F44" s="7">
        <v>0.99972432946544709</v>
      </c>
      <c r="G44" s="7">
        <v>1.0195714756020447E-3</v>
      </c>
      <c r="H44" s="7">
        <v>1.5937538483592737E-3</v>
      </c>
      <c r="I44" s="7">
        <v>1.6648472079976516E-3</v>
      </c>
      <c r="J44" s="8" t="s">
        <v>3</v>
      </c>
      <c r="L44" s="8">
        <v>-2.5585039743709963E-4</v>
      </c>
      <c r="M44" s="8">
        <v>5.9341037997255076E-4</v>
      </c>
      <c r="N44" s="8">
        <v>1.7706616440535596E-3</v>
      </c>
      <c r="O44" s="8">
        <v>1.4308426052586367E-3</v>
      </c>
      <c r="P44" s="8" t="s">
        <v>3</v>
      </c>
      <c r="Q44" s="18" t="str">
        <f t="shared" si="43"/>
        <v>OK</v>
      </c>
      <c r="S44" s="12">
        <f t="shared" si="44"/>
        <v>3.0000000000000001E-3</v>
      </c>
      <c r="T44" s="11">
        <f t="shared" si="45"/>
        <v>50</v>
      </c>
      <c r="U44" s="11" t="str">
        <f t="shared" si="46"/>
        <v>mHz</v>
      </c>
      <c r="V44" s="12">
        <f t="shared" si="47"/>
        <v>1E-3</v>
      </c>
      <c r="W44" s="12">
        <f t="shared" si="48"/>
        <v>1E-3</v>
      </c>
      <c r="X44" s="13">
        <f t="shared" si="20"/>
        <v>9.9998017986288427E-4</v>
      </c>
      <c r="Y44" s="13">
        <f t="shared" si="21"/>
        <v>1.1796871928271908E-6</v>
      </c>
      <c r="Z44" s="13">
        <f t="shared" si="22"/>
        <v>-1.7690779569428586E-7</v>
      </c>
      <c r="AA44" s="13">
        <f t="shared" si="23"/>
        <v>2.1952281856337617E-6</v>
      </c>
      <c r="AB44" s="13">
        <f t="shared" si="62"/>
        <v>9.9998019551137828E-4</v>
      </c>
      <c r="AC44" s="14">
        <f t="shared" si="25"/>
        <v>1.1796872382919214E-6</v>
      </c>
      <c r="AD44" s="13">
        <f t="shared" si="49"/>
        <v>-1.7691130025491728E-4</v>
      </c>
      <c r="AE44" s="13">
        <f t="shared" si="26"/>
        <v>2.1952716374337693E-3</v>
      </c>
      <c r="AG44" s="14" t="str">
        <f t="shared" si="50"/>
        <v>50mHz1m</v>
      </c>
      <c r="AH44" s="12">
        <f>IFERROR(MATCH(AG44,'Ref Z'!$T$6:$T$1055,0),0)</f>
        <v>21</v>
      </c>
      <c r="AI44" s="14">
        <f>IF($AH44&gt;0,INDEX('Ref Z'!O$6:O$1055,$AH44),"")</f>
        <v>9.9991286417004796E-4</v>
      </c>
      <c r="AJ44" s="14">
        <f>IF($AH44&gt;0,INDEX('Ref Z'!P$6:P$1055,$AH44),"")</f>
        <v>1E-8</v>
      </c>
      <c r="AK44" s="14">
        <f>IF($AH44&gt;0,INDEX('Ref Z'!Q$6:Q$1055,$AH44),"")</f>
        <v>-7.6898577536315223E-8</v>
      </c>
      <c r="AL44" s="14">
        <f>IF($AH44&gt;0,INDEX('Ref Z'!R$6:R$1055,$AH44),"")</f>
        <v>5.0000000000000004E-8</v>
      </c>
      <c r="AM44" s="14">
        <f t="shared" si="9"/>
        <v>9.9991286712700122E-4</v>
      </c>
      <c r="AN44" s="14">
        <f t="shared" si="27"/>
        <v>1.0000000709730599E-8</v>
      </c>
      <c r="AO44" s="13">
        <f t="shared" si="28"/>
        <v>-7.6905278589989304E-5</v>
      </c>
      <c r="AP44" s="13">
        <f t="shared" si="29"/>
        <v>5.000435688133141E-5</v>
      </c>
      <c r="AR44" s="14" t="str">
        <f t="shared" si="51"/>
        <v>50mHz3m1m</v>
      </c>
      <c r="AS44" s="14">
        <f t="shared" si="52"/>
        <v>-6.7315692836317914E-8</v>
      </c>
      <c r="AT44" s="14">
        <f t="shared" si="53"/>
        <v>2.0391429512286092E-3</v>
      </c>
      <c r="AU44" s="14">
        <f t="shared" si="54"/>
        <v>1.0000921815797064E-7</v>
      </c>
      <c r="AV44" s="14">
        <f t="shared" si="55"/>
        <v>3.3296944163707129E-3</v>
      </c>
      <c r="AX44" s="14" t="str">
        <f t="shared" si="56"/>
        <v>50mHz3m</v>
      </c>
      <c r="AY44" s="14" t="str">
        <f t="shared" si="57"/>
        <v>50mHz3m</v>
      </c>
      <c r="AZ44" s="14">
        <f t="shared" si="58"/>
        <v>39</v>
      </c>
      <c r="BB44" s="44">
        <f t="shared" si="30"/>
        <v>0.99993267028219235</v>
      </c>
      <c r="BC44" s="44">
        <f t="shared" si="31"/>
        <v>2.3593744766050339E-6</v>
      </c>
      <c r="BD44" s="45">
        <f t="shared" si="59"/>
        <v>1.0000602166492798E-4</v>
      </c>
      <c r="BE44" s="44">
        <f t="shared" si="60"/>
        <v>4.3908280180612507E-3</v>
      </c>
      <c r="BF44" t="str">
        <f t="shared" si="32"/>
        <v>OK</v>
      </c>
    </row>
    <row r="45" spans="1:58" x14ac:dyDescent="0.25">
      <c r="A45" s="8">
        <f t="shared" si="63"/>
        <v>3</v>
      </c>
      <c r="B45" s="46" t="str">
        <f t="shared" si="63"/>
        <v>m</v>
      </c>
      <c r="C45" s="10">
        <f t="shared" si="61"/>
        <v>0.1</v>
      </c>
      <c r="D45" s="7">
        <f t="shared" si="64"/>
        <v>1</v>
      </c>
      <c r="E45" s="7" t="str">
        <f t="shared" si="64"/>
        <v>m</v>
      </c>
      <c r="F45" s="7">
        <v>0.99980822907608324</v>
      </c>
      <c r="G45" s="7">
        <v>9.9124727319371744E-4</v>
      </c>
      <c r="H45" s="7">
        <v>1.7442629544016501E-3</v>
      </c>
      <c r="I45" s="7">
        <v>1.5513621338471796E-3</v>
      </c>
      <c r="J45" s="8" t="s">
        <v>3</v>
      </c>
      <c r="L45" s="8">
        <v>-1.4947424239787399E-4</v>
      </c>
      <c r="M45" s="8">
        <v>8.8975033359448312E-6</v>
      </c>
      <c r="N45" s="8">
        <v>1.882788408652256E-3</v>
      </c>
      <c r="O45" s="8">
        <v>7.8592687801186639E-4</v>
      </c>
      <c r="P45" s="8" t="s">
        <v>3</v>
      </c>
      <c r="Q45" s="18" t="str">
        <f t="shared" si="43"/>
        <v>OK</v>
      </c>
      <c r="S45" s="12">
        <f t="shared" si="44"/>
        <v>3.0000000000000001E-3</v>
      </c>
      <c r="T45" s="11">
        <f t="shared" si="45"/>
        <v>100</v>
      </c>
      <c r="U45" s="11" t="str">
        <f t="shared" si="46"/>
        <v>mHz</v>
      </c>
      <c r="V45" s="12">
        <f t="shared" si="47"/>
        <v>1E-3</v>
      </c>
      <c r="W45" s="12">
        <f t="shared" si="48"/>
        <v>1E-3</v>
      </c>
      <c r="X45" s="13">
        <f t="shared" si="20"/>
        <v>9.9995770331848103E-4</v>
      </c>
      <c r="Y45" s="13">
        <f t="shared" si="21"/>
        <v>9.9128720468872874E-7</v>
      </c>
      <c r="Z45" s="13">
        <f t="shared" si="22"/>
        <v>-1.385254542506059E-7</v>
      </c>
      <c r="AA45" s="13">
        <f t="shared" si="23"/>
        <v>1.7390818059873875E-6</v>
      </c>
      <c r="AB45" s="13">
        <f t="shared" si="62"/>
        <v>9.9995771291353755E-4</v>
      </c>
      <c r="AC45" s="14">
        <f t="shared" si="25"/>
        <v>9.9128722445251144E-7</v>
      </c>
      <c r="AD45" s="13">
        <f t="shared" si="49"/>
        <v>-1.3853131277927907E-4</v>
      </c>
      <c r="AE45" s="13">
        <f t="shared" si="26"/>
        <v>1.7391553385340834E-3</v>
      </c>
      <c r="AG45" s="14" t="str">
        <f t="shared" si="50"/>
        <v>100mHz1m</v>
      </c>
      <c r="AH45" s="12">
        <f>IFERROR(MATCH(AG45,'Ref Z'!$T$6:$T$1055,0),0)</f>
        <v>22</v>
      </c>
      <c r="AI45" s="14">
        <f>IF($AH45&gt;0,INDEX('Ref Z'!O$6:O$1055,$AH45),"")</f>
        <v>1.0000182456069695E-3</v>
      </c>
      <c r="AJ45" s="14">
        <f>IF($AH45&gt;0,INDEX('Ref Z'!P$6:P$1055,$AH45),"")</f>
        <v>1E-8</v>
      </c>
      <c r="AK45" s="14">
        <f>IF($AH45&gt;0,INDEX('Ref Z'!Q$6:Q$1055,$AH45),"")</f>
        <v>-3.8533622965496856E-8</v>
      </c>
      <c r="AL45" s="14">
        <f>IF($AH45&gt;0,INDEX('Ref Z'!R$6:R$1055,$AH45),"")</f>
        <v>5.0000000000000004E-8</v>
      </c>
      <c r="AM45" s="14">
        <f t="shared" si="9"/>
        <v>1.0000182463493759E-3</v>
      </c>
      <c r="AN45" s="14">
        <f t="shared" si="27"/>
        <v>1.000000017817431E-8</v>
      </c>
      <c r="AO45" s="13">
        <f t="shared" si="28"/>
        <v>-3.8532919889913757E-5</v>
      </c>
      <c r="AP45" s="13">
        <f t="shared" si="29"/>
        <v>4.9999087663543166E-5</v>
      </c>
      <c r="AR45" s="14" t="str">
        <f t="shared" si="51"/>
        <v>100mHz3m1m</v>
      </c>
      <c r="AS45" s="14">
        <f t="shared" si="52"/>
        <v>6.0542288488497215E-8</v>
      </c>
      <c r="AT45" s="14">
        <f t="shared" si="53"/>
        <v>1.9824945464126556E-3</v>
      </c>
      <c r="AU45" s="14">
        <f t="shared" si="54"/>
        <v>9.9991831285109049E-8</v>
      </c>
      <c r="AV45" s="14">
        <f t="shared" si="55"/>
        <v>3.1027242680972309E-3</v>
      </c>
      <c r="AX45" s="14" t="str">
        <f t="shared" si="56"/>
        <v>100mHz3m</v>
      </c>
      <c r="AY45" s="14" t="str">
        <f t="shared" si="57"/>
        <v>100mHz3m</v>
      </c>
      <c r="AZ45" s="14">
        <f t="shared" si="58"/>
        <v>40</v>
      </c>
      <c r="BB45" s="44">
        <f t="shared" si="30"/>
        <v>1.0000605359957293</v>
      </c>
      <c r="BC45" s="44">
        <f t="shared" si="31"/>
        <v>1.9825744489302407E-6</v>
      </c>
      <c r="BD45" s="45">
        <f t="shared" si="59"/>
        <v>9.9998392889365316E-5</v>
      </c>
      <c r="BE45" s="44">
        <f t="shared" si="60"/>
        <v>3.4786700152462857E-3</v>
      </c>
      <c r="BF45" t="str">
        <f t="shared" si="32"/>
        <v>OK</v>
      </c>
    </row>
    <row r="46" spans="1:58" x14ac:dyDescent="0.25">
      <c r="A46" s="8">
        <f t="shared" si="63"/>
        <v>3</v>
      </c>
      <c r="B46" s="46" t="str">
        <f t="shared" si="63"/>
        <v>m</v>
      </c>
      <c r="C46" s="10">
        <f t="shared" si="61"/>
        <v>0.2</v>
      </c>
      <c r="D46" s="7">
        <f t="shared" si="64"/>
        <v>1</v>
      </c>
      <c r="E46" s="7" t="str">
        <f t="shared" si="64"/>
        <v>m</v>
      </c>
      <c r="F46" s="7">
        <v>0.99853980760808037</v>
      </c>
      <c r="G46" s="7">
        <v>1.8180174582273175E-3</v>
      </c>
      <c r="H46" s="7">
        <v>9.71115819819638E-4</v>
      </c>
      <c r="I46" s="7">
        <v>4.1475685453048013E-4</v>
      </c>
      <c r="J46" s="8" t="s">
        <v>3</v>
      </c>
      <c r="L46" s="8">
        <v>-1.5070486019333567E-3</v>
      </c>
      <c r="M46" s="8">
        <v>1.2523181006500758E-3</v>
      </c>
      <c r="N46" s="8">
        <v>1.09180244130077E-3</v>
      </c>
      <c r="O46" s="8">
        <v>4.1641186689892178E-4</v>
      </c>
      <c r="P46" s="8" t="s">
        <v>3</v>
      </c>
      <c r="Q46" s="18" t="str">
        <f t="shared" si="43"/>
        <v>OK</v>
      </c>
      <c r="S46" s="12">
        <f t="shared" si="44"/>
        <v>3.0000000000000001E-3</v>
      </c>
      <c r="T46" s="11">
        <f t="shared" si="45"/>
        <v>200</v>
      </c>
      <c r="U46" s="11" t="str">
        <f t="shared" si="46"/>
        <v>mHz</v>
      </c>
      <c r="V46" s="12">
        <f t="shared" si="47"/>
        <v>1E-3</v>
      </c>
      <c r="W46" s="12">
        <f t="shared" si="48"/>
        <v>1E-3</v>
      </c>
      <c r="X46" s="13">
        <f t="shared" si="20"/>
        <v>1.0000468562100138E-3</v>
      </c>
      <c r="Y46" s="13">
        <f t="shared" si="21"/>
        <v>2.2075978129258802E-6</v>
      </c>
      <c r="Z46" s="13">
        <f t="shared" si="22"/>
        <v>-1.2068662148113203E-7</v>
      </c>
      <c r="AA46" s="13">
        <f t="shared" si="23"/>
        <v>5.8772620434541048E-7</v>
      </c>
      <c r="AB46" s="13">
        <f t="shared" si="62"/>
        <v>1.0000468634923029E-3</v>
      </c>
      <c r="AC46" s="14">
        <f t="shared" si="25"/>
        <v>2.2075977979896718E-6</v>
      </c>
      <c r="AD46" s="13">
        <f t="shared" si="49"/>
        <v>-1.2068096624254399E-4</v>
      </c>
      <c r="AE46" s="13">
        <f t="shared" si="26"/>
        <v>5.8769871883391405E-4</v>
      </c>
      <c r="AG46" s="14" t="str">
        <f t="shared" si="50"/>
        <v>200mHz1m</v>
      </c>
      <c r="AH46" s="12">
        <f>IFERROR(MATCH(AG46,'Ref Z'!$T$6:$T$1055,0),0)</f>
        <v>23</v>
      </c>
      <c r="AI46" s="14">
        <f>IF($AH46&gt;0,INDEX('Ref Z'!O$6:O$1055,$AH46),"")</f>
        <v>9.9998063392164817E-4</v>
      </c>
      <c r="AJ46" s="14">
        <f>IF($AH46&gt;0,INDEX('Ref Z'!P$6:P$1055,$AH46),"")</f>
        <v>1E-8</v>
      </c>
      <c r="AK46" s="14">
        <f>IF($AH46&gt;0,INDEX('Ref Z'!Q$6:Q$1055,$AH46),"")</f>
        <v>-2.067917993799705E-8</v>
      </c>
      <c r="AL46" s="14">
        <f>IF($AH46&gt;0,INDEX('Ref Z'!R$6:R$1055,$AH46),"")</f>
        <v>5.0000000000000004E-8</v>
      </c>
      <c r="AM46" s="14">
        <f t="shared" si="9"/>
        <v>9.999806341354665E-4</v>
      </c>
      <c r="AN46" s="14">
        <f t="shared" si="27"/>
        <v>1.0000000051317405E-8</v>
      </c>
      <c r="AO46" s="13">
        <f t="shared" si="28"/>
        <v>-2.0679580417423914E-5</v>
      </c>
      <c r="AP46" s="13">
        <f t="shared" si="29"/>
        <v>5.00009683017152E-5</v>
      </c>
      <c r="AR46" s="14" t="str">
        <f t="shared" si="51"/>
        <v>200mHz3m1m</v>
      </c>
      <c r="AS46" s="14">
        <f t="shared" si="52"/>
        <v>-6.6222288365620774E-8</v>
      </c>
      <c r="AT46" s="14">
        <f t="shared" si="53"/>
        <v>3.6360349164683862E-3</v>
      </c>
      <c r="AU46" s="14">
        <f t="shared" si="54"/>
        <v>1.0000744154313498E-7</v>
      </c>
      <c r="AV46" s="14">
        <f t="shared" si="55"/>
        <v>8.2951371056786728E-4</v>
      </c>
      <c r="AX46" s="14" t="str">
        <f t="shared" si="56"/>
        <v>200mHz3m</v>
      </c>
      <c r="AY46" s="14" t="str">
        <f t="shared" si="57"/>
        <v>200mHz3m</v>
      </c>
      <c r="AZ46" s="14">
        <f t="shared" si="58"/>
        <v>41</v>
      </c>
      <c r="BB46" s="44">
        <f t="shared" si="30"/>
        <v>0.99993377374675707</v>
      </c>
      <c r="BC46" s="44">
        <f t="shared" si="31"/>
        <v>4.4151955959906693E-6</v>
      </c>
      <c r="BD46" s="45">
        <f t="shared" si="59"/>
        <v>1.0000138582512007E-4</v>
      </c>
      <c r="BE46" s="44">
        <f t="shared" si="60"/>
        <v>1.1764604682296829E-3</v>
      </c>
      <c r="BF46" t="str">
        <f t="shared" si="32"/>
        <v>OK</v>
      </c>
    </row>
    <row r="47" spans="1:58" x14ac:dyDescent="0.25">
      <c r="A47" s="8">
        <f t="shared" si="63"/>
        <v>3</v>
      </c>
      <c r="B47" s="46" t="str">
        <f t="shared" si="63"/>
        <v>m</v>
      </c>
      <c r="C47" s="10">
        <f t="shared" si="61"/>
        <v>0.5</v>
      </c>
      <c r="D47" s="7">
        <f t="shared" si="64"/>
        <v>1</v>
      </c>
      <c r="E47" s="7" t="str">
        <f t="shared" si="64"/>
        <v>m</v>
      </c>
      <c r="F47" s="7">
        <v>1.0013689569143049</v>
      </c>
      <c r="G47" s="7">
        <v>2.7631390288276826E-4</v>
      </c>
      <c r="H47" s="7">
        <v>-3.8417730126255991E-4</v>
      </c>
      <c r="I47" s="7">
        <v>2.965825701931795E-4</v>
      </c>
      <c r="J47" s="8" t="s">
        <v>3</v>
      </c>
      <c r="L47" s="8">
        <v>1.2674391273408614E-3</v>
      </c>
      <c r="M47" s="8">
        <v>2.8015298077119845E-4</v>
      </c>
      <c r="N47" s="8">
        <v>-4.1575007566802241E-4</v>
      </c>
      <c r="O47" s="8">
        <v>1.9160877496670174E-3</v>
      </c>
      <c r="P47" s="8" t="s">
        <v>3</v>
      </c>
      <c r="Q47" s="18" t="str">
        <f t="shared" si="43"/>
        <v>OK</v>
      </c>
      <c r="S47" s="12">
        <f t="shared" si="44"/>
        <v>3.0000000000000001E-3</v>
      </c>
      <c r="T47" s="11">
        <f t="shared" si="45"/>
        <v>500</v>
      </c>
      <c r="U47" s="11" t="str">
        <f t="shared" si="46"/>
        <v>mHz</v>
      </c>
      <c r="V47" s="12">
        <f t="shared" si="47"/>
        <v>1E-3</v>
      </c>
      <c r="W47" s="12">
        <f t="shared" si="48"/>
        <v>1E-3</v>
      </c>
      <c r="X47" s="13">
        <f t="shared" si="20"/>
        <v>1.0001015177869641E-3</v>
      </c>
      <c r="Y47" s="13">
        <f t="shared" si="21"/>
        <v>3.934908710012157E-7</v>
      </c>
      <c r="Z47" s="13">
        <f t="shared" si="22"/>
        <v>3.1572774405462504E-8</v>
      </c>
      <c r="AA47" s="13">
        <f t="shared" si="23"/>
        <v>1.9389052285675045E-6</v>
      </c>
      <c r="AB47" s="13">
        <f t="shared" si="62"/>
        <v>1.0001015182853335E-3</v>
      </c>
      <c r="AC47" s="14">
        <f t="shared" si="25"/>
        <v>3.9349087556599632E-7</v>
      </c>
      <c r="AD47" s="13">
        <f t="shared" si="49"/>
        <v>3.1569569522140333E-5</v>
      </c>
      <c r="AE47" s="13">
        <f t="shared" si="26"/>
        <v>1.9387084132872277E-3</v>
      </c>
      <c r="AG47" s="14" t="str">
        <f t="shared" si="50"/>
        <v>500mHz1m</v>
      </c>
      <c r="AH47" s="12">
        <f>IFERROR(MATCH(AG47,'Ref Z'!$T$6:$T$1055,0),0)</f>
        <v>24</v>
      </c>
      <c r="AI47" s="14">
        <f>IF($AH47&gt;0,INDEX('Ref Z'!O$6:O$1055,$AH47),"")</f>
        <v>1.0000271284582173E-3</v>
      </c>
      <c r="AJ47" s="14">
        <f>IF($AH47&gt;0,INDEX('Ref Z'!P$6:P$1055,$AH47),"")</f>
        <v>1E-8</v>
      </c>
      <c r="AK47" s="14">
        <f>IF($AH47&gt;0,INDEX('Ref Z'!Q$6:Q$1055,$AH47),"")</f>
        <v>1.3157103988248497E-7</v>
      </c>
      <c r="AL47" s="14">
        <f>IF($AH47&gt;0,INDEX('Ref Z'!R$6:R$1055,$AH47),"")</f>
        <v>5.0000000000000004E-8</v>
      </c>
      <c r="AM47" s="14">
        <f t="shared" si="9"/>
        <v>1.0000271371134518E-3</v>
      </c>
      <c r="AN47" s="14">
        <f t="shared" si="27"/>
        <v>1.0000002077199669E-8</v>
      </c>
      <c r="AO47" s="13">
        <f t="shared" si="28"/>
        <v>1.3156746990071016E-4</v>
      </c>
      <c r="AP47" s="13">
        <f t="shared" si="29"/>
        <v>4.9998642765718856E-5</v>
      </c>
      <c r="AR47" s="14" t="str">
        <f t="shared" si="51"/>
        <v>500mHz3m1m</v>
      </c>
      <c r="AS47" s="14">
        <f t="shared" si="52"/>
        <v>-7.4389328746839872E-8</v>
      </c>
      <c r="AT47" s="14">
        <f t="shared" si="53"/>
        <v>5.526278058560133E-4</v>
      </c>
      <c r="AU47" s="14">
        <f t="shared" si="54"/>
        <v>9.9998265477022461E-8</v>
      </c>
      <c r="AV47" s="14">
        <f t="shared" si="55"/>
        <v>5.9316514249369793E-4</v>
      </c>
      <c r="AX47" s="14" t="str">
        <f t="shared" si="56"/>
        <v>500mHz3m</v>
      </c>
      <c r="AY47" s="14" t="str">
        <f t="shared" si="57"/>
        <v>500mHz3m</v>
      </c>
      <c r="AZ47" s="14">
        <f t="shared" si="58"/>
        <v>42</v>
      </c>
      <c r="BB47" s="44">
        <f t="shared" si="30"/>
        <v>0.99992562637840088</v>
      </c>
      <c r="BC47" s="44">
        <f t="shared" si="31"/>
        <v>7.8698175119553948E-7</v>
      </c>
      <c r="BD47" s="45">
        <f t="shared" si="59"/>
        <v>9.9997900378569822E-5</v>
      </c>
      <c r="BE47" s="44">
        <f t="shared" si="60"/>
        <v>3.8777391752516225E-3</v>
      </c>
      <c r="BF47" t="str">
        <f t="shared" si="32"/>
        <v>OK</v>
      </c>
    </row>
    <row r="48" spans="1:58" x14ac:dyDescent="0.25">
      <c r="A48" s="8">
        <f t="shared" si="63"/>
        <v>3</v>
      </c>
      <c r="B48" s="46" t="str">
        <f t="shared" si="63"/>
        <v>m</v>
      </c>
      <c r="C48" s="10">
        <f t="shared" si="61"/>
        <v>1</v>
      </c>
      <c r="D48" s="7">
        <f t="shared" si="64"/>
        <v>1</v>
      </c>
      <c r="E48" s="7" t="str">
        <f t="shared" si="64"/>
        <v>m</v>
      </c>
      <c r="F48" s="7">
        <v>0.99911212299242347</v>
      </c>
      <c r="G48" s="7">
        <v>1.7220764454291875E-4</v>
      </c>
      <c r="H48" s="7">
        <v>1.6984783417672347E-3</v>
      </c>
      <c r="I48" s="7">
        <v>1.3445474123079443E-3</v>
      </c>
      <c r="J48" s="8" t="s">
        <v>3</v>
      </c>
      <c r="L48" s="8">
        <v>-1.0907370488776372E-3</v>
      </c>
      <c r="M48" s="8">
        <v>6.069234596801193E-5</v>
      </c>
      <c r="N48" s="8">
        <v>1.8362078328458974E-3</v>
      </c>
      <c r="O48" s="8">
        <v>1.9111992272939449E-3</v>
      </c>
      <c r="P48" s="8" t="s">
        <v>3</v>
      </c>
      <c r="Q48" s="18" t="str">
        <f t="shared" si="43"/>
        <v>OK</v>
      </c>
      <c r="S48" s="12">
        <f t="shared" si="44"/>
        <v>3.0000000000000001E-3</v>
      </c>
      <c r="T48" s="11">
        <f t="shared" si="45"/>
        <v>1</v>
      </c>
      <c r="U48" s="11" t="str">
        <f t="shared" si="46"/>
        <v>Hz</v>
      </c>
      <c r="V48" s="12">
        <f t="shared" si="47"/>
        <v>1E-3</v>
      </c>
      <c r="W48" s="12">
        <f t="shared" si="48"/>
        <v>1E-3</v>
      </c>
      <c r="X48" s="13">
        <f t="shared" si="20"/>
        <v>1.0002028600413011E-3</v>
      </c>
      <c r="Y48" s="13">
        <f t="shared" si="21"/>
        <v>1.8258979625959691E-7</v>
      </c>
      <c r="Z48" s="13">
        <f t="shared" si="22"/>
        <v>-1.3772949107866261E-7</v>
      </c>
      <c r="AA48" s="13">
        <f t="shared" si="23"/>
        <v>2.3367691863667153E-6</v>
      </c>
      <c r="AB48" s="13">
        <f t="shared" si="62"/>
        <v>1.0002028695240838E-3</v>
      </c>
      <c r="AC48" s="14">
        <f t="shared" si="25"/>
        <v>1.8259007806075867E-7</v>
      </c>
      <c r="AD48" s="13">
        <f t="shared" si="49"/>
        <v>-1.3770155606478279E-4</v>
      </c>
      <c r="AE48" s="13">
        <f t="shared" si="26"/>
        <v>2.3362952012518029E-3</v>
      </c>
      <c r="AG48" s="14" t="str">
        <f t="shared" si="50"/>
        <v>1Hz1m</v>
      </c>
      <c r="AH48" s="12">
        <f>IFERROR(MATCH(AG48,'Ref Z'!$T$6:$T$1055,0),0)</f>
        <v>25</v>
      </c>
      <c r="AI48" s="14">
        <f>IF($AH48&gt;0,INDEX('Ref Z'!O$6:O$1055,$AH48),"")</f>
        <v>1.0001830113751148E-3</v>
      </c>
      <c r="AJ48" s="14">
        <f>IF($AH48&gt;0,INDEX('Ref Z'!P$6:P$1055,$AH48),"")</f>
        <v>1E-8</v>
      </c>
      <c r="AK48" s="14">
        <f>IF($AH48&gt;0,INDEX('Ref Z'!Q$6:Q$1055,$AH48),"")</f>
        <v>-3.7713687765019259E-8</v>
      </c>
      <c r="AL48" s="14">
        <f>IF($AH48&gt;0,INDEX('Ref Z'!R$6:R$1055,$AH48),"")</f>
        <v>5.0000000000000004E-8</v>
      </c>
      <c r="AM48" s="14">
        <f t="shared" si="9"/>
        <v>1.0001830120861459E-3</v>
      </c>
      <c r="AN48" s="14">
        <f t="shared" si="27"/>
        <v>1.0000000170616211E-8</v>
      </c>
      <c r="AO48" s="13">
        <f t="shared" si="28"/>
        <v>-3.7706786976209786E-5</v>
      </c>
      <c r="AP48" s="13">
        <f t="shared" si="29"/>
        <v>4.9990851035940471E-5</v>
      </c>
      <c r="AR48" s="14" t="str">
        <f t="shared" si="51"/>
        <v>1Hz3m1m</v>
      </c>
      <c r="AS48" s="14">
        <f t="shared" si="52"/>
        <v>-1.9848666186345065E-8</v>
      </c>
      <c r="AT48" s="14">
        <f t="shared" si="53"/>
        <v>3.4441528923101109E-4</v>
      </c>
      <c r="AU48" s="14">
        <f t="shared" si="54"/>
        <v>1.0001580331364334E-7</v>
      </c>
      <c r="AV48" s="14">
        <f t="shared" si="55"/>
        <v>2.6890948250807289E-3</v>
      </c>
      <c r="AX48" s="14" t="str">
        <f t="shared" si="56"/>
        <v>1Hz3m</v>
      </c>
      <c r="AY48" s="14" t="str">
        <f t="shared" si="57"/>
        <v>1Hz3m</v>
      </c>
      <c r="AZ48" s="14">
        <f t="shared" si="58"/>
        <v>43</v>
      </c>
      <c r="BB48" s="44">
        <f t="shared" si="30"/>
        <v>0.99998014658971401</v>
      </c>
      <c r="BC48" s="44">
        <f t="shared" si="31"/>
        <v>3.6518015625849161E-7</v>
      </c>
      <c r="BD48" s="45">
        <f t="shared" si="59"/>
        <v>9.9994769088572997E-5</v>
      </c>
      <c r="BE48" s="44">
        <f t="shared" si="60"/>
        <v>4.6728578145237964E-3</v>
      </c>
      <c r="BF48" t="str">
        <f t="shared" si="32"/>
        <v>OK</v>
      </c>
    </row>
    <row r="49" spans="1:58" x14ac:dyDescent="0.25">
      <c r="A49" s="8">
        <f t="shared" si="63"/>
        <v>3</v>
      </c>
      <c r="B49" s="46" t="str">
        <f t="shared" si="63"/>
        <v>m</v>
      </c>
      <c r="C49" s="10">
        <f t="shared" si="61"/>
        <v>2</v>
      </c>
      <c r="D49" s="7">
        <f t="shared" si="64"/>
        <v>1</v>
      </c>
      <c r="E49" s="7" t="str">
        <f t="shared" si="64"/>
        <v>m</v>
      </c>
      <c r="F49" s="7">
        <v>1.0001979084279136</v>
      </c>
      <c r="G49" s="7">
        <v>1.3491332588022598E-3</v>
      </c>
      <c r="H49" s="7">
        <v>-9.3577842763404976E-4</v>
      </c>
      <c r="I49" s="7">
        <v>7.2805266875093828E-4</v>
      </c>
      <c r="J49" s="8" t="s">
        <v>3</v>
      </c>
      <c r="L49" s="8">
        <v>2.4975579544861149E-4</v>
      </c>
      <c r="M49" s="8">
        <v>1.0508800235561881E-4</v>
      </c>
      <c r="N49" s="8">
        <v>-9.1842304179942972E-4</v>
      </c>
      <c r="O49" s="8">
        <v>1.2435338571012279E-3</v>
      </c>
      <c r="P49" s="8" t="s">
        <v>3</v>
      </c>
      <c r="Q49" s="18" t="str">
        <f t="shared" si="43"/>
        <v>OK</v>
      </c>
      <c r="S49" s="12">
        <f t="shared" si="44"/>
        <v>3.0000000000000001E-3</v>
      </c>
      <c r="T49" s="11">
        <f t="shared" si="45"/>
        <v>2</v>
      </c>
      <c r="U49" s="11" t="str">
        <f t="shared" si="46"/>
        <v>Hz</v>
      </c>
      <c r="V49" s="12">
        <f t="shared" si="47"/>
        <v>1E-3</v>
      </c>
      <c r="W49" s="12">
        <f t="shared" si="48"/>
        <v>1E-3</v>
      </c>
      <c r="X49" s="13">
        <f t="shared" si="20"/>
        <v>9.999481526324649E-4</v>
      </c>
      <c r="Y49" s="13">
        <f t="shared" si="21"/>
        <v>1.3532198780115151E-6</v>
      </c>
      <c r="Z49" s="13">
        <f t="shared" si="22"/>
        <v>-1.7355385834620046E-8</v>
      </c>
      <c r="AA49" s="13">
        <f t="shared" si="23"/>
        <v>1.4409847820960568E-6</v>
      </c>
      <c r="AB49" s="13">
        <f t="shared" si="62"/>
        <v>9.9994815278307749E-4</v>
      </c>
      <c r="AC49" s="14">
        <f t="shared" si="25"/>
        <v>1.3532198780388108E-6</v>
      </c>
      <c r="AD49" s="13">
        <f t="shared" si="49"/>
        <v>-1.7356285710601612E-5</v>
      </c>
      <c r="AE49" s="13">
        <f t="shared" si="26"/>
        <v>1.4410594969947624E-3</v>
      </c>
      <c r="AG49" s="14" t="str">
        <f t="shared" si="50"/>
        <v>2Hz1m</v>
      </c>
      <c r="AH49" s="12">
        <f>IFERROR(MATCH(AG49,'Ref Z'!$T$6:$T$1055,0),0)</f>
        <v>26</v>
      </c>
      <c r="AI49" s="14">
        <f>IF($AH49&gt;0,INDEX('Ref Z'!O$6:O$1055,$AH49),"")</f>
        <v>9.9995947848812816E-4</v>
      </c>
      <c r="AJ49" s="14">
        <f>IF($AH49&gt;0,INDEX('Ref Z'!P$6:P$1055,$AH49),"")</f>
        <v>1E-8</v>
      </c>
      <c r="AK49" s="14">
        <f>IF($AH49&gt;0,INDEX('Ref Z'!Q$6:Q$1055,$AH49),"")</f>
        <v>8.2643799182595509E-8</v>
      </c>
      <c r="AL49" s="14">
        <f>IF($AH49&gt;0,INDEX('Ref Z'!R$6:R$1055,$AH49),"")</f>
        <v>5.0000000000000004E-8</v>
      </c>
      <c r="AM49" s="14">
        <f t="shared" si="9"/>
        <v>9.9995948190326526E-4</v>
      </c>
      <c r="AN49" s="14">
        <f t="shared" si="27"/>
        <v>1.0000000819666092E-8</v>
      </c>
      <c r="AO49" s="13">
        <f t="shared" si="28"/>
        <v>8.2647147981816061E-5</v>
      </c>
      <c r="AP49" s="13">
        <f t="shared" si="29"/>
        <v>5.0002025822986009E-5</v>
      </c>
      <c r="AR49" s="14" t="str">
        <f t="shared" si="51"/>
        <v>2Hz3m1m</v>
      </c>
      <c r="AS49" s="14">
        <f t="shared" si="52"/>
        <v>1.1325855663263731E-8</v>
      </c>
      <c r="AT49" s="14">
        <f t="shared" si="53"/>
        <v>2.6982665176230498E-3</v>
      </c>
      <c r="AU49" s="14">
        <f t="shared" si="54"/>
        <v>9.9999185017215551E-8</v>
      </c>
      <c r="AV49" s="14">
        <f t="shared" si="55"/>
        <v>1.4561053383603309E-3</v>
      </c>
      <c r="AX49" s="14" t="str">
        <f t="shared" si="56"/>
        <v>2Hz3m</v>
      </c>
      <c r="AY49" s="14" t="str">
        <f t="shared" si="57"/>
        <v>2Hz3m</v>
      </c>
      <c r="AZ49" s="14">
        <f t="shared" si="58"/>
        <v>44</v>
      </c>
      <c r="BB49" s="44">
        <f t="shared" si="30"/>
        <v>1.0000113297076016</v>
      </c>
      <c r="BC49" s="44">
        <f t="shared" si="31"/>
        <v>2.706439756096094E-6</v>
      </c>
      <c r="BD49" s="45">
        <f t="shared" si="59"/>
        <v>1.0000343369241767E-4</v>
      </c>
      <c r="BE49" s="44">
        <f t="shared" si="60"/>
        <v>2.8825527051732449E-3</v>
      </c>
      <c r="BF49" t="str">
        <f t="shared" si="32"/>
        <v>OK</v>
      </c>
    </row>
    <row r="50" spans="1:58" x14ac:dyDescent="0.25">
      <c r="A50" s="8">
        <f t="shared" si="63"/>
        <v>3</v>
      </c>
      <c r="B50" s="46" t="str">
        <f t="shared" si="63"/>
        <v>m</v>
      </c>
      <c r="C50" s="10">
        <f t="shared" si="61"/>
        <v>5</v>
      </c>
      <c r="D50" s="7">
        <f t="shared" si="64"/>
        <v>1</v>
      </c>
      <c r="E50" s="7" t="str">
        <f t="shared" si="64"/>
        <v>m</v>
      </c>
      <c r="F50" s="7">
        <v>0.99898220819350259</v>
      </c>
      <c r="G50" s="7">
        <v>1.2115339333483586E-3</v>
      </c>
      <c r="H50" s="7">
        <v>-1.7711034306910286E-3</v>
      </c>
      <c r="I50" s="7">
        <v>1.5149256524953868E-3</v>
      </c>
      <c r="J50" s="8" t="s">
        <v>3</v>
      </c>
      <c r="L50" s="8">
        <v>-8.8299175402085841E-4</v>
      </c>
      <c r="M50" s="8">
        <v>1.0889759176059863E-3</v>
      </c>
      <c r="N50" s="8">
        <v>-1.618012121336302E-3</v>
      </c>
      <c r="O50" s="8">
        <v>1.577691932614794E-3</v>
      </c>
      <c r="P50" s="8" t="s">
        <v>3</v>
      </c>
      <c r="Q50" s="18" t="str">
        <f t="shared" si="43"/>
        <v>OK</v>
      </c>
      <c r="S50" s="12">
        <f t="shared" si="44"/>
        <v>3.0000000000000001E-3</v>
      </c>
      <c r="T50" s="11">
        <f t="shared" si="45"/>
        <v>5</v>
      </c>
      <c r="U50" s="11" t="str">
        <f t="shared" si="46"/>
        <v>Hz</v>
      </c>
      <c r="V50" s="12">
        <f t="shared" si="47"/>
        <v>1E-3</v>
      </c>
      <c r="W50" s="12">
        <f t="shared" si="48"/>
        <v>1E-3</v>
      </c>
      <c r="X50" s="13">
        <f t="shared" si="20"/>
        <v>9.9986519994752355E-4</v>
      </c>
      <c r="Y50" s="13">
        <f t="shared" si="21"/>
        <v>1.6290128976715761E-6</v>
      </c>
      <c r="Z50" s="13">
        <f t="shared" si="22"/>
        <v>-1.5309130935472669E-7</v>
      </c>
      <c r="AA50" s="13">
        <f t="shared" si="23"/>
        <v>2.1872612022404586E-6</v>
      </c>
      <c r="AB50" s="13">
        <f t="shared" si="62"/>
        <v>9.9986521166757795E-4</v>
      </c>
      <c r="AC50" s="14">
        <f t="shared" si="25"/>
        <v>1.6290129130011684E-6</v>
      </c>
      <c r="AD50" s="13">
        <f t="shared" si="49"/>
        <v>-1.531119476569854E-4</v>
      </c>
      <c r="AE50" s="13">
        <f t="shared" si="26"/>
        <v>2.1875560478551632E-3</v>
      </c>
      <c r="AG50" s="14" t="str">
        <f t="shared" si="50"/>
        <v>5Hz1m</v>
      </c>
      <c r="AH50" s="12">
        <f>IFERROR(MATCH(AG50,'Ref Z'!$T$6:$T$1055,0),0)</f>
        <v>27</v>
      </c>
      <c r="AI50" s="14">
        <f>IF($AH50&gt;0,INDEX('Ref Z'!O$6:O$1055,$AH50),"")</f>
        <v>9.9993144148382532E-4</v>
      </c>
      <c r="AJ50" s="14">
        <f>IF($AH50&gt;0,INDEX('Ref Z'!P$6:P$1055,$AH50),"")</f>
        <v>1E-8</v>
      </c>
      <c r="AK50" s="14">
        <f>IF($AH50&gt;0,INDEX('Ref Z'!Q$6:Q$1055,$AH50),"")</f>
        <v>-5.3102779792008755E-8</v>
      </c>
      <c r="AL50" s="14">
        <f>IF($AH50&gt;0,INDEX('Ref Z'!R$6:R$1055,$AH50),"")</f>
        <v>5.0000000000000004E-8</v>
      </c>
      <c r="AM50" s="14">
        <f t="shared" si="9"/>
        <v>9.999314428938747E-4</v>
      </c>
      <c r="AN50" s="14">
        <f t="shared" si="27"/>
        <v>1.0000000338435022E-8</v>
      </c>
      <c r="AO50" s="13">
        <f t="shared" si="28"/>
        <v>-5.3106420639485364E-5</v>
      </c>
      <c r="AP50" s="13">
        <f t="shared" si="29"/>
        <v>5.000342802263457E-5</v>
      </c>
      <c r="AR50" s="14" t="str">
        <f t="shared" si="51"/>
        <v>5Hz3m1m</v>
      </c>
      <c r="AS50" s="14">
        <f t="shared" si="52"/>
        <v>6.6241536301765019E-8</v>
      </c>
      <c r="AT50" s="14">
        <f t="shared" si="53"/>
        <v>2.4230678667173521E-3</v>
      </c>
      <c r="AU50" s="14">
        <f t="shared" si="54"/>
        <v>9.9988529562717943E-8</v>
      </c>
      <c r="AV50" s="14">
        <f t="shared" si="55"/>
        <v>3.0298513054033351E-3</v>
      </c>
      <c r="AX50" s="14" t="str">
        <f t="shared" si="56"/>
        <v>5Hz3m</v>
      </c>
      <c r="AY50" s="14" t="str">
        <f t="shared" si="57"/>
        <v>5Hz3m</v>
      </c>
      <c r="AZ50" s="14">
        <f t="shared" si="58"/>
        <v>45</v>
      </c>
      <c r="BB50" s="44">
        <f t="shared" si="30"/>
        <v>1.0000662401546967</v>
      </c>
      <c r="BC50" s="44">
        <f t="shared" si="31"/>
        <v>3.2580258260176795E-6</v>
      </c>
      <c r="BD50" s="45">
        <f t="shared" si="59"/>
        <v>1.0000552701750004E-4</v>
      </c>
      <c r="BE50" s="44">
        <f t="shared" si="60"/>
        <v>4.3753978325227543E-3</v>
      </c>
      <c r="BF50" t="str">
        <f t="shared" si="32"/>
        <v>OK</v>
      </c>
    </row>
    <row r="51" spans="1:58" x14ac:dyDescent="0.25">
      <c r="A51" s="8">
        <f t="shared" si="63"/>
        <v>3</v>
      </c>
      <c r="B51" s="46" t="str">
        <f t="shared" si="63"/>
        <v>m</v>
      </c>
      <c r="C51" s="10">
        <f t="shared" si="61"/>
        <v>10</v>
      </c>
      <c r="D51" s="7">
        <f t="shared" si="64"/>
        <v>1</v>
      </c>
      <c r="E51" s="7" t="str">
        <f t="shared" si="64"/>
        <v>m</v>
      </c>
      <c r="F51" s="7">
        <v>1.0001245451657228</v>
      </c>
      <c r="G51" s="7">
        <v>1.4876849934664634E-3</v>
      </c>
      <c r="H51" s="7">
        <v>1.1092060931486558E-3</v>
      </c>
      <c r="I51" s="7">
        <v>1.7247866250074367E-3</v>
      </c>
      <c r="J51" s="8" t="s">
        <v>3</v>
      </c>
      <c r="L51" s="8">
        <v>2.3113956174730503E-4</v>
      </c>
      <c r="M51" s="8">
        <v>1.6674199483603057E-4</v>
      </c>
      <c r="N51" s="8">
        <v>1.2319056174082917E-3</v>
      </c>
      <c r="O51" s="8">
        <v>6.5147861289682307E-4</v>
      </c>
      <c r="P51" s="8" t="s">
        <v>3</v>
      </c>
      <c r="Q51" s="18" t="str">
        <f t="shared" si="43"/>
        <v>OK</v>
      </c>
      <c r="S51" s="12">
        <f t="shared" si="44"/>
        <v>3.0000000000000001E-3</v>
      </c>
      <c r="T51" s="11">
        <f t="shared" si="45"/>
        <v>10</v>
      </c>
      <c r="U51" s="11" t="str">
        <f t="shared" si="46"/>
        <v>Hz</v>
      </c>
      <c r="V51" s="12">
        <f t="shared" si="47"/>
        <v>1E-3</v>
      </c>
      <c r="W51" s="12">
        <f t="shared" si="48"/>
        <v>1E-3</v>
      </c>
      <c r="X51" s="13">
        <f t="shared" si="20"/>
        <v>9.998934056039755E-4</v>
      </c>
      <c r="Y51" s="13">
        <f t="shared" si="21"/>
        <v>1.4970001778981894E-6</v>
      </c>
      <c r="Z51" s="13">
        <f t="shared" si="22"/>
        <v>-1.226995242596359E-7</v>
      </c>
      <c r="AA51" s="13">
        <f t="shared" si="23"/>
        <v>1.8437226702697216E-6</v>
      </c>
      <c r="AB51" s="13">
        <f t="shared" si="62"/>
        <v>9.9989341313236465E-4</v>
      </c>
      <c r="AC51" s="14">
        <f t="shared" si="25"/>
        <v>1.4970001837239006E-6</v>
      </c>
      <c r="AD51" s="13">
        <f t="shared" si="49"/>
        <v>-1.2271260411967114E-4</v>
      </c>
      <c r="AE51" s="13">
        <f t="shared" si="26"/>
        <v>1.8439192031116005E-3</v>
      </c>
      <c r="AG51" s="14" t="str">
        <f t="shared" si="50"/>
        <v>10Hz1m</v>
      </c>
      <c r="AH51" s="12">
        <f>IFERROR(MATCH(AG51,'Ref Z'!$T$6:$T$1055,0),0)</f>
        <v>28</v>
      </c>
      <c r="AI51" s="14">
        <f>IF($AH51&gt;0,INDEX('Ref Z'!O$6:O$1055,$AH51),"")</f>
        <v>9.9986569923476857E-4</v>
      </c>
      <c r="AJ51" s="14">
        <f>IF($AH51&gt;0,INDEX('Ref Z'!P$6:P$1055,$AH51),"")</f>
        <v>1E-8</v>
      </c>
      <c r="AK51" s="14">
        <f>IF($AH51&gt;0,INDEX('Ref Z'!Q$6:Q$1055,$AH51),"")</f>
        <v>-2.2700474148877506E-8</v>
      </c>
      <c r="AL51" s="14">
        <f>IF($AH51&gt;0,INDEX('Ref Z'!R$6:R$1055,$AH51),"")</f>
        <v>5.0000000000000004E-8</v>
      </c>
      <c r="AM51" s="14">
        <f t="shared" si="9"/>
        <v>9.9986569949245892E-4</v>
      </c>
      <c r="AN51" s="14">
        <f t="shared" si="27"/>
        <v>1.0000000061853996E-8</v>
      </c>
      <c r="AO51" s="13">
        <f t="shared" si="28"/>
        <v>-2.2703523245522508E-5</v>
      </c>
      <c r="AP51" s="13">
        <f t="shared" si="29"/>
        <v>5.0006715914957052E-5</v>
      </c>
      <c r="AR51" s="14" t="str">
        <f t="shared" si="51"/>
        <v>10Hz3m1m</v>
      </c>
      <c r="AS51" s="14">
        <f t="shared" si="52"/>
        <v>-2.7706369206932993E-8</v>
      </c>
      <c r="AT51" s="14">
        <f t="shared" si="53"/>
        <v>2.9753699869497314E-3</v>
      </c>
      <c r="AU51" s="14">
        <f t="shared" si="54"/>
        <v>9.9999050110758389E-8</v>
      </c>
      <c r="AV51" s="14">
        <f t="shared" si="55"/>
        <v>3.4495732503772372E-3</v>
      </c>
      <c r="AX51" s="14" t="str">
        <f t="shared" si="56"/>
        <v>10Hz3m</v>
      </c>
      <c r="AY51" s="14" t="str">
        <f t="shared" si="57"/>
        <v>10Hz3m</v>
      </c>
      <c r="AZ51" s="14">
        <f t="shared" si="58"/>
        <v>46</v>
      </c>
      <c r="BB51" s="44">
        <f t="shared" si="30"/>
        <v>0.9999722834058693</v>
      </c>
      <c r="BC51" s="44">
        <f t="shared" si="31"/>
        <v>2.9940003674644978E-6</v>
      </c>
      <c r="BD51" s="45">
        <f t="shared" si="59"/>
        <v>1.0000908087414863E-4</v>
      </c>
      <c r="BE51" s="44">
        <f t="shared" si="60"/>
        <v>3.688177433645442E-3</v>
      </c>
      <c r="BF51" t="str">
        <f t="shared" si="32"/>
        <v>OK</v>
      </c>
    </row>
    <row r="52" spans="1:58" x14ac:dyDescent="0.25">
      <c r="A52" s="8">
        <f t="shared" si="63"/>
        <v>3</v>
      </c>
      <c r="B52" s="46" t="str">
        <f t="shared" si="63"/>
        <v>m</v>
      </c>
      <c r="C52" s="10">
        <f t="shared" si="61"/>
        <v>20</v>
      </c>
      <c r="D52" s="7">
        <f t="shared" si="64"/>
        <v>1</v>
      </c>
      <c r="E52" s="7" t="str">
        <f t="shared" si="64"/>
        <v>m</v>
      </c>
      <c r="F52" s="7">
        <v>1.0010723043576633</v>
      </c>
      <c r="G52" s="7">
        <v>1.2255894715493632E-3</v>
      </c>
      <c r="H52" s="7">
        <v>1.78256248671879E-3</v>
      </c>
      <c r="I52" s="7">
        <v>1.2876817535863016E-3</v>
      </c>
      <c r="J52" s="8" t="s">
        <v>3</v>
      </c>
      <c r="L52" s="8">
        <v>1.0133204723418755E-3</v>
      </c>
      <c r="M52" s="8">
        <v>1.6600140738597452E-3</v>
      </c>
      <c r="N52" s="8">
        <v>1.6911382674972887E-3</v>
      </c>
      <c r="O52" s="8">
        <v>1.8277181661798313E-3</v>
      </c>
      <c r="P52" s="8" t="s">
        <v>3</v>
      </c>
      <c r="Q52" s="18" t="str">
        <f t="shared" si="43"/>
        <v>OK</v>
      </c>
      <c r="S52" s="12">
        <f t="shared" si="44"/>
        <v>3.0000000000000001E-3</v>
      </c>
      <c r="T52" s="11">
        <f t="shared" si="45"/>
        <v>20</v>
      </c>
      <c r="U52" s="11" t="str">
        <f t="shared" si="46"/>
        <v>Hz</v>
      </c>
      <c r="V52" s="12">
        <f t="shared" si="47"/>
        <v>1E-3</v>
      </c>
      <c r="W52" s="12">
        <f t="shared" si="48"/>
        <v>1E-3</v>
      </c>
      <c r="X52" s="13">
        <f t="shared" si="20"/>
        <v>1.0000589838853214E-3</v>
      </c>
      <c r="Y52" s="13">
        <f t="shared" si="21"/>
        <v>2.063423436472765E-6</v>
      </c>
      <c r="Z52" s="13">
        <f t="shared" si="22"/>
        <v>9.1424219221501298E-8</v>
      </c>
      <c r="AA52" s="13">
        <f t="shared" si="23"/>
        <v>2.2357723483178825E-6</v>
      </c>
      <c r="AB52" s="13">
        <f t="shared" si="62"/>
        <v>1.0000589880642689E-3</v>
      </c>
      <c r="AC52" s="14">
        <f t="shared" si="25"/>
        <v>2.0634234379733088E-6</v>
      </c>
      <c r="AD52" s="13">
        <f t="shared" si="49"/>
        <v>9.141882672921964E-5</v>
      </c>
      <c r="AE52" s="13">
        <f t="shared" si="26"/>
        <v>2.2356404708292351E-3</v>
      </c>
      <c r="AG52" s="14" t="str">
        <f t="shared" si="50"/>
        <v>20Hz1m</v>
      </c>
      <c r="AH52" s="12">
        <f>IFERROR(MATCH(AG52,'Ref Z'!$T$6:$T$1055,0),0)</f>
        <v>29</v>
      </c>
      <c r="AI52" s="14">
        <f>IF($AH52&gt;0,INDEX('Ref Z'!O$6:O$1055,$AH52),"")</f>
        <v>1.0000316504569287E-3</v>
      </c>
      <c r="AJ52" s="14">
        <f>IF($AH52&gt;0,INDEX('Ref Z'!P$6:P$1055,$AH52),"")</f>
        <v>1E-8</v>
      </c>
      <c r="AK52" s="14">
        <f>IF($AH52&gt;0,INDEX('Ref Z'!Q$6:Q$1055,$AH52),"")</f>
        <v>1.9142470599295372E-7</v>
      </c>
      <c r="AL52" s="14">
        <f>IF($AH52&gt;0,INDEX('Ref Z'!R$6:R$1055,$AH52),"")</f>
        <v>5.0000000000000004E-8</v>
      </c>
      <c r="AM52" s="14">
        <f t="shared" si="9"/>
        <v>1.0000316687780576E-3</v>
      </c>
      <c r="AN52" s="14">
        <f t="shared" si="27"/>
        <v>1.0000004396930707E-8</v>
      </c>
      <c r="AO52" s="13">
        <f t="shared" si="28"/>
        <v>1.9141864516736571E-4</v>
      </c>
      <c r="AP52" s="13">
        <f t="shared" si="29"/>
        <v>4.9998415731882619E-5</v>
      </c>
      <c r="AR52" s="14" t="str">
        <f t="shared" si="51"/>
        <v>20Hz3m1m</v>
      </c>
      <c r="AS52" s="14">
        <f t="shared" si="52"/>
        <v>-2.7333428392634779E-8</v>
      </c>
      <c r="AT52" s="14">
        <f t="shared" si="53"/>
        <v>2.4511789431191245E-3</v>
      </c>
      <c r="AU52" s="14">
        <f t="shared" si="54"/>
        <v>1.0000048677145242E-7</v>
      </c>
      <c r="AV52" s="14">
        <f t="shared" si="55"/>
        <v>2.5753635076579714E-3</v>
      </c>
      <c r="AX52" s="14" t="str">
        <f t="shared" si="56"/>
        <v>20Hz3m</v>
      </c>
      <c r="AY52" s="14" t="str">
        <f t="shared" si="57"/>
        <v>20Hz3m</v>
      </c>
      <c r="AZ52" s="14">
        <f t="shared" si="58"/>
        <v>47</v>
      </c>
      <c r="BB52" s="44">
        <f t="shared" si="30"/>
        <v>0.99997268232520542</v>
      </c>
      <c r="BC52" s="44">
        <f t="shared" si="31"/>
        <v>4.1268468759587353E-6</v>
      </c>
      <c r="BD52" s="45">
        <f t="shared" si="59"/>
        <v>9.9999818438146075E-5</v>
      </c>
      <c r="BE52" s="44">
        <f t="shared" si="60"/>
        <v>4.4715604771504497E-3</v>
      </c>
      <c r="BF52" t="str">
        <f t="shared" si="32"/>
        <v>OK</v>
      </c>
    </row>
    <row r="53" spans="1:58" x14ac:dyDescent="0.25">
      <c r="A53" s="8">
        <f t="shared" si="63"/>
        <v>3</v>
      </c>
      <c r="B53" s="46" t="str">
        <f t="shared" si="63"/>
        <v>m</v>
      </c>
      <c r="C53" s="10">
        <f t="shared" si="61"/>
        <v>50</v>
      </c>
      <c r="D53" s="7">
        <f t="shared" si="64"/>
        <v>1</v>
      </c>
      <c r="E53" s="7" t="str">
        <f t="shared" si="64"/>
        <v>m</v>
      </c>
      <c r="F53" s="7">
        <v>0.99914945572143388</v>
      </c>
      <c r="G53" s="7">
        <v>1.4824390753974675E-4</v>
      </c>
      <c r="H53" s="7">
        <v>1.1040404395992007E-3</v>
      </c>
      <c r="I53" s="7">
        <v>1.1706300385573769E-3</v>
      </c>
      <c r="J53" s="8" t="s">
        <v>3</v>
      </c>
      <c r="L53" s="8">
        <v>-8.3203193756140167E-4</v>
      </c>
      <c r="M53" s="8">
        <v>1.5308775712981875E-3</v>
      </c>
      <c r="N53" s="8">
        <v>9.0144550742659332E-4</v>
      </c>
      <c r="O53" s="8">
        <v>1.2730736947348792E-3</v>
      </c>
      <c r="P53" s="8" t="s">
        <v>3</v>
      </c>
      <c r="Q53" s="18" t="str">
        <f t="shared" si="43"/>
        <v>OK</v>
      </c>
      <c r="S53" s="12">
        <f t="shared" si="44"/>
        <v>3.0000000000000001E-3</v>
      </c>
      <c r="T53" s="11">
        <f t="shared" si="45"/>
        <v>50</v>
      </c>
      <c r="U53" s="11" t="str">
        <f t="shared" si="46"/>
        <v>Hz</v>
      </c>
      <c r="V53" s="12">
        <f t="shared" si="47"/>
        <v>1E-3</v>
      </c>
      <c r="W53" s="12">
        <f t="shared" si="48"/>
        <v>1E-3</v>
      </c>
      <c r="X53" s="13">
        <f t="shared" si="20"/>
        <v>9.9998148765899526E-4</v>
      </c>
      <c r="Y53" s="13">
        <f t="shared" si="21"/>
        <v>1.5380384892539232E-6</v>
      </c>
      <c r="Z53" s="13">
        <f t="shared" si="22"/>
        <v>2.0259493217260741E-7</v>
      </c>
      <c r="AA53" s="13">
        <f t="shared" si="23"/>
        <v>1.7294771809419061E-6</v>
      </c>
      <c r="AB53" s="13">
        <f t="shared" si="62"/>
        <v>9.999815081817283E-4</v>
      </c>
      <c r="AC53" s="14">
        <f t="shared" si="25"/>
        <v>1.5380384976007885E-6</v>
      </c>
      <c r="AD53" s="13">
        <f t="shared" si="49"/>
        <v>2.0259867997653917E-4</v>
      </c>
      <c r="AE53" s="13">
        <f t="shared" si="26"/>
        <v>1.7295091552879675E-3</v>
      </c>
      <c r="AG53" s="14" t="str">
        <f t="shared" si="50"/>
        <v>50Hz1m</v>
      </c>
      <c r="AH53" s="12">
        <f>IFERROR(MATCH(AG53,'Ref Z'!$T$6:$T$1055,0),0)</f>
        <v>30</v>
      </c>
      <c r="AI53" s="14">
        <f>IF($AH53&gt;0,INDEX('Ref Z'!O$6:O$1055,$AH53),"")</f>
        <v>9.9999638104353544E-4</v>
      </c>
      <c r="AJ53" s="14">
        <f>IF($AH53&gt;0,INDEX('Ref Z'!P$6:P$1055,$AH53),"")</f>
        <v>1E-8</v>
      </c>
      <c r="AK53" s="14">
        <f>IF($AH53&gt;0,INDEX('Ref Z'!Q$6:Q$1055,$AH53),"")</f>
        <v>3.0259778667098211E-7</v>
      </c>
      <c r="AL53" s="14">
        <f>IF($AH53&gt;0,INDEX('Ref Z'!R$6:R$1055,$AH53),"")</f>
        <v>5.0000000000000004E-8</v>
      </c>
      <c r="AM53" s="14">
        <f t="shared" si="9"/>
        <v>9.9999642682641033E-4</v>
      </c>
      <c r="AN53" s="14">
        <f t="shared" si="27"/>
        <v>1.0000010987922947E-8</v>
      </c>
      <c r="AO53" s="13">
        <f t="shared" si="28"/>
        <v>3.0259887252723049E-4</v>
      </c>
      <c r="AP53" s="13">
        <f t="shared" si="29"/>
        <v>5.0000176461724175E-5</v>
      </c>
      <c r="AR53" s="14" t="str">
        <f t="shared" si="51"/>
        <v>50Hz3m1m</v>
      </c>
      <c r="AS53" s="14">
        <f t="shared" si="52"/>
        <v>1.4893384540177676E-8</v>
      </c>
      <c r="AT53" s="14">
        <f t="shared" si="53"/>
        <v>2.9648781524813447E-4</v>
      </c>
      <c r="AU53" s="14">
        <f t="shared" si="54"/>
        <v>1.000028544983747E-7</v>
      </c>
      <c r="AV53" s="14">
        <f t="shared" si="55"/>
        <v>2.3412600776486544E-3</v>
      </c>
      <c r="AX53" s="14" t="str">
        <f t="shared" si="56"/>
        <v>50Hz3m</v>
      </c>
      <c r="AY53" s="14" t="str">
        <f t="shared" si="57"/>
        <v>50Hz3m</v>
      </c>
      <c r="AZ53" s="14">
        <f t="shared" si="58"/>
        <v>48</v>
      </c>
      <c r="BB53" s="44">
        <f t="shared" si="30"/>
        <v>1.00001491892056</v>
      </c>
      <c r="BC53" s="44">
        <f t="shared" si="31"/>
        <v>3.0760769952178312E-6</v>
      </c>
      <c r="BD53" s="45">
        <f t="shared" si="59"/>
        <v>1.0000019255069131E-4</v>
      </c>
      <c r="BE53" s="44">
        <f t="shared" si="60"/>
        <v>3.4593796684587543E-3</v>
      </c>
      <c r="BF53" t="str">
        <f t="shared" si="32"/>
        <v>OK</v>
      </c>
    </row>
    <row r="54" spans="1:58" x14ac:dyDescent="0.25">
      <c r="A54" s="8">
        <f t="shared" si="63"/>
        <v>3</v>
      </c>
      <c r="B54" s="46" t="str">
        <f t="shared" si="63"/>
        <v>m</v>
      </c>
      <c r="C54" s="10">
        <f t="shared" si="61"/>
        <v>100</v>
      </c>
      <c r="D54" s="7">
        <f t="shared" si="64"/>
        <v>1</v>
      </c>
      <c r="E54" s="7" t="str">
        <f t="shared" si="64"/>
        <v>m</v>
      </c>
      <c r="F54" s="7">
        <v>1.0003888181166152</v>
      </c>
      <c r="G54" s="7">
        <v>2.9130218243516123E-4</v>
      </c>
      <c r="H54" s="7">
        <v>4.2549912494419185E-4</v>
      </c>
      <c r="I54" s="7">
        <v>1.3499039198322912E-3</v>
      </c>
      <c r="J54" s="8" t="s">
        <v>3</v>
      </c>
      <c r="L54" s="8">
        <v>3.9719518833492029E-4</v>
      </c>
      <c r="M54" s="8">
        <v>8.3020871235860573E-4</v>
      </c>
      <c r="N54" s="8">
        <v>-4.4793230986541816E-4</v>
      </c>
      <c r="O54" s="8">
        <v>1.0676612855000942E-4</v>
      </c>
      <c r="P54" s="8" t="s">
        <v>3</v>
      </c>
      <c r="Q54" s="18" t="str">
        <f t="shared" si="43"/>
        <v>OK</v>
      </c>
      <c r="S54" s="12">
        <f t="shared" si="44"/>
        <v>3.0000000000000001E-3</v>
      </c>
      <c r="T54" s="11">
        <f t="shared" si="45"/>
        <v>100</v>
      </c>
      <c r="U54" s="11" t="str">
        <f t="shared" si="46"/>
        <v>Hz</v>
      </c>
      <c r="V54" s="12">
        <f t="shared" si="47"/>
        <v>1E-3</v>
      </c>
      <c r="W54" s="12">
        <f t="shared" si="48"/>
        <v>1E-3</v>
      </c>
      <c r="X54" s="13">
        <f t="shared" si="20"/>
        <v>9.9999162292828034E-4</v>
      </c>
      <c r="Y54" s="13">
        <f t="shared" si="21"/>
        <v>8.7983149953137166E-7</v>
      </c>
      <c r="Z54" s="13">
        <f t="shared" si="22"/>
        <v>8.7343143480961005E-7</v>
      </c>
      <c r="AA54" s="13">
        <f t="shared" si="23"/>
        <v>1.3541194921365479E-6</v>
      </c>
      <c r="AB54" s="13">
        <f t="shared" si="62"/>
        <v>9.9999200437263865E-4</v>
      </c>
      <c r="AC54" s="14">
        <f t="shared" si="25"/>
        <v>8.7983195888879286E-7</v>
      </c>
      <c r="AD54" s="13">
        <f t="shared" si="49"/>
        <v>8.7343852955468464E-4</v>
      </c>
      <c r="AE54" s="13">
        <f t="shared" si="26"/>
        <v>1.3541300207905896E-3</v>
      </c>
      <c r="AG54" s="14" t="str">
        <f t="shared" si="50"/>
        <v>100Hz1m</v>
      </c>
      <c r="AH54" s="12">
        <f>IFERROR(MATCH(AG54,'Ref Z'!$T$6:$T$1055,0),0)</f>
        <v>31</v>
      </c>
      <c r="AI54" s="14">
        <f>IF($AH54&gt;0,INDEX('Ref Z'!O$6:O$1055,$AH54),"")</f>
        <v>1.0000367089537615E-3</v>
      </c>
      <c r="AJ54" s="14">
        <f>IF($AH54&gt;0,INDEX('Ref Z'!P$6:P$1055,$AH54),"")</f>
        <v>1E-8</v>
      </c>
      <c r="AK54" s="14">
        <f>IF($AH54&gt;0,INDEX('Ref Z'!Q$6:Q$1055,$AH54),"")</f>
        <v>9.734742054929484E-7</v>
      </c>
      <c r="AL54" s="14">
        <f>IF($AH54&gt;0,INDEX('Ref Z'!R$6:R$1055,$AH54),"")</f>
        <v>5.0000000000000004E-8</v>
      </c>
      <c r="AM54" s="14">
        <f t="shared" si="9"/>
        <v>1.0000371827622707E-3</v>
      </c>
      <c r="AN54" s="14">
        <f t="shared" si="27"/>
        <v>1.0000113709140716E-8</v>
      </c>
      <c r="AO54" s="13">
        <f t="shared" si="28"/>
        <v>9.734381641142069E-4</v>
      </c>
      <c r="AP54" s="13">
        <f t="shared" si="29"/>
        <v>4.9998118189894752E-5</v>
      </c>
      <c r="AR54" s="14" t="str">
        <f t="shared" si="51"/>
        <v>100Hz3m1m</v>
      </c>
      <c r="AS54" s="14">
        <f t="shared" si="52"/>
        <v>4.5086025481175934E-8</v>
      </c>
      <c r="AT54" s="14">
        <f t="shared" si="53"/>
        <v>5.8260436495614399E-4</v>
      </c>
      <c r="AU54" s="14">
        <f t="shared" si="54"/>
        <v>1.0004277068333835E-7</v>
      </c>
      <c r="AV54" s="14">
        <f t="shared" si="55"/>
        <v>2.6998078401275784E-3</v>
      </c>
      <c r="AX54" s="14" t="str">
        <f t="shared" si="56"/>
        <v>100Hz3m</v>
      </c>
      <c r="AY54" s="14" t="str">
        <f t="shared" si="57"/>
        <v>100Hz3m</v>
      </c>
      <c r="AZ54" s="14">
        <f t="shared" si="58"/>
        <v>49</v>
      </c>
      <c r="BB54" s="44">
        <f t="shared" si="30"/>
        <v>1.0000451787508644</v>
      </c>
      <c r="BC54" s="44">
        <f t="shared" si="31"/>
        <v>1.7596639178060005E-6</v>
      </c>
      <c r="BD54" s="45">
        <f t="shared" si="59"/>
        <v>9.9999634559522254E-5</v>
      </c>
      <c r="BE54" s="44">
        <f t="shared" si="60"/>
        <v>2.7087215184746884E-3</v>
      </c>
      <c r="BF54" t="str">
        <f t="shared" si="32"/>
        <v>OK</v>
      </c>
    </row>
    <row r="55" spans="1:58" x14ac:dyDescent="0.25">
      <c r="A55" s="8">
        <f t="shared" si="63"/>
        <v>3</v>
      </c>
      <c r="B55" s="46" t="str">
        <f t="shared" si="63"/>
        <v>m</v>
      </c>
      <c r="C55" s="10">
        <f t="shared" si="61"/>
        <v>200</v>
      </c>
      <c r="D55" s="7">
        <f t="shared" si="64"/>
        <v>1</v>
      </c>
      <c r="E55" s="7" t="str">
        <f t="shared" si="64"/>
        <v>m</v>
      </c>
      <c r="F55" s="7">
        <v>0.99976958091746204</v>
      </c>
      <c r="G55" s="7">
        <v>2.8105050599810976E-4</v>
      </c>
      <c r="H55" s="7">
        <v>9.0784184083180159E-4</v>
      </c>
      <c r="I55" s="7">
        <v>6.8135632668211337E-4</v>
      </c>
      <c r="J55" s="8" t="s">
        <v>3</v>
      </c>
      <c r="L55" s="8">
        <v>-2.3261595680244997E-4</v>
      </c>
      <c r="M55" s="8">
        <v>1.2565552247382164E-3</v>
      </c>
      <c r="N55" s="8">
        <v>-8.7598975042705587E-4</v>
      </c>
      <c r="O55" s="8">
        <v>3.4499787800116726E-4</v>
      </c>
      <c r="P55" s="8" t="s">
        <v>3</v>
      </c>
      <c r="Q55" s="18" t="str">
        <f t="shared" si="43"/>
        <v>OK</v>
      </c>
      <c r="S55" s="12">
        <f t="shared" si="44"/>
        <v>3.0000000000000001E-3</v>
      </c>
      <c r="T55" s="11">
        <f t="shared" si="45"/>
        <v>200</v>
      </c>
      <c r="U55" s="11" t="str">
        <f t="shared" si="46"/>
        <v>Hz</v>
      </c>
      <c r="V55" s="12">
        <f t="shared" si="47"/>
        <v>1E-3</v>
      </c>
      <c r="W55" s="12">
        <f t="shared" si="48"/>
        <v>1E-3</v>
      </c>
      <c r="X55" s="13">
        <f t="shared" si="20"/>
        <v>1.0000021968742646E-3</v>
      </c>
      <c r="Y55" s="13">
        <f t="shared" si="21"/>
        <v>1.2876025861028328E-6</v>
      </c>
      <c r="Z55" s="13">
        <f t="shared" si="22"/>
        <v>1.7838315912588574E-6</v>
      </c>
      <c r="AA55" s="13">
        <f t="shared" si="23"/>
        <v>7.6372114003414307E-7</v>
      </c>
      <c r="AB55" s="13">
        <f t="shared" si="62"/>
        <v>1.0000037878970765E-3</v>
      </c>
      <c r="AC55" s="14">
        <f t="shared" si="25"/>
        <v>1.2876012582191921E-6</v>
      </c>
      <c r="AD55" s="13">
        <f t="shared" si="49"/>
        <v>1.7838257803463355E-3</v>
      </c>
      <c r="AE55" s="13">
        <f t="shared" si="26"/>
        <v>7.6372048589258524E-4</v>
      </c>
      <c r="AG55" s="14" t="str">
        <f t="shared" si="50"/>
        <v>200Hz1m</v>
      </c>
      <c r="AH55" s="12">
        <f>IFERROR(MATCH(AG55,'Ref Z'!$T$6:$T$1055,0),0)</f>
        <v>32</v>
      </c>
      <c r="AI55" s="14">
        <f>IF($AH55&gt;0,INDEX('Ref Z'!O$6:O$1055,$AH55),"")</f>
        <v>1.0000354314931325E-3</v>
      </c>
      <c r="AJ55" s="14">
        <f>IF($AH55&gt;0,INDEX('Ref Z'!P$6:P$1055,$AH55),"")</f>
        <v>1E-8</v>
      </c>
      <c r="AK55" s="14">
        <f>IF($AH55&gt;0,INDEX('Ref Z'!Q$6:Q$1055,$AH55),"")</f>
        <v>1.8838921534369946E-6</v>
      </c>
      <c r="AL55" s="14">
        <f>IF($AH55&gt;0,INDEX('Ref Z'!R$6:R$1055,$AH55),"")</f>
        <v>5.0000000000000004E-8</v>
      </c>
      <c r="AM55" s="14">
        <f t="shared" si="9"/>
        <v>1.0000372059535093E-3</v>
      </c>
      <c r="AN55" s="14">
        <f t="shared" si="27"/>
        <v>1.0000425845201068E-8</v>
      </c>
      <c r="AO55" s="13">
        <f t="shared" si="28"/>
        <v>1.8838231782560653E-3</v>
      </c>
      <c r="AP55" s="13">
        <f t="shared" si="29"/>
        <v>4.9998054603778657E-5</v>
      </c>
      <c r="AR55" s="14" t="str">
        <f t="shared" si="51"/>
        <v>200Hz3m1m</v>
      </c>
      <c r="AS55" s="14">
        <f t="shared" si="52"/>
        <v>3.3234618867930901E-8</v>
      </c>
      <c r="AT55" s="14">
        <f t="shared" si="53"/>
        <v>5.6210101208517159E-4</v>
      </c>
      <c r="AU55" s="14">
        <f t="shared" si="54"/>
        <v>1.0006056217813715E-7</v>
      </c>
      <c r="AV55" s="14">
        <f t="shared" si="55"/>
        <v>1.3627126542815147E-3</v>
      </c>
      <c r="AX55" s="14" t="str">
        <f t="shared" si="56"/>
        <v>200Hz3m</v>
      </c>
      <c r="AY55" s="14" t="str">
        <f t="shared" si="57"/>
        <v>200Hz3m</v>
      </c>
      <c r="AZ55" s="14">
        <f t="shared" si="58"/>
        <v>50</v>
      </c>
      <c r="BB55" s="44">
        <f t="shared" si="30"/>
        <v>1.0000334179298491</v>
      </c>
      <c r="BC55" s="44">
        <f t="shared" si="31"/>
        <v>2.575202516457802E-6</v>
      </c>
      <c r="BD55" s="45">
        <f t="shared" si="59"/>
        <v>9.9997397909729795E-5</v>
      </c>
      <c r="BE55" s="44">
        <f t="shared" si="60"/>
        <v>1.5282590512580609E-3</v>
      </c>
      <c r="BF55" t="str">
        <f t="shared" si="32"/>
        <v>OK</v>
      </c>
    </row>
    <row r="56" spans="1:58" x14ac:dyDescent="0.25">
      <c r="A56" s="8">
        <f t="shared" si="63"/>
        <v>3</v>
      </c>
      <c r="B56" s="46" t="str">
        <f t="shared" si="63"/>
        <v>m</v>
      </c>
      <c r="C56" s="10">
        <f t="shared" si="61"/>
        <v>500</v>
      </c>
      <c r="D56" s="7">
        <f t="shared" si="64"/>
        <v>1</v>
      </c>
      <c r="E56" s="7" t="str">
        <f t="shared" si="64"/>
        <v>m</v>
      </c>
      <c r="F56" s="7">
        <v>1.0020637502874359</v>
      </c>
      <c r="G56" s="7">
        <v>1.4004631217650297E-4</v>
      </c>
      <c r="H56" s="7">
        <v>4.7788226885544039E-3</v>
      </c>
      <c r="I56" s="7">
        <v>1.5973090552987847E-3</v>
      </c>
      <c r="J56" s="8" t="s">
        <v>3</v>
      </c>
      <c r="L56" s="8">
        <v>1.2427426210874441E-3</v>
      </c>
      <c r="M56" s="8">
        <v>6.728652455401949E-5</v>
      </c>
      <c r="N56" s="8">
        <v>3.555837959100651E-4</v>
      </c>
      <c r="O56" s="8">
        <v>1.97024481220823E-4</v>
      </c>
      <c r="P56" s="8" t="s">
        <v>3</v>
      </c>
      <c r="Q56" s="18" t="str">
        <f t="shared" si="43"/>
        <v>OK</v>
      </c>
      <c r="S56" s="12">
        <f t="shared" si="44"/>
        <v>3.0000000000000001E-3</v>
      </c>
      <c r="T56" s="11">
        <f t="shared" si="45"/>
        <v>500</v>
      </c>
      <c r="U56" s="11" t="str">
        <f t="shared" si="46"/>
        <v>Hz</v>
      </c>
      <c r="V56" s="12">
        <f t="shared" si="47"/>
        <v>1E-3</v>
      </c>
      <c r="W56" s="12">
        <f t="shared" si="48"/>
        <v>1E-3</v>
      </c>
      <c r="X56" s="13">
        <f t="shared" si="20"/>
        <v>1.0008210076663485E-3</v>
      </c>
      <c r="Y56" s="13">
        <f t="shared" si="21"/>
        <v>1.5537195995673478E-7</v>
      </c>
      <c r="Z56" s="13">
        <f t="shared" si="22"/>
        <v>4.4232388926443391E-6</v>
      </c>
      <c r="AA56" s="13">
        <f t="shared" si="23"/>
        <v>1.6094144476609593E-6</v>
      </c>
      <c r="AB56" s="13">
        <f t="shared" si="62"/>
        <v>1.0008307821148322E-3</v>
      </c>
      <c r="AC56" s="14">
        <f t="shared" si="25"/>
        <v>1.5553317324532564E-7</v>
      </c>
      <c r="AD56" s="13">
        <f t="shared" si="49"/>
        <v>4.4195815829770361E-3</v>
      </c>
      <c r="AE56" s="13">
        <f t="shared" si="26"/>
        <v>1.608062926153132E-3</v>
      </c>
      <c r="AG56" s="14" t="str">
        <f t="shared" si="50"/>
        <v>500Hz1m</v>
      </c>
      <c r="AH56" s="12">
        <f>IFERROR(MATCH(AG56,'Ref Z'!$T$6:$T$1055,0),0)</f>
        <v>33</v>
      </c>
      <c r="AI56" s="14">
        <f>IF($AH56&gt;0,INDEX('Ref Z'!O$6:O$1055,$AH56),"")</f>
        <v>1.0007342813551489E-3</v>
      </c>
      <c r="AJ56" s="14">
        <f>IF($AH56&gt;0,INDEX('Ref Z'!P$6:P$1055,$AH56),"")</f>
        <v>1.5811388300841903E-8</v>
      </c>
      <c r="AK56" s="14">
        <f>IF($AH56&gt;0,INDEX('Ref Z'!Q$6:Q$1055,$AH56),"")</f>
        <v>4.5228806126670028E-6</v>
      </c>
      <c r="AL56" s="14">
        <f>IF($AH56&gt;0,INDEX('Ref Z'!R$6:R$1055,$AH56),"")</f>
        <v>5.0000000000000004E-8</v>
      </c>
      <c r="AM56" s="14">
        <f t="shared" si="9"/>
        <v>1.0007445020225904E-3</v>
      </c>
      <c r="AN56" s="14">
        <f t="shared" si="27"/>
        <v>1.5812841571089865E-8</v>
      </c>
      <c r="AO56" s="13">
        <f t="shared" si="28"/>
        <v>4.5195312100922416E-3</v>
      </c>
      <c r="AP56" s="13">
        <f t="shared" si="29"/>
        <v>4.9962343346688964E-5</v>
      </c>
      <c r="AR56" s="14" t="str">
        <f t="shared" si="51"/>
        <v>500Hz3m1m</v>
      </c>
      <c r="AS56" s="14">
        <f t="shared" si="52"/>
        <v>-8.6726311199604791E-8</v>
      </c>
      <c r="AT56" s="14">
        <f t="shared" si="53"/>
        <v>2.8009262479928687E-4</v>
      </c>
      <c r="AU56" s="14">
        <f t="shared" si="54"/>
        <v>9.964172002266364E-8</v>
      </c>
      <c r="AV56" s="14">
        <f t="shared" si="55"/>
        <v>3.1946181109888524E-3</v>
      </c>
      <c r="AX56" s="14" t="str">
        <f t="shared" si="56"/>
        <v>500Hz3m</v>
      </c>
      <c r="AY56" s="14" t="str">
        <f t="shared" si="57"/>
        <v>500Hz3m</v>
      </c>
      <c r="AZ56" s="14">
        <f t="shared" si="58"/>
        <v>51</v>
      </c>
      <c r="BB56" s="44">
        <f t="shared" si="30"/>
        <v>0.99991379152821469</v>
      </c>
      <c r="BC56" s="44">
        <f t="shared" si="31"/>
        <v>3.1106634689323677E-7</v>
      </c>
      <c r="BD56" s="45">
        <f t="shared" si="59"/>
        <v>9.9949627115205469E-5</v>
      </c>
      <c r="BE56" s="44">
        <f t="shared" si="60"/>
        <v>3.216513910062474E-3</v>
      </c>
      <c r="BF56" t="str">
        <f t="shared" si="32"/>
        <v>OK</v>
      </c>
    </row>
    <row r="57" spans="1:58" x14ac:dyDescent="0.25">
      <c r="A57" s="8">
        <f t="shared" si="63"/>
        <v>3</v>
      </c>
      <c r="B57" s="46" t="str">
        <f t="shared" si="63"/>
        <v>m</v>
      </c>
      <c r="C57" s="10">
        <f t="shared" si="61"/>
        <v>1000</v>
      </c>
      <c r="D57" s="7">
        <f t="shared" si="64"/>
        <v>1</v>
      </c>
      <c r="E57" s="7" t="str">
        <f t="shared" si="64"/>
        <v>m</v>
      </c>
      <c r="F57" s="7">
        <v>1.0022307427263499</v>
      </c>
      <c r="G57" s="7">
        <v>7.9747071388165777E-4</v>
      </c>
      <c r="H57" s="7">
        <v>9.4649775352765742E-3</v>
      </c>
      <c r="I57" s="7">
        <v>8.2140366108870199E-5</v>
      </c>
      <c r="J57" s="8" t="s">
        <v>3</v>
      </c>
      <c r="L57" s="8">
        <v>5.789440966059038E-4</v>
      </c>
      <c r="M57" s="8">
        <v>1.72672471917191E-3</v>
      </c>
      <c r="N57" s="8">
        <v>2.0867299443368329E-4</v>
      </c>
      <c r="O57" s="8">
        <v>1.9045885886621961E-3</v>
      </c>
      <c r="P57" s="8" t="s">
        <v>3</v>
      </c>
      <c r="Q57" s="18" t="str">
        <f t="shared" si="43"/>
        <v>OK</v>
      </c>
      <c r="S57" s="12">
        <f t="shared" si="44"/>
        <v>3.0000000000000001E-3</v>
      </c>
      <c r="T57" s="11">
        <f t="shared" si="45"/>
        <v>1</v>
      </c>
      <c r="U57" s="11" t="str">
        <f t="shared" si="46"/>
        <v>kHz</v>
      </c>
      <c r="V57" s="12">
        <f t="shared" si="47"/>
        <v>1E-3</v>
      </c>
      <c r="W57" s="12">
        <f t="shared" si="48"/>
        <v>1E-3</v>
      </c>
      <c r="X57" s="13">
        <f t="shared" si="20"/>
        <v>1.001651798629744E-3</v>
      </c>
      <c r="Y57" s="13">
        <f t="shared" si="21"/>
        <v>1.9019825959504026E-6</v>
      </c>
      <c r="Z57" s="13">
        <f t="shared" si="22"/>
        <v>9.2563045408428907E-6</v>
      </c>
      <c r="AA57" s="13">
        <f t="shared" si="23"/>
        <v>1.906359024897135E-6</v>
      </c>
      <c r="AB57" s="13">
        <f t="shared" si="62"/>
        <v>1.0016945666578981E-3</v>
      </c>
      <c r="AC57" s="14">
        <f t="shared" si="25"/>
        <v>1.9019829700815252E-6</v>
      </c>
      <c r="AD57" s="13">
        <f t="shared" si="49"/>
        <v>9.2407771649470668E-3</v>
      </c>
      <c r="AE57" s="13">
        <f t="shared" si="26"/>
        <v>1.903133664770987E-3</v>
      </c>
      <c r="AG57" s="14" t="str">
        <f t="shared" si="50"/>
        <v>1kHz1m</v>
      </c>
      <c r="AH57" s="12">
        <f>IFERROR(MATCH(AG57,'Ref Z'!$T$6:$T$1055,0),0)</f>
        <v>34</v>
      </c>
      <c r="AI57" s="14">
        <f>IF($AH57&gt;0,INDEX('Ref Z'!O$6:O$1055,$AH57),"")</f>
        <v>1.0017292784183019E-3</v>
      </c>
      <c r="AJ57" s="14">
        <f>IF($AH57&gt;0,INDEX('Ref Z'!P$6:P$1055,$AH57),"")</f>
        <v>4.4721359549995803E-8</v>
      </c>
      <c r="AK57" s="14">
        <f>IF($AH57&gt;0,INDEX('Ref Z'!Q$6:Q$1055,$AH57),"")</f>
        <v>9.357088577703422E-6</v>
      </c>
      <c r="AL57" s="14">
        <f>IF($AH57&gt;0,INDEX('Ref Z'!R$6:R$1055,$AH57),"")</f>
        <v>1.0000000000000001E-7</v>
      </c>
      <c r="AM57" s="14">
        <f t="shared" si="9"/>
        <v>1.0017729794454943E-3</v>
      </c>
      <c r="AN57" s="14">
        <f t="shared" si="27"/>
        <v>4.4729162340788051E-8</v>
      </c>
      <c r="AO57" s="13">
        <f t="shared" si="28"/>
        <v>9.3406638386407601E-3</v>
      </c>
      <c r="AP57" s="13">
        <f t="shared" si="29"/>
        <v>9.9819532141814569E-5</v>
      </c>
      <c r="AR57" s="14" t="str">
        <f t="shared" si="51"/>
        <v>1kHz3m1m</v>
      </c>
      <c r="AS57" s="14">
        <f t="shared" si="52"/>
        <v>7.7479788557861459E-8</v>
      </c>
      <c r="AT57" s="14">
        <f t="shared" si="53"/>
        <v>1.5949414283902977E-3</v>
      </c>
      <c r="AU57" s="14">
        <f t="shared" si="54"/>
        <v>1.0078403686053133E-7</v>
      </c>
      <c r="AV57" s="14">
        <f t="shared" si="55"/>
        <v>1.6428076265344316E-4</v>
      </c>
      <c r="AX57" s="14" t="str">
        <f t="shared" si="56"/>
        <v>1kHz3m</v>
      </c>
      <c r="AY57" s="14" t="str">
        <f t="shared" si="57"/>
        <v>1kHz3m</v>
      </c>
      <c r="AZ57" s="14">
        <f t="shared" si="58"/>
        <v>52</v>
      </c>
      <c r="BB57" s="44">
        <f t="shared" si="30"/>
        <v>1.0000782801366865</v>
      </c>
      <c r="BC57" s="44">
        <f t="shared" si="31"/>
        <v>3.8039659404269178E-6</v>
      </c>
      <c r="BD57" s="45">
        <f t="shared" si="59"/>
        <v>9.9886673693693265E-5</v>
      </c>
      <c r="BE57" s="44">
        <f t="shared" si="60"/>
        <v>3.8075759904348068E-3</v>
      </c>
      <c r="BF57" t="str">
        <f t="shared" si="32"/>
        <v>OK</v>
      </c>
    </row>
    <row r="58" spans="1:58" x14ac:dyDescent="0.25">
      <c r="A58" s="8">
        <f t="shared" si="63"/>
        <v>3</v>
      </c>
      <c r="B58" s="46" t="str">
        <f t="shared" si="63"/>
        <v>m</v>
      </c>
      <c r="C58" s="10">
        <f t="shared" si="61"/>
        <v>2000</v>
      </c>
      <c r="D58" s="7">
        <f t="shared" si="64"/>
        <v>1</v>
      </c>
      <c r="E58" s="7" t="str">
        <f t="shared" si="64"/>
        <v>m</v>
      </c>
      <c r="F58" s="7">
        <v>1.0040963878330729</v>
      </c>
      <c r="G58" s="7">
        <v>1.9771817403489212E-3</v>
      </c>
      <c r="H58" s="7">
        <v>1.7022820840046252E-2</v>
      </c>
      <c r="I58" s="7">
        <v>5.1651435145826899E-4</v>
      </c>
      <c r="J58" s="8" t="s">
        <v>3</v>
      </c>
      <c r="L58" s="8">
        <v>-8.5189421087771922E-4</v>
      </c>
      <c r="M58" s="8">
        <v>6.9021534571233169E-4</v>
      </c>
      <c r="N58" s="8">
        <v>-1.4486692490065759E-3</v>
      </c>
      <c r="O58" s="8">
        <v>7.66477334588461E-4</v>
      </c>
      <c r="P58" s="8" t="s">
        <v>3</v>
      </c>
      <c r="Q58" s="18" t="str">
        <f t="shared" si="43"/>
        <v>OK</v>
      </c>
      <c r="S58" s="12">
        <f t="shared" si="44"/>
        <v>3.0000000000000001E-3</v>
      </c>
      <c r="T58" s="11">
        <f t="shared" si="45"/>
        <v>2</v>
      </c>
      <c r="U58" s="11" t="str">
        <f t="shared" si="46"/>
        <v>kHz</v>
      </c>
      <c r="V58" s="12">
        <f t="shared" si="47"/>
        <v>1E-3</v>
      </c>
      <c r="W58" s="12">
        <f t="shared" si="48"/>
        <v>1E-3</v>
      </c>
      <c r="X58" s="13">
        <f t="shared" si="20"/>
        <v>1.0049482820439506E-3</v>
      </c>
      <c r="Y58" s="13">
        <f t="shared" si="21"/>
        <v>2.0941931281106774E-6</v>
      </c>
      <c r="Z58" s="13">
        <f t="shared" si="22"/>
        <v>1.8471490089052829E-5</v>
      </c>
      <c r="AA58" s="13">
        <f t="shared" si="23"/>
        <v>9.2426975483361336E-7</v>
      </c>
      <c r="AB58" s="13">
        <f t="shared" si="62"/>
        <v>1.0051180256712131E-3</v>
      </c>
      <c r="AC58" s="14">
        <f t="shared" si="25"/>
        <v>2.0939083570847979E-6</v>
      </c>
      <c r="AD58" s="13">
        <f t="shared" si="49"/>
        <v>1.8378468503133332E-2</v>
      </c>
      <c r="AE58" s="13">
        <f t="shared" si="26"/>
        <v>9.2020508157138528E-4</v>
      </c>
      <c r="AG58" s="14" t="str">
        <f t="shared" si="50"/>
        <v>2kHz1m</v>
      </c>
      <c r="AH58" s="12">
        <f>IFERROR(MATCH(AG58,'Ref Z'!$T$6:$T$1055,0),0)</f>
        <v>35</v>
      </c>
      <c r="AI58" s="14">
        <f>IF($AH58&gt;0,INDEX('Ref Z'!O$6:O$1055,$AH58),"")</f>
        <v>1.0049308804144779E-3</v>
      </c>
      <c r="AJ58" s="14">
        <f>IF($AH58&gt;0,INDEX('Ref Z'!P$6:P$1055,$AH58),"")</f>
        <v>1.2649110640673522E-7</v>
      </c>
      <c r="AK58" s="14">
        <f>IF($AH58&gt;0,INDEX('Ref Z'!Q$6:Q$1055,$AH58),"")</f>
        <v>1.8571243874792304E-5</v>
      </c>
      <c r="AL58" s="14">
        <f>IF($AH58&gt;0,INDEX('Ref Z'!R$6:R$1055,$AH58),"")</f>
        <v>2.0000000000000002E-7</v>
      </c>
      <c r="AM58" s="14">
        <f t="shared" si="9"/>
        <v>1.0051024651793839E-3</v>
      </c>
      <c r="AN58" s="14">
        <f t="shared" si="27"/>
        <v>1.2652349014457495E-7</v>
      </c>
      <c r="AO58" s="13">
        <f t="shared" si="28"/>
        <v>1.8478017295736358E-2</v>
      </c>
      <c r="AP58" s="13">
        <f t="shared" si="29"/>
        <v>1.9896430660859614E-4</v>
      </c>
      <c r="AR58" s="14" t="str">
        <f t="shared" si="51"/>
        <v>2kHz3m1m</v>
      </c>
      <c r="AS58" s="14">
        <f t="shared" si="52"/>
        <v>-1.740162947267733E-8</v>
      </c>
      <c r="AT58" s="14">
        <f t="shared" si="53"/>
        <v>3.9543634827209238E-3</v>
      </c>
      <c r="AU58" s="14">
        <f t="shared" si="54"/>
        <v>9.9753785739474846E-8</v>
      </c>
      <c r="AV58" s="14">
        <f t="shared" si="55"/>
        <v>1.0330287222770841E-3</v>
      </c>
      <c r="AX58" s="14" t="str">
        <f t="shared" si="56"/>
        <v>2kHz3m</v>
      </c>
      <c r="AY58" s="14" t="str">
        <f t="shared" si="57"/>
        <v>2kHz3m</v>
      </c>
      <c r="AZ58" s="14">
        <f t="shared" si="58"/>
        <v>53</v>
      </c>
      <c r="BB58" s="44">
        <f t="shared" si="30"/>
        <v>0.9999845187416484</v>
      </c>
      <c r="BC58" s="44">
        <f t="shared" si="31"/>
        <v>4.1878167161004912E-6</v>
      </c>
      <c r="BD58" s="45">
        <f t="shared" si="59"/>
        <v>9.9548792603026265E-5</v>
      </c>
      <c r="BE58" s="44">
        <f t="shared" si="60"/>
        <v>1.8511338049701969E-3</v>
      </c>
      <c r="BF58" t="str">
        <f t="shared" si="32"/>
        <v>OK</v>
      </c>
    </row>
    <row r="59" spans="1:58" x14ac:dyDescent="0.25">
      <c r="A59" s="8">
        <f t="shared" si="63"/>
        <v>3</v>
      </c>
      <c r="B59" s="46" t="str">
        <f t="shared" si="63"/>
        <v>m</v>
      </c>
      <c r="C59" s="10">
        <f t="shared" si="61"/>
        <v>5000</v>
      </c>
      <c r="D59" s="7">
        <f t="shared" si="64"/>
        <v>1</v>
      </c>
      <c r="E59" s="7" t="str">
        <f t="shared" si="64"/>
        <v>m</v>
      </c>
      <c r="F59" s="7">
        <v>1.0193083088106978</v>
      </c>
      <c r="G59" s="7">
        <v>1.9128629847183223E-3</v>
      </c>
      <c r="H59" s="7">
        <v>4.8094941739924173E-2</v>
      </c>
      <c r="I59" s="7">
        <v>3.8918089856389379E-4</v>
      </c>
      <c r="J59" s="8" t="s">
        <v>3</v>
      </c>
      <c r="L59" s="8">
        <v>-5.9732526024493216E-4</v>
      </c>
      <c r="M59" s="8">
        <v>1.0382523784696538E-3</v>
      </c>
      <c r="N59" s="8">
        <v>1.3633838769396846E-3</v>
      </c>
      <c r="O59" s="8">
        <v>6.589284209686494E-4</v>
      </c>
      <c r="P59" s="8" t="s">
        <v>3</v>
      </c>
      <c r="Q59" s="18" t="str">
        <f t="shared" si="43"/>
        <v>OK</v>
      </c>
      <c r="S59" s="12">
        <f t="shared" si="44"/>
        <v>3.0000000000000001E-3</v>
      </c>
      <c r="T59" s="11">
        <f t="shared" si="45"/>
        <v>5</v>
      </c>
      <c r="U59" s="11" t="str">
        <f t="shared" si="46"/>
        <v>kHz</v>
      </c>
      <c r="V59" s="12">
        <f t="shared" si="47"/>
        <v>1E-3</v>
      </c>
      <c r="W59" s="12">
        <f t="shared" si="48"/>
        <v>1E-3</v>
      </c>
      <c r="X59" s="13">
        <f t="shared" si="20"/>
        <v>1.0199056340709427E-3</v>
      </c>
      <c r="Y59" s="13">
        <f t="shared" si="21"/>
        <v>2.1764679643181935E-6</v>
      </c>
      <c r="Z59" s="13">
        <f t="shared" si="22"/>
        <v>4.6731557862984489E-5</v>
      </c>
      <c r="AA59" s="13">
        <f t="shared" si="23"/>
        <v>7.652767053603798E-7</v>
      </c>
      <c r="AB59" s="13">
        <f t="shared" si="62"/>
        <v>1.0209756808611814E-3</v>
      </c>
      <c r="AC59" s="14">
        <f t="shared" si="25"/>
        <v>2.1744690334186536E-6</v>
      </c>
      <c r="AD59" s="13">
        <f t="shared" si="49"/>
        <v>4.5787467280714332E-2</v>
      </c>
      <c r="AE59" s="13">
        <f t="shared" si="26"/>
        <v>7.5509944261585062E-4</v>
      </c>
      <c r="AG59" s="14" t="str">
        <f t="shared" si="50"/>
        <v>5kHz1m</v>
      </c>
      <c r="AH59" s="12">
        <f>IFERROR(MATCH(AG59,'Ref Z'!$T$6:$T$1055,0),0)</f>
        <v>36</v>
      </c>
      <c r="AI59" s="14">
        <f>IF($AH59&gt;0,INDEX('Ref Z'!O$6:O$1055,$AH59),"")</f>
        <v>1.0198571918765807E-3</v>
      </c>
      <c r="AJ59" s="14">
        <f>IF($AH59&gt;0,INDEX('Ref Z'!P$6:P$1055,$AH59),"")</f>
        <v>4.9999999999999998E-7</v>
      </c>
      <c r="AK59" s="14">
        <f>IF($AH59&gt;0,INDEX('Ref Z'!Q$6:Q$1055,$AH59),"")</f>
        <v>4.683082974928556E-5</v>
      </c>
      <c r="AL59" s="14">
        <f>IF($AH59&gt;0,INDEX('Ref Z'!R$6:R$1055,$AH59),"")</f>
        <v>4.9999999999999998E-7</v>
      </c>
      <c r="AM59" s="14">
        <f t="shared" si="9"/>
        <v>1.0209318382915636E-3</v>
      </c>
      <c r="AN59" s="14">
        <f t="shared" si="27"/>
        <v>4.9999999999999987E-7</v>
      </c>
      <c r="AO59" s="13">
        <f t="shared" si="28"/>
        <v>4.5886773727952003E-2</v>
      </c>
      <c r="AP59" s="13">
        <f t="shared" si="29"/>
        <v>4.8974866024033921E-4</v>
      </c>
      <c r="AR59" s="14" t="str">
        <f t="shared" si="51"/>
        <v>5kHz3m1m</v>
      </c>
      <c r="AS59" s="14">
        <f t="shared" si="52"/>
        <v>-4.8442194361961524E-8</v>
      </c>
      <c r="AT59" s="14">
        <f t="shared" si="53"/>
        <v>3.8257260021101816E-3</v>
      </c>
      <c r="AU59" s="14">
        <f t="shared" si="54"/>
        <v>9.9271886301071006E-8</v>
      </c>
      <c r="AV59" s="14">
        <f t="shared" si="55"/>
        <v>7.7836195772146982E-4</v>
      </c>
      <c r="AX59" s="14" t="str">
        <f t="shared" si="56"/>
        <v>5kHz3m</v>
      </c>
      <c r="AY59" s="14" t="str">
        <f t="shared" si="57"/>
        <v>5kHz3m</v>
      </c>
      <c r="AZ59" s="14">
        <f t="shared" si="58"/>
        <v>54</v>
      </c>
      <c r="BB59" s="44">
        <f t="shared" si="30"/>
        <v>0.99995705816461689</v>
      </c>
      <c r="BC59" s="44">
        <f t="shared" si="31"/>
        <v>4.3489380967983956E-6</v>
      </c>
      <c r="BD59" s="45">
        <f t="shared" si="59"/>
        <v>9.9306447237670903E-5</v>
      </c>
      <c r="BE59" s="44">
        <f t="shared" si="60"/>
        <v>1.5876254039168939E-3</v>
      </c>
      <c r="BF59" t="str">
        <f t="shared" si="32"/>
        <v>OK</v>
      </c>
    </row>
    <row r="60" spans="1:58" ht="19.5" customHeight="1" x14ac:dyDescent="0.25">
      <c r="A60" s="8">
        <v>3</v>
      </c>
      <c r="B60" s="46" t="s">
        <v>3</v>
      </c>
      <c r="C60" s="10">
        <f t="shared" ref="C60:C77" si="65">C42</f>
        <v>0.01</v>
      </c>
      <c r="D60" s="7">
        <v>3</v>
      </c>
      <c r="E60" s="7" t="s">
        <v>3</v>
      </c>
      <c r="F60" s="7">
        <v>2.9998312346299691</v>
      </c>
      <c r="G60" s="7">
        <v>8.1522195632373947E-4</v>
      </c>
      <c r="H60" s="7">
        <v>1.4546495782828467E-3</v>
      </c>
      <c r="I60" s="7">
        <v>1.6304164080467164E-3</v>
      </c>
      <c r="J60" s="8" t="s">
        <v>3</v>
      </c>
      <c r="L60" s="8">
        <v>-1.7887232377202032E-4</v>
      </c>
      <c r="M60" s="8">
        <v>1.3060680515173959E-3</v>
      </c>
      <c r="N60" s="8">
        <v>1.5532677982349088E-3</v>
      </c>
      <c r="O60" s="8">
        <v>1.3968185230453102E-3</v>
      </c>
      <c r="P60" s="8" t="s">
        <v>3</v>
      </c>
      <c r="Q60" s="18" t="str">
        <f t="shared" si="43"/>
        <v>OK</v>
      </c>
      <c r="S60" s="12">
        <f t="shared" si="44"/>
        <v>3.0000000000000001E-3</v>
      </c>
      <c r="T60" s="11">
        <f t="shared" si="45"/>
        <v>10</v>
      </c>
      <c r="U60" s="11" t="str">
        <f t="shared" si="46"/>
        <v>mHz</v>
      </c>
      <c r="V60" s="12">
        <f t="shared" si="47"/>
        <v>3.0000000000000001E-3</v>
      </c>
      <c r="W60" s="12">
        <f t="shared" si="48"/>
        <v>1E-3</v>
      </c>
      <c r="X60" s="13">
        <f t="shared" si="20"/>
        <v>3.000010106953741E-3</v>
      </c>
      <c r="Y60" s="13">
        <f t="shared" si="21"/>
        <v>1.5396105329812315E-6</v>
      </c>
      <c r="Z60" s="13">
        <f t="shared" si="22"/>
        <v>-9.8618219952062178E-8</v>
      </c>
      <c r="AA60" s="13">
        <f t="shared" si="23"/>
        <v>2.1469419298039801E-6</v>
      </c>
      <c r="AB60" s="13">
        <f>SUMSQ(X60,Z60)^0.5</f>
        <v>3.000010108574661E-3</v>
      </c>
      <c r="AC60" s="14">
        <f t="shared" si="25"/>
        <v>1.5396105337669632E-6</v>
      </c>
      <c r="AD60" s="13">
        <f t="shared" si="49"/>
        <v>-3.2872629224798885E-5</v>
      </c>
      <c r="AE60" s="13">
        <f t="shared" si="26"/>
        <v>7.1564489836354402E-4</v>
      </c>
      <c r="AG60" s="14" t="str">
        <f t="shared" si="50"/>
        <v>10mHz3m</v>
      </c>
      <c r="AH60" s="12">
        <f>IFERROR(MATCH(AG60,'Ref Z'!$T$6:$T$1055,0),0)</f>
        <v>37</v>
      </c>
      <c r="AI60" s="14">
        <f>IF($AH60&gt;0,INDEX('Ref Z'!O$6:O$1055,$AH60),"")</f>
        <v>2.9998938755160585E-3</v>
      </c>
      <c r="AJ60" s="14">
        <f>IF($AH60&gt;0,INDEX('Ref Z'!P$6:P$1055,$AH60),"")</f>
        <v>3.0000000000000004E-8</v>
      </c>
      <c r="AK60" s="14">
        <f>IF($AH60&gt;0,INDEX('Ref Z'!Q$6:Q$1055,$AH60),"")</f>
        <v>7.3301062740561292E-8</v>
      </c>
      <c r="AL60" s="14">
        <f>IF($AH60&gt;0,INDEX('Ref Z'!R$6:R$1055,$AH60),"")</f>
        <v>1.5000000000000002E-7</v>
      </c>
      <c r="AM60" s="14">
        <f t="shared" si="9"/>
        <v>2.9998938764115978E-3</v>
      </c>
      <c r="AN60" s="14">
        <f t="shared" si="27"/>
        <v>3.0000000214937036E-8</v>
      </c>
      <c r="AO60" s="13">
        <f t="shared" si="28"/>
        <v>2.4434551943396187E-5</v>
      </c>
      <c r="AP60" s="13">
        <f t="shared" si="29"/>
        <v>5.0001768774713808E-5</v>
      </c>
      <c r="AR60" s="14" t="str">
        <f t="shared" si="51"/>
        <v>10mHz3m3m</v>
      </c>
      <c r="AS60" s="14">
        <f t="shared" si="52"/>
        <v>-1.1623143768247843E-7</v>
      </c>
      <c r="AT60" s="14">
        <f t="shared" si="53"/>
        <v>1.6304439129234773E-3</v>
      </c>
      <c r="AU60" s="14">
        <f t="shared" si="54"/>
        <v>1.7191928269262346E-7</v>
      </c>
      <c r="AV60" s="14">
        <f t="shared" si="55"/>
        <v>3.2608328195434717E-3</v>
      </c>
      <c r="AX60" s="14" t="str">
        <f t="shared" si="56"/>
        <v>10mHz3m</v>
      </c>
      <c r="AY60" s="14" t="str">
        <f t="shared" si="57"/>
        <v>10mHz3m</v>
      </c>
      <c r="AZ60" s="14">
        <f t="shared" si="58"/>
        <v>37</v>
      </c>
      <c r="BB60" s="44">
        <f t="shared" si="30"/>
        <v>0.99996125607619424</v>
      </c>
      <c r="BC60" s="44">
        <f t="shared" si="31"/>
        <v>3.0792210688492029E-6</v>
      </c>
      <c r="BD60" s="45">
        <f t="shared" si="59"/>
        <v>5.7307181168195069E-5</v>
      </c>
      <c r="BE60" s="44">
        <f t="shared" si="60"/>
        <v>1.4321629303594159E-3</v>
      </c>
      <c r="BF60" t="str">
        <f t="shared" si="32"/>
        <v>OK</v>
      </c>
    </row>
    <row r="61" spans="1:58" x14ac:dyDescent="0.25">
      <c r="A61" s="8">
        <f>A60</f>
        <v>3</v>
      </c>
      <c r="B61" s="46" t="str">
        <f>B60</f>
        <v>m</v>
      </c>
      <c r="C61" s="10">
        <f t="shared" si="65"/>
        <v>0.02</v>
      </c>
      <c r="D61" s="7">
        <f>D60</f>
        <v>3</v>
      </c>
      <c r="E61" s="7" t="str">
        <f>E60</f>
        <v>m</v>
      </c>
      <c r="F61" s="7">
        <v>2.9998144779985552</v>
      </c>
      <c r="G61" s="7">
        <v>4.0428686844032991E-4</v>
      </c>
      <c r="H61" s="7">
        <v>9.4912145657395218E-4</v>
      </c>
      <c r="I61" s="7">
        <v>6.387460544697663E-4</v>
      </c>
      <c r="J61" s="8" t="s">
        <v>3</v>
      </c>
      <c r="L61" s="8">
        <v>-6.2177516714131549E-5</v>
      </c>
      <c r="M61" s="8">
        <v>8.3581595142287262E-4</v>
      </c>
      <c r="N61" s="8">
        <v>1.099429312944474E-3</v>
      </c>
      <c r="O61" s="8">
        <v>2.4811394636758418E-4</v>
      </c>
      <c r="P61" s="8" t="s">
        <v>3</v>
      </c>
      <c r="Q61" s="18" t="str">
        <f t="shared" si="43"/>
        <v>OK</v>
      </c>
      <c r="S61" s="12">
        <f t="shared" si="44"/>
        <v>3.0000000000000001E-3</v>
      </c>
      <c r="T61" s="11">
        <f t="shared" si="45"/>
        <v>20</v>
      </c>
      <c r="U61" s="11" t="str">
        <f t="shared" si="46"/>
        <v>mHz</v>
      </c>
      <c r="V61" s="12">
        <f t="shared" si="47"/>
        <v>3.0000000000000001E-3</v>
      </c>
      <c r="W61" s="12">
        <f t="shared" si="48"/>
        <v>1E-3</v>
      </c>
      <c r="X61" s="13">
        <f t="shared" si="20"/>
        <v>2.9998766555152691E-3</v>
      </c>
      <c r="Y61" s="13">
        <f t="shared" si="21"/>
        <v>9.2845903336992229E-7</v>
      </c>
      <c r="Z61" s="13">
        <f t="shared" si="22"/>
        <v>-1.5030785637052184E-7</v>
      </c>
      <c r="AA61" s="13">
        <f t="shared" si="23"/>
        <v>6.852423312104924E-7</v>
      </c>
      <c r="AB61" s="13">
        <f t="shared" ref="AB61:AB77" si="66">SUMSQ(X61,Z61)^0.5</f>
        <v>2.9998766592808329E-3</v>
      </c>
      <c r="AC61" s="14">
        <f t="shared" si="25"/>
        <v>9.2845903283930602E-7</v>
      </c>
      <c r="AD61" s="13">
        <f t="shared" si="49"/>
        <v>-5.010467879350956E-5</v>
      </c>
      <c r="AE61" s="13">
        <f t="shared" si="26"/>
        <v>2.2842350194948261E-4</v>
      </c>
      <c r="AG61" s="14" t="str">
        <f t="shared" si="50"/>
        <v>20mHz3m</v>
      </c>
      <c r="AH61" s="12">
        <f>IFERROR(MATCH(AG61,'Ref Z'!$T$6:$T$1055,0),0)</f>
        <v>38</v>
      </c>
      <c r="AI61" s="14">
        <f>IF($AH61&gt;0,INDEX('Ref Z'!O$6:O$1055,$AH61),"")</f>
        <v>2.9996996449748155E-3</v>
      </c>
      <c r="AJ61" s="14">
        <f>IF($AH61&gt;0,INDEX('Ref Z'!P$6:P$1055,$AH61),"")</f>
        <v>3.0000000000000004E-8</v>
      </c>
      <c r="AK61" s="14">
        <f>IF($AH61&gt;0,INDEX('Ref Z'!Q$6:Q$1055,$AH61),"")</f>
        <v>4.1885800860296019E-8</v>
      </c>
      <c r="AL61" s="14">
        <f>IF($AH61&gt;0,INDEX('Ref Z'!R$6:R$1055,$AH61),"")</f>
        <v>1.5000000000000002E-7</v>
      </c>
      <c r="AM61" s="14">
        <f t="shared" si="9"/>
        <v>2.9996996452672483E-3</v>
      </c>
      <c r="AN61" s="14">
        <f t="shared" si="27"/>
        <v>3.0000000070190871E-8</v>
      </c>
      <c r="AO61" s="13">
        <f t="shared" si="28"/>
        <v>1.3963331604796538E-5</v>
      </c>
      <c r="AP61" s="13">
        <f t="shared" si="29"/>
        <v>5.0005006408766001E-5</v>
      </c>
      <c r="AR61" s="14" t="str">
        <f t="shared" si="51"/>
        <v>20mHz3m3m</v>
      </c>
      <c r="AS61" s="14">
        <f t="shared" si="52"/>
        <v>-1.7701054045356907E-7</v>
      </c>
      <c r="AT61" s="14">
        <f t="shared" si="53"/>
        <v>8.0857373743719533E-4</v>
      </c>
      <c r="AU61" s="14">
        <f t="shared" si="54"/>
        <v>1.9219365723081786E-7</v>
      </c>
      <c r="AV61" s="14">
        <f t="shared" si="55"/>
        <v>1.2774921177458492E-3</v>
      </c>
      <c r="AX61" s="14" t="str">
        <f t="shared" si="56"/>
        <v>20mHz3m</v>
      </c>
      <c r="AY61" s="14" t="str">
        <f t="shared" si="57"/>
        <v>20mHz3m</v>
      </c>
      <c r="AZ61" s="14">
        <f t="shared" si="58"/>
        <v>38</v>
      </c>
      <c r="BB61" s="44">
        <f t="shared" si="30"/>
        <v>0.99994099290281246</v>
      </c>
      <c r="BC61" s="44">
        <f t="shared" si="31"/>
        <v>1.8569180678594661E-6</v>
      </c>
      <c r="BD61" s="45">
        <f t="shared" si="59"/>
        <v>6.4068010398306101E-5</v>
      </c>
      <c r="BE61" s="44">
        <f t="shared" si="60"/>
        <v>4.5957554943382471E-4</v>
      </c>
      <c r="BF61" t="str">
        <f t="shared" si="32"/>
        <v>OK</v>
      </c>
    </row>
    <row r="62" spans="1:58" x14ac:dyDescent="0.25">
      <c r="A62" s="8">
        <f t="shared" ref="A62:B62" si="67">A61</f>
        <v>3</v>
      </c>
      <c r="B62" s="46" t="str">
        <f t="shared" si="67"/>
        <v>m</v>
      </c>
      <c r="C62" s="10">
        <f t="shared" si="65"/>
        <v>0.05</v>
      </c>
      <c r="D62" s="7">
        <f t="shared" ref="D62:E62" si="68">D61</f>
        <v>3</v>
      </c>
      <c r="E62" s="7" t="str">
        <f t="shared" si="68"/>
        <v>m</v>
      </c>
      <c r="F62" s="7">
        <v>2.9984000070931818</v>
      </c>
      <c r="G62" s="7">
        <v>1.549768109881403E-3</v>
      </c>
      <c r="H62" s="7">
        <v>-1.5268670652502292E-3</v>
      </c>
      <c r="I62" s="7">
        <v>1.0126261392034927E-3</v>
      </c>
      <c r="J62" s="8" t="s">
        <v>3</v>
      </c>
      <c r="L62" s="8">
        <v>-1.750669266226877E-3</v>
      </c>
      <c r="M62" s="8">
        <v>6.635812810799477E-5</v>
      </c>
      <c r="N62" s="8">
        <v>-1.7396068071767522E-3</v>
      </c>
      <c r="O62" s="8">
        <v>1.1265031967646044E-3</v>
      </c>
      <c r="P62" s="8" t="s">
        <v>3</v>
      </c>
      <c r="Q62" s="18" t="str">
        <f t="shared" si="43"/>
        <v>OK</v>
      </c>
      <c r="S62" s="12">
        <f t="shared" si="44"/>
        <v>3.0000000000000001E-3</v>
      </c>
      <c r="T62" s="11">
        <f t="shared" si="45"/>
        <v>50</v>
      </c>
      <c r="U62" s="11" t="str">
        <f t="shared" si="46"/>
        <v>mHz</v>
      </c>
      <c r="V62" s="12">
        <f t="shared" si="47"/>
        <v>3.0000000000000001E-3</v>
      </c>
      <c r="W62" s="12">
        <f t="shared" si="48"/>
        <v>1E-3</v>
      </c>
      <c r="X62" s="13">
        <f t="shared" si="20"/>
        <v>3.0001506763594086E-3</v>
      </c>
      <c r="Y62" s="13">
        <f t="shared" si="21"/>
        <v>1.5511881238493846E-6</v>
      </c>
      <c r="Z62" s="13">
        <f t="shared" si="22"/>
        <v>2.1273974192652302E-7</v>
      </c>
      <c r="AA62" s="13">
        <f t="shared" si="23"/>
        <v>1.5147346797769715E-6</v>
      </c>
      <c r="AB62" s="13">
        <f t="shared" si="66"/>
        <v>3.0001506839020626E-3</v>
      </c>
      <c r="AC62" s="14">
        <f t="shared" si="25"/>
        <v>1.5511881236682439E-6</v>
      </c>
      <c r="AD62" s="13">
        <f t="shared" si="49"/>
        <v>7.0909685718889096E-5</v>
      </c>
      <c r="AE62" s="13">
        <f t="shared" si="26"/>
        <v>5.0488620057989033E-4</v>
      </c>
      <c r="AG62" s="14" t="str">
        <f t="shared" si="50"/>
        <v>50mHz3m</v>
      </c>
      <c r="AH62" s="12">
        <f>IFERROR(MATCH(AG62,'Ref Z'!$T$6:$T$1055,0),0)</f>
        <v>39</v>
      </c>
      <c r="AI62" s="14">
        <f>IF($AH62&gt;0,INDEX('Ref Z'!O$6:O$1055,$AH62),"")</f>
        <v>3.0000711348229354E-3</v>
      </c>
      <c r="AJ62" s="14">
        <f>IF($AH62&gt;0,INDEX('Ref Z'!P$6:P$1055,$AH62),"")</f>
        <v>3.0000000000000004E-8</v>
      </c>
      <c r="AK62" s="14">
        <f>IF($AH62&gt;0,INDEX('Ref Z'!Q$6:Q$1055,$AH62),"")</f>
        <v>9.8062688411567012E-8</v>
      </c>
      <c r="AL62" s="14">
        <f>IF($AH62&gt;0,INDEX('Ref Z'!R$6:R$1055,$AH62),"")</f>
        <v>1.5000000000000002E-7</v>
      </c>
      <c r="AM62" s="14">
        <f t="shared" si="9"/>
        <v>3.0000711364256125E-3</v>
      </c>
      <c r="AN62" s="14">
        <f t="shared" si="27"/>
        <v>3.000000038463339E-8</v>
      </c>
      <c r="AO62" s="13">
        <f t="shared" si="28"/>
        <v>3.2686787735928284E-5</v>
      </c>
      <c r="AP62" s="13">
        <f t="shared" si="29"/>
        <v>4.9998814395377468E-5</v>
      </c>
      <c r="AR62" s="14" t="str">
        <f t="shared" si="51"/>
        <v>50mHz3m3m</v>
      </c>
      <c r="AS62" s="14">
        <f t="shared" si="52"/>
        <v>-7.9541536473267532E-8</v>
      </c>
      <c r="AT62" s="14">
        <f t="shared" si="53"/>
        <v>3.0995362199079889E-3</v>
      </c>
      <c r="AU62" s="14">
        <f t="shared" si="54"/>
        <v>-1.1467705351495601E-7</v>
      </c>
      <c r="AV62" s="14">
        <f t="shared" si="55"/>
        <v>2.0252522839618488E-3</v>
      </c>
      <c r="AX62" s="14" t="str">
        <f t="shared" si="56"/>
        <v>50mHz3m</v>
      </c>
      <c r="AY62" s="14" t="str">
        <f t="shared" si="57"/>
        <v>50mHz3m</v>
      </c>
      <c r="AZ62" s="14">
        <f t="shared" si="58"/>
        <v>39</v>
      </c>
      <c r="BB62" s="44">
        <f t="shared" si="30"/>
        <v>0.99997348550628573</v>
      </c>
      <c r="BC62" s="44">
        <f t="shared" si="31"/>
        <v>3.10237624864207E-6</v>
      </c>
      <c r="BD62" s="45">
        <f t="shared" si="59"/>
        <v>-3.8222897982960812E-5</v>
      </c>
      <c r="BE62" s="44">
        <f t="shared" si="60"/>
        <v>1.0110094873862125E-3</v>
      </c>
      <c r="BF62" t="str">
        <f t="shared" si="32"/>
        <v>OK</v>
      </c>
    </row>
    <row r="63" spans="1:58" x14ac:dyDescent="0.25">
      <c r="A63" s="8">
        <f t="shared" ref="A63:B63" si="69">A62</f>
        <v>3</v>
      </c>
      <c r="B63" s="46" t="str">
        <f t="shared" si="69"/>
        <v>m</v>
      </c>
      <c r="C63" s="10">
        <f t="shared" si="65"/>
        <v>0.1</v>
      </c>
      <c r="D63" s="7">
        <f t="shared" ref="D63:E63" si="70">D62</f>
        <v>3</v>
      </c>
      <c r="E63" s="7" t="str">
        <f t="shared" si="70"/>
        <v>m</v>
      </c>
      <c r="F63" s="7">
        <v>2.999730553673742</v>
      </c>
      <c r="G63" s="7">
        <v>2.0026424441203332E-3</v>
      </c>
      <c r="H63" s="7">
        <v>1.1127432425941527E-3</v>
      </c>
      <c r="I63" s="7">
        <v>1.1611959984197142E-5</v>
      </c>
      <c r="J63" s="8" t="s">
        <v>3</v>
      </c>
      <c r="L63" s="8">
        <v>-4.7351458269728508E-4</v>
      </c>
      <c r="M63" s="8">
        <v>1.3369412515052213E-3</v>
      </c>
      <c r="N63" s="8">
        <v>5.9232173997136937E-4</v>
      </c>
      <c r="O63" s="8">
        <v>4.7682597614864933E-4</v>
      </c>
      <c r="P63" s="8" t="s">
        <v>3</v>
      </c>
      <c r="Q63" s="18" t="str">
        <f t="shared" si="43"/>
        <v>OK</v>
      </c>
      <c r="S63" s="12">
        <f t="shared" si="44"/>
        <v>3.0000000000000001E-3</v>
      </c>
      <c r="T63" s="11">
        <f t="shared" si="45"/>
        <v>100</v>
      </c>
      <c r="U63" s="11" t="str">
        <f t="shared" si="46"/>
        <v>mHz</v>
      </c>
      <c r="V63" s="12">
        <f t="shared" si="47"/>
        <v>3.0000000000000001E-3</v>
      </c>
      <c r="W63" s="12">
        <f t="shared" si="48"/>
        <v>1E-3</v>
      </c>
      <c r="X63" s="13">
        <f t="shared" si="20"/>
        <v>3.0002040682564394E-3</v>
      </c>
      <c r="Y63" s="13">
        <f t="shared" si="21"/>
        <v>2.4079012996733501E-6</v>
      </c>
      <c r="Z63" s="13">
        <f t="shared" si="22"/>
        <v>5.204215026227833E-7</v>
      </c>
      <c r="AA63" s="13">
        <f t="shared" si="23"/>
        <v>4.7696734599423771E-7</v>
      </c>
      <c r="AB63" s="13">
        <f t="shared" si="66"/>
        <v>3.0002041133931254E-3</v>
      </c>
      <c r="AC63" s="14">
        <f t="shared" si="25"/>
        <v>2.4079012648689904E-6</v>
      </c>
      <c r="AD63" s="13">
        <f t="shared" si="49"/>
        <v>1.7346203310282068E-4</v>
      </c>
      <c r="AE63" s="13">
        <f t="shared" si="26"/>
        <v>1.5897835736235747E-4</v>
      </c>
      <c r="AG63" s="14" t="str">
        <f t="shared" si="50"/>
        <v>100mHz3m</v>
      </c>
      <c r="AH63" s="12">
        <f>IFERROR(MATCH(AG63,'Ref Z'!$T$6:$T$1055,0),0)</f>
        <v>40</v>
      </c>
      <c r="AI63" s="14">
        <f>IF($AH63&gt;0,INDEX('Ref Z'!O$6:O$1055,$AH63),"")</f>
        <v>3.0000248248374132E-3</v>
      </c>
      <c r="AJ63" s="14">
        <f>IF($AH63&gt;0,INDEX('Ref Z'!P$6:P$1055,$AH63),"")</f>
        <v>3.0000000000000004E-8</v>
      </c>
      <c r="AK63" s="14">
        <f>IF($AH63&gt;0,INDEX('Ref Z'!Q$6:Q$1055,$AH63),"")</f>
        <v>2.9191109991534514E-7</v>
      </c>
      <c r="AL63" s="14">
        <f>IF($AH63&gt;0,INDEX('Ref Z'!R$6:R$1055,$AH63),"")</f>
        <v>1.5000000000000002E-7</v>
      </c>
      <c r="AM63" s="14">
        <f t="shared" si="9"/>
        <v>3.0000248390393107E-3</v>
      </c>
      <c r="AN63" s="14">
        <f t="shared" si="27"/>
        <v>3.000000340842698E-8</v>
      </c>
      <c r="AO63" s="13">
        <f t="shared" si="28"/>
        <v>9.7302894488517487E-5</v>
      </c>
      <c r="AP63" s="13">
        <f t="shared" si="29"/>
        <v>4.9999585792212528E-5</v>
      </c>
      <c r="AR63" s="14" t="str">
        <f t="shared" si="51"/>
        <v>100mHz3m3m</v>
      </c>
      <c r="AS63" s="14">
        <f t="shared" si="52"/>
        <v>-1.7924341902614618E-7</v>
      </c>
      <c r="AT63" s="14">
        <f t="shared" si="53"/>
        <v>4.0052848883530175E-3</v>
      </c>
      <c r="AU63" s="14">
        <f t="shared" si="54"/>
        <v>-2.2851040270743816E-7</v>
      </c>
      <c r="AV63" s="14">
        <f t="shared" si="55"/>
        <v>2.3224404377688202E-5</v>
      </c>
      <c r="AX63" s="14" t="str">
        <f t="shared" si="56"/>
        <v>100mHz3m</v>
      </c>
      <c r="AY63" s="14" t="str">
        <f t="shared" si="57"/>
        <v>100mHz3m</v>
      </c>
      <c r="AZ63" s="14">
        <f t="shared" si="58"/>
        <v>40</v>
      </c>
      <c r="BB63" s="44">
        <f t="shared" si="30"/>
        <v>0.9999402459475959</v>
      </c>
      <c r="BC63" s="44">
        <f t="shared" si="31"/>
        <v>4.8158025305790768E-6</v>
      </c>
      <c r="BD63" s="45">
        <f t="shared" si="59"/>
        <v>-7.6159138614303196E-5</v>
      </c>
      <c r="BE63" s="44">
        <f t="shared" si="60"/>
        <v>3.2186399459698282E-4</v>
      </c>
      <c r="BF63" t="str">
        <f t="shared" si="32"/>
        <v>OK</v>
      </c>
    </row>
    <row r="64" spans="1:58" x14ac:dyDescent="0.25">
      <c r="A64" s="8">
        <f t="shared" ref="A64:B64" si="71">A63</f>
        <v>3</v>
      </c>
      <c r="B64" s="46" t="str">
        <f t="shared" si="71"/>
        <v>m</v>
      </c>
      <c r="C64" s="10">
        <f t="shared" si="65"/>
        <v>0.2</v>
      </c>
      <c r="D64" s="7">
        <f t="shared" ref="D64:E64" si="72">D63</f>
        <v>3</v>
      </c>
      <c r="E64" s="7" t="str">
        <f t="shared" si="72"/>
        <v>m</v>
      </c>
      <c r="F64" s="7">
        <v>2.9992716991549604</v>
      </c>
      <c r="G64" s="7">
        <v>2.0071302016908482E-3</v>
      </c>
      <c r="H64" s="7">
        <v>-4.9633963678037598E-4</v>
      </c>
      <c r="I64" s="7">
        <v>1.8381170974709118E-3</v>
      </c>
      <c r="J64" s="8" t="s">
        <v>3</v>
      </c>
      <c r="L64" s="8">
        <v>-3.4465060296240077E-4</v>
      </c>
      <c r="M64" s="8">
        <v>1.9284855579833411E-3</v>
      </c>
      <c r="N64" s="8">
        <v>-7.5160120175872948E-4</v>
      </c>
      <c r="O64" s="8">
        <v>1.8601432598207054E-3</v>
      </c>
      <c r="P64" s="8" t="s">
        <v>3</v>
      </c>
      <c r="Q64" s="18" t="str">
        <f t="shared" si="43"/>
        <v>OK</v>
      </c>
      <c r="S64" s="12">
        <f t="shared" si="44"/>
        <v>3.0000000000000001E-3</v>
      </c>
      <c r="T64" s="11">
        <f t="shared" si="45"/>
        <v>200</v>
      </c>
      <c r="U64" s="11" t="str">
        <f t="shared" si="46"/>
        <v>mHz</v>
      </c>
      <c r="V64" s="12">
        <f t="shared" si="47"/>
        <v>3.0000000000000001E-3</v>
      </c>
      <c r="W64" s="12">
        <f t="shared" si="48"/>
        <v>1E-3</v>
      </c>
      <c r="X64" s="13">
        <f t="shared" si="20"/>
        <v>2.9996163497579228E-3</v>
      </c>
      <c r="Y64" s="13">
        <f t="shared" si="21"/>
        <v>2.7834561598649015E-6</v>
      </c>
      <c r="Z64" s="13">
        <f t="shared" si="22"/>
        <v>2.5526156497835353E-7</v>
      </c>
      <c r="AA64" s="13">
        <f t="shared" si="23"/>
        <v>2.6151113572984404E-6</v>
      </c>
      <c r="AB64" s="13">
        <f t="shared" si="66"/>
        <v>2.9996163606190564E-3</v>
      </c>
      <c r="AC64" s="14">
        <f t="shared" si="25"/>
        <v>2.783456158682668E-6</v>
      </c>
      <c r="AD64" s="13">
        <f t="shared" si="49"/>
        <v>8.509807075254124E-5</v>
      </c>
      <c r="AE64" s="13">
        <f t="shared" si="26"/>
        <v>8.7181527374289832E-4</v>
      </c>
      <c r="AG64" s="14" t="str">
        <f t="shared" si="50"/>
        <v>200mHz3m</v>
      </c>
      <c r="AH64" s="12">
        <f>IFERROR(MATCH(AG64,'Ref Z'!$T$6:$T$1055,0),0)</f>
        <v>41</v>
      </c>
      <c r="AI64" s="14">
        <f>IF($AH64&gt;0,INDEX('Ref Z'!O$6:O$1055,$AH64),"")</f>
        <v>2.9994718329178112E-3</v>
      </c>
      <c r="AJ64" s="14">
        <f>IF($AH64&gt;0,INDEX('Ref Z'!P$6:P$1055,$AH64),"")</f>
        <v>3.0000000000000004E-8</v>
      </c>
      <c r="AK64" s="14">
        <f>IF($AH64&gt;0,INDEX('Ref Z'!Q$6:Q$1055,$AH64),"")</f>
        <v>1.2602421372529745E-7</v>
      </c>
      <c r="AL64" s="14">
        <f>IF($AH64&gt;0,INDEX('Ref Z'!R$6:R$1055,$AH64),"")</f>
        <v>1.5000000000000002E-7</v>
      </c>
      <c r="AM64" s="14">
        <f t="shared" si="9"/>
        <v>2.9994718355652946E-3</v>
      </c>
      <c r="AN64" s="14">
        <f t="shared" si="27"/>
        <v>3.0000000635507847E-8</v>
      </c>
      <c r="AO64" s="13">
        <f t="shared" si="28"/>
        <v>4.2015468279476194E-5</v>
      </c>
      <c r="AP64" s="13">
        <f t="shared" si="29"/>
        <v>5.000880424824151E-5</v>
      </c>
      <c r="AR64" s="14" t="str">
        <f t="shared" si="51"/>
        <v>200mHz3m3m</v>
      </c>
      <c r="AS64" s="14">
        <f t="shared" si="52"/>
        <v>-1.4451684011160607E-7</v>
      </c>
      <c r="AT64" s="14">
        <f t="shared" si="53"/>
        <v>4.0142604034937969E-3</v>
      </c>
      <c r="AU64" s="14">
        <f t="shared" si="54"/>
        <v>-1.2923735125305608E-7</v>
      </c>
      <c r="AV64" s="14">
        <f t="shared" si="55"/>
        <v>3.6762341980020202E-3</v>
      </c>
      <c r="AX64" s="14" t="str">
        <f t="shared" si="56"/>
        <v>200mHz3m</v>
      </c>
      <c r="AY64" s="14" t="str">
        <f t="shared" si="57"/>
        <v>200mHz3m</v>
      </c>
      <c r="AZ64" s="14">
        <f t="shared" si="58"/>
        <v>41</v>
      </c>
      <c r="BB64" s="44">
        <f t="shared" si="30"/>
        <v>0.99995181882068007</v>
      </c>
      <c r="BC64" s="44">
        <f t="shared" si="31"/>
        <v>5.5669123180926629E-6</v>
      </c>
      <c r="BD64" s="45">
        <f t="shared" si="59"/>
        <v>-4.3082602473065047E-5</v>
      </c>
      <c r="BE64" s="44">
        <f t="shared" si="60"/>
        <v>1.7443475475454879E-3</v>
      </c>
      <c r="BF64" t="str">
        <f t="shared" si="32"/>
        <v>OK</v>
      </c>
    </row>
    <row r="65" spans="1:58" x14ac:dyDescent="0.25">
      <c r="A65" s="8">
        <f t="shared" ref="A65:B65" si="73">A64</f>
        <v>3</v>
      </c>
      <c r="B65" s="46" t="str">
        <f t="shared" si="73"/>
        <v>m</v>
      </c>
      <c r="C65" s="10">
        <f t="shared" si="65"/>
        <v>0.5</v>
      </c>
      <c r="D65" s="7">
        <f t="shared" ref="D65:E65" si="74">D64</f>
        <v>3</v>
      </c>
      <c r="E65" s="7" t="str">
        <f t="shared" si="74"/>
        <v>m</v>
      </c>
      <c r="F65" s="7">
        <v>3.0015756344548037</v>
      </c>
      <c r="G65" s="7">
        <v>8.5464778155305702E-4</v>
      </c>
      <c r="H65" s="7">
        <v>2.1874695741881845E-3</v>
      </c>
      <c r="I65" s="7">
        <v>4.5836348230575603E-4</v>
      </c>
      <c r="J65" s="8" t="s">
        <v>3</v>
      </c>
      <c r="L65" s="8">
        <v>1.1936514265635868E-3</v>
      </c>
      <c r="M65" s="8">
        <v>3.2198799031998279E-4</v>
      </c>
      <c r="N65" s="8">
        <v>1.7600733023513948E-3</v>
      </c>
      <c r="O65" s="8">
        <v>9.0962316342019917E-4</v>
      </c>
      <c r="P65" s="8" t="s">
        <v>3</v>
      </c>
      <c r="Q65" s="18" t="str">
        <f t="shared" si="43"/>
        <v>OK</v>
      </c>
      <c r="S65" s="12">
        <f t="shared" si="44"/>
        <v>3.0000000000000001E-3</v>
      </c>
      <c r="T65" s="11">
        <f t="shared" si="45"/>
        <v>500</v>
      </c>
      <c r="U65" s="11" t="str">
        <f t="shared" si="46"/>
        <v>mHz</v>
      </c>
      <c r="V65" s="12">
        <f t="shared" si="47"/>
        <v>3.0000000000000001E-3</v>
      </c>
      <c r="W65" s="12">
        <f t="shared" si="48"/>
        <v>1E-3</v>
      </c>
      <c r="X65" s="13">
        <f t="shared" si="20"/>
        <v>3.0003819830282403E-3</v>
      </c>
      <c r="Y65" s="13">
        <f t="shared" si="21"/>
        <v>9.132902585836899E-7</v>
      </c>
      <c r="Z65" s="13">
        <f t="shared" si="22"/>
        <v>4.2739627183678967E-7</v>
      </c>
      <c r="AA65" s="13">
        <f t="shared" si="23"/>
        <v>1.0185830262389166E-6</v>
      </c>
      <c r="AB65" s="13">
        <f t="shared" si="66"/>
        <v>3.0003820134689597E-3</v>
      </c>
      <c r="AC65" s="14">
        <f t="shared" si="25"/>
        <v>9.1329026084336861E-7</v>
      </c>
      <c r="AD65" s="13">
        <f t="shared" si="49"/>
        <v>1.4244728550017038E-4</v>
      </c>
      <c r="AE65" s="13">
        <f t="shared" si="26"/>
        <v>3.3948444552737707E-4</v>
      </c>
      <c r="AG65" s="14" t="str">
        <f t="shared" si="50"/>
        <v>500mHz3m</v>
      </c>
      <c r="AH65" s="12">
        <f>IFERROR(MATCH(AG65,'Ref Z'!$T$6:$T$1055,0),0)</f>
        <v>42</v>
      </c>
      <c r="AI65" s="14">
        <f>IF($AH65&gt;0,INDEX('Ref Z'!O$6:O$1055,$AH65),"")</f>
        <v>3.0001550051954973E-3</v>
      </c>
      <c r="AJ65" s="14">
        <f>IF($AH65&gt;0,INDEX('Ref Z'!P$6:P$1055,$AH65),"")</f>
        <v>3.0000000000000004E-8</v>
      </c>
      <c r="AK65" s="14">
        <f>IF($AH65&gt;0,INDEX('Ref Z'!Q$6:Q$1055,$AH65),"")</f>
        <v>2.6309439183468596E-7</v>
      </c>
      <c r="AL65" s="14">
        <f>IF($AH65&gt;0,INDEX('Ref Z'!R$6:R$1055,$AH65),"")</f>
        <v>1.5000000000000002E-7</v>
      </c>
      <c r="AM65" s="14">
        <f t="shared" si="9"/>
        <v>3.0001550167313442E-3</v>
      </c>
      <c r="AN65" s="14">
        <f t="shared" si="27"/>
        <v>3.0000002768460131E-8</v>
      </c>
      <c r="AO65" s="13">
        <f t="shared" si="28"/>
        <v>8.7693599398917994E-5</v>
      </c>
      <c r="AP65" s="13">
        <f t="shared" si="29"/>
        <v>4.99974163367506E-5</v>
      </c>
      <c r="AR65" s="14" t="str">
        <f t="shared" si="51"/>
        <v>500mHz3m3m</v>
      </c>
      <c r="AS65" s="14">
        <f t="shared" si="52"/>
        <v>-2.2697783274303399E-7</v>
      </c>
      <c r="AT65" s="14">
        <f t="shared" si="53"/>
        <v>1.7092955633693804E-3</v>
      </c>
      <c r="AU65" s="14">
        <f t="shared" si="54"/>
        <v>-1.6430188000210371E-7</v>
      </c>
      <c r="AV65" s="14">
        <f t="shared" si="55"/>
        <v>9.1672697688343209E-4</v>
      </c>
      <c r="AX65" s="14" t="str">
        <f t="shared" si="56"/>
        <v>500mHz3m</v>
      </c>
      <c r="AY65" s="14" t="str">
        <f t="shared" si="57"/>
        <v>500mHz3m</v>
      </c>
      <c r="AZ65" s="14">
        <f t="shared" si="58"/>
        <v>42</v>
      </c>
      <c r="BB65" s="44">
        <f t="shared" si="30"/>
        <v>0.99992434405465824</v>
      </c>
      <c r="BC65" s="44">
        <f t="shared" si="31"/>
        <v>1.8265805239045602E-6</v>
      </c>
      <c r="BD65" s="45">
        <f t="shared" si="59"/>
        <v>-5.4753686101252386E-5</v>
      </c>
      <c r="BE65" s="44">
        <f t="shared" si="60"/>
        <v>6.8080723898947563E-4</v>
      </c>
      <c r="BF65" t="str">
        <f t="shared" si="32"/>
        <v>OK</v>
      </c>
    </row>
    <row r="66" spans="1:58" x14ac:dyDescent="0.25">
      <c r="A66" s="8">
        <f t="shared" ref="A66:B66" si="75">A65</f>
        <v>3</v>
      </c>
      <c r="B66" s="46" t="str">
        <f t="shared" si="75"/>
        <v>m</v>
      </c>
      <c r="C66" s="10">
        <f t="shared" si="65"/>
        <v>1</v>
      </c>
      <c r="D66" s="7">
        <f t="shared" ref="D66:E66" si="76">D65</f>
        <v>3</v>
      </c>
      <c r="E66" s="7" t="str">
        <f t="shared" si="76"/>
        <v>m</v>
      </c>
      <c r="F66" s="7">
        <v>3.0017501262163737</v>
      </c>
      <c r="G66" s="7">
        <v>2.3576871874447092E-4</v>
      </c>
      <c r="H66" s="7">
        <v>1.6480760926240454E-3</v>
      </c>
      <c r="I66" s="7">
        <v>3.2299973738976093E-4</v>
      </c>
      <c r="J66" s="8" t="s">
        <v>3</v>
      </c>
      <c r="L66" s="8">
        <v>1.4902572013688455E-3</v>
      </c>
      <c r="M66" s="8">
        <v>3.0483281521913699E-4</v>
      </c>
      <c r="N66" s="8">
        <v>1.8558341429164643E-3</v>
      </c>
      <c r="O66" s="8">
        <v>8.2336546839405515E-4</v>
      </c>
      <c r="P66" s="8" t="s">
        <v>3</v>
      </c>
      <c r="Q66" s="18" t="str">
        <f t="shared" si="43"/>
        <v>OK</v>
      </c>
      <c r="S66" s="12">
        <f t="shared" si="44"/>
        <v>3.0000000000000001E-3</v>
      </c>
      <c r="T66" s="11">
        <f t="shared" si="45"/>
        <v>1</v>
      </c>
      <c r="U66" s="11" t="str">
        <f t="shared" si="46"/>
        <v>Hz</v>
      </c>
      <c r="V66" s="12">
        <f t="shared" si="47"/>
        <v>3.0000000000000001E-3</v>
      </c>
      <c r="W66" s="12">
        <f t="shared" si="48"/>
        <v>1E-3</v>
      </c>
      <c r="X66" s="13">
        <f t="shared" si="20"/>
        <v>3.0002598690150053E-3</v>
      </c>
      <c r="Y66" s="13">
        <f t="shared" si="21"/>
        <v>3.8536986645667295E-7</v>
      </c>
      <c r="Z66" s="13">
        <f t="shared" si="22"/>
        <v>-2.0775805029241882E-7</v>
      </c>
      <c r="AA66" s="13">
        <f t="shared" si="23"/>
        <v>8.8445436563884772E-7</v>
      </c>
      <c r="AB66" s="13">
        <f t="shared" si="66"/>
        <v>3.0002598762082834E-3</v>
      </c>
      <c r="AC66" s="14">
        <f t="shared" si="25"/>
        <v>3.8536987039950168E-7</v>
      </c>
      <c r="AD66" s="13">
        <f t="shared" si="49"/>
        <v>-6.9246684964177006E-5</v>
      </c>
      <c r="AE66" s="13">
        <f t="shared" si="26"/>
        <v>2.9479258478057866E-4</v>
      </c>
      <c r="AG66" s="14" t="str">
        <f t="shared" si="50"/>
        <v>1Hz3m</v>
      </c>
      <c r="AH66" s="12">
        <f>IFERROR(MATCH(AG66,'Ref Z'!$T$6:$T$1055,0),0)</f>
        <v>43</v>
      </c>
      <c r="AI66" s="14">
        <f>IF($AH66&gt;0,INDEX('Ref Z'!O$6:O$1055,$AH66),"")</f>
        <v>3.0002481167639467E-3</v>
      </c>
      <c r="AJ66" s="14">
        <f>IF($AH66&gt;0,INDEX('Ref Z'!P$6:P$1055,$AH66),"")</f>
        <v>3.0000000000000004E-8</v>
      </c>
      <c r="AK66" s="14">
        <f>IF($AH66&gt;0,INDEX('Ref Z'!Q$6:Q$1055,$AH66),"")</f>
        <v>-7.9261851573223407E-8</v>
      </c>
      <c r="AL66" s="14">
        <f>IF($AH66&gt;0,INDEX('Ref Z'!R$6:R$1055,$AH66),"")</f>
        <v>1.5000000000000002E-7</v>
      </c>
      <c r="AM66" s="14">
        <f t="shared" si="9"/>
        <v>3.0002481178109338E-3</v>
      </c>
      <c r="AN66" s="14">
        <f t="shared" si="27"/>
        <v>3.0000000251256089E-8</v>
      </c>
      <c r="AO66" s="13">
        <f t="shared" si="28"/>
        <v>-2.6418432232956461E-5</v>
      </c>
      <c r="AP66" s="13">
        <f t="shared" si="29"/>
        <v>4.9995865028387399E-5</v>
      </c>
      <c r="AR66" s="14" t="str">
        <f t="shared" si="51"/>
        <v>1Hz3m3m</v>
      </c>
      <c r="AS66" s="14">
        <f t="shared" si="52"/>
        <v>-1.1752251058601282E-8</v>
      </c>
      <c r="AT66" s="14">
        <f t="shared" si="53"/>
        <v>4.7153743844326694E-4</v>
      </c>
      <c r="AU66" s="14">
        <f t="shared" si="54"/>
        <v>1.2849619871919542E-7</v>
      </c>
      <c r="AV66" s="14">
        <f t="shared" si="55"/>
        <v>6.4599949219439642E-4</v>
      </c>
      <c r="AX66" s="14" t="str">
        <f t="shared" si="56"/>
        <v>1Hz3m</v>
      </c>
      <c r="AY66" s="14" t="str">
        <f t="shared" si="57"/>
        <v>1Hz3m</v>
      </c>
      <c r="AZ66" s="14">
        <f t="shared" si="58"/>
        <v>43</v>
      </c>
      <c r="BB66" s="44">
        <f t="shared" si="30"/>
        <v>0.99999608087371272</v>
      </c>
      <c r="BC66" s="44">
        <f t="shared" si="31"/>
        <v>7.7073974605460595E-7</v>
      </c>
      <c r="BD66" s="45">
        <f t="shared" si="59"/>
        <v>4.2828252731220545E-5</v>
      </c>
      <c r="BE66" s="44">
        <f t="shared" si="60"/>
        <v>5.917011565701011E-4</v>
      </c>
      <c r="BF66" t="str">
        <f t="shared" si="32"/>
        <v>OK</v>
      </c>
    </row>
    <row r="67" spans="1:58" x14ac:dyDescent="0.25">
      <c r="A67" s="8">
        <f t="shared" ref="A67:B67" si="77">A66</f>
        <v>3</v>
      </c>
      <c r="B67" s="46" t="str">
        <f t="shared" si="77"/>
        <v>m</v>
      </c>
      <c r="C67" s="10">
        <f t="shared" si="65"/>
        <v>2</v>
      </c>
      <c r="D67" s="7">
        <f t="shared" ref="D67:E67" si="78">D66</f>
        <v>3</v>
      </c>
      <c r="E67" s="7" t="str">
        <f t="shared" si="78"/>
        <v>m</v>
      </c>
      <c r="F67" s="7">
        <v>2.9999860218034615</v>
      </c>
      <c r="G67" s="7">
        <v>1.926801540531071E-3</v>
      </c>
      <c r="H67" s="7">
        <v>-9.724153037322734E-4</v>
      </c>
      <c r="I67" s="7">
        <v>9.2887005099866248E-4</v>
      </c>
      <c r="J67" s="8" t="s">
        <v>3</v>
      </c>
      <c r="L67" s="8">
        <v>-2.8569708300825707E-5</v>
      </c>
      <c r="M67" s="8">
        <v>1.9557931651372658E-3</v>
      </c>
      <c r="N67" s="8">
        <v>-1.0997821960348456E-3</v>
      </c>
      <c r="O67" s="8">
        <v>5.9144384975472837E-4</v>
      </c>
      <c r="P67" s="8" t="s">
        <v>3</v>
      </c>
      <c r="Q67" s="18" t="str">
        <f t="shared" si="43"/>
        <v>OK</v>
      </c>
      <c r="S67" s="12">
        <f t="shared" si="44"/>
        <v>3.0000000000000001E-3</v>
      </c>
      <c r="T67" s="11">
        <f t="shared" si="45"/>
        <v>2</v>
      </c>
      <c r="U67" s="11" t="str">
        <f t="shared" si="46"/>
        <v>Hz</v>
      </c>
      <c r="V67" s="12">
        <f t="shared" si="47"/>
        <v>3.0000000000000001E-3</v>
      </c>
      <c r="W67" s="12">
        <f t="shared" si="48"/>
        <v>1E-3</v>
      </c>
      <c r="X67" s="13">
        <f t="shared" si="20"/>
        <v>3.0000145915117624E-3</v>
      </c>
      <c r="Y67" s="13">
        <f t="shared" si="21"/>
        <v>2.7454855820766118E-6</v>
      </c>
      <c r="Z67" s="13">
        <f t="shared" si="22"/>
        <v>1.2736689230257217E-7</v>
      </c>
      <c r="AA67" s="13">
        <f t="shared" si="23"/>
        <v>1.1011836354827253E-6</v>
      </c>
      <c r="AB67" s="13">
        <f t="shared" si="66"/>
        <v>3.0000145942154703E-3</v>
      </c>
      <c r="AC67" s="14">
        <f t="shared" si="25"/>
        <v>2.7454855800003426E-6</v>
      </c>
      <c r="AD67" s="13">
        <f t="shared" si="49"/>
        <v>4.2455424245741733E-5</v>
      </c>
      <c r="AE67" s="13">
        <f t="shared" si="26"/>
        <v>3.6705942790497511E-4</v>
      </c>
      <c r="AG67" s="14" t="str">
        <f t="shared" si="50"/>
        <v>2Hz3m</v>
      </c>
      <c r="AH67" s="12">
        <f>IFERROR(MATCH(AG67,'Ref Z'!$T$6:$T$1055,0),0)</f>
        <v>44</v>
      </c>
      <c r="AI67" s="14">
        <f>IF($AH67&gt;0,INDEX('Ref Z'!O$6:O$1055,$AH67),"")</f>
        <v>3.0000496694529278E-3</v>
      </c>
      <c r="AJ67" s="14">
        <f>IF($AH67&gt;0,INDEX('Ref Z'!P$6:P$1055,$AH67),"")</f>
        <v>3.0000000000000004E-8</v>
      </c>
      <c r="AK67" s="14">
        <f>IF($AH67&gt;0,INDEX('Ref Z'!Q$6:Q$1055,$AH67),"")</f>
        <v>-8.111567094117705E-8</v>
      </c>
      <c r="AL67" s="14">
        <f>IF($AH67&gt;0,INDEX('Ref Z'!R$6:R$1055,$AH67),"")</f>
        <v>1.5000000000000002E-7</v>
      </c>
      <c r="AM67" s="14">
        <f t="shared" si="9"/>
        <v>3.000049670549535E-3</v>
      </c>
      <c r="AN67" s="14">
        <f t="shared" si="27"/>
        <v>3.0000000263181366E-8</v>
      </c>
      <c r="AO67" s="13">
        <f t="shared" si="28"/>
        <v>-2.7038109317770745E-5</v>
      </c>
      <c r="AP67" s="13">
        <f t="shared" si="29"/>
        <v>4.999917215366885E-5</v>
      </c>
      <c r="AR67" s="14" t="str">
        <f t="shared" si="51"/>
        <v>2Hz3m3m</v>
      </c>
      <c r="AS67" s="14">
        <f t="shared" si="52"/>
        <v>3.507794116546642E-8</v>
      </c>
      <c r="AT67" s="14">
        <f t="shared" si="53"/>
        <v>3.8536030811789157E-3</v>
      </c>
      <c r="AU67" s="14">
        <f t="shared" si="54"/>
        <v>-2.0848256324374922E-7</v>
      </c>
      <c r="AV67" s="14">
        <f t="shared" si="55"/>
        <v>1.8577401080530698E-3</v>
      </c>
      <c r="AX67" s="14" t="str">
        <f t="shared" si="56"/>
        <v>2Hz3m</v>
      </c>
      <c r="AY67" s="14" t="str">
        <f t="shared" si="57"/>
        <v>2Hz3m</v>
      </c>
      <c r="AZ67" s="14">
        <f t="shared" si="58"/>
        <v>44</v>
      </c>
      <c r="BB67" s="44">
        <f t="shared" si="30"/>
        <v>1.0000116920544762</v>
      </c>
      <c r="BC67" s="44">
        <f t="shared" si="31"/>
        <v>5.4909711607382672E-6</v>
      </c>
      <c r="BD67" s="45">
        <f t="shared" si="59"/>
        <v>-6.9493533563512471E-5</v>
      </c>
      <c r="BE67" s="44">
        <f t="shared" si="60"/>
        <v>7.3581955102576795E-4</v>
      </c>
      <c r="BF67" t="str">
        <f t="shared" si="32"/>
        <v>OK</v>
      </c>
    </row>
    <row r="68" spans="1:58" x14ac:dyDescent="0.25">
      <c r="A68" s="8">
        <f t="shared" ref="A68:B68" si="79">A67</f>
        <v>3</v>
      </c>
      <c r="B68" s="46" t="str">
        <f t="shared" si="79"/>
        <v>m</v>
      </c>
      <c r="C68" s="10">
        <f t="shared" si="65"/>
        <v>5</v>
      </c>
      <c r="D68" s="7">
        <f t="shared" ref="D68:E68" si="80">D67</f>
        <v>3</v>
      </c>
      <c r="E68" s="7" t="str">
        <f t="shared" si="80"/>
        <v>m</v>
      </c>
      <c r="F68" s="7">
        <v>3.001143647650057</v>
      </c>
      <c r="G68" s="7">
        <v>5.2946323253541549E-4</v>
      </c>
      <c r="H68" s="7">
        <v>2.0797274442039397E-3</v>
      </c>
      <c r="I68" s="7">
        <v>1.9495092133716195E-3</v>
      </c>
      <c r="J68" s="8" t="s">
        <v>3</v>
      </c>
      <c r="L68" s="8">
        <v>1.2204465758190379E-3</v>
      </c>
      <c r="M68" s="8">
        <v>4.2923602123737492E-4</v>
      </c>
      <c r="N68" s="8">
        <v>1.3156426054257548E-3</v>
      </c>
      <c r="O68" s="8">
        <v>1.4830438319231372E-3</v>
      </c>
      <c r="P68" s="8" t="s">
        <v>3</v>
      </c>
      <c r="Q68" s="18" t="str">
        <f t="shared" si="43"/>
        <v>OK</v>
      </c>
      <c r="S68" s="12">
        <f t="shared" si="44"/>
        <v>3.0000000000000001E-3</v>
      </c>
      <c r="T68" s="11">
        <f t="shared" si="45"/>
        <v>5</v>
      </c>
      <c r="U68" s="11" t="str">
        <f t="shared" si="46"/>
        <v>Hz</v>
      </c>
      <c r="V68" s="12">
        <f t="shared" si="47"/>
        <v>3.0000000000000001E-3</v>
      </c>
      <c r="W68" s="12">
        <f t="shared" si="48"/>
        <v>1E-3</v>
      </c>
      <c r="X68" s="13">
        <f t="shared" si="20"/>
        <v>2.9999232010742382E-3</v>
      </c>
      <c r="Y68" s="13">
        <f t="shared" si="21"/>
        <v>6.8159729792197949E-7</v>
      </c>
      <c r="Z68" s="13">
        <f t="shared" si="22"/>
        <v>7.6408483877818492E-7</v>
      </c>
      <c r="AA68" s="13">
        <f t="shared" si="23"/>
        <v>2.4494908002329985E-6</v>
      </c>
      <c r="AB68" s="13">
        <f t="shared" si="66"/>
        <v>2.9999232983810012E-3</v>
      </c>
      <c r="AC68" s="14">
        <f t="shared" si="25"/>
        <v>6.8159756134656799E-7</v>
      </c>
      <c r="AD68" s="13">
        <f t="shared" si="49"/>
        <v>2.547014610179993E-4</v>
      </c>
      <c r="AE68" s="13">
        <f t="shared" si="26"/>
        <v>8.1651778505609967E-4</v>
      </c>
      <c r="AG68" s="14" t="str">
        <f t="shared" si="50"/>
        <v>5Hz3m</v>
      </c>
      <c r="AH68" s="12">
        <f>IFERROR(MATCH(AG68,'Ref Z'!$T$6:$T$1055,0),0)</f>
        <v>45</v>
      </c>
      <c r="AI68" s="14">
        <f>IF($AH68&gt;0,INDEX('Ref Z'!O$6:O$1055,$AH68),"")</f>
        <v>2.9998060520387121E-3</v>
      </c>
      <c r="AJ68" s="14">
        <f>IF($AH68&gt;0,INDEX('Ref Z'!P$6:P$1055,$AH68),"")</f>
        <v>3.0000000000000004E-8</v>
      </c>
      <c r="AK68" s="14">
        <f>IF($AH68&gt;0,INDEX('Ref Z'!Q$6:Q$1055,$AH68),"")</f>
        <v>5.8039869532907983E-7</v>
      </c>
      <c r="AL68" s="14">
        <f>IF($AH68&gt;0,INDEX('Ref Z'!R$6:R$1055,$AH68),"")</f>
        <v>1.5000000000000002E-7</v>
      </c>
      <c r="AM68" s="14">
        <f t="shared" si="9"/>
        <v>2.9998061081861157E-3</v>
      </c>
      <c r="AN68" s="14">
        <f t="shared" si="27"/>
        <v>3.0000013476244703E-8</v>
      </c>
      <c r="AO68" s="13">
        <f t="shared" si="28"/>
        <v>1.9347873763119226E-4</v>
      </c>
      <c r="AP68" s="13">
        <f t="shared" si="29"/>
        <v>5.0003230840626076E-5</v>
      </c>
      <c r="AR68" s="14" t="str">
        <f t="shared" si="51"/>
        <v>5Hz3m3m</v>
      </c>
      <c r="AS68" s="14">
        <f t="shared" si="52"/>
        <v>-1.1714903552610678E-7</v>
      </c>
      <c r="AT68" s="14">
        <f t="shared" si="53"/>
        <v>1.0589264654957897E-3</v>
      </c>
      <c r="AU68" s="14">
        <f t="shared" si="54"/>
        <v>-1.8368614344910508E-7</v>
      </c>
      <c r="AV68" s="14">
        <f t="shared" si="55"/>
        <v>3.8990184296285807E-3</v>
      </c>
      <c r="AX68" s="14" t="str">
        <f t="shared" si="56"/>
        <v>5Hz3m</v>
      </c>
      <c r="AY68" s="14" t="str">
        <f t="shared" si="57"/>
        <v>5Hz3m</v>
      </c>
      <c r="AZ68" s="14">
        <f t="shared" si="58"/>
        <v>45</v>
      </c>
      <c r="BB68" s="44">
        <f t="shared" si="30"/>
        <v>0.99996093560293731</v>
      </c>
      <c r="BC68" s="44">
        <f t="shared" si="31"/>
        <v>1.363195125663948E-6</v>
      </c>
      <c r="BD68" s="45">
        <f t="shared" si="59"/>
        <v>-6.1222723386807044E-5</v>
      </c>
      <c r="BE68" s="44">
        <f t="shared" si="60"/>
        <v>1.6338009353486663E-3</v>
      </c>
      <c r="BF68" t="str">
        <f t="shared" si="32"/>
        <v>OK</v>
      </c>
    </row>
    <row r="69" spans="1:58" x14ac:dyDescent="0.25">
      <c r="A69" s="8">
        <f t="shared" ref="A69:B69" si="81">A68</f>
        <v>3</v>
      </c>
      <c r="B69" s="46" t="str">
        <f t="shared" si="81"/>
        <v>m</v>
      </c>
      <c r="C69" s="10">
        <f t="shared" si="65"/>
        <v>10</v>
      </c>
      <c r="D69" s="7">
        <f t="shared" ref="D69:E69" si="82">D68</f>
        <v>3</v>
      </c>
      <c r="E69" s="7" t="str">
        <f t="shared" si="82"/>
        <v>m</v>
      </c>
      <c r="F69" s="7">
        <v>3.0003766614557161</v>
      </c>
      <c r="G69" s="7">
        <v>7.1564580310112921E-4</v>
      </c>
      <c r="H69" s="7">
        <v>7.3310039614457535E-4</v>
      </c>
      <c r="I69" s="7">
        <v>1.6202634528483656E-3</v>
      </c>
      <c r="J69" s="8" t="s">
        <v>3</v>
      </c>
      <c r="L69" s="8">
        <v>-1.1519133265534587E-4</v>
      </c>
      <c r="M69" s="8">
        <v>1.47837561693413E-3</v>
      </c>
      <c r="N69" s="8">
        <v>4.2792190818263852E-4</v>
      </c>
      <c r="O69" s="8">
        <v>4.2105333349819446E-4</v>
      </c>
      <c r="P69" s="8" t="s">
        <v>3</v>
      </c>
      <c r="Q69" s="18" t="str">
        <f t="shared" si="43"/>
        <v>OK</v>
      </c>
      <c r="S69" s="12">
        <f t="shared" si="44"/>
        <v>3.0000000000000001E-3</v>
      </c>
      <c r="T69" s="11">
        <f t="shared" si="45"/>
        <v>10</v>
      </c>
      <c r="U69" s="11" t="str">
        <f t="shared" si="46"/>
        <v>Hz</v>
      </c>
      <c r="V69" s="12">
        <f t="shared" si="47"/>
        <v>3.0000000000000001E-3</v>
      </c>
      <c r="W69" s="12">
        <f t="shared" si="48"/>
        <v>1E-3</v>
      </c>
      <c r="X69" s="13">
        <f t="shared" si="20"/>
        <v>3.0004918527883713E-3</v>
      </c>
      <c r="Y69" s="13">
        <f t="shared" si="21"/>
        <v>1.6424808614536821E-6</v>
      </c>
      <c r="Z69" s="13">
        <f t="shared" si="22"/>
        <v>3.0517848796193683E-7</v>
      </c>
      <c r="AA69" s="13">
        <f t="shared" si="23"/>
        <v>1.6740787216514194E-6</v>
      </c>
      <c r="AB69" s="13">
        <f t="shared" si="66"/>
        <v>3.0004918683081451E-3</v>
      </c>
      <c r="AC69" s="14">
        <f t="shared" si="25"/>
        <v>1.6424808617837004E-6</v>
      </c>
      <c r="AD69" s="13">
        <f t="shared" si="49"/>
        <v>1.017094869382812E-4</v>
      </c>
      <c r="AE69" s="13">
        <f t="shared" si="26"/>
        <v>5.5793476363312879E-4</v>
      </c>
      <c r="AG69" s="14" t="str">
        <f t="shared" si="50"/>
        <v>10Hz3m</v>
      </c>
      <c r="AH69" s="12">
        <f>IFERROR(MATCH(AG69,'Ref Z'!$T$6:$T$1055,0),0)</f>
        <v>46</v>
      </c>
      <c r="AI69" s="14">
        <f>IF($AH69&gt;0,INDEX('Ref Z'!O$6:O$1055,$AH69),"")</f>
        <v>3.0006830158994828E-3</v>
      </c>
      <c r="AJ69" s="14">
        <f>IF($AH69&gt;0,INDEX('Ref Z'!P$6:P$1055,$AH69),"")</f>
        <v>3.0000000000000004E-8</v>
      </c>
      <c r="AK69" s="14">
        <f>IF($AH69&gt;0,INDEX('Ref Z'!Q$6:Q$1055,$AH69),"")</f>
        <v>1.993387919061745E-7</v>
      </c>
      <c r="AL69" s="14">
        <f>IF($AH69&gt;0,INDEX('Ref Z'!R$6:R$1055,$AH69),"")</f>
        <v>1.5000000000000002E-7</v>
      </c>
      <c r="AM69" s="14">
        <f t="shared" si="9"/>
        <v>3.0006830225206343E-3</v>
      </c>
      <c r="AN69" s="14">
        <f t="shared" si="27"/>
        <v>3.0000001588714621E-8</v>
      </c>
      <c r="AO69" s="13">
        <f t="shared" si="28"/>
        <v>6.643113936284505E-5</v>
      </c>
      <c r="AP69" s="13">
        <f t="shared" si="29"/>
        <v>4.9988618776619085E-5</v>
      </c>
      <c r="AR69" s="14" t="str">
        <f t="shared" si="51"/>
        <v>10Hz3m3m</v>
      </c>
      <c r="AS69" s="14">
        <f t="shared" si="52"/>
        <v>1.9116311111150308E-7</v>
      </c>
      <c r="AT69" s="14">
        <f t="shared" si="53"/>
        <v>1.4312916065166597E-3</v>
      </c>
      <c r="AU69" s="14">
        <f t="shared" si="54"/>
        <v>-1.0583969605576233E-7</v>
      </c>
      <c r="AV69" s="14">
        <f t="shared" si="55"/>
        <v>3.2405269091683891E-3</v>
      </c>
      <c r="AX69" s="14" t="str">
        <f t="shared" si="56"/>
        <v>10Hz3m</v>
      </c>
      <c r="AY69" s="14" t="str">
        <f t="shared" si="57"/>
        <v>10Hz3m</v>
      </c>
      <c r="AZ69" s="14">
        <f t="shared" si="58"/>
        <v>46</v>
      </c>
      <c r="BB69" s="44">
        <f t="shared" si="30"/>
        <v>1.0000637076255758</v>
      </c>
      <c r="BC69" s="44">
        <f t="shared" si="31"/>
        <v>3.2849617248006964E-6</v>
      </c>
      <c r="BD69" s="45">
        <f t="shared" si="59"/>
        <v>-3.5278347575436148E-5</v>
      </c>
      <c r="BE69" s="44">
        <f t="shared" si="60"/>
        <v>1.1169886588003547E-3</v>
      </c>
      <c r="BF69" t="str">
        <f t="shared" si="32"/>
        <v>OK</v>
      </c>
    </row>
    <row r="70" spans="1:58" x14ac:dyDescent="0.25">
      <c r="A70" s="8">
        <f t="shared" ref="A70:B70" si="83">A69</f>
        <v>3</v>
      </c>
      <c r="B70" s="46" t="str">
        <f t="shared" si="83"/>
        <v>m</v>
      </c>
      <c r="C70" s="10">
        <f t="shared" si="65"/>
        <v>20</v>
      </c>
      <c r="D70" s="7">
        <f t="shared" ref="D70:E70" si="84">D69</f>
        <v>3</v>
      </c>
      <c r="E70" s="7" t="str">
        <f t="shared" si="84"/>
        <v>m</v>
      </c>
      <c r="F70" s="7">
        <v>3.0011526575869221</v>
      </c>
      <c r="G70" s="7">
        <v>7.0145069036928426E-4</v>
      </c>
      <c r="H70" s="7">
        <v>2.0394544419533316E-3</v>
      </c>
      <c r="I70" s="7">
        <v>3.9121056138985302E-4</v>
      </c>
      <c r="J70" s="8" t="s">
        <v>3</v>
      </c>
      <c r="L70" s="8">
        <v>3.9719477317152774E-4</v>
      </c>
      <c r="M70" s="8">
        <v>3.9212841625574347E-4</v>
      </c>
      <c r="N70" s="8">
        <v>1.9297184070964138E-3</v>
      </c>
      <c r="O70" s="8">
        <v>2.7872449156474962E-4</v>
      </c>
      <c r="P70" s="8" t="s">
        <v>3</v>
      </c>
      <c r="Q70" s="18" t="str">
        <f t="shared" ref="Q70:Q101" si="85">IF(AH70=0,"Ref Z spot not found!","OK")</f>
        <v>OK</v>
      </c>
      <c r="S70" s="12">
        <f t="shared" ref="S70:S101" si="86">IF(MID(B70,1,1)="m",0.001,IF(OR(MID(B70,1,1)="u",MID(B70,1,1)="µ"),0.000001,1))*A70</f>
        <v>3.0000000000000001E-3</v>
      </c>
      <c r="T70" s="11">
        <f t="shared" ref="T70:T101" si="87">IF(U70="mHz",1000,IF(U70="kHz",0.001,1))*C70</f>
        <v>20</v>
      </c>
      <c r="U70" s="11" t="str">
        <f t="shared" ref="U70:U101" si="88">IF(C70&gt;=1000,"kHz",IF(C70&gt;=1,"Hz","mHz"))</f>
        <v>Hz</v>
      </c>
      <c r="V70" s="12">
        <f t="shared" ref="V70:V101" si="89">IF(MID(E70,1,1)="m",0.001,IF(OR(MID(E70,1,1)="u",MID(E70,1,1)="µ"),0.000001,1))*D70</f>
        <v>3.0000000000000001E-3</v>
      </c>
      <c r="W70" s="12">
        <f t="shared" ref="W70:W101" si="90">IF(MID(P70,1,1)="m",0.001,IF(OR(MID(P70,1,1)="u",MID(P70,1,1)="µ"),0.000001,1))</f>
        <v>1E-3</v>
      </c>
      <c r="X70" s="13">
        <f t="shared" si="20"/>
        <v>3.0007554628137508E-3</v>
      </c>
      <c r="Y70" s="13">
        <f t="shared" si="21"/>
        <v>8.0361543405710114E-7</v>
      </c>
      <c r="Z70" s="13">
        <f t="shared" si="22"/>
        <v>1.0973603485691773E-7</v>
      </c>
      <c r="AA70" s="13">
        <f t="shared" si="23"/>
        <v>4.8034679715908603E-7</v>
      </c>
      <c r="AB70" s="13">
        <f t="shared" si="66"/>
        <v>3.0007554648202451E-3</v>
      </c>
      <c r="AC70" s="14">
        <f t="shared" si="25"/>
        <v>8.0361543371173881E-7</v>
      </c>
      <c r="AD70" s="13">
        <f t="shared" ref="AD70:AD101" si="91">ATAN2(X70,Z70)</f>
        <v>3.6569469311272287E-5</v>
      </c>
      <c r="AE70" s="13">
        <f t="shared" si="26"/>
        <v>1.600752888291909E-4</v>
      </c>
      <c r="AG70" s="14" t="str">
        <f t="shared" ref="AG70:AG101" si="92">T70&amp;U70&amp;D70&amp;E70</f>
        <v>20Hz3m</v>
      </c>
      <c r="AH70" s="12">
        <f>IFERROR(MATCH(AG70,'Ref Z'!$T$6:$T$1055,0),0)</f>
        <v>47</v>
      </c>
      <c r="AI70" s="14">
        <f>IF($AH70&gt;0,INDEX('Ref Z'!O$6:O$1055,$AH70),"")</f>
        <v>3.0005322626700148E-3</v>
      </c>
      <c r="AJ70" s="14">
        <f>IF($AH70&gt;0,INDEX('Ref Z'!P$6:P$1055,$AH70),"")</f>
        <v>3.0000000000000004E-8</v>
      </c>
      <c r="AK70" s="14">
        <f>IF($AH70&gt;0,INDEX('Ref Z'!Q$6:Q$1055,$AH70),"")</f>
        <v>3.75366941134433E-7</v>
      </c>
      <c r="AL70" s="14">
        <f>IF($AH70&gt;0,INDEX('Ref Z'!R$6:R$1055,$AH70),"")</f>
        <v>1.5000000000000002E-7</v>
      </c>
      <c r="AM70" s="14">
        <f t="shared" ref="AM70:AM133" si="93">SUMSQ(AI70,AK70)^0.5</f>
        <v>3.0005322861492391E-3</v>
      </c>
      <c r="AN70" s="14">
        <f t="shared" si="27"/>
        <v>3.0000005634013646E-8</v>
      </c>
      <c r="AO70" s="13">
        <f t="shared" si="28"/>
        <v>1.251001176845353E-4</v>
      </c>
      <c r="AP70" s="13">
        <f t="shared" si="29"/>
        <v>4.9991129762413281E-5</v>
      </c>
      <c r="AR70" s="14" t="str">
        <f t="shared" ref="AR70:AR101" si="94">T70&amp;U70&amp;A70&amp;B70&amp;D70&amp;E70</f>
        <v>20Hz3m3m</v>
      </c>
      <c r="AS70" s="14">
        <f t="shared" ref="AS70:AS101" si="95">AI70-X70</f>
        <v>-2.2320014373593614E-7</v>
      </c>
      <c r="AT70" s="14">
        <f t="shared" ref="AT70:AT101" si="96">(4*G70^2+AJ70^2)^0.5</f>
        <v>1.4029013810593323E-3</v>
      </c>
      <c r="AU70" s="14">
        <f t="shared" ref="AU70:AU101" si="97">AK70-Z70</f>
        <v>2.6563090627751524E-7</v>
      </c>
      <c r="AV70" s="14">
        <f t="shared" ref="AV70:AV101" si="98">(4*I70^2+AL70^2)^0.5</f>
        <v>7.8242113715815218E-4</v>
      </c>
      <c r="AX70" s="14" t="str">
        <f t="shared" ref="AX70:AX101" si="99">T70&amp;U70&amp;A70&amp;B70</f>
        <v>20Hz3m</v>
      </c>
      <c r="AY70" s="14" t="str">
        <f t="shared" ref="AY70:AY101" si="100">IF(V70=0,"",AX70)</f>
        <v>20Hz3m</v>
      </c>
      <c r="AZ70" s="14">
        <f t="shared" ref="AZ70:AZ101" si="101">MATCH(AX70,$AY$6:$AY$1000,0)</f>
        <v>47</v>
      </c>
      <c r="BB70" s="44">
        <f t="shared" si="30"/>
        <v>0.99992562583868538</v>
      </c>
      <c r="BC70" s="44">
        <f t="shared" si="31"/>
        <v>1.6072308699446098E-6</v>
      </c>
      <c r="BD70" s="45">
        <f t="shared" ref="BD70:BD101" si="102">IF(V70=0,INDEX(BD$6:BD$1000,AZ70),AO70-AD70)</f>
        <v>8.8530648373263005E-5</v>
      </c>
      <c r="BE70" s="44">
        <f t="shared" ref="BE70:BE101" si="103">IF(V70=0,INDEX(BE$6:BE$1000,AZ70),(4*AE70^2 + AP70^2)^0.5)</f>
        <v>3.2403009957397168E-4</v>
      </c>
      <c r="BF70" t="str">
        <f t="shared" si="32"/>
        <v>OK</v>
      </c>
    </row>
    <row r="71" spans="1:58" x14ac:dyDescent="0.25">
      <c r="A71" s="8">
        <f t="shared" ref="A71:B71" si="104">A70</f>
        <v>3</v>
      </c>
      <c r="B71" s="46" t="str">
        <f t="shared" si="104"/>
        <v>m</v>
      </c>
      <c r="C71" s="10">
        <f t="shared" si="65"/>
        <v>50</v>
      </c>
      <c r="D71" s="7">
        <f t="shared" ref="D71:E71" si="105">D70</f>
        <v>3</v>
      </c>
      <c r="E71" s="7" t="str">
        <f t="shared" si="105"/>
        <v>m</v>
      </c>
      <c r="F71" s="7">
        <v>2.9996247245552032</v>
      </c>
      <c r="G71" s="7">
        <v>9.8893559803972606E-4</v>
      </c>
      <c r="H71" s="7">
        <v>2.0863109931010316E-3</v>
      </c>
      <c r="I71" s="7">
        <v>8.8263674316661561E-4</v>
      </c>
      <c r="J71" s="8" t="s">
        <v>3</v>
      </c>
      <c r="L71" s="8">
        <v>-1.6004371573946464E-4</v>
      </c>
      <c r="M71" s="8">
        <v>6.9313987020914222E-4</v>
      </c>
      <c r="N71" s="8">
        <v>3.2678316185765958E-4</v>
      </c>
      <c r="O71" s="8">
        <v>1.0108414025245178E-3</v>
      </c>
      <c r="P71" s="8" t="s">
        <v>3</v>
      </c>
      <c r="Q71" s="18" t="str">
        <f t="shared" si="85"/>
        <v>OK</v>
      </c>
      <c r="S71" s="12">
        <f t="shared" si="86"/>
        <v>3.0000000000000001E-3</v>
      </c>
      <c r="T71" s="11">
        <f t="shared" si="87"/>
        <v>50</v>
      </c>
      <c r="U71" s="11" t="str">
        <f t="shared" si="88"/>
        <v>Hz</v>
      </c>
      <c r="V71" s="12">
        <f t="shared" si="89"/>
        <v>3.0000000000000001E-3</v>
      </c>
      <c r="W71" s="12">
        <f t="shared" si="90"/>
        <v>1E-3</v>
      </c>
      <c r="X71" s="13">
        <f t="shared" ref="X71:X134" si="106">(F71 - L71)*$W71</f>
        <v>2.9997847682709431E-3</v>
      </c>
      <c r="Y71" s="13">
        <f t="shared" ref="Y71:Y134" si="107">(G71^2 + M71^2)^0.5*$W71</f>
        <v>1.2076574418036502E-6</v>
      </c>
      <c r="Z71" s="13">
        <f t="shared" ref="Z71:Z134" si="108">(H71 - N71)*$W71</f>
        <v>1.7595278312433719E-6</v>
      </c>
      <c r="AA71" s="13">
        <f t="shared" ref="AA71:AA134" si="109">(I71^2 + O71^2)^0.5*$W71</f>
        <v>1.341956765863008E-6</v>
      </c>
      <c r="AB71" s="13">
        <f t="shared" si="66"/>
        <v>2.9997852842976185E-3</v>
      </c>
      <c r="AC71" s="14">
        <f t="shared" ref="AC71:AC134" si="110">IFERROR(((X71/AB71*Y71)^2 + (Z71/AB71*AA71)^2)^0.5,(Y71^2 + AA71^2)^0.5)</f>
        <v>1.2076574905774368E-6</v>
      </c>
      <c r="AD71" s="13">
        <f t="shared" si="91"/>
        <v>5.8655129130263516E-4</v>
      </c>
      <c r="AE71" s="13">
        <f t="shared" ref="AE71:AE134" si="111">IFERROR(((Z71/AB71^2*Y71)^2 + (X71/AB71^2*AA71)^2)^0.5,0)</f>
        <v>4.4735092507948508E-4</v>
      </c>
      <c r="AG71" s="14" t="str">
        <f t="shared" si="92"/>
        <v>50Hz3m</v>
      </c>
      <c r="AH71" s="12">
        <f>IFERROR(MATCH(AG71,'Ref Z'!$T$6:$T$1055,0),0)</f>
        <v>48</v>
      </c>
      <c r="AI71" s="14">
        <f>IF($AH71&gt;0,INDEX('Ref Z'!O$6:O$1055,$AH71),"")</f>
        <v>3.0000460320155579E-3</v>
      </c>
      <c r="AJ71" s="14">
        <f>IF($AH71&gt;0,INDEX('Ref Z'!P$6:P$1055,$AH71),"")</f>
        <v>3.0000000000000004E-8</v>
      </c>
      <c r="AK71" s="14">
        <f>IF($AH71&gt;0,INDEX('Ref Z'!Q$6:Q$1055,$AH71),"")</f>
        <v>1.7363460050147872E-6</v>
      </c>
      <c r="AL71" s="14">
        <f>IF($AH71&gt;0,INDEX('Ref Z'!R$6:R$1055,$AH71),"")</f>
        <v>1.5000000000000002E-7</v>
      </c>
      <c r="AM71" s="14">
        <f t="shared" si="93"/>
        <v>3.000046534490714E-3</v>
      </c>
      <c r="AN71" s="14">
        <f t="shared" ref="AN71:AN134" si="112">IFERROR(((AI71/AM71*AJ71)^2 + (AK71/AM71*AL71)^2)^0.5,(AJ71^2+AL71^2)^0.5)</f>
        <v>3.0000120591914441E-8</v>
      </c>
      <c r="AO71" s="13">
        <f t="shared" ref="AO71:AO134" si="113">ATAN2(AI71,AK71)</f>
        <v>5.7877305634835533E-4</v>
      </c>
      <c r="AP71" s="13">
        <f t="shared" ref="AP71:AP134" si="114">((AK71/AM71^2*AJ71)^2 + (AI71/AM71^2*AL71)^2)^0.5</f>
        <v>4.9999216397831857E-5</v>
      </c>
      <c r="AR71" s="14" t="str">
        <f t="shared" si="94"/>
        <v>50Hz3m3m</v>
      </c>
      <c r="AS71" s="14">
        <f t="shared" si="95"/>
        <v>2.6126374461478766E-7</v>
      </c>
      <c r="AT71" s="14">
        <f t="shared" si="96"/>
        <v>1.9778711963069693E-3</v>
      </c>
      <c r="AU71" s="14">
        <f t="shared" si="97"/>
        <v>-2.3181826228584738E-8</v>
      </c>
      <c r="AV71" s="14">
        <f t="shared" si="98"/>
        <v>1.7652734927061813E-3</v>
      </c>
      <c r="AX71" s="14" t="str">
        <f t="shared" si="99"/>
        <v>50Hz3m</v>
      </c>
      <c r="AY71" s="14" t="str">
        <f t="shared" si="100"/>
        <v>50Hz3m</v>
      </c>
      <c r="AZ71" s="14">
        <f t="shared" si="101"/>
        <v>48</v>
      </c>
      <c r="BB71" s="44">
        <f t="shared" ref="BB71:BB134" si="115">IF(AM71=0,1,AM71/AB71)</f>
        <v>1.0000870896308689</v>
      </c>
      <c r="BC71" s="44">
        <f t="shared" ref="BC71:BC134" si="116">(4*AC71^2 + (AN71*AB71)^2)^0.5</f>
        <v>2.415314982831447E-6</v>
      </c>
      <c r="BD71" s="45">
        <f t="shared" si="102"/>
        <v>-7.7782349542798333E-6</v>
      </c>
      <c r="BE71" s="44">
        <f t="shared" si="103"/>
        <v>8.9609783077423055E-4</v>
      </c>
      <c r="BF71" t="str">
        <f t="shared" ref="BF71:BF134" si="117">IF(AZ71&lt;&gt;0,Q71,"Zero-Z gain correction fail")</f>
        <v>OK</v>
      </c>
    </row>
    <row r="72" spans="1:58" x14ac:dyDescent="0.25">
      <c r="A72" s="8">
        <f t="shared" ref="A72:B72" si="118">A71</f>
        <v>3</v>
      </c>
      <c r="B72" s="46" t="str">
        <f t="shared" si="118"/>
        <v>m</v>
      </c>
      <c r="C72" s="10">
        <f t="shared" si="65"/>
        <v>100</v>
      </c>
      <c r="D72" s="7">
        <f t="shared" ref="D72:E72" si="119">D71</f>
        <v>3</v>
      </c>
      <c r="E72" s="7" t="str">
        <f t="shared" si="119"/>
        <v>m</v>
      </c>
      <c r="F72" s="7">
        <v>3.0022184807307952</v>
      </c>
      <c r="G72" s="7">
        <v>8.4787720646860906E-4</v>
      </c>
      <c r="H72" s="7">
        <v>1.1972954227425917E-3</v>
      </c>
      <c r="I72" s="7">
        <v>1.7079895574563977E-3</v>
      </c>
      <c r="J72" s="8" t="s">
        <v>3</v>
      </c>
      <c r="L72" s="8">
        <v>1.9998781425714491E-3</v>
      </c>
      <c r="M72" s="8">
        <v>7.7500068012297712E-4</v>
      </c>
      <c r="N72" s="8">
        <v>-1.4097004989167574E-3</v>
      </c>
      <c r="O72" s="8">
        <v>1.1999294298248688E-3</v>
      </c>
      <c r="P72" s="8" t="s">
        <v>3</v>
      </c>
      <c r="Q72" s="18" t="str">
        <f t="shared" si="85"/>
        <v>OK</v>
      </c>
      <c r="S72" s="12">
        <f t="shared" si="86"/>
        <v>3.0000000000000001E-3</v>
      </c>
      <c r="T72" s="11">
        <f t="shared" si="87"/>
        <v>100</v>
      </c>
      <c r="U72" s="11" t="str">
        <f t="shared" si="88"/>
        <v>Hz</v>
      </c>
      <c r="V72" s="12">
        <f t="shared" si="89"/>
        <v>3.0000000000000001E-3</v>
      </c>
      <c r="W72" s="12">
        <f t="shared" si="90"/>
        <v>1E-3</v>
      </c>
      <c r="X72" s="13">
        <f t="shared" si="106"/>
        <v>3.0002186025882235E-3</v>
      </c>
      <c r="Y72" s="13">
        <f t="shared" si="107"/>
        <v>1.1487044055979281E-6</v>
      </c>
      <c r="Z72" s="13">
        <f t="shared" si="108"/>
        <v>2.6069959216593492E-6</v>
      </c>
      <c r="AA72" s="13">
        <f t="shared" si="109"/>
        <v>2.0873569328075961E-6</v>
      </c>
      <c r="AB72" s="13">
        <f t="shared" si="66"/>
        <v>3.0002197352434318E-3</v>
      </c>
      <c r="AC72" s="14">
        <f t="shared" si="110"/>
        <v>1.1487054038901886E-6</v>
      </c>
      <c r="AD72" s="13">
        <f t="shared" si="91"/>
        <v>8.689351046868533E-4</v>
      </c>
      <c r="AE72" s="13">
        <f t="shared" si="111"/>
        <v>6.9573450201388027E-4</v>
      </c>
      <c r="AG72" s="14" t="str">
        <f t="shared" si="92"/>
        <v>100Hz3m</v>
      </c>
      <c r="AH72" s="12">
        <f>IFERROR(MATCH(AG72,'Ref Z'!$T$6:$T$1055,0),0)</f>
        <v>49</v>
      </c>
      <c r="AI72" s="14">
        <f>IF($AH72&gt;0,INDEX('Ref Z'!O$6:O$1055,$AH72),"")</f>
        <v>3.000170767857109E-3</v>
      </c>
      <c r="AJ72" s="14">
        <f>IF($AH72&gt;0,INDEX('Ref Z'!P$6:P$1055,$AH72),"")</f>
        <v>3.0000000000000004E-8</v>
      </c>
      <c r="AK72" s="14">
        <f>IF($AH72&gt;0,INDEX('Ref Z'!Q$6:Q$1055,$AH72),"")</f>
        <v>2.8479938628559311E-6</v>
      </c>
      <c r="AL72" s="14">
        <f>IF($AH72&gt;0,INDEX('Ref Z'!R$6:R$1055,$AH72),"")</f>
        <v>1.5000000000000002E-7</v>
      </c>
      <c r="AM72" s="14">
        <f t="shared" si="93"/>
        <v>3.0001721196246988E-3</v>
      </c>
      <c r="AN72" s="14">
        <f t="shared" si="112"/>
        <v>3.0000324403782315E-8</v>
      </c>
      <c r="AO72" s="13">
        <f t="shared" si="113"/>
        <v>9.4927696713152405E-4</v>
      </c>
      <c r="AP72" s="13">
        <f t="shared" si="114"/>
        <v>4.9997109878363477E-5</v>
      </c>
      <c r="AR72" s="14" t="str">
        <f t="shared" si="94"/>
        <v>100Hz3m3m</v>
      </c>
      <c r="AS72" s="14">
        <f t="shared" si="95"/>
        <v>-4.7834731114505813E-8</v>
      </c>
      <c r="AT72" s="14">
        <f t="shared" si="96"/>
        <v>1.6957544132025868E-3</v>
      </c>
      <c r="AU72" s="14">
        <f t="shared" si="97"/>
        <v>2.4099794119658189E-7</v>
      </c>
      <c r="AV72" s="14">
        <f t="shared" si="98"/>
        <v>3.415979118206141E-3</v>
      </c>
      <c r="AX72" s="14" t="str">
        <f t="shared" si="99"/>
        <v>100Hz3m</v>
      </c>
      <c r="AY72" s="14" t="str">
        <f t="shared" si="100"/>
        <v>100Hz3m</v>
      </c>
      <c r="AZ72" s="14">
        <f t="shared" si="101"/>
        <v>49</v>
      </c>
      <c r="BB72" s="44">
        <f t="shared" si="115"/>
        <v>0.9999841292895405</v>
      </c>
      <c r="BC72" s="44">
        <f t="shared" si="116"/>
        <v>2.2974108095435274E-6</v>
      </c>
      <c r="BD72" s="45">
        <f t="shared" si="102"/>
        <v>8.0341862444670742E-5</v>
      </c>
      <c r="BE72" s="44">
        <f t="shared" si="103"/>
        <v>1.3923669416379424E-3</v>
      </c>
      <c r="BF72" t="str">
        <f t="shared" si="117"/>
        <v>OK</v>
      </c>
    </row>
    <row r="73" spans="1:58" x14ac:dyDescent="0.25">
      <c r="A73" s="8">
        <f t="shared" ref="A73:B73" si="120">A72</f>
        <v>3</v>
      </c>
      <c r="B73" s="46" t="str">
        <f t="shared" si="120"/>
        <v>m</v>
      </c>
      <c r="C73" s="10">
        <f t="shared" si="65"/>
        <v>200</v>
      </c>
      <c r="D73" s="7">
        <f t="shared" ref="D73:E73" si="121">D72</f>
        <v>3</v>
      </c>
      <c r="E73" s="7" t="str">
        <f t="shared" si="121"/>
        <v>m</v>
      </c>
      <c r="F73" s="7">
        <v>3.0004927986004475</v>
      </c>
      <c r="G73" s="7">
        <v>2.1977611241538183E-4</v>
      </c>
      <c r="H73" s="7">
        <v>7.4489785403489784E-3</v>
      </c>
      <c r="I73" s="7">
        <v>1.399279157518364E-3</v>
      </c>
      <c r="J73" s="8" t="s">
        <v>3</v>
      </c>
      <c r="L73" s="8">
        <v>-8.9012580468958154E-4</v>
      </c>
      <c r="M73" s="8">
        <v>2.2470412403101169E-4</v>
      </c>
      <c r="N73" s="8">
        <v>1.7330448742802875E-3</v>
      </c>
      <c r="O73" s="8">
        <v>1.0812660482513892E-3</v>
      </c>
      <c r="P73" s="8" t="s">
        <v>3</v>
      </c>
      <c r="Q73" s="18" t="str">
        <f t="shared" si="85"/>
        <v>OK</v>
      </c>
      <c r="S73" s="12">
        <f t="shared" si="86"/>
        <v>3.0000000000000001E-3</v>
      </c>
      <c r="T73" s="11">
        <f t="shared" si="87"/>
        <v>200</v>
      </c>
      <c r="U73" s="11" t="str">
        <f t="shared" si="88"/>
        <v>Hz</v>
      </c>
      <c r="V73" s="12">
        <f t="shared" si="89"/>
        <v>3.0000000000000001E-3</v>
      </c>
      <c r="W73" s="12">
        <f t="shared" si="90"/>
        <v>1E-3</v>
      </c>
      <c r="X73" s="13">
        <f t="shared" si="106"/>
        <v>3.001382924405137E-3</v>
      </c>
      <c r="Y73" s="13">
        <f t="shared" si="107"/>
        <v>3.1431430598202629E-7</v>
      </c>
      <c r="Z73" s="13">
        <f t="shared" si="108"/>
        <v>5.7159336660686907E-6</v>
      </c>
      <c r="AA73" s="13">
        <f t="shared" si="109"/>
        <v>1.7683660333105469E-6</v>
      </c>
      <c r="AB73" s="13">
        <f t="shared" si="66"/>
        <v>3.0013883672074838E-3</v>
      </c>
      <c r="AC73" s="14">
        <f t="shared" si="110"/>
        <v>3.1433177732262127E-7</v>
      </c>
      <c r="AD73" s="13">
        <f t="shared" si="91"/>
        <v>1.9044310238779522E-3</v>
      </c>
      <c r="AE73" s="13">
        <f t="shared" si="111"/>
        <v>5.8918164244837589E-4</v>
      </c>
      <c r="AG73" s="14" t="str">
        <f t="shared" si="92"/>
        <v>200Hz3m</v>
      </c>
      <c r="AH73" s="12">
        <f>IFERROR(MATCH(AG73,'Ref Z'!$T$6:$T$1055,0),0)</f>
        <v>50</v>
      </c>
      <c r="AI73" s="14">
        <f>IF($AH73&gt;0,INDEX('Ref Z'!O$6:O$1055,$AH73),"")</f>
        <v>3.0011223521242696E-3</v>
      </c>
      <c r="AJ73" s="14">
        <f>IF($AH73&gt;0,INDEX('Ref Z'!P$6:P$1055,$AH73),"")</f>
        <v>3.0000000000000004E-8</v>
      </c>
      <c r="AK73" s="14">
        <f>IF($AH73&gt;0,INDEX('Ref Z'!Q$6:Q$1055,$AH73),"")</f>
        <v>5.595530755503024E-6</v>
      </c>
      <c r="AL73" s="14">
        <f>IF($AH73&gt;0,INDEX('Ref Z'!R$6:R$1055,$AH73),"")</f>
        <v>1.5000000000000002E-7</v>
      </c>
      <c r="AM73" s="14">
        <f t="shared" si="93"/>
        <v>3.0011275684956053E-3</v>
      </c>
      <c r="AN73" s="14">
        <f t="shared" si="112"/>
        <v>3.0001251431563137E-8</v>
      </c>
      <c r="AO73" s="13">
        <f t="shared" si="113"/>
        <v>1.8644772238867178E-3</v>
      </c>
      <c r="AP73" s="13">
        <f t="shared" si="114"/>
        <v>4.9981130853244488E-5</v>
      </c>
      <c r="AR73" s="14" t="str">
        <f t="shared" si="94"/>
        <v>200Hz3m3m</v>
      </c>
      <c r="AS73" s="14">
        <f t="shared" si="95"/>
        <v>-2.6057228086741671E-7</v>
      </c>
      <c r="AT73" s="14">
        <f t="shared" si="96"/>
        <v>4.3955222585453284E-4</v>
      </c>
      <c r="AU73" s="14">
        <f t="shared" si="97"/>
        <v>-1.2040291056566672E-7</v>
      </c>
      <c r="AV73" s="14">
        <f t="shared" si="98"/>
        <v>2.7985583190566553E-3</v>
      </c>
      <c r="AX73" s="14" t="str">
        <f t="shared" si="99"/>
        <v>200Hz3m</v>
      </c>
      <c r="AY73" s="14" t="str">
        <f t="shared" si="100"/>
        <v>200Hz3m</v>
      </c>
      <c r="AZ73" s="14">
        <f t="shared" si="101"/>
        <v>50</v>
      </c>
      <c r="BB73" s="44">
        <f t="shared" si="115"/>
        <v>0.99991310730902805</v>
      </c>
      <c r="BC73" s="44">
        <f t="shared" si="116"/>
        <v>6.286635610939823E-7</v>
      </c>
      <c r="BD73" s="45">
        <f t="shared" si="102"/>
        <v>-3.9953799991234405E-5</v>
      </c>
      <c r="BE73" s="44">
        <f t="shared" si="103"/>
        <v>1.1794228014728359E-3</v>
      </c>
      <c r="BF73" t="str">
        <f t="shared" si="117"/>
        <v>OK</v>
      </c>
    </row>
    <row r="74" spans="1:58" x14ac:dyDescent="0.25">
      <c r="A74" s="8">
        <f t="shared" ref="A74:B74" si="122">A73</f>
        <v>3</v>
      </c>
      <c r="B74" s="46" t="str">
        <f t="shared" si="122"/>
        <v>m</v>
      </c>
      <c r="C74" s="10">
        <f t="shared" si="65"/>
        <v>500</v>
      </c>
      <c r="D74" s="7">
        <f t="shared" ref="D74:E74" si="123">D73</f>
        <v>3</v>
      </c>
      <c r="E74" s="7" t="str">
        <f t="shared" si="123"/>
        <v>m</v>
      </c>
      <c r="F74" s="7">
        <v>3.0025992060436018</v>
      </c>
      <c r="G74" s="7">
        <v>1.1874904110697796E-3</v>
      </c>
      <c r="H74" s="7">
        <v>1.5030191294314552E-2</v>
      </c>
      <c r="I74" s="7">
        <v>3.354922919929564E-4</v>
      </c>
      <c r="J74" s="8" t="s">
        <v>3</v>
      </c>
      <c r="L74" s="8">
        <v>1.0865038199679409E-3</v>
      </c>
      <c r="M74" s="8">
        <v>2.2961677816839542E-4</v>
      </c>
      <c r="N74" s="8">
        <v>1.2795439019018275E-3</v>
      </c>
      <c r="O74" s="8">
        <v>4.9923606241264939E-4</v>
      </c>
      <c r="P74" s="8" t="s">
        <v>3</v>
      </c>
      <c r="Q74" s="18" t="str">
        <f t="shared" si="85"/>
        <v>OK</v>
      </c>
      <c r="S74" s="12">
        <f t="shared" si="86"/>
        <v>3.0000000000000001E-3</v>
      </c>
      <c r="T74" s="11">
        <f t="shared" si="87"/>
        <v>500</v>
      </c>
      <c r="U74" s="11" t="str">
        <f t="shared" si="88"/>
        <v>Hz</v>
      </c>
      <c r="V74" s="12">
        <f t="shared" si="89"/>
        <v>3.0000000000000001E-3</v>
      </c>
      <c r="W74" s="12">
        <f t="shared" si="90"/>
        <v>1E-3</v>
      </c>
      <c r="X74" s="13">
        <f t="shared" si="106"/>
        <v>3.0015127022236339E-3</v>
      </c>
      <c r="Y74" s="13">
        <f t="shared" si="107"/>
        <v>1.2094863956238238E-6</v>
      </c>
      <c r="Z74" s="13">
        <f t="shared" si="108"/>
        <v>1.3750647392412726E-5</v>
      </c>
      <c r="AA74" s="13">
        <f t="shared" si="109"/>
        <v>6.0149125014415114E-7</v>
      </c>
      <c r="AB74" s="13">
        <f t="shared" si="66"/>
        <v>3.0015441995602083E-3</v>
      </c>
      <c r="AC74" s="14">
        <f t="shared" si="110"/>
        <v>1.2094768426026981E-6</v>
      </c>
      <c r="AD74" s="13">
        <f t="shared" si="91"/>
        <v>4.5812070643730957E-3</v>
      </c>
      <c r="AE74" s="13">
        <f t="shared" si="111"/>
        <v>2.0040033366435146E-4</v>
      </c>
      <c r="AG74" s="14" t="str">
        <f t="shared" si="92"/>
        <v>500Hz3m</v>
      </c>
      <c r="AH74" s="12">
        <f>IFERROR(MATCH(AG74,'Ref Z'!$T$6:$T$1055,0),0)</f>
        <v>51</v>
      </c>
      <c r="AI74" s="14">
        <f>IF($AH74&gt;0,INDEX('Ref Z'!O$6:O$1055,$AH74),"")</f>
        <v>3.0017419773117203E-3</v>
      </c>
      <c r="AJ74" s="14">
        <f>IF($AH74&gt;0,INDEX('Ref Z'!P$6:P$1055,$AH74),"")</f>
        <v>4.7434164902525701E-8</v>
      </c>
      <c r="AK74" s="14">
        <f>IF($AH74&gt;0,INDEX('Ref Z'!Q$6:Q$1055,$AH74),"")</f>
        <v>1.3645314908601847E-5</v>
      </c>
      <c r="AL74" s="14">
        <f>IF($AH74&gt;0,INDEX('Ref Z'!R$6:R$1055,$AH74),"")</f>
        <v>1.5000000000000002E-7</v>
      </c>
      <c r="AM74" s="14">
        <f t="shared" si="93"/>
        <v>3.0017729915791818E-3</v>
      </c>
      <c r="AN74" s="14">
        <f t="shared" si="112"/>
        <v>4.7438575475545677E-8</v>
      </c>
      <c r="AO74" s="13">
        <f t="shared" si="113"/>
        <v>4.5457674319351535E-3</v>
      </c>
      <c r="AP74" s="13">
        <f t="shared" si="114"/>
        <v>4.997000292953747E-5</v>
      </c>
      <c r="AR74" s="14" t="str">
        <f t="shared" si="94"/>
        <v>500Hz3m3m</v>
      </c>
      <c r="AS74" s="14">
        <f t="shared" si="95"/>
        <v>2.2927508808645233E-7</v>
      </c>
      <c r="AT74" s="14">
        <f t="shared" si="96"/>
        <v>2.3749808226132471E-3</v>
      </c>
      <c r="AU74" s="14">
        <f t="shared" si="97"/>
        <v>-1.0533248381087889E-7</v>
      </c>
      <c r="AV74" s="14">
        <f t="shared" si="98"/>
        <v>6.7098460075231867E-4</v>
      </c>
      <c r="AX74" s="14" t="str">
        <f t="shared" si="99"/>
        <v>500Hz3m</v>
      </c>
      <c r="AY74" s="14" t="str">
        <f t="shared" si="100"/>
        <v>500Hz3m</v>
      </c>
      <c r="AZ74" s="14">
        <f t="shared" si="101"/>
        <v>51</v>
      </c>
      <c r="BB74" s="44">
        <f t="shared" si="115"/>
        <v>1.0000762247709052</v>
      </c>
      <c r="BC74" s="44">
        <f t="shared" si="116"/>
        <v>2.4189536893961794E-6</v>
      </c>
      <c r="BD74" s="45">
        <f t="shared" si="102"/>
        <v>-3.5439632437942251E-5</v>
      </c>
      <c r="BE74" s="44">
        <f t="shared" si="103"/>
        <v>4.0390367183761966E-4</v>
      </c>
      <c r="BF74" t="str">
        <f t="shared" si="117"/>
        <v>OK</v>
      </c>
    </row>
    <row r="75" spans="1:58" x14ac:dyDescent="0.25">
      <c r="A75" s="8">
        <f t="shared" ref="A75:B75" si="124">A74</f>
        <v>3</v>
      </c>
      <c r="B75" s="46" t="str">
        <f t="shared" si="124"/>
        <v>m</v>
      </c>
      <c r="C75" s="10">
        <f t="shared" si="65"/>
        <v>1000</v>
      </c>
      <c r="D75" s="7">
        <f t="shared" ref="D75:E75" si="125">D74</f>
        <v>3</v>
      </c>
      <c r="E75" s="7" t="str">
        <f t="shared" si="125"/>
        <v>m</v>
      </c>
      <c r="F75" s="7">
        <v>3.0035618432152753</v>
      </c>
      <c r="G75" s="7">
        <v>1.1354883633704822E-3</v>
      </c>
      <c r="H75" s="7">
        <v>2.8924316841859032E-2</v>
      </c>
      <c r="I75" s="7">
        <v>1.9388855431101905E-3</v>
      </c>
      <c r="J75" s="8" t="s">
        <v>3</v>
      </c>
      <c r="L75" s="8">
        <v>-1.937328604545684E-3</v>
      </c>
      <c r="M75" s="8">
        <v>8.0084470611760202E-5</v>
      </c>
      <c r="N75" s="8">
        <v>9.7324295524306697E-4</v>
      </c>
      <c r="O75" s="8">
        <v>1.9015700404352017E-4</v>
      </c>
      <c r="P75" s="8" t="s">
        <v>3</v>
      </c>
      <c r="Q75" s="18" t="str">
        <f t="shared" si="85"/>
        <v>OK</v>
      </c>
      <c r="S75" s="12">
        <f t="shared" si="86"/>
        <v>3.0000000000000001E-3</v>
      </c>
      <c r="T75" s="11">
        <f t="shared" si="87"/>
        <v>1</v>
      </c>
      <c r="U75" s="11" t="str">
        <f t="shared" si="88"/>
        <v>kHz</v>
      </c>
      <c r="V75" s="12">
        <f t="shared" si="89"/>
        <v>3.0000000000000001E-3</v>
      </c>
      <c r="W75" s="12">
        <f t="shared" si="90"/>
        <v>1E-3</v>
      </c>
      <c r="X75" s="13">
        <f t="shared" si="106"/>
        <v>3.005499171819821E-3</v>
      </c>
      <c r="Y75" s="13">
        <f t="shared" si="107"/>
        <v>1.1383089851981939E-6</v>
      </c>
      <c r="Z75" s="13">
        <f t="shared" si="108"/>
        <v>2.7951073886615966E-5</v>
      </c>
      <c r="AA75" s="13">
        <f t="shared" si="109"/>
        <v>1.9481880903723096E-6</v>
      </c>
      <c r="AB75" s="13">
        <f t="shared" si="66"/>
        <v>3.0056291411850941E-3</v>
      </c>
      <c r="AC75" s="14">
        <f t="shared" si="110"/>
        <v>1.1384039371731922E-6</v>
      </c>
      <c r="AD75" s="13">
        <f t="shared" si="91"/>
        <v>9.2997091348360986E-3</v>
      </c>
      <c r="AE75" s="13">
        <f t="shared" si="111"/>
        <v>6.4816133866242088E-4</v>
      </c>
      <c r="AG75" s="14" t="str">
        <f t="shared" si="92"/>
        <v>1kHz3m</v>
      </c>
      <c r="AH75" s="12">
        <f>IFERROR(MATCH(AG75,'Ref Z'!$T$6:$T$1055,0),0)</f>
        <v>52</v>
      </c>
      <c r="AI75" s="14">
        <f>IF($AH75&gt;0,INDEX('Ref Z'!O$6:O$1055,$AH75),"")</f>
        <v>3.005415630659702E-3</v>
      </c>
      <c r="AJ75" s="14">
        <f>IF($AH75&gt;0,INDEX('Ref Z'!P$6:P$1055,$AH75),"")</f>
        <v>1.3416407864998741E-7</v>
      </c>
      <c r="AK75" s="14">
        <f>IF($AH75&gt;0,INDEX('Ref Z'!Q$6:Q$1055,$AH75),"")</f>
        <v>2.7865562321182797E-5</v>
      </c>
      <c r="AL75" s="14">
        <f>IF($AH75&gt;0,INDEX('Ref Z'!R$6:R$1055,$AH75),"")</f>
        <v>3.0000000000000004E-7</v>
      </c>
      <c r="AM75" s="14">
        <f t="shared" si="93"/>
        <v>3.0055448096105854E-3</v>
      </c>
      <c r="AN75" s="14">
        <f t="shared" si="112"/>
        <v>1.341871417737805E-7</v>
      </c>
      <c r="AO75" s="13">
        <f t="shared" si="113"/>
        <v>9.2715175836097577E-3</v>
      </c>
      <c r="AP75" s="13">
        <f t="shared" si="114"/>
        <v>9.9812081934157361E-5</v>
      </c>
      <c r="AR75" s="14" t="str">
        <f t="shared" si="94"/>
        <v>1kHz3m3m</v>
      </c>
      <c r="AS75" s="14">
        <f t="shared" si="95"/>
        <v>-8.3541160119000868E-8</v>
      </c>
      <c r="AT75" s="14">
        <f t="shared" si="96"/>
        <v>2.2709767307040169E-3</v>
      </c>
      <c r="AU75" s="14">
        <f t="shared" si="97"/>
        <v>-8.5511565433169038E-8</v>
      </c>
      <c r="AV75" s="14">
        <f t="shared" si="98"/>
        <v>3.8777710978249854E-3</v>
      </c>
      <c r="AX75" s="14" t="str">
        <f t="shared" si="99"/>
        <v>1kHz3m</v>
      </c>
      <c r="AY75" s="14" t="str">
        <f t="shared" si="100"/>
        <v>1kHz3m</v>
      </c>
      <c r="AZ75" s="14">
        <f t="shared" si="101"/>
        <v>52</v>
      </c>
      <c r="BB75" s="44">
        <f t="shared" si="115"/>
        <v>0.99997194212241514</v>
      </c>
      <c r="BC75" s="44">
        <f t="shared" si="116"/>
        <v>2.2768079100684204E-6</v>
      </c>
      <c r="BD75" s="45">
        <f t="shared" si="102"/>
        <v>-2.8191551226340941E-5</v>
      </c>
      <c r="BE75" s="44">
        <f t="shared" si="103"/>
        <v>1.3001595807617913E-3</v>
      </c>
      <c r="BF75" t="str">
        <f t="shared" si="117"/>
        <v>OK</v>
      </c>
    </row>
    <row r="76" spans="1:58" x14ac:dyDescent="0.25">
      <c r="A76" s="8">
        <f t="shared" ref="A76:B76" si="126">A75</f>
        <v>3</v>
      </c>
      <c r="B76" s="46" t="str">
        <f t="shared" si="126"/>
        <v>m</v>
      </c>
      <c r="C76" s="10">
        <f t="shared" si="65"/>
        <v>2000</v>
      </c>
      <c r="D76" s="7">
        <f t="shared" ref="D76:E76" si="127">D75</f>
        <v>3</v>
      </c>
      <c r="E76" s="7" t="str">
        <f t="shared" si="127"/>
        <v>m</v>
      </c>
      <c r="F76" s="7">
        <v>3.0154765670639549</v>
      </c>
      <c r="G76" s="7">
        <v>1.5034643915415556E-3</v>
      </c>
      <c r="H76" s="7">
        <v>5.5795525778346233E-2</v>
      </c>
      <c r="I76" s="7">
        <v>1.6119681910093785E-3</v>
      </c>
      <c r="J76" s="8" t="s">
        <v>3</v>
      </c>
      <c r="L76" s="8">
        <v>5.7503655825743346E-4</v>
      </c>
      <c r="M76" s="8">
        <v>1.8284141259148105E-3</v>
      </c>
      <c r="N76" s="8">
        <v>-5.1363933068570341E-4</v>
      </c>
      <c r="O76" s="8">
        <v>9.6067568218348345E-4</v>
      </c>
      <c r="P76" s="8" t="s">
        <v>3</v>
      </c>
      <c r="Q76" s="18" t="str">
        <f t="shared" si="85"/>
        <v>OK</v>
      </c>
      <c r="S76" s="12">
        <f t="shared" si="86"/>
        <v>3.0000000000000001E-3</v>
      </c>
      <c r="T76" s="11">
        <f t="shared" si="87"/>
        <v>2</v>
      </c>
      <c r="U76" s="11" t="str">
        <f t="shared" si="88"/>
        <v>kHz</v>
      </c>
      <c r="V76" s="12">
        <f t="shared" si="89"/>
        <v>3.0000000000000001E-3</v>
      </c>
      <c r="W76" s="12">
        <f t="shared" si="90"/>
        <v>1E-3</v>
      </c>
      <c r="X76" s="13">
        <f t="shared" si="106"/>
        <v>3.0149015305056979E-3</v>
      </c>
      <c r="Y76" s="13">
        <f t="shared" si="107"/>
        <v>2.3671720242682491E-6</v>
      </c>
      <c r="Z76" s="13">
        <f t="shared" si="108"/>
        <v>5.6309165109031942E-5</v>
      </c>
      <c r="AA76" s="13">
        <f t="shared" si="109"/>
        <v>1.8765231720297911E-6</v>
      </c>
      <c r="AB76" s="13">
        <f t="shared" si="66"/>
        <v>3.0154273263869047E-3</v>
      </c>
      <c r="AC76" s="14">
        <f t="shared" si="110"/>
        <v>2.3670186580643966E-6</v>
      </c>
      <c r="AD76" s="13">
        <f t="shared" si="91"/>
        <v>1.8674778760176532E-2</v>
      </c>
      <c r="AE76" s="13">
        <f t="shared" si="111"/>
        <v>6.223716969635467E-4</v>
      </c>
      <c r="AG76" s="14" t="str">
        <f t="shared" si="92"/>
        <v>2kHz3m</v>
      </c>
      <c r="AH76" s="12">
        <f>IFERROR(MATCH(AG76,'Ref Z'!$T$6:$T$1055,0),0)</f>
        <v>53</v>
      </c>
      <c r="AI76" s="14">
        <f>IF($AH76&gt;0,INDEX('Ref Z'!O$6:O$1055,$AH76),"")</f>
        <v>3.0146836764356269E-3</v>
      </c>
      <c r="AJ76" s="14">
        <f>IF($AH76&gt;0,INDEX('Ref Z'!P$6:P$1055,$AH76),"")</f>
        <v>3.7947331922020561E-7</v>
      </c>
      <c r="AK76" s="14">
        <f>IF($AH76&gt;0,INDEX('Ref Z'!Q$6:Q$1055,$AH76),"")</f>
        <v>5.6069256573622369E-5</v>
      </c>
      <c r="AL76" s="14">
        <f>IF($AH76&gt;0,INDEX('Ref Z'!R$6:R$1055,$AH76),"")</f>
        <v>6.0000000000000008E-7</v>
      </c>
      <c r="AM76" s="14">
        <f t="shared" si="93"/>
        <v>3.0152050395454281E-3</v>
      </c>
      <c r="AN76" s="14">
        <f t="shared" si="112"/>
        <v>3.7957172080645774E-7</v>
      </c>
      <c r="AO76" s="13">
        <f t="shared" si="113"/>
        <v>1.8596575599878439E-2</v>
      </c>
      <c r="AP76" s="13">
        <f t="shared" si="114"/>
        <v>1.9897079840547243E-4</v>
      </c>
      <c r="AR76" s="14" t="str">
        <f t="shared" si="94"/>
        <v>2kHz3m3m</v>
      </c>
      <c r="AS76" s="14">
        <f t="shared" si="95"/>
        <v>-2.1785407007101493E-7</v>
      </c>
      <c r="AT76" s="14">
        <f t="shared" si="96"/>
        <v>3.006928807027809E-3</v>
      </c>
      <c r="AU76" s="14">
        <f t="shared" si="97"/>
        <v>-2.3990853540957279E-7</v>
      </c>
      <c r="AV76" s="14">
        <f t="shared" si="98"/>
        <v>3.2239364378511236E-3</v>
      </c>
      <c r="AX76" s="14" t="str">
        <f t="shared" si="99"/>
        <v>2kHz3m</v>
      </c>
      <c r="AY76" s="14" t="str">
        <f t="shared" si="100"/>
        <v>2kHz3m</v>
      </c>
      <c r="AZ76" s="14">
        <f t="shared" si="101"/>
        <v>53</v>
      </c>
      <c r="BB76" s="44">
        <f t="shared" si="115"/>
        <v>0.99992628346916823</v>
      </c>
      <c r="BC76" s="44">
        <f t="shared" si="116"/>
        <v>4.7340374544929982E-6</v>
      </c>
      <c r="BD76" s="45">
        <f t="shared" si="102"/>
        <v>-7.8203160298093155E-5</v>
      </c>
      <c r="BE76" s="44">
        <f t="shared" si="103"/>
        <v>1.2605457133096167E-3</v>
      </c>
      <c r="BF76" t="str">
        <f t="shared" si="117"/>
        <v>OK</v>
      </c>
    </row>
    <row r="77" spans="1:58" x14ac:dyDescent="0.25">
      <c r="A77" s="8">
        <f t="shared" ref="A77:B77" si="128">A76</f>
        <v>3</v>
      </c>
      <c r="B77" s="46" t="str">
        <f t="shared" si="128"/>
        <v>m</v>
      </c>
      <c r="C77" s="10">
        <f t="shared" si="65"/>
        <v>5000</v>
      </c>
      <c r="D77" s="7">
        <f t="shared" ref="D77:E77" si="129">D76</f>
        <v>3</v>
      </c>
      <c r="E77" s="7" t="str">
        <f t="shared" si="129"/>
        <v>m</v>
      </c>
      <c r="F77" s="7">
        <v>3.0614661371050662</v>
      </c>
      <c r="G77" s="7">
        <v>8.5411101293197695E-4</v>
      </c>
      <c r="H77" s="7">
        <v>0.14067494694127414</v>
      </c>
      <c r="I77" s="7">
        <v>4.1101106981592645E-4</v>
      </c>
      <c r="J77" s="8" t="s">
        <v>3</v>
      </c>
      <c r="L77" s="8">
        <v>1.233317961899075E-3</v>
      </c>
      <c r="M77" s="8">
        <v>8.7391233306931002E-5</v>
      </c>
      <c r="N77" s="8">
        <v>6.7881545894835982E-4</v>
      </c>
      <c r="O77" s="8">
        <v>4.3360548299505383E-4</v>
      </c>
      <c r="P77" s="8" t="s">
        <v>3</v>
      </c>
      <c r="Q77" s="18" t="str">
        <f t="shared" si="85"/>
        <v>OK</v>
      </c>
      <c r="S77" s="12">
        <f t="shared" si="86"/>
        <v>3.0000000000000001E-3</v>
      </c>
      <c r="T77" s="11">
        <f t="shared" si="87"/>
        <v>5</v>
      </c>
      <c r="U77" s="11" t="str">
        <f t="shared" si="88"/>
        <v>kHz</v>
      </c>
      <c r="V77" s="12">
        <f t="shared" si="89"/>
        <v>3.0000000000000001E-3</v>
      </c>
      <c r="W77" s="12">
        <f t="shared" si="90"/>
        <v>1E-3</v>
      </c>
      <c r="X77" s="13">
        <f t="shared" si="106"/>
        <v>3.0602328191431673E-3</v>
      </c>
      <c r="Y77" s="13">
        <f t="shared" si="107"/>
        <v>8.5857023595661301E-7</v>
      </c>
      <c r="Z77" s="13">
        <f t="shared" si="108"/>
        <v>1.3999613148232579E-4</v>
      </c>
      <c r="AA77" s="13">
        <f t="shared" si="109"/>
        <v>5.974477503469289E-7</v>
      </c>
      <c r="AB77" s="13">
        <f t="shared" si="66"/>
        <v>3.0634333392765304E-3</v>
      </c>
      <c r="AC77" s="14">
        <f t="shared" si="110"/>
        <v>8.5810770864266189E-7</v>
      </c>
      <c r="AD77" s="13">
        <f t="shared" si="91"/>
        <v>4.5715016447295816E-2</v>
      </c>
      <c r="AE77" s="13">
        <f t="shared" si="111"/>
        <v>1.9524233660919119E-4</v>
      </c>
      <c r="AG77" s="14" t="str">
        <f t="shared" si="92"/>
        <v>5kHz3m</v>
      </c>
      <c r="AH77" s="12">
        <f>IFERROR(MATCH(AG77,'Ref Z'!$T$6:$T$1055,0),0)</f>
        <v>54</v>
      </c>
      <c r="AI77" s="14">
        <f>IF($AH77&gt;0,INDEX('Ref Z'!O$6:O$1055,$AH77),"")</f>
        <v>3.0601436291070733E-3</v>
      </c>
      <c r="AJ77" s="14">
        <f>IF($AH77&gt;0,INDEX('Ref Z'!P$6:P$1055,$AH77),"")</f>
        <v>1.5E-6</v>
      </c>
      <c r="AK77" s="14">
        <f>IF($AH77&gt;0,INDEX('Ref Z'!Q$6:Q$1055,$AH77),"")</f>
        <v>1.4008905643423818E-4</v>
      </c>
      <c r="AL77" s="14">
        <f>IF($AH77&gt;0,INDEX('Ref Z'!R$6:R$1055,$AH77),"")</f>
        <v>1.5E-6</v>
      </c>
      <c r="AM77" s="14">
        <f t="shared" si="93"/>
        <v>3.0633484905405791E-3</v>
      </c>
      <c r="AN77" s="14">
        <f t="shared" si="112"/>
        <v>1.5E-6</v>
      </c>
      <c r="AO77" s="13">
        <f t="shared" si="113"/>
        <v>4.5746649731227149E-2</v>
      </c>
      <c r="AP77" s="13">
        <f t="shared" si="114"/>
        <v>4.8966025401024486E-4</v>
      </c>
      <c r="AR77" s="14" t="str">
        <f t="shared" si="94"/>
        <v>5kHz3m3m</v>
      </c>
      <c r="AS77" s="14">
        <f t="shared" si="95"/>
        <v>-8.9190036094057706E-8</v>
      </c>
      <c r="AT77" s="14">
        <f t="shared" si="96"/>
        <v>1.7082226844433225E-3</v>
      </c>
      <c r="AU77" s="14">
        <f t="shared" si="97"/>
        <v>9.2924951912383208E-8</v>
      </c>
      <c r="AV77" s="14">
        <f t="shared" si="98"/>
        <v>8.2202350820699121E-4</v>
      </c>
      <c r="AX77" s="14" t="str">
        <f t="shared" si="99"/>
        <v>5kHz3m</v>
      </c>
      <c r="AY77" s="14" t="str">
        <f t="shared" si="100"/>
        <v>5kHz3m</v>
      </c>
      <c r="AZ77" s="14">
        <f t="shared" si="101"/>
        <v>54</v>
      </c>
      <c r="BB77" s="44">
        <f t="shared" si="115"/>
        <v>0.99997230273142768</v>
      </c>
      <c r="BC77" s="44">
        <f t="shared" si="116"/>
        <v>1.7162215690089209E-6</v>
      </c>
      <c r="BD77" s="45">
        <f t="shared" si="102"/>
        <v>3.1633283931332967E-5</v>
      </c>
      <c r="BE77" s="44">
        <f t="shared" si="103"/>
        <v>6.2629501385197406E-4</v>
      </c>
      <c r="BF77" t="str">
        <f t="shared" si="117"/>
        <v>OK</v>
      </c>
    </row>
    <row r="78" spans="1:58" ht="19.5" customHeight="1" x14ac:dyDescent="0.25">
      <c r="A78" s="8">
        <v>10</v>
      </c>
      <c r="B78" s="46" t="s">
        <v>3</v>
      </c>
      <c r="C78" s="10">
        <f t="shared" ref="C78:C96" si="130">C60</f>
        <v>0.01</v>
      </c>
      <c r="D78" s="7">
        <v>3</v>
      </c>
      <c r="E78" s="7" t="s">
        <v>3</v>
      </c>
      <c r="F78" s="7">
        <v>2.9985717791401529</v>
      </c>
      <c r="G78" s="7">
        <v>1.8567891539082004E-3</v>
      </c>
      <c r="H78" s="7">
        <v>7.0274954526231221E-4</v>
      </c>
      <c r="I78" s="7">
        <v>3.6108875490341557E-4</v>
      </c>
      <c r="J78" s="8" t="s">
        <v>3</v>
      </c>
      <c r="L78" s="8">
        <v>-1.0537565244747935E-3</v>
      </c>
      <c r="M78" s="8">
        <v>1.3242588396233717E-4</v>
      </c>
      <c r="N78" s="8">
        <v>9.2941772287463654E-4</v>
      </c>
      <c r="O78" s="8">
        <v>1.4195110443398023E-3</v>
      </c>
      <c r="P78" s="8" t="s">
        <v>3</v>
      </c>
      <c r="Q78" s="18" t="str">
        <f t="shared" si="85"/>
        <v>OK</v>
      </c>
      <c r="S78" s="12">
        <f t="shared" si="86"/>
        <v>0.01</v>
      </c>
      <c r="T78" s="11">
        <f t="shared" si="87"/>
        <v>10</v>
      </c>
      <c r="U78" s="11" t="str">
        <f t="shared" si="88"/>
        <v>mHz</v>
      </c>
      <c r="V78" s="12">
        <f t="shared" si="89"/>
        <v>3.0000000000000001E-3</v>
      </c>
      <c r="W78" s="12">
        <f t="shared" si="90"/>
        <v>1E-3</v>
      </c>
      <c r="X78" s="13">
        <f t="shared" si="106"/>
        <v>2.9996255356646278E-3</v>
      </c>
      <c r="Y78" s="13">
        <f t="shared" si="107"/>
        <v>1.8615054597863357E-6</v>
      </c>
      <c r="Z78" s="13">
        <f t="shared" si="108"/>
        <v>-2.2666817761232433E-7</v>
      </c>
      <c r="AA78" s="13">
        <f t="shared" si="109"/>
        <v>1.4647172743981602E-6</v>
      </c>
      <c r="AB78" s="13">
        <f>SUMSQ(X78,Z78)^0.5</f>
        <v>2.9996255442287737E-3</v>
      </c>
      <c r="AC78" s="14">
        <f t="shared" si="110"/>
        <v>1.8615054577620921E-6</v>
      </c>
      <c r="AD78" s="13">
        <f t="shared" si="91"/>
        <v>-7.5565491254115985E-5</v>
      </c>
      <c r="AE78" s="13">
        <f t="shared" si="111"/>
        <v>4.8830004124643378E-4</v>
      </c>
      <c r="AG78" s="14" t="str">
        <f t="shared" si="92"/>
        <v>10mHz3m</v>
      </c>
      <c r="AH78" s="12">
        <f>IFERROR(MATCH(AG78,'Ref Z'!$T$6:$T$1055,0),0)</f>
        <v>37</v>
      </c>
      <c r="AI78" s="14">
        <f>IF($AH78&gt;0,INDEX('Ref Z'!O$6:O$1055,$AH78),"")</f>
        <v>2.9998938755160585E-3</v>
      </c>
      <c r="AJ78" s="14">
        <f>IF($AH78&gt;0,INDEX('Ref Z'!P$6:P$1055,$AH78),"")</f>
        <v>3.0000000000000004E-8</v>
      </c>
      <c r="AK78" s="14">
        <f>IF($AH78&gt;0,INDEX('Ref Z'!Q$6:Q$1055,$AH78),"")</f>
        <v>7.3301062740561292E-8</v>
      </c>
      <c r="AL78" s="14">
        <f>IF($AH78&gt;0,INDEX('Ref Z'!R$6:R$1055,$AH78),"")</f>
        <v>1.5000000000000002E-7</v>
      </c>
      <c r="AM78" s="14">
        <f t="shared" si="93"/>
        <v>2.9998938764115978E-3</v>
      </c>
      <c r="AN78" s="14">
        <f t="shared" si="112"/>
        <v>3.0000000214937036E-8</v>
      </c>
      <c r="AO78" s="13">
        <f t="shared" si="113"/>
        <v>2.4434551943396187E-5</v>
      </c>
      <c r="AP78" s="13">
        <f t="shared" si="114"/>
        <v>5.0001768774713808E-5</v>
      </c>
      <c r="AR78" s="14" t="str">
        <f t="shared" si="94"/>
        <v>10mHz10m3m</v>
      </c>
      <c r="AS78" s="14">
        <f t="shared" si="95"/>
        <v>2.6833985143073433E-7</v>
      </c>
      <c r="AT78" s="14">
        <f t="shared" si="96"/>
        <v>3.7135783079375777E-3</v>
      </c>
      <c r="AU78" s="14">
        <f t="shared" si="97"/>
        <v>2.9996924035288563E-7</v>
      </c>
      <c r="AV78" s="14">
        <f t="shared" si="98"/>
        <v>7.2217752538471854E-4</v>
      </c>
      <c r="AX78" s="14" t="str">
        <f t="shared" si="99"/>
        <v>10mHz10m</v>
      </c>
      <c r="AY78" s="14" t="str">
        <f t="shared" si="100"/>
        <v>10mHz10m</v>
      </c>
      <c r="AZ78" s="14">
        <f t="shared" si="101"/>
        <v>73</v>
      </c>
      <c r="BB78" s="44">
        <f t="shared" si="115"/>
        <v>1.0000894552266166</v>
      </c>
      <c r="BC78" s="44">
        <f t="shared" si="116"/>
        <v>3.723010916611742E-6</v>
      </c>
      <c r="BD78" s="45">
        <f t="shared" si="102"/>
        <v>1.0000004319751217E-4</v>
      </c>
      <c r="BE78" s="44">
        <f t="shared" si="103"/>
        <v>9.7787928600910428E-4</v>
      </c>
      <c r="BF78" t="str">
        <f t="shared" si="117"/>
        <v>OK</v>
      </c>
    </row>
    <row r="79" spans="1:58" x14ac:dyDescent="0.25">
      <c r="A79" s="8">
        <f>A78</f>
        <v>10</v>
      </c>
      <c r="B79" s="46" t="str">
        <f>B78</f>
        <v>m</v>
      </c>
      <c r="C79" s="10">
        <f t="shared" si="130"/>
        <v>0.02</v>
      </c>
      <c r="D79" s="7">
        <f>D78</f>
        <v>3</v>
      </c>
      <c r="E79" s="7" t="str">
        <f>E78</f>
        <v>m</v>
      </c>
      <c r="F79" s="7">
        <v>3.0008526641340474</v>
      </c>
      <c r="G79" s="7">
        <v>1.1198294182248379E-3</v>
      </c>
      <c r="H79" s="7">
        <v>1.7182736385497901E-3</v>
      </c>
      <c r="I79" s="7">
        <v>1.0479767273578319E-3</v>
      </c>
      <c r="J79" s="8" t="s">
        <v>3</v>
      </c>
      <c r="L79" s="8">
        <v>1.2235428720913405E-3</v>
      </c>
      <c r="M79" s="8">
        <v>1.8130208694583088E-3</v>
      </c>
      <c r="N79" s="8">
        <v>1.9763702884344624E-3</v>
      </c>
      <c r="O79" s="8">
        <v>8.9862703883451832E-4</v>
      </c>
      <c r="P79" s="8" t="s">
        <v>3</v>
      </c>
      <c r="Q79" s="18" t="str">
        <f t="shared" si="85"/>
        <v>OK</v>
      </c>
      <c r="S79" s="12">
        <f t="shared" si="86"/>
        <v>0.01</v>
      </c>
      <c r="T79" s="11">
        <f t="shared" si="87"/>
        <v>20</v>
      </c>
      <c r="U79" s="11" t="str">
        <f t="shared" si="88"/>
        <v>mHz</v>
      </c>
      <c r="V79" s="12">
        <f t="shared" si="89"/>
        <v>3.0000000000000001E-3</v>
      </c>
      <c r="W79" s="12">
        <f t="shared" si="90"/>
        <v>1E-3</v>
      </c>
      <c r="X79" s="13">
        <f t="shared" si="106"/>
        <v>2.9996291212619564E-3</v>
      </c>
      <c r="Y79" s="13">
        <f t="shared" si="107"/>
        <v>2.1309769118911496E-6</v>
      </c>
      <c r="Z79" s="13">
        <f t="shared" si="108"/>
        <v>-2.5809664988467232E-7</v>
      </c>
      <c r="AA79" s="13">
        <f t="shared" si="109"/>
        <v>1.380502001450243E-6</v>
      </c>
      <c r="AB79" s="13">
        <f t="shared" ref="AB79:AB95" si="131">SUMSQ(X79,Z79)^0.5</f>
        <v>2.9996291323656425E-3</v>
      </c>
      <c r="AC79" s="14">
        <f t="shared" si="110"/>
        <v>2.1309769073134519E-6</v>
      </c>
      <c r="AD79" s="13">
        <f t="shared" si="91"/>
        <v>-8.6042853570897937E-5</v>
      </c>
      <c r="AE79" s="13">
        <f t="shared" si="111"/>
        <v>4.6022423026268047E-4</v>
      </c>
      <c r="AG79" s="14" t="str">
        <f t="shared" si="92"/>
        <v>20mHz3m</v>
      </c>
      <c r="AH79" s="12">
        <f>IFERROR(MATCH(AG79,'Ref Z'!$T$6:$T$1055,0),0)</f>
        <v>38</v>
      </c>
      <c r="AI79" s="14">
        <f>IF($AH79&gt;0,INDEX('Ref Z'!O$6:O$1055,$AH79),"")</f>
        <v>2.9996996449748155E-3</v>
      </c>
      <c r="AJ79" s="14">
        <f>IF($AH79&gt;0,INDEX('Ref Z'!P$6:P$1055,$AH79),"")</f>
        <v>3.0000000000000004E-8</v>
      </c>
      <c r="AK79" s="14">
        <f>IF($AH79&gt;0,INDEX('Ref Z'!Q$6:Q$1055,$AH79),"")</f>
        <v>4.1885800860296019E-8</v>
      </c>
      <c r="AL79" s="14">
        <f>IF($AH79&gt;0,INDEX('Ref Z'!R$6:R$1055,$AH79),"")</f>
        <v>1.5000000000000002E-7</v>
      </c>
      <c r="AM79" s="14">
        <f t="shared" si="93"/>
        <v>2.9996996452672483E-3</v>
      </c>
      <c r="AN79" s="14">
        <f t="shared" si="112"/>
        <v>3.0000000070190871E-8</v>
      </c>
      <c r="AO79" s="13">
        <f t="shared" si="113"/>
        <v>1.3963331604796538E-5</v>
      </c>
      <c r="AP79" s="13">
        <f t="shared" si="114"/>
        <v>5.0005006408766001E-5</v>
      </c>
      <c r="AR79" s="14" t="str">
        <f t="shared" si="94"/>
        <v>20mHz10m3m</v>
      </c>
      <c r="AS79" s="14">
        <f t="shared" si="95"/>
        <v>7.0523712859121845E-8</v>
      </c>
      <c r="AT79" s="14">
        <f t="shared" si="96"/>
        <v>2.2396588366505993E-3</v>
      </c>
      <c r="AU79" s="14">
        <f t="shared" si="97"/>
        <v>2.9998245074496835E-7</v>
      </c>
      <c r="AV79" s="14">
        <f t="shared" si="98"/>
        <v>2.0959534600831493E-3</v>
      </c>
      <c r="AX79" s="14" t="str">
        <f t="shared" si="99"/>
        <v>20mHz10m</v>
      </c>
      <c r="AY79" s="14" t="str">
        <f t="shared" si="100"/>
        <v>20mHz10m</v>
      </c>
      <c r="AZ79" s="14">
        <f t="shared" si="101"/>
        <v>74</v>
      </c>
      <c r="BB79" s="44">
        <f t="shared" si="115"/>
        <v>1.000023507206556</v>
      </c>
      <c r="BC79" s="44">
        <f t="shared" si="116"/>
        <v>4.2619538155769377E-6</v>
      </c>
      <c r="BD79" s="45">
        <f t="shared" si="102"/>
        <v>1.0000618517569447E-4</v>
      </c>
      <c r="BE79" s="44">
        <f t="shared" si="103"/>
        <v>9.2180576541343439E-4</v>
      </c>
      <c r="BF79" t="str">
        <f t="shared" si="117"/>
        <v>OK</v>
      </c>
    </row>
    <row r="80" spans="1:58" x14ac:dyDescent="0.25">
      <c r="A80" s="8">
        <f t="shared" ref="A80:B80" si="132">A79</f>
        <v>10</v>
      </c>
      <c r="B80" s="46" t="str">
        <f t="shared" si="132"/>
        <v>m</v>
      </c>
      <c r="C80" s="10">
        <f t="shared" si="130"/>
        <v>0.05</v>
      </c>
      <c r="D80" s="7">
        <f t="shared" ref="D80:E80" si="133">D79</f>
        <v>3</v>
      </c>
      <c r="E80" s="7" t="str">
        <f t="shared" si="133"/>
        <v>m</v>
      </c>
      <c r="F80" s="7">
        <v>2.998664923596539</v>
      </c>
      <c r="G80" s="7">
        <v>4.225478826879098E-4</v>
      </c>
      <c r="H80" s="7">
        <v>6.8514774018181828E-4</v>
      </c>
      <c r="I80" s="7">
        <v>6.1700339497408206E-4</v>
      </c>
      <c r="J80" s="8" t="s">
        <v>3</v>
      </c>
      <c r="L80" s="8">
        <v>-1.28464248239753E-3</v>
      </c>
      <c r="M80" s="8">
        <v>1.8741898099607834E-3</v>
      </c>
      <c r="N80" s="8">
        <v>8.8708029125047323E-4</v>
      </c>
      <c r="O80" s="8">
        <v>7.8726518920040365E-5</v>
      </c>
      <c r="P80" s="8" t="s">
        <v>3</v>
      </c>
      <c r="Q80" s="18" t="str">
        <f t="shared" si="85"/>
        <v>OK</v>
      </c>
      <c r="S80" s="12">
        <f t="shared" si="86"/>
        <v>0.01</v>
      </c>
      <c r="T80" s="11">
        <f t="shared" si="87"/>
        <v>50</v>
      </c>
      <c r="U80" s="11" t="str">
        <f t="shared" si="88"/>
        <v>mHz</v>
      </c>
      <c r="V80" s="12">
        <f t="shared" si="89"/>
        <v>3.0000000000000001E-3</v>
      </c>
      <c r="W80" s="12">
        <f t="shared" si="90"/>
        <v>1E-3</v>
      </c>
      <c r="X80" s="13">
        <f t="shared" si="106"/>
        <v>2.9999495660789368E-3</v>
      </c>
      <c r="Y80" s="13">
        <f t="shared" si="107"/>
        <v>1.9212324578053727E-6</v>
      </c>
      <c r="Z80" s="13">
        <f t="shared" si="108"/>
        <v>-2.0193255106865496E-7</v>
      </c>
      <c r="AA80" s="13">
        <f t="shared" si="109"/>
        <v>6.2200567054554307E-7</v>
      </c>
      <c r="AB80" s="13">
        <f t="shared" si="131"/>
        <v>2.999949572875177E-3</v>
      </c>
      <c r="AC80" s="14">
        <f t="shared" si="110"/>
        <v>1.9212324539091224E-6</v>
      </c>
      <c r="AD80" s="13">
        <f t="shared" si="91"/>
        <v>-6.7311981856951869E-5</v>
      </c>
      <c r="AE80" s="13">
        <f t="shared" si="111"/>
        <v>2.0733871269176975E-4</v>
      </c>
      <c r="AG80" s="14" t="str">
        <f t="shared" si="92"/>
        <v>50mHz3m</v>
      </c>
      <c r="AH80" s="12">
        <f>IFERROR(MATCH(AG80,'Ref Z'!$T$6:$T$1055,0),0)</f>
        <v>39</v>
      </c>
      <c r="AI80" s="14">
        <f>IF($AH80&gt;0,INDEX('Ref Z'!O$6:O$1055,$AH80),"")</f>
        <v>3.0000711348229354E-3</v>
      </c>
      <c r="AJ80" s="14">
        <f>IF($AH80&gt;0,INDEX('Ref Z'!P$6:P$1055,$AH80),"")</f>
        <v>3.0000000000000004E-8</v>
      </c>
      <c r="AK80" s="14">
        <f>IF($AH80&gt;0,INDEX('Ref Z'!Q$6:Q$1055,$AH80),"")</f>
        <v>9.8062688411567012E-8</v>
      </c>
      <c r="AL80" s="14">
        <f>IF($AH80&gt;0,INDEX('Ref Z'!R$6:R$1055,$AH80),"")</f>
        <v>1.5000000000000002E-7</v>
      </c>
      <c r="AM80" s="14">
        <f t="shared" si="93"/>
        <v>3.0000711364256125E-3</v>
      </c>
      <c r="AN80" s="14">
        <f t="shared" si="112"/>
        <v>3.000000038463339E-8</v>
      </c>
      <c r="AO80" s="13">
        <f t="shared" si="113"/>
        <v>3.2686787735928284E-5</v>
      </c>
      <c r="AP80" s="13">
        <f t="shared" si="114"/>
        <v>4.9998814395377468E-5</v>
      </c>
      <c r="AR80" s="14" t="str">
        <f t="shared" si="94"/>
        <v>50mHz10m3m</v>
      </c>
      <c r="AS80" s="14">
        <f t="shared" si="95"/>
        <v>1.2156874399857354E-7</v>
      </c>
      <c r="AT80" s="14">
        <f t="shared" si="96"/>
        <v>8.4509576590830371E-4</v>
      </c>
      <c r="AU80" s="14">
        <f t="shared" si="97"/>
        <v>2.9999523948022197E-7</v>
      </c>
      <c r="AV80" s="14">
        <f t="shared" si="98"/>
        <v>1.2340067990648075E-3</v>
      </c>
      <c r="AX80" s="14" t="str">
        <f t="shared" si="99"/>
        <v>50mHz10m</v>
      </c>
      <c r="AY80" s="14" t="str">
        <f t="shared" si="100"/>
        <v>50mHz10m</v>
      </c>
      <c r="AZ80" s="14">
        <f t="shared" si="101"/>
        <v>75</v>
      </c>
      <c r="BB80" s="44">
        <f t="shared" si="115"/>
        <v>1.0000405218646122</v>
      </c>
      <c r="BC80" s="44">
        <f t="shared" si="116"/>
        <v>3.8424649088722197E-6</v>
      </c>
      <c r="BD80" s="45">
        <f t="shared" si="102"/>
        <v>9.999876959288016E-5</v>
      </c>
      <c r="BE80" s="44">
        <f t="shared" si="103"/>
        <v>4.176807974562206E-4</v>
      </c>
      <c r="BF80" t="str">
        <f t="shared" si="117"/>
        <v>OK</v>
      </c>
    </row>
    <row r="81" spans="1:58" x14ac:dyDescent="0.25">
      <c r="A81" s="8">
        <f t="shared" ref="A81:B81" si="134">A80</f>
        <v>10</v>
      </c>
      <c r="B81" s="46" t="str">
        <f t="shared" si="134"/>
        <v>m</v>
      </c>
      <c r="C81" s="10">
        <f t="shared" si="130"/>
        <v>0.1</v>
      </c>
      <c r="D81" s="7">
        <f t="shared" ref="D81:E81" si="135">D80</f>
        <v>3</v>
      </c>
      <c r="E81" s="7" t="str">
        <f t="shared" si="135"/>
        <v>m</v>
      </c>
      <c r="F81" s="7">
        <v>2.999904470663787</v>
      </c>
      <c r="G81" s="7">
        <v>8.8784350873870454E-5</v>
      </c>
      <c r="H81" s="7">
        <v>1.8129861878303096E-3</v>
      </c>
      <c r="I81" s="7">
        <v>5.1932876514163429E-4</v>
      </c>
      <c r="J81" s="8" t="s">
        <v>3</v>
      </c>
      <c r="L81" s="8">
        <v>-1.9936352597165933E-4</v>
      </c>
      <c r="M81" s="8">
        <v>5.1654990226210448E-4</v>
      </c>
      <c r="N81" s="8">
        <v>1.8210766619822971E-3</v>
      </c>
      <c r="O81" s="8">
        <v>1.9365759971900202E-4</v>
      </c>
      <c r="P81" s="8" t="s">
        <v>3</v>
      </c>
      <c r="Q81" s="18" t="str">
        <f t="shared" si="85"/>
        <v>OK</v>
      </c>
      <c r="S81" s="12">
        <f t="shared" si="86"/>
        <v>0.01</v>
      </c>
      <c r="T81" s="11">
        <f t="shared" si="87"/>
        <v>100</v>
      </c>
      <c r="U81" s="11" t="str">
        <f t="shared" si="88"/>
        <v>mHz</v>
      </c>
      <c r="V81" s="12">
        <f t="shared" si="89"/>
        <v>3.0000000000000001E-3</v>
      </c>
      <c r="W81" s="12">
        <f t="shared" si="90"/>
        <v>1E-3</v>
      </c>
      <c r="X81" s="13">
        <f t="shared" si="106"/>
        <v>3.000103834189759E-3</v>
      </c>
      <c r="Y81" s="13">
        <f t="shared" si="107"/>
        <v>5.2412447232225689E-7</v>
      </c>
      <c r="Z81" s="13">
        <f t="shared" si="108"/>
        <v>-8.0904741519875146E-9</v>
      </c>
      <c r="AA81" s="13">
        <f t="shared" si="109"/>
        <v>5.5426133929082577E-7</v>
      </c>
      <c r="AB81" s="13">
        <f t="shared" si="131"/>
        <v>3.0001038342006678E-3</v>
      </c>
      <c r="AC81" s="14">
        <f t="shared" si="110"/>
        <v>5.2412447232248252E-7</v>
      </c>
      <c r="AD81" s="13">
        <f t="shared" si="91"/>
        <v>-2.696731379683365E-6</v>
      </c>
      <c r="AE81" s="13">
        <f t="shared" si="111"/>
        <v>1.8474738539784146E-4</v>
      </c>
      <c r="AG81" s="14" t="str">
        <f t="shared" si="92"/>
        <v>100mHz3m</v>
      </c>
      <c r="AH81" s="12">
        <f>IFERROR(MATCH(AG81,'Ref Z'!$T$6:$T$1055,0),0)</f>
        <v>40</v>
      </c>
      <c r="AI81" s="14">
        <f>IF($AH81&gt;0,INDEX('Ref Z'!O$6:O$1055,$AH81),"")</f>
        <v>3.0000248248374132E-3</v>
      </c>
      <c r="AJ81" s="14">
        <f>IF($AH81&gt;0,INDEX('Ref Z'!P$6:P$1055,$AH81),"")</f>
        <v>3.0000000000000004E-8</v>
      </c>
      <c r="AK81" s="14">
        <f>IF($AH81&gt;0,INDEX('Ref Z'!Q$6:Q$1055,$AH81),"")</f>
        <v>2.9191109991534514E-7</v>
      </c>
      <c r="AL81" s="14">
        <f>IF($AH81&gt;0,INDEX('Ref Z'!R$6:R$1055,$AH81),"")</f>
        <v>1.5000000000000002E-7</v>
      </c>
      <c r="AM81" s="14">
        <f t="shared" si="93"/>
        <v>3.0000248390393107E-3</v>
      </c>
      <c r="AN81" s="14">
        <f t="shared" si="112"/>
        <v>3.000000340842698E-8</v>
      </c>
      <c r="AO81" s="13">
        <f t="shared" si="113"/>
        <v>9.7302894488517487E-5</v>
      </c>
      <c r="AP81" s="13">
        <f t="shared" si="114"/>
        <v>4.9999585792212528E-5</v>
      </c>
      <c r="AR81" s="14" t="str">
        <f t="shared" si="94"/>
        <v>100mHz10m3m</v>
      </c>
      <c r="AS81" s="14">
        <f t="shared" si="95"/>
        <v>-7.9009352345772027E-8</v>
      </c>
      <c r="AT81" s="14">
        <f t="shared" si="96"/>
        <v>1.775687042819713E-4</v>
      </c>
      <c r="AU81" s="14">
        <f t="shared" si="97"/>
        <v>3.0000157406733264E-7</v>
      </c>
      <c r="AV81" s="14">
        <f t="shared" si="98"/>
        <v>1.0386575411145576E-3</v>
      </c>
      <c r="AX81" s="14" t="str">
        <f t="shared" si="99"/>
        <v>100mHz10m</v>
      </c>
      <c r="AY81" s="14" t="str">
        <f t="shared" si="100"/>
        <v>100mHz10m</v>
      </c>
      <c r="AZ81" s="14">
        <f t="shared" si="101"/>
        <v>76</v>
      </c>
      <c r="BB81" s="44">
        <f t="shared" si="115"/>
        <v>0.99997366919089381</v>
      </c>
      <c r="BC81" s="44">
        <f t="shared" si="116"/>
        <v>1.0482489485088193E-6</v>
      </c>
      <c r="BD81" s="45">
        <f t="shared" si="102"/>
        <v>9.9999625868200855E-5</v>
      </c>
      <c r="BE81" s="44">
        <f t="shared" si="103"/>
        <v>3.7286236632938312E-4</v>
      </c>
      <c r="BF81" t="str">
        <f t="shared" si="117"/>
        <v>OK</v>
      </c>
    </row>
    <row r="82" spans="1:58" x14ac:dyDescent="0.25">
      <c r="A82" s="8">
        <f t="shared" ref="A82:B82" si="136">A81</f>
        <v>10</v>
      </c>
      <c r="B82" s="46" t="str">
        <f t="shared" si="136"/>
        <v>m</v>
      </c>
      <c r="C82" s="10">
        <f t="shared" si="130"/>
        <v>0.2</v>
      </c>
      <c r="D82" s="7">
        <f t="shared" ref="D82:E82" si="137">D81</f>
        <v>3</v>
      </c>
      <c r="E82" s="7" t="str">
        <f t="shared" si="137"/>
        <v>m</v>
      </c>
      <c r="F82" s="7">
        <v>2.9992158051952407</v>
      </c>
      <c r="G82" s="7">
        <v>8.7989110565622351E-4</v>
      </c>
      <c r="H82" s="7">
        <v>1.7674120077185364E-3</v>
      </c>
      <c r="I82" s="7">
        <v>7.6837342243441941E-4</v>
      </c>
      <c r="J82" s="8" t="s">
        <v>3</v>
      </c>
      <c r="L82" s="8">
        <v>-1.4681498507494405E-4</v>
      </c>
      <c r="M82" s="8">
        <v>1.7671612988571898E-3</v>
      </c>
      <c r="N82" s="8">
        <v>1.9413492749471596E-3</v>
      </c>
      <c r="O82" s="8">
        <v>6.8830547601058528E-4</v>
      </c>
      <c r="P82" s="8" t="s">
        <v>3</v>
      </c>
      <c r="Q82" s="18" t="str">
        <f t="shared" si="85"/>
        <v>OK</v>
      </c>
      <c r="S82" s="12">
        <f t="shared" si="86"/>
        <v>0.01</v>
      </c>
      <c r="T82" s="11">
        <f t="shared" si="87"/>
        <v>200</v>
      </c>
      <c r="U82" s="11" t="str">
        <f t="shared" si="88"/>
        <v>mHz</v>
      </c>
      <c r="V82" s="12">
        <f t="shared" si="89"/>
        <v>3.0000000000000001E-3</v>
      </c>
      <c r="W82" s="12">
        <f t="shared" si="90"/>
        <v>1E-3</v>
      </c>
      <c r="X82" s="13">
        <f t="shared" si="106"/>
        <v>2.9993626201803157E-3</v>
      </c>
      <c r="Y82" s="13">
        <f t="shared" si="107"/>
        <v>1.9740991398588781E-6</v>
      </c>
      <c r="Z82" s="13">
        <f t="shared" si="108"/>
        <v>-1.7393726722862321E-7</v>
      </c>
      <c r="AA82" s="13">
        <f t="shared" si="109"/>
        <v>1.0315823498925045E-6</v>
      </c>
      <c r="AB82" s="13">
        <f t="shared" si="131"/>
        <v>2.9993626252237493E-3</v>
      </c>
      <c r="AC82" s="14">
        <f t="shared" si="110"/>
        <v>1.9740991374458612E-6</v>
      </c>
      <c r="AD82" s="13">
        <f t="shared" si="91"/>
        <v>-5.7991409862666939E-5</v>
      </c>
      <c r="AE82" s="13">
        <f t="shared" si="111"/>
        <v>3.4393385642499536E-4</v>
      </c>
      <c r="AG82" s="14" t="str">
        <f t="shared" si="92"/>
        <v>200mHz3m</v>
      </c>
      <c r="AH82" s="12">
        <f>IFERROR(MATCH(AG82,'Ref Z'!$T$6:$T$1055,0),0)</f>
        <v>41</v>
      </c>
      <c r="AI82" s="14">
        <f>IF($AH82&gt;0,INDEX('Ref Z'!O$6:O$1055,$AH82),"")</f>
        <v>2.9994718329178112E-3</v>
      </c>
      <c r="AJ82" s="14">
        <f>IF($AH82&gt;0,INDEX('Ref Z'!P$6:P$1055,$AH82),"")</f>
        <v>3.0000000000000004E-8</v>
      </c>
      <c r="AK82" s="14">
        <f>IF($AH82&gt;0,INDEX('Ref Z'!Q$6:Q$1055,$AH82),"")</f>
        <v>1.2602421372529745E-7</v>
      </c>
      <c r="AL82" s="14">
        <f>IF($AH82&gt;0,INDEX('Ref Z'!R$6:R$1055,$AH82),"")</f>
        <v>1.5000000000000002E-7</v>
      </c>
      <c r="AM82" s="14">
        <f t="shared" si="93"/>
        <v>2.9994718355652946E-3</v>
      </c>
      <c r="AN82" s="14">
        <f t="shared" si="112"/>
        <v>3.0000000635507847E-8</v>
      </c>
      <c r="AO82" s="13">
        <f t="shared" si="113"/>
        <v>4.2015468279476194E-5</v>
      </c>
      <c r="AP82" s="13">
        <f t="shared" si="114"/>
        <v>5.000880424824151E-5</v>
      </c>
      <c r="AR82" s="14" t="str">
        <f t="shared" si="94"/>
        <v>200mHz10m3m</v>
      </c>
      <c r="AS82" s="14">
        <f t="shared" si="95"/>
        <v>1.0921273749546143E-7</v>
      </c>
      <c r="AT82" s="14">
        <f t="shared" si="96"/>
        <v>1.7597822115681604E-3</v>
      </c>
      <c r="AU82" s="14">
        <f t="shared" si="97"/>
        <v>2.9996148095392069E-7</v>
      </c>
      <c r="AV82" s="14">
        <f t="shared" si="98"/>
        <v>1.5367468521894981E-3</v>
      </c>
      <c r="AX82" s="14" t="str">
        <f t="shared" si="99"/>
        <v>200mHz10m</v>
      </c>
      <c r="AY82" s="14" t="str">
        <f t="shared" si="100"/>
        <v>200mHz10m</v>
      </c>
      <c r="AZ82" s="14">
        <f t="shared" si="101"/>
        <v>77</v>
      </c>
      <c r="BB82" s="44">
        <f t="shared" si="115"/>
        <v>1.0000364111830382</v>
      </c>
      <c r="BC82" s="44">
        <f t="shared" si="116"/>
        <v>3.9481982759170711E-6</v>
      </c>
      <c r="BD82" s="45">
        <f t="shared" si="102"/>
        <v>1.0000687814214313E-4</v>
      </c>
      <c r="BE82" s="44">
        <f t="shared" si="103"/>
        <v>6.896831670294819E-4</v>
      </c>
      <c r="BF82" t="str">
        <f t="shared" si="117"/>
        <v>OK</v>
      </c>
    </row>
    <row r="83" spans="1:58" x14ac:dyDescent="0.25">
      <c r="A83" s="8">
        <f t="shared" ref="A83:B83" si="138">A82</f>
        <v>10</v>
      </c>
      <c r="B83" s="46" t="str">
        <f t="shared" si="138"/>
        <v>m</v>
      </c>
      <c r="C83" s="10">
        <f t="shared" si="130"/>
        <v>0.5</v>
      </c>
      <c r="D83" s="7">
        <f t="shared" ref="D83:E83" si="139">D82</f>
        <v>3</v>
      </c>
      <c r="E83" s="7" t="str">
        <f t="shared" si="139"/>
        <v>m</v>
      </c>
      <c r="F83" s="7">
        <v>3.0012991620466725</v>
      </c>
      <c r="G83" s="7">
        <v>1.1599843092022998E-3</v>
      </c>
      <c r="H83" s="7">
        <v>1.3266291402073841E-3</v>
      </c>
      <c r="I83" s="7">
        <v>8.3534502339111167E-4</v>
      </c>
      <c r="J83" s="8" t="s">
        <v>3</v>
      </c>
      <c r="L83" s="8">
        <v>1.0278100608824073E-3</v>
      </c>
      <c r="M83" s="8">
        <v>1.176196517665581E-3</v>
      </c>
      <c r="N83" s="8">
        <v>1.3635419013542278E-3</v>
      </c>
      <c r="O83" s="8">
        <v>3.5616998720789282E-5</v>
      </c>
      <c r="P83" s="8" t="s">
        <v>3</v>
      </c>
      <c r="Q83" s="18" t="str">
        <f t="shared" si="85"/>
        <v>OK</v>
      </c>
      <c r="S83" s="12">
        <f t="shared" si="86"/>
        <v>0.01</v>
      </c>
      <c r="T83" s="11">
        <f t="shared" si="87"/>
        <v>500</v>
      </c>
      <c r="U83" s="11" t="str">
        <f t="shared" si="88"/>
        <v>mHz</v>
      </c>
      <c r="V83" s="12">
        <f t="shared" si="89"/>
        <v>3.0000000000000001E-3</v>
      </c>
      <c r="W83" s="12">
        <f t="shared" si="90"/>
        <v>1E-3</v>
      </c>
      <c r="X83" s="13">
        <f t="shared" si="106"/>
        <v>3.00027135198579E-3</v>
      </c>
      <c r="Y83" s="13">
        <f t="shared" si="107"/>
        <v>1.6519690813584182E-6</v>
      </c>
      <c r="Z83" s="13">
        <f t="shared" si="108"/>
        <v>-3.6912761146843744E-8</v>
      </c>
      <c r="AA83" s="13">
        <f t="shared" si="109"/>
        <v>8.3610398797169585E-7</v>
      </c>
      <c r="AB83" s="13">
        <f t="shared" si="131"/>
        <v>3.0002713522128614E-3</v>
      </c>
      <c r="AC83" s="14">
        <f t="shared" si="110"/>
        <v>1.6519690812654184E-6</v>
      </c>
      <c r="AD83" s="13">
        <f t="shared" si="91"/>
        <v>-1.2303140887756645E-5</v>
      </c>
      <c r="AE83" s="13">
        <f t="shared" si="111"/>
        <v>2.7867612292427232E-4</v>
      </c>
      <c r="AG83" s="14" t="str">
        <f t="shared" si="92"/>
        <v>500mHz3m</v>
      </c>
      <c r="AH83" s="12">
        <f>IFERROR(MATCH(AG83,'Ref Z'!$T$6:$T$1055,0),0)</f>
        <v>42</v>
      </c>
      <c r="AI83" s="14">
        <f>IF($AH83&gt;0,INDEX('Ref Z'!O$6:O$1055,$AH83),"")</f>
        <v>3.0001550051954973E-3</v>
      </c>
      <c r="AJ83" s="14">
        <f>IF($AH83&gt;0,INDEX('Ref Z'!P$6:P$1055,$AH83),"")</f>
        <v>3.0000000000000004E-8</v>
      </c>
      <c r="AK83" s="14">
        <f>IF($AH83&gt;0,INDEX('Ref Z'!Q$6:Q$1055,$AH83),"")</f>
        <v>2.6309439183468596E-7</v>
      </c>
      <c r="AL83" s="14">
        <f>IF($AH83&gt;0,INDEX('Ref Z'!R$6:R$1055,$AH83),"")</f>
        <v>1.5000000000000002E-7</v>
      </c>
      <c r="AM83" s="14">
        <f t="shared" si="93"/>
        <v>3.0001550167313442E-3</v>
      </c>
      <c r="AN83" s="14">
        <f t="shared" si="112"/>
        <v>3.0000002768460131E-8</v>
      </c>
      <c r="AO83" s="13">
        <f t="shared" si="113"/>
        <v>8.7693599398917994E-5</v>
      </c>
      <c r="AP83" s="13">
        <f t="shared" si="114"/>
        <v>4.99974163367506E-5</v>
      </c>
      <c r="AR83" s="14" t="str">
        <f t="shared" si="94"/>
        <v>500mHz10m3m</v>
      </c>
      <c r="AS83" s="14">
        <f t="shared" si="95"/>
        <v>-1.1634679029275466E-7</v>
      </c>
      <c r="AT83" s="14">
        <f t="shared" si="96"/>
        <v>2.3199686185985677E-3</v>
      </c>
      <c r="AU83" s="14">
        <f t="shared" si="97"/>
        <v>3.000071529815297E-7</v>
      </c>
      <c r="AV83" s="14">
        <f t="shared" si="98"/>
        <v>1.6706900535159678E-3</v>
      </c>
      <c r="AX83" s="14" t="str">
        <f t="shared" si="99"/>
        <v>500mHz10m</v>
      </c>
      <c r="AY83" s="14" t="str">
        <f t="shared" si="100"/>
        <v>500mHz10m</v>
      </c>
      <c r="AZ83" s="14">
        <f t="shared" si="101"/>
        <v>78</v>
      </c>
      <c r="BB83" s="44">
        <f t="shared" si="115"/>
        <v>0.99996122501338702</v>
      </c>
      <c r="BC83" s="44">
        <f t="shared" si="116"/>
        <v>3.3039381637568687E-6</v>
      </c>
      <c r="BD83" s="45">
        <f t="shared" si="102"/>
        <v>9.9996740286674635E-5</v>
      </c>
      <c r="BE83" s="44">
        <f t="shared" si="103"/>
        <v>5.5959026760011373E-4</v>
      </c>
      <c r="BF83" t="str">
        <f t="shared" si="117"/>
        <v>OK</v>
      </c>
    </row>
    <row r="84" spans="1:58" x14ac:dyDescent="0.25">
      <c r="A84" s="8">
        <f t="shared" ref="A84:B84" si="140">A83</f>
        <v>10</v>
      </c>
      <c r="B84" s="46" t="str">
        <f t="shared" si="140"/>
        <v>m</v>
      </c>
      <c r="C84" s="10">
        <f t="shared" si="130"/>
        <v>1</v>
      </c>
      <c r="D84" s="7">
        <f t="shared" ref="D84:E84" si="141">D83</f>
        <v>3</v>
      </c>
      <c r="E84" s="7" t="str">
        <f t="shared" si="141"/>
        <v>m</v>
      </c>
      <c r="F84" s="7">
        <v>2.9985557692928899</v>
      </c>
      <c r="G84" s="7">
        <v>1.0409728615612228E-3</v>
      </c>
      <c r="H84" s="7">
        <v>6.3684109245151679E-4</v>
      </c>
      <c r="I84" s="7">
        <v>1.8269279173178917E-3</v>
      </c>
      <c r="J84" s="8" t="s">
        <v>3</v>
      </c>
      <c r="L84" s="8">
        <v>-1.892750736028353E-3</v>
      </c>
      <c r="M84" s="8">
        <v>1.1146682304824787E-3</v>
      </c>
      <c r="N84" s="8">
        <v>1.0161422113697471E-3</v>
      </c>
      <c r="O84" s="8">
        <v>1.2408129955579965E-3</v>
      </c>
      <c r="P84" s="8" t="s">
        <v>3</v>
      </c>
      <c r="Q84" s="18" t="str">
        <f t="shared" si="85"/>
        <v>OK</v>
      </c>
      <c r="S84" s="12">
        <f t="shared" si="86"/>
        <v>0.01</v>
      </c>
      <c r="T84" s="11">
        <f t="shared" si="87"/>
        <v>1</v>
      </c>
      <c r="U84" s="11" t="str">
        <f t="shared" si="88"/>
        <v>Hz</v>
      </c>
      <c r="V84" s="12">
        <f t="shared" si="89"/>
        <v>3.0000000000000001E-3</v>
      </c>
      <c r="W84" s="12">
        <f t="shared" si="90"/>
        <v>1E-3</v>
      </c>
      <c r="X84" s="13">
        <f t="shared" si="106"/>
        <v>3.0004485200289181E-3</v>
      </c>
      <c r="Y84" s="13">
        <f t="shared" si="107"/>
        <v>1.5251589302606798E-6</v>
      </c>
      <c r="Z84" s="13">
        <f t="shared" si="108"/>
        <v>-3.793011189182303E-7</v>
      </c>
      <c r="AA84" s="13">
        <f t="shared" si="109"/>
        <v>2.2084570416970073E-6</v>
      </c>
      <c r="AB84" s="13">
        <f t="shared" si="131"/>
        <v>3.0004485440035568E-3</v>
      </c>
      <c r="AC84" s="14">
        <f t="shared" si="110"/>
        <v>1.525158943626347E-6</v>
      </c>
      <c r="AD84" s="13">
        <f t="shared" si="91"/>
        <v>-1.264148057751296E-4</v>
      </c>
      <c r="AE84" s="13">
        <f t="shared" si="111"/>
        <v>7.3604229503629456E-4</v>
      </c>
      <c r="AG84" s="14" t="str">
        <f t="shared" si="92"/>
        <v>1Hz3m</v>
      </c>
      <c r="AH84" s="12">
        <f>IFERROR(MATCH(AG84,'Ref Z'!$T$6:$T$1055,0),0)</f>
        <v>43</v>
      </c>
      <c r="AI84" s="14">
        <f>IF($AH84&gt;0,INDEX('Ref Z'!O$6:O$1055,$AH84),"")</f>
        <v>3.0002481167639467E-3</v>
      </c>
      <c r="AJ84" s="14">
        <f>IF($AH84&gt;0,INDEX('Ref Z'!P$6:P$1055,$AH84),"")</f>
        <v>3.0000000000000004E-8</v>
      </c>
      <c r="AK84" s="14">
        <f>IF($AH84&gt;0,INDEX('Ref Z'!Q$6:Q$1055,$AH84),"")</f>
        <v>-7.9261851573223407E-8</v>
      </c>
      <c r="AL84" s="14">
        <f>IF($AH84&gt;0,INDEX('Ref Z'!R$6:R$1055,$AH84),"")</f>
        <v>1.5000000000000002E-7</v>
      </c>
      <c r="AM84" s="14">
        <f t="shared" si="93"/>
        <v>3.0002481178109338E-3</v>
      </c>
      <c r="AN84" s="14">
        <f t="shared" si="112"/>
        <v>3.0000000251256089E-8</v>
      </c>
      <c r="AO84" s="13">
        <f t="shared" si="113"/>
        <v>-2.6418432232956461E-5</v>
      </c>
      <c r="AP84" s="13">
        <f t="shared" si="114"/>
        <v>4.9995865028387399E-5</v>
      </c>
      <c r="AR84" s="14" t="str">
        <f t="shared" si="94"/>
        <v>1Hz10m3m</v>
      </c>
      <c r="AS84" s="14">
        <f t="shared" si="95"/>
        <v>-2.004032649714424E-7</v>
      </c>
      <c r="AT84" s="14">
        <f t="shared" si="96"/>
        <v>2.0819457233385895E-3</v>
      </c>
      <c r="AU84" s="14">
        <f t="shared" si="97"/>
        <v>3.0003926734500692E-7</v>
      </c>
      <c r="AV84" s="14">
        <f t="shared" si="98"/>
        <v>3.6538558377147228E-3</v>
      </c>
      <c r="AX84" s="14" t="str">
        <f t="shared" si="99"/>
        <v>1Hz10m</v>
      </c>
      <c r="AY84" s="14" t="str">
        <f t="shared" si="100"/>
        <v>1Hz10m</v>
      </c>
      <c r="AZ84" s="14">
        <f t="shared" si="101"/>
        <v>79</v>
      </c>
      <c r="BB84" s="44">
        <f t="shared" si="115"/>
        <v>0.99993320125651763</v>
      </c>
      <c r="BC84" s="44">
        <f t="shared" si="116"/>
        <v>3.0503178885808218E-6</v>
      </c>
      <c r="BD84" s="45">
        <f t="shared" si="102"/>
        <v>9.9996373542173141E-5</v>
      </c>
      <c r="BE84" s="44">
        <f t="shared" si="103"/>
        <v>1.4729333409387946E-3</v>
      </c>
      <c r="BF84" t="str">
        <f t="shared" si="117"/>
        <v>OK</v>
      </c>
    </row>
    <row r="85" spans="1:58" x14ac:dyDescent="0.25">
      <c r="A85" s="8">
        <f t="shared" ref="A85:B85" si="142">A84</f>
        <v>10</v>
      </c>
      <c r="B85" s="46" t="str">
        <f t="shared" si="142"/>
        <v>m</v>
      </c>
      <c r="C85" s="10">
        <f t="shared" si="130"/>
        <v>2</v>
      </c>
      <c r="D85" s="7">
        <f t="shared" ref="D85:E85" si="143">D84</f>
        <v>3</v>
      </c>
      <c r="E85" s="7" t="str">
        <f t="shared" si="143"/>
        <v>m</v>
      </c>
      <c r="F85" s="7">
        <v>2.9990967093833034</v>
      </c>
      <c r="G85" s="7">
        <v>1.7765809815641776E-3</v>
      </c>
      <c r="H85" s="7">
        <v>-7.5633597790583716E-4</v>
      </c>
      <c r="I85" s="7">
        <v>1.397605160154502E-3</v>
      </c>
      <c r="J85" s="8" t="s">
        <v>3</v>
      </c>
      <c r="L85" s="8">
        <v>-9.7699606887866985E-4</v>
      </c>
      <c r="M85" s="8">
        <v>1.6774021753714595E-3</v>
      </c>
      <c r="N85" s="8">
        <v>-3.7521560435203015E-4</v>
      </c>
      <c r="O85" s="8">
        <v>2.3128878213654676E-4</v>
      </c>
      <c r="P85" s="8" t="s">
        <v>3</v>
      </c>
      <c r="Q85" s="18" t="str">
        <f t="shared" si="85"/>
        <v>OK</v>
      </c>
      <c r="S85" s="12">
        <f t="shared" si="86"/>
        <v>0.01</v>
      </c>
      <c r="T85" s="11">
        <f t="shared" si="87"/>
        <v>2</v>
      </c>
      <c r="U85" s="11" t="str">
        <f t="shared" si="88"/>
        <v>Hz</v>
      </c>
      <c r="V85" s="12">
        <f t="shared" si="89"/>
        <v>3.0000000000000001E-3</v>
      </c>
      <c r="W85" s="12">
        <f t="shared" si="90"/>
        <v>1E-3</v>
      </c>
      <c r="X85" s="13">
        <f t="shared" si="106"/>
        <v>3.0000737054521821E-3</v>
      </c>
      <c r="Y85" s="13">
        <f t="shared" si="107"/>
        <v>2.4433415729276252E-6</v>
      </c>
      <c r="Z85" s="13">
        <f t="shared" si="108"/>
        <v>-3.8112037355380702E-7</v>
      </c>
      <c r="AA85" s="13">
        <f t="shared" si="109"/>
        <v>1.4166138092058463E-6</v>
      </c>
      <c r="AB85" s="13">
        <f t="shared" si="131"/>
        <v>3.0000737296603771E-3</v>
      </c>
      <c r="AC85" s="14">
        <f t="shared" si="110"/>
        <v>2.4433415598393059E-6</v>
      </c>
      <c r="AD85" s="13">
        <f t="shared" si="91"/>
        <v>-1.2703700272795091E-4</v>
      </c>
      <c r="AE85" s="13">
        <f t="shared" si="111"/>
        <v>4.721930057167741E-4</v>
      </c>
      <c r="AG85" s="14" t="str">
        <f t="shared" si="92"/>
        <v>2Hz3m</v>
      </c>
      <c r="AH85" s="12">
        <f>IFERROR(MATCH(AG85,'Ref Z'!$T$6:$T$1055,0),0)</f>
        <v>44</v>
      </c>
      <c r="AI85" s="14">
        <f>IF($AH85&gt;0,INDEX('Ref Z'!O$6:O$1055,$AH85),"")</f>
        <v>3.0000496694529278E-3</v>
      </c>
      <c r="AJ85" s="14">
        <f>IF($AH85&gt;0,INDEX('Ref Z'!P$6:P$1055,$AH85),"")</f>
        <v>3.0000000000000004E-8</v>
      </c>
      <c r="AK85" s="14">
        <f>IF($AH85&gt;0,INDEX('Ref Z'!Q$6:Q$1055,$AH85),"")</f>
        <v>-8.111567094117705E-8</v>
      </c>
      <c r="AL85" s="14">
        <f>IF($AH85&gt;0,INDEX('Ref Z'!R$6:R$1055,$AH85),"")</f>
        <v>1.5000000000000002E-7</v>
      </c>
      <c r="AM85" s="14">
        <f t="shared" si="93"/>
        <v>3.000049670549535E-3</v>
      </c>
      <c r="AN85" s="14">
        <f t="shared" si="112"/>
        <v>3.0000000263181366E-8</v>
      </c>
      <c r="AO85" s="13">
        <f t="shared" si="113"/>
        <v>-2.7038109317770745E-5</v>
      </c>
      <c r="AP85" s="13">
        <f t="shared" si="114"/>
        <v>4.999917215366885E-5</v>
      </c>
      <c r="AR85" s="14" t="str">
        <f t="shared" si="94"/>
        <v>2Hz10m3m</v>
      </c>
      <c r="AS85" s="14">
        <f t="shared" si="95"/>
        <v>-2.4035999254302942E-8</v>
      </c>
      <c r="AT85" s="14">
        <f t="shared" si="96"/>
        <v>3.5531619632550031E-3</v>
      </c>
      <c r="AU85" s="14">
        <f t="shared" si="97"/>
        <v>3.0000470261262997E-7</v>
      </c>
      <c r="AV85" s="14">
        <f t="shared" si="98"/>
        <v>2.7952103243337459E-3</v>
      </c>
      <c r="AX85" s="14" t="str">
        <f t="shared" si="99"/>
        <v>2Hz10m</v>
      </c>
      <c r="AY85" s="14" t="str">
        <f t="shared" si="100"/>
        <v>2Hz10m</v>
      </c>
      <c r="AZ85" s="14">
        <f t="shared" si="101"/>
        <v>80</v>
      </c>
      <c r="BB85" s="44">
        <f t="shared" si="115"/>
        <v>0.99999198049347782</v>
      </c>
      <c r="BC85" s="44">
        <f t="shared" si="116"/>
        <v>4.8866831205074362E-6</v>
      </c>
      <c r="BD85" s="45">
        <f t="shared" si="102"/>
        <v>9.999889341018016E-5</v>
      </c>
      <c r="BE85" s="44">
        <f t="shared" si="103"/>
        <v>9.4570865270833711E-4</v>
      </c>
      <c r="BF85" t="str">
        <f t="shared" si="117"/>
        <v>OK</v>
      </c>
    </row>
    <row r="86" spans="1:58" x14ac:dyDescent="0.25">
      <c r="A86" s="8">
        <f t="shared" ref="A86:B86" si="144">A85</f>
        <v>10</v>
      </c>
      <c r="B86" s="46" t="str">
        <f t="shared" si="144"/>
        <v>m</v>
      </c>
      <c r="C86" s="10">
        <f t="shared" si="130"/>
        <v>5</v>
      </c>
      <c r="D86" s="7">
        <f t="shared" ref="D86:E86" si="145">D85</f>
        <v>3</v>
      </c>
      <c r="E86" s="7" t="str">
        <f t="shared" si="145"/>
        <v>m</v>
      </c>
      <c r="F86" s="7">
        <v>2.998336971976006</v>
      </c>
      <c r="G86" s="7">
        <v>4.7633887156517911E-4</v>
      </c>
      <c r="H86" s="7">
        <v>1.1223684208935861E-3</v>
      </c>
      <c r="I86" s="7">
        <v>1.0045090824806438E-3</v>
      </c>
      <c r="J86" s="8" t="s">
        <v>3</v>
      </c>
      <c r="L86" s="8">
        <v>-1.5924869604263107E-3</v>
      </c>
      <c r="M86" s="8">
        <v>1.4506791622682991E-3</v>
      </c>
      <c r="N86" s="8">
        <v>8.4193996530092404E-4</v>
      </c>
      <c r="O86" s="8">
        <v>7.8586189004180404E-4</v>
      </c>
      <c r="P86" s="8" t="s">
        <v>3</v>
      </c>
      <c r="Q86" s="18" t="str">
        <f t="shared" si="85"/>
        <v>OK</v>
      </c>
      <c r="S86" s="12">
        <f t="shared" si="86"/>
        <v>0.01</v>
      </c>
      <c r="T86" s="11">
        <f t="shared" si="87"/>
        <v>5</v>
      </c>
      <c r="U86" s="11" t="str">
        <f t="shared" si="88"/>
        <v>Hz</v>
      </c>
      <c r="V86" s="12">
        <f t="shared" si="89"/>
        <v>3.0000000000000001E-3</v>
      </c>
      <c r="W86" s="12">
        <f t="shared" si="90"/>
        <v>1E-3</v>
      </c>
      <c r="X86" s="13">
        <f t="shared" si="106"/>
        <v>2.9999294589364324E-3</v>
      </c>
      <c r="Y86" s="13">
        <f t="shared" si="107"/>
        <v>1.5268820361781202E-6</v>
      </c>
      <c r="Z86" s="13">
        <f t="shared" si="108"/>
        <v>2.8042845559266211E-7</v>
      </c>
      <c r="AA86" s="13">
        <f t="shared" si="109"/>
        <v>1.2753891198399731E-6</v>
      </c>
      <c r="AB86" s="13">
        <f t="shared" si="131"/>
        <v>2.9999294720434271E-3</v>
      </c>
      <c r="AC86" s="14">
        <f t="shared" si="110"/>
        <v>1.5268820341615076E-6</v>
      </c>
      <c r="AD86" s="13">
        <f t="shared" si="91"/>
        <v>9.3478349612683613E-5</v>
      </c>
      <c r="AE86" s="13">
        <f t="shared" si="111"/>
        <v>4.2513970216289721E-4</v>
      </c>
      <c r="AG86" s="14" t="str">
        <f t="shared" si="92"/>
        <v>5Hz3m</v>
      </c>
      <c r="AH86" s="12">
        <f>IFERROR(MATCH(AG86,'Ref Z'!$T$6:$T$1055,0),0)</f>
        <v>45</v>
      </c>
      <c r="AI86" s="14">
        <f>IF($AH86&gt;0,INDEX('Ref Z'!O$6:O$1055,$AH86),"")</f>
        <v>2.9998060520387121E-3</v>
      </c>
      <c r="AJ86" s="14">
        <f>IF($AH86&gt;0,INDEX('Ref Z'!P$6:P$1055,$AH86),"")</f>
        <v>3.0000000000000004E-8</v>
      </c>
      <c r="AK86" s="14">
        <f>IF($AH86&gt;0,INDEX('Ref Z'!Q$6:Q$1055,$AH86),"")</f>
        <v>5.8039869532907983E-7</v>
      </c>
      <c r="AL86" s="14">
        <f>IF($AH86&gt;0,INDEX('Ref Z'!R$6:R$1055,$AH86),"")</f>
        <v>1.5000000000000002E-7</v>
      </c>
      <c r="AM86" s="14">
        <f t="shared" si="93"/>
        <v>2.9998061081861157E-3</v>
      </c>
      <c r="AN86" s="14">
        <f t="shared" si="112"/>
        <v>3.0000013476244703E-8</v>
      </c>
      <c r="AO86" s="13">
        <f t="shared" si="113"/>
        <v>1.9347873763119226E-4</v>
      </c>
      <c r="AP86" s="13">
        <f t="shared" si="114"/>
        <v>5.0003230840626076E-5</v>
      </c>
      <c r="AR86" s="14" t="str">
        <f t="shared" si="94"/>
        <v>5Hz10m3m</v>
      </c>
      <c r="AS86" s="14">
        <f t="shared" si="95"/>
        <v>-1.2340689772025529E-7</v>
      </c>
      <c r="AT86" s="14">
        <f t="shared" si="96"/>
        <v>9.5267774360271106E-4</v>
      </c>
      <c r="AU86" s="14">
        <f t="shared" si="97"/>
        <v>2.9997023973641772E-7</v>
      </c>
      <c r="AV86" s="14">
        <f t="shared" si="98"/>
        <v>2.009018170561038E-3</v>
      </c>
      <c r="AX86" s="14" t="str">
        <f t="shared" si="99"/>
        <v>5Hz10m</v>
      </c>
      <c r="AY86" s="14" t="str">
        <f t="shared" si="100"/>
        <v>5Hz10m</v>
      </c>
      <c r="AZ86" s="14">
        <f t="shared" si="101"/>
        <v>81</v>
      </c>
      <c r="BB86" s="44">
        <f t="shared" si="115"/>
        <v>0.99995887774747338</v>
      </c>
      <c r="BC86" s="44">
        <f t="shared" si="116"/>
        <v>3.0537640696491863E-6</v>
      </c>
      <c r="BD86" s="45">
        <f t="shared" si="102"/>
        <v>1.0000038801850865E-4</v>
      </c>
      <c r="BE86" s="44">
        <f t="shared" si="103"/>
        <v>8.5174843029801276E-4</v>
      </c>
      <c r="BF86" t="str">
        <f t="shared" si="117"/>
        <v>OK</v>
      </c>
    </row>
    <row r="87" spans="1:58" x14ac:dyDescent="0.25">
      <c r="A87" s="8">
        <f t="shared" ref="A87:B87" si="146">A86</f>
        <v>10</v>
      </c>
      <c r="B87" s="46" t="str">
        <f t="shared" si="146"/>
        <v>m</v>
      </c>
      <c r="C87" s="10">
        <f t="shared" si="130"/>
        <v>10</v>
      </c>
      <c r="D87" s="7">
        <f t="shared" ref="D87:E87" si="147">D86</f>
        <v>3</v>
      </c>
      <c r="E87" s="7" t="str">
        <f t="shared" si="147"/>
        <v>m</v>
      </c>
      <c r="F87" s="7">
        <v>2.9994873336608396</v>
      </c>
      <c r="G87" s="7">
        <v>1.7057001444394317E-3</v>
      </c>
      <c r="H87" s="7">
        <v>2.6863321243829122E-5</v>
      </c>
      <c r="I87" s="7">
        <v>1.4303097096677092E-3</v>
      </c>
      <c r="J87" s="8" t="s">
        <v>3</v>
      </c>
      <c r="L87" s="8">
        <v>-1.203259836055581E-3</v>
      </c>
      <c r="M87" s="8">
        <v>1.2147834807200281E-3</v>
      </c>
      <c r="N87" s="8">
        <v>1.2756343100922234E-4</v>
      </c>
      <c r="O87" s="8">
        <v>1.3804776359881512E-3</v>
      </c>
      <c r="P87" s="8" t="s">
        <v>3</v>
      </c>
      <c r="Q87" s="18" t="str">
        <f t="shared" si="85"/>
        <v>OK</v>
      </c>
      <c r="S87" s="12">
        <f t="shared" si="86"/>
        <v>0.01</v>
      </c>
      <c r="T87" s="11">
        <f t="shared" si="87"/>
        <v>10</v>
      </c>
      <c r="U87" s="11" t="str">
        <f t="shared" si="88"/>
        <v>Hz</v>
      </c>
      <c r="V87" s="12">
        <f t="shared" si="89"/>
        <v>3.0000000000000001E-3</v>
      </c>
      <c r="W87" s="12">
        <f t="shared" si="90"/>
        <v>1E-3</v>
      </c>
      <c r="X87" s="13">
        <f t="shared" si="106"/>
        <v>3.0006905934968952E-3</v>
      </c>
      <c r="Y87" s="13">
        <f t="shared" si="107"/>
        <v>2.0940658747448622E-6</v>
      </c>
      <c r="Z87" s="13">
        <f t="shared" si="108"/>
        <v>-1.0070010976539322E-7</v>
      </c>
      <c r="AA87" s="13">
        <f t="shared" si="109"/>
        <v>1.9878391205108027E-6</v>
      </c>
      <c r="AB87" s="13">
        <f t="shared" si="131"/>
        <v>3.0006905951865917E-3</v>
      </c>
      <c r="AC87" s="14">
        <f t="shared" si="110"/>
        <v>2.0940658746282635E-6</v>
      </c>
      <c r="AD87" s="13">
        <f t="shared" si="91"/>
        <v>-3.3558978038531456E-5</v>
      </c>
      <c r="AE87" s="13">
        <f t="shared" si="111"/>
        <v>6.6246054285714273E-4</v>
      </c>
      <c r="AG87" s="14" t="str">
        <f t="shared" si="92"/>
        <v>10Hz3m</v>
      </c>
      <c r="AH87" s="12">
        <f>IFERROR(MATCH(AG87,'Ref Z'!$T$6:$T$1055,0),0)</f>
        <v>46</v>
      </c>
      <c r="AI87" s="14">
        <f>IF($AH87&gt;0,INDEX('Ref Z'!O$6:O$1055,$AH87),"")</f>
        <v>3.0006830158994828E-3</v>
      </c>
      <c r="AJ87" s="14">
        <f>IF($AH87&gt;0,INDEX('Ref Z'!P$6:P$1055,$AH87),"")</f>
        <v>3.0000000000000004E-8</v>
      </c>
      <c r="AK87" s="14">
        <f>IF($AH87&gt;0,INDEX('Ref Z'!Q$6:Q$1055,$AH87),"")</f>
        <v>1.993387919061745E-7</v>
      </c>
      <c r="AL87" s="14">
        <f>IF($AH87&gt;0,INDEX('Ref Z'!R$6:R$1055,$AH87),"")</f>
        <v>1.5000000000000002E-7</v>
      </c>
      <c r="AM87" s="14">
        <f t="shared" si="93"/>
        <v>3.0006830225206343E-3</v>
      </c>
      <c r="AN87" s="14">
        <f t="shared" si="112"/>
        <v>3.0000001588714621E-8</v>
      </c>
      <c r="AO87" s="13">
        <f t="shared" si="113"/>
        <v>6.643113936284505E-5</v>
      </c>
      <c r="AP87" s="13">
        <f t="shared" si="114"/>
        <v>4.9988618776619085E-5</v>
      </c>
      <c r="AR87" s="14" t="str">
        <f t="shared" si="94"/>
        <v>10Hz10m3m</v>
      </c>
      <c r="AS87" s="14">
        <f t="shared" si="95"/>
        <v>-7.5775974123920564E-9</v>
      </c>
      <c r="AT87" s="14">
        <f t="shared" si="96"/>
        <v>3.4114002890107738E-3</v>
      </c>
      <c r="AU87" s="14">
        <f t="shared" si="97"/>
        <v>3.0003890167156771E-7</v>
      </c>
      <c r="AV87" s="14">
        <f t="shared" si="98"/>
        <v>2.8606194232681332E-3</v>
      </c>
      <c r="AX87" s="14" t="str">
        <f t="shared" si="99"/>
        <v>10Hz10m</v>
      </c>
      <c r="AY87" s="14" t="str">
        <f t="shared" si="100"/>
        <v>10Hz10m</v>
      </c>
      <c r="AZ87" s="14">
        <f t="shared" si="101"/>
        <v>82</v>
      </c>
      <c r="BB87" s="44">
        <f t="shared" si="115"/>
        <v>0.99999747635895231</v>
      </c>
      <c r="BC87" s="44">
        <f t="shared" si="116"/>
        <v>4.1881317502239902E-6</v>
      </c>
      <c r="BD87" s="45">
        <f t="shared" si="102"/>
        <v>9.9990117401376513E-5</v>
      </c>
      <c r="BE87" s="44">
        <f t="shared" si="103"/>
        <v>1.3258637733106352E-3</v>
      </c>
      <c r="BF87" t="str">
        <f t="shared" si="117"/>
        <v>OK</v>
      </c>
    </row>
    <row r="88" spans="1:58" x14ac:dyDescent="0.25">
      <c r="A88" s="8">
        <f t="shared" ref="A88:B88" si="148">A87</f>
        <v>10</v>
      </c>
      <c r="B88" s="46" t="str">
        <f t="shared" si="148"/>
        <v>m</v>
      </c>
      <c r="C88" s="10">
        <f t="shared" si="130"/>
        <v>20</v>
      </c>
      <c r="D88" s="7">
        <f t="shared" ref="D88:E88" si="149">D87</f>
        <v>3</v>
      </c>
      <c r="E88" s="7" t="str">
        <f t="shared" si="149"/>
        <v>m</v>
      </c>
      <c r="F88" s="7">
        <v>2.9990787071753724</v>
      </c>
      <c r="G88" s="7">
        <v>1.9122018462729596E-3</v>
      </c>
      <c r="H88" s="7">
        <v>1.2330839945026558E-3</v>
      </c>
      <c r="I88" s="7">
        <v>1.0210165471816642E-3</v>
      </c>
      <c r="J88" s="8" t="s">
        <v>3</v>
      </c>
      <c r="L88" s="8">
        <v>-1.1674122386485487E-3</v>
      </c>
      <c r="M88" s="8">
        <v>1.5453272673711241E-3</v>
      </c>
      <c r="N88" s="8">
        <v>1.1577332284661186E-3</v>
      </c>
      <c r="O88" s="8">
        <v>7.9398282098812843E-4</v>
      </c>
      <c r="P88" s="8" t="s">
        <v>3</v>
      </c>
      <c r="Q88" s="18" t="str">
        <f t="shared" si="85"/>
        <v>OK</v>
      </c>
      <c r="S88" s="12">
        <f t="shared" si="86"/>
        <v>0.01</v>
      </c>
      <c r="T88" s="11">
        <f t="shared" si="87"/>
        <v>20</v>
      </c>
      <c r="U88" s="11" t="str">
        <f t="shared" si="88"/>
        <v>Hz</v>
      </c>
      <c r="V88" s="12">
        <f t="shared" si="89"/>
        <v>3.0000000000000001E-3</v>
      </c>
      <c r="W88" s="12">
        <f t="shared" si="90"/>
        <v>1E-3</v>
      </c>
      <c r="X88" s="13">
        <f t="shared" si="106"/>
        <v>3.000246119414021E-3</v>
      </c>
      <c r="Y88" s="13">
        <f t="shared" si="107"/>
        <v>2.4585671160597635E-6</v>
      </c>
      <c r="Z88" s="13">
        <f t="shared" si="108"/>
        <v>7.5350766036537225E-8</v>
      </c>
      <c r="AA88" s="13">
        <f t="shared" si="109"/>
        <v>1.293399980533104E-6</v>
      </c>
      <c r="AB88" s="13">
        <f t="shared" si="131"/>
        <v>3.0002461203602333E-3</v>
      </c>
      <c r="AC88" s="14">
        <f t="shared" si="110"/>
        <v>2.4585671154989777E-6</v>
      </c>
      <c r="AD88" s="13">
        <f t="shared" si="91"/>
        <v>2.511486158855906E-5</v>
      </c>
      <c r="AE88" s="13">
        <f t="shared" si="111"/>
        <v>4.310979598712989E-4</v>
      </c>
      <c r="AG88" s="14" t="str">
        <f t="shared" si="92"/>
        <v>20Hz3m</v>
      </c>
      <c r="AH88" s="12">
        <f>IFERROR(MATCH(AG88,'Ref Z'!$T$6:$T$1055,0),0)</f>
        <v>47</v>
      </c>
      <c r="AI88" s="14">
        <f>IF($AH88&gt;0,INDEX('Ref Z'!O$6:O$1055,$AH88),"")</f>
        <v>3.0005322626700148E-3</v>
      </c>
      <c r="AJ88" s="14">
        <f>IF($AH88&gt;0,INDEX('Ref Z'!P$6:P$1055,$AH88),"")</f>
        <v>3.0000000000000004E-8</v>
      </c>
      <c r="AK88" s="14">
        <f>IF($AH88&gt;0,INDEX('Ref Z'!Q$6:Q$1055,$AH88),"")</f>
        <v>3.75366941134433E-7</v>
      </c>
      <c r="AL88" s="14">
        <f>IF($AH88&gt;0,INDEX('Ref Z'!R$6:R$1055,$AH88),"")</f>
        <v>1.5000000000000002E-7</v>
      </c>
      <c r="AM88" s="14">
        <f t="shared" si="93"/>
        <v>3.0005322861492391E-3</v>
      </c>
      <c r="AN88" s="14">
        <f t="shared" si="112"/>
        <v>3.0000005634013646E-8</v>
      </c>
      <c r="AO88" s="13">
        <f t="shared" si="113"/>
        <v>1.251001176845353E-4</v>
      </c>
      <c r="AP88" s="13">
        <f t="shared" si="114"/>
        <v>4.9991129762413281E-5</v>
      </c>
      <c r="AR88" s="14" t="str">
        <f t="shared" si="94"/>
        <v>20Hz10m3m</v>
      </c>
      <c r="AS88" s="14">
        <f t="shared" si="95"/>
        <v>2.8614325599382248E-7</v>
      </c>
      <c r="AT88" s="14">
        <f t="shared" si="96"/>
        <v>3.8244036926635846E-3</v>
      </c>
      <c r="AU88" s="14">
        <f t="shared" si="97"/>
        <v>3.0001617509789578E-7</v>
      </c>
      <c r="AV88" s="14">
        <f t="shared" si="98"/>
        <v>2.0420330998725434E-3</v>
      </c>
      <c r="AX88" s="14" t="str">
        <f t="shared" si="99"/>
        <v>20Hz10m</v>
      </c>
      <c r="AY88" s="14" t="str">
        <f t="shared" si="100"/>
        <v>20Hz10m</v>
      </c>
      <c r="AZ88" s="14">
        <f t="shared" si="101"/>
        <v>83</v>
      </c>
      <c r="BB88" s="44">
        <f t="shared" si="115"/>
        <v>1.0000953807712853</v>
      </c>
      <c r="BC88" s="44">
        <f t="shared" si="116"/>
        <v>4.9171342318217415E-6</v>
      </c>
      <c r="BD88" s="45">
        <f t="shared" si="102"/>
        <v>9.9985256095976239E-5</v>
      </c>
      <c r="BE88" s="44">
        <f t="shared" si="103"/>
        <v>8.6364397588109564E-4</v>
      </c>
      <c r="BF88" t="str">
        <f t="shared" si="117"/>
        <v>OK</v>
      </c>
    </row>
    <row r="89" spans="1:58" x14ac:dyDescent="0.25">
      <c r="A89" s="8">
        <f t="shared" ref="A89:B89" si="150">A88</f>
        <v>10</v>
      </c>
      <c r="B89" s="46" t="str">
        <f t="shared" si="150"/>
        <v>m</v>
      </c>
      <c r="C89" s="10">
        <f t="shared" si="130"/>
        <v>50</v>
      </c>
      <c r="D89" s="7">
        <f t="shared" ref="D89:E89" si="151">D88</f>
        <v>3</v>
      </c>
      <c r="E89" s="7" t="str">
        <f t="shared" si="151"/>
        <v>m</v>
      </c>
      <c r="F89" s="7">
        <v>3.0005541840242285</v>
      </c>
      <c r="G89" s="7">
        <v>6.2433246245815747E-5</v>
      </c>
      <c r="H89" s="7">
        <v>2.9958600404992822E-3</v>
      </c>
      <c r="I89" s="7">
        <v>8.373694611395079E-4</v>
      </c>
      <c r="J89" s="8" t="s">
        <v>3</v>
      </c>
      <c r="L89" s="8">
        <v>3.4747276073473918E-4</v>
      </c>
      <c r="M89" s="8">
        <v>1.084663764743604E-3</v>
      </c>
      <c r="N89" s="8">
        <v>1.5594398422318014E-3</v>
      </c>
      <c r="O89" s="8">
        <v>5.6439229062409699E-5</v>
      </c>
      <c r="P89" s="8" t="s">
        <v>3</v>
      </c>
      <c r="Q89" s="18" t="str">
        <f t="shared" si="85"/>
        <v>OK</v>
      </c>
      <c r="S89" s="12">
        <f t="shared" si="86"/>
        <v>0.01</v>
      </c>
      <c r="T89" s="11">
        <f t="shared" si="87"/>
        <v>50</v>
      </c>
      <c r="U89" s="11" t="str">
        <f t="shared" si="88"/>
        <v>Hz</v>
      </c>
      <c r="V89" s="12">
        <f t="shared" si="89"/>
        <v>3.0000000000000001E-3</v>
      </c>
      <c r="W89" s="12">
        <f t="shared" si="90"/>
        <v>1E-3</v>
      </c>
      <c r="X89" s="13">
        <f t="shared" si="106"/>
        <v>3.0002067112634939E-3</v>
      </c>
      <c r="Y89" s="13">
        <f t="shared" si="107"/>
        <v>1.0864591077369452E-6</v>
      </c>
      <c r="Z89" s="13">
        <f t="shared" si="108"/>
        <v>1.4364201982674809E-6</v>
      </c>
      <c r="AA89" s="13">
        <f t="shared" si="109"/>
        <v>8.3926932567932504E-7</v>
      </c>
      <c r="AB89" s="13">
        <f t="shared" si="131"/>
        <v>3.0002070551236122E-3</v>
      </c>
      <c r="AC89" s="14">
        <f t="shared" si="110"/>
        <v>1.0864590575208733E-6</v>
      </c>
      <c r="AD89" s="13">
        <f t="shared" si="91"/>
        <v>4.7877370686516177E-4</v>
      </c>
      <c r="AE89" s="13">
        <f t="shared" si="111"/>
        <v>2.7973715655799656E-4</v>
      </c>
      <c r="AG89" s="14" t="str">
        <f t="shared" si="92"/>
        <v>50Hz3m</v>
      </c>
      <c r="AH89" s="12">
        <f>IFERROR(MATCH(AG89,'Ref Z'!$T$6:$T$1055,0),0)</f>
        <v>48</v>
      </c>
      <c r="AI89" s="14">
        <f>IF($AH89&gt;0,INDEX('Ref Z'!O$6:O$1055,$AH89),"")</f>
        <v>3.0000460320155579E-3</v>
      </c>
      <c r="AJ89" s="14">
        <f>IF($AH89&gt;0,INDEX('Ref Z'!P$6:P$1055,$AH89),"")</f>
        <v>3.0000000000000004E-8</v>
      </c>
      <c r="AK89" s="14">
        <f>IF($AH89&gt;0,INDEX('Ref Z'!Q$6:Q$1055,$AH89),"")</f>
        <v>1.7363460050147872E-6</v>
      </c>
      <c r="AL89" s="14">
        <f>IF($AH89&gt;0,INDEX('Ref Z'!R$6:R$1055,$AH89),"")</f>
        <v>1.5000000000000002E-7</v>
      </c>
      <c r="AM89" s="14">
        <f t="shared" si="93"/>
        <v>3.000046534490714E-3</v>
      </c>
      <c r="AN89" s="14">
        <f t="shared" si="112"/>
        <v>3.0000120591914441E-8</v>
      </c>
      <c r="AO89" s="13">
        <f t="shared" si="113"/>
        <v>5.7877305634835533E-4</v>
      </c>
      <c r="AP89" s="13">
        <f t="shared" si="114"/>
        <v>4.9999216397831857E-5</v>
      </c>
      <c r="AR89" s="14" t="str">
        <f t="shared" si="94"/>
        <v>50Hz10m3m</v>
      </c>
      <c r="AS89" s="14">
        <f t="shared" si="95"/>
        <v>-1.6067924793602625E-7</v>
      </c>
      <c r="AT89" s="14">
        <f t="shared" si="96"/>
        <v>1.2486649609548057E-4</v>
      </c>
      <c r="AU89" s="14">
        <f t="shared" si="97"/>
        <v>2.9992580674730635E-7</v>
      </c>
      <c r="AV89" s="14">
        <f t="shared" si="98"/>
        <v>1.6747389289964807E-3</v>
      </c>
      <c r="AX89" s="14" t="str">
        <f t="shared" si="99"/>
        <v>50Hz10m</v>
      </c>
      <c r="AY89" s="14" t="str">
        <f t="shared" si="100"/>
        <v>50Hz10m</v>
      </c>
      <c r="AZ89" s="14">
        <f t="shared" si="101"/>
        <v>84</v>
      </c>
      <c r="BB89" s="44">
        <f t="shared" si="115"/>
        <v>0.99994649681507008</v>
      </c>
      <c r="BC89" s="44">
        <f t="shared" si="116"/>
        <v>2.1729181169058717E-6</v>
      </c>
      <c r="BD89" s="45">
        <f t="shared" si="102"/>
        <v>9.9999349483193554E-5</v>
      </c>
      <c r="BE89" s="44">
        <f t="shared" si="103"/>
        <v>5.617040401109907E-4</v>
      </c>
      <c r="BF89" t="str">
        <f t="shared" si="117"/>
        <v>OK</v>
      </c>
    </row>
    <row r="90" spans="1:58" x14ac:dyDescent="0.25">
      <c r="A90" s="8">
        <f t="shared" ref="A90:B90" si="152">A89</f>
        <v>10</v>
      </c>
      <c r="B90" s="46" t="str">
        <f t="shared" si="152"/>
        <v>m</v>
      </c>
      <c r="C90" s="10">
        <f t="shared" si="130"/>
        <v>100</v>
      </c>
      <c r="D90" s="7">
        <f t="shared" ref="D90:E90" si="153">D89</f>
        <v>3</v>
      </c>
      <c r="E90" s="7" t="str">
        <f t="shared" si="153"/>
        <v>m</v>
      </c>
      <c r="F90" s="7">
        <v>3.0011584374844804</v>
      </c>
      <c r="G90" s="7">
        <v>1.400797219680044E-3</v>
      </c>
      <c r="H90" s="7">
        <v>2.1574474549864533E-3</v>
      </c>
      <c r="I90" s="7">
        <v>1.5991748997918693E-3</v>
      </c>
      <c r="J90" s="8" t="s">
        <v>3</v>
      </c>
      <c r="L90" s="8">
        <v>7.7748018778577379E-4</v>
      </c>
      <c r="M90" s="8">
        <v>1.1875074334374168E-3</v>
      </c>
      <c r="N90" s="8">
        <v>-3.9070934871263818E-4</v>
      </c>
      <c r="O90" s="8">
        <v>1.2189998280057914E-3</v>
      </c>
      <c r="P90" s="8" t="s">
        <v>3</v>
      </c>
      <c r="Q90" s="18" t="str">
        <f t="shared" si="85"/>
        <v>OK</v>
      </c>
      <c r="S90" s="12">
        <f t="shared" si="86"/>
        <v>0.01</v>
      </c>
      <c r="T90" s="11">
        <f t="shared" si="87"/>
        <v>100</v>
      </c>
      <c r="U90" s="11" t="str">
        <f t="shared" si="88"/>
        <v>Hz</v>
      </c>
      <c r="V90" s="12">
        <f t="shared" si="89"/>
        <v>3.0000000000000001E-3</v>
      </c>
      <c r="W90" s="12">
        <f t="shared" si="90"/>
        <v>1E-3</v>
      </c>
      <c r="X90" s="13">
        <f t="shared" si="106"/>
        <v>3.0003809572966946E-3</v>
      </c>
      <c r="Y90" s="13">
        <f t="shared" si="107"/>
        <v>1.8364113796022019E-6</v>
      </c>
      <c r="Z90" s="13">
        <f t="shared" si="108"/>
        <v>2.5481568036990916E-6</v>
      </c>
      <c r="AA90" s="13">
        <f t="shared" si="109"/>
        <v>2.0108010694254378E-6</v>
      </c>
      <c r="AB90" s="13">
        <f t="shared" si="131"/>
        <v>3.0003820393429445E-3</v>
      </c>
      <c r="AC90" s="14">
        <f t="shared" si="110"/>
        <v>1.8364115113569188E-6</v>
      </c>
      <c r="AD90" s="13">
        <f t="shared" si="91"/>
        <v>8.4927755086026231E-4</v>
      </c>
      <c r="AE90" s="13">
        <f t="shared" si="111"/>
        <v>6.7018163778159441E-4</v>
      </c>
      <c r="AG90" s="14" t="str">
        <f t="shared" si="92"/>
        <v>100Hz3m</v>
      </c>
      <c r="AH90" s="12">
        <f>IFERROR(MATCH(AG90,'Ref Z'!$T$6:$T$1055,0),0)</f>
        <v>49</v>
      </c>
      <c r="AI90" s="14">
        <f>IF($AH90&gt;0,INDEX('Ref Z'!O$6:O$1055,$AH90),"")</f>
        <v>3.000170767857109E-3</v>
      </c>
      <c r="AJ90" s="14">
        <f>IF($AH90&gt;0,INDEX('Ref Z'!P$6:P$1055,$AH90),"")</f>
        <v>3.0000000000000004E-8</v>
      </c>
      <c r="AK90" s="14">
        <f>IF($AH90&gt;0,INDEX('Ref Z'!Q$6:Q$1055,$AH90),"")</f>
        <v>2.8479938628559311E-6</v>
      </c>
      <c r="AL90" s="14">
        <f>IF($AH90&gt;0,INDEX('Ref Z'!R$6:R$1055,$AH90),"")</f>
        <v>1.5000000000000002E-7</v>
      </c>
      <c r="AM90" s="14">
        <f t="shared" si="93"/>
        <v>3.0001721196246988E-3</v>
      </c>
      <c r="AN90" s="14">
        <f t="shared" si="112"/>
        <v>3.0000324403782315E-8</v>
      </c>
      <c r="AO90" s="13">
        <f t="shared" si="113"/>
        <v>9.4927696713152405E-4</v>
      </c>
      <c r="AP90" s="13">
        <f t="shared" si="114"/>
        <v>4.9997109878363477E-5</v>
      </c>
      <c r="AR90" s="14" t="str">
        <f t="shared" si="94"/>
        <v>100Hz10m3m</v>
      </c>
      <c r="AS90" s="14">
        <f t="shared" si="95"/>
        <v>-2.1018943958560007E-7</v>
      </c>
      <c r="AT90" s="14">
        <f t="shared" si="96"/>
        <v>2.8015944395207108E-3</v>
      </c>
      <c r="AU90" s="14">
        <f t="shared" si="97"/>
        <v>2.9983705915683952E-7</v>
      </c>
      <c r="AV90" s="14">
        <f t="shared" si="98"/>
        <v>3.1983498031011776E-3</v>
      </c>
      <c r="AX90" s="14" t="str">
        <f t="shared" si="99"/>
        <v>100Hz10m</v>
      </c>
      <c r="AY90" s="14" t="str">
        <f t="shared" si="100"/>
        <v>100Hz10m</v>
      </c>
      <c r="AZ90" s="14">
        <f t="shared" si="101"/>
        <v>85</v>
      </c>
      <c r="BB90" s="44">
        <f t="shared" si="115"/>
        <v>0.99993003567029359</v>
      </c>
      <c r="BC90" s="44">
        <f t="shared" si="116"/>
        <v>3.6728230238168362E-6</v>
      </c>
      <c r="BD90" s="45">
        <f t="shared" si="102"/>
        <v>9.9999416271261739E-5</v>
      </c>
      <c r="BE90" s="44">
        <f t="shared" si="103"/>
        <v>1.3412954266210967E-3</v>
      </c>
      <c r="BF90" t="str">
        <f t="shared" si="117"/>
        <v>OK</v>
      </c>
    </row>
    <row r="91" spans="1:58" x14ac:dyDescent="0.25">
      <c r="A91" s="8">
        <f t="shared" ref="A91:B91" si="154">A90</f>
        <v>10</v>
      </c>
      <c r="B91" s="46" t="str">
        <f t="shared" si="154"/>
        <v>m</v>
      </c>
      <c r="C91" s="10">
        <f t="shared" si="130"/>
        <v>200</v>
      </c>
      <c r="D91" s="7">
        <f t="shared" ref="D91:E91" si="155">D90</f>
        <v>3</v>
      </c>
      <c r="E91" s="7" t="str">
        <f t="shared" si="155"/>
        <v>m</v>
      </c>
      <c r="F91" s="7">
        <v>2.9999809538742643</v>
      </c>
      <c r="G91" s="7">
        <v>5.7696786933053384E-4</v>
      </c>
      <c r="H91" s="7">
        <v>5.3555555143373944E-3</v>
      </c>
      <c r="I91" s="7">
        <v>1.7327646031441296E-4</v>
      </c>
      <c r="J91" s="8" t="s">
        <v>3</v>
      </c>
      <c r="L91" s="8">
        <v>-1.2957767321615697E-3</v>
      </c>
      <c r="M91" s="8">
        <v>9.842201373950624E-4</v>
      </c>
      <c r="N91" s="8">
        <v>5.985270703706544E-5</v>
      </c>
      <c r="O91" s="8">
        <v>9.4827871092282873E-4</v>
      </c>
      <c r="P91" s="8" t="s">
        <v>3</v>
      </c>
      <c r="Q91" s="18" t="str">
        <f t="shared" si="85"/>
        <v>OK</v>
      </c>
      <c r="S91" s="12">
        <f t="shared" si="86"/>
        <v>0.01</v>
      </c>
      <c r="T91" s="11">
        <f t="shared" si="87"/>
        <v>200</v>
      </c>
      <c r="U91" s="11" t="str">
        <f t="shared" si="88"/>
        <v>Hz</v>
      </c>
      <c r="V91" s="12">
        <f t="shared" si="89"/>
        <v>3.0000000000000001E-3</v>
      </c>
      <c r="W91" s="12">
        <f t="shared" si="90"/>
        <v>1E-3</v>
      </c>
      <c r="X91" s="13">
        <f t="shared" si="106"/>
        <v>3.0012767306064258E-3</v>
      </c>
      <c r="Y91" s="13">
        <f t="shared" si="107"/>
        <v>1.1408686169291236E-6</v>
      </c>
      <c r="Z91" s="13">
        <f t="shared" si="108"/>
        <v>5.2957028073003296E-6</v>
      </c>
      <c r="AA91" s="13">
        <f t="shared" si="109"/>
        <v>9.6397989879901225E-7</v>
      </c>
      <c r="AB91" s="13">
        <f t="shared" si="131"/>
        <v>3.0012814026924932E-3</v>
      </c>
      <c r="AC91" s="14">
        <f t="shared" si="110"/>
        <v>1.1408681088992829E-6</v>
      </c>
      <c r="AD91" s="13">
        <f t="shared" si="91"/>
        <v>1.7644815146244737E-3</v>
      </c>
      <c r="AE91" s="13">
        <f t="shared" si="111"/>
        <v>3.2118964225959169E-4</v>
      </c>
      <c r="AG91" s="14" t="str">
        <f t="shared" si="92"/>
        <v>200Hz3m</v>
      </c>
      <c r="AH91" s="12">
        <f>IFERROR(MATCH(AG91,'Ref Z'!$T$6:$T$1055,0),0)</f>
        <v>50</v>
      </c>
      <c r="AI91" s="14">
        <f>IF($AH91&gt;0,INDEX('Ref Z'!O$6:O$1055,$AH91),"")</f>
        <v>3.0011223521242696E-3</v>
      </c>
      <c r="AJ91" s="14">
        <f>IF($AH91&gt;0,INDEX('Ref Z'!P$6:P$1055,$AH91),"")</f>
        <v>3.0000000000000004E-8</v>
      </c>
      <c r="AK91" s="14">
        <f>IF($AH91&gt;0,INDEX('Ref Z'!Q$6:Q$1055,$AH91),"")</f>
        <v>5.595530755503024E-6</v>
      </c>
      <c r="AL91" s="14">
        <f>IF($AH91&gt;0,INDEX('Ref Z'!R$6:R$1055,$AH91),"")</f>
        <v>1.5000000000000002E-7</v>
      </c>
      <c r="AM91" s="14">
        <f t="shared" si="93"/>
        <v>3.0011275684956053E-3</v>
      </c>
      <c r="AN91" s="14">
        <f t="shared" si="112"/>
        <v>3.0001251431563137E-8</v>
      </c>
      <c r="AO91" s="13">
        <f t="shared" si="113"/>
        <v>1.8644772238867178E-3</v>
      </c>
      <c r="AP91" s="13">
        <f t="shared" si="114"/>
        <v>4.9981130853244488E-5</v>
      </c>
      <c r="AR91" s="14" t="str">
        <f t="shared" si="94"/>
        <v>200Hz10m3m</v>
      </c>
      <c r="AS91" s="14">
        <f t="shared" si="95"/>
        <v>-1.5437848215624564E-7</v>
      </c>
      <c r="AT91" s="14">
        <f t="shared" si="96"/>
        <v>1.1539357390510374E-3</v>
      </c>
      <c r="AU91" s="14">
        <f t="shared" si="97"/>
        <v>2.9982794820269438E-7</v>
      </c>
      <c r="AV91" s="14">
        <f t="shared" si="98"/>
        <v>3.4655295309139885E-4</v>
      </c>
      <c r="AX91" s="14" t="str">
        <f t="shared" si="99"/>
        <v>200Hz10m</v>
      </c>
      <c r="AY91" s="14" t="str">
        <f t="shared" si="100"/>
        <v>200Hz10m</v>
      </c>
      <c r="AZ91" s="14">
        <f t="shared" si="101"/>
        <v>86</v>
      </c>
      <c r="BB91" s="44">
        <f t="shared" si="115"/>
        <v>0.99994874382763643</v>
      </c>
      <c r="BC91" s="44">
        <f t="shared" si="116"/>
        <v>2.281736219575195E-6</v>
      </c>
      <c r="BD91" s="45">
        <f t="shared" si="102"/>
        <v>9.9995709262244064E-5</v>
      </c>
      <c r="BE91" s="44">
        <f t="shared" si="103"/>
        <v>6.4432077307871051E-4</v>
      </c>
      <c r="BF91" t="str">
        <f t="shared" si="117"/>
        <v>OK</v>
      </c>
    </row>
    <row r="92" spans="1:58" x14ac:dyDescent="0.25">
      <c r="A92" s="8">
        <f t="shared" ref="A92:B92" si="156">A91</f>
        <v>10</v>
      </c>
      <c r="B92" s="46" t="str">
        <f t="shared" si="156"/>
        <v>m</v>
      </c>
      <c r="C92" s="10">
        <f t="shared" si="130"/>
        <v>500</v>
      </c>
      <c r="D92" s="7">
        <f t="shared" ref="D92:E92" si="157">D91</f>
        <v>3</v>
      </c>
      <c r="E92" s="7" t="str">
        <f t="shared" si="157"/>
        <v>m</v>
      </c>
      <c r="F92" s="7">
        <v>3.0003146241579239</v>
      </c>
      <c r="G92" s="7">
        <v>1.4122707092845469E-3</v>
      </c>
      <c r="H92" s="7">
        <v>1.4092947091925325E-2</v>
      </c>
      <c r="I92" s="7">
        <v>1.7230511125396336E-3</v>
      </c>
      <c r="J92" s="8" t="s">
        <v>3</v>
      </c>
      <c r="L92" s="8">
        <v>-1.2079911044779817E-3</v>
      </c>
      <c r="M92" s="8">
        <v>1.6005273281680678E-3</v>
      </c>
      <c r="N92" s="8">
        <v>7.4875115631827752E-4</v>
      </c>
      <c r="O92" s="8">
        <v>1.6893700347200074E-3</v>
      </c>
      <c r="P92" s="8" t="s">
        <v>3</v>
      </c>
      <c r="Q92" s="18" t="str">
        <f t="shared" si="85"/>
        <v>OK</v>
      </c>
      <c r="S92" s="12">
        <f t="shared" si="86"/>
        <v>0.01</v>
      </c>
      <c r="T92" s="11">
        <f t="shared" si="87"/>
        <v>500</v>
      </c>
      <c r="U92" s="11" t="str">
        <f t="shared" si="88"/>
        <v>Hz</v>
      </c>
      <c r="V92" s="12">
        <f t="shared" si="89"/>
        <v>3.0000000000000001E-3</v>
      </c>
      <c r="W92" s="12">
        <f t="shared" si="90"/>
        <v>1E-3</v>
      </c>
      <c r="X92" s="13">
        <f t="shared" si="106"/>
        <v>3.0015226152624022E-3</v>
      </c>
      <c r="Y92" s="13">
        <f t="shared" si="107"/>
        <v>2.1345248381117264E-6</v>
      </c>
      <c r="Z92" s="13">
        <f t="shared" si="108"/>
        <v>1.3344195935607047E-5</v>
      </c>
      <c r="AA92" s="13">
        <f t="shared" si="109"/>
        <v>2.4130636648530326E-6</v>
      </c>
      <c r="AB92" s="13">
        <f t="shared" si="131"/>
        <v>3.0015522779883105E-3</v>
      </c>
      <c r="AC92" s="14">
        <f t="shared" si="110"/>
        <v>2.1345307025726038E-6</v>
      </c>
      <c r="AD92" s="13">
        <f t="shared" si="91"/>
        <v>4.4457796025995375E-3</v>
      </c>
      <c r="AE92" s="13">
        <f t="shared" si="111"/>
        <v>8.0393684794613724E-4</v>
      </c>
      <c r="AG92" s="14" t="str">
        <f t="shared" si="92"/>
        <v>500Hz3m</v>
      </c>
      <c r="AH92" s="12">
        <f>IFERROR(MATCH(AG92,'Ref Z'!$T$6:$T$1055,0),0)</f>
        <v>51</v>
      </c>
      <c r="AI92" s="14">
        <f>IF($AH92&gt;0,INDEX('Ref Z'!O$6:O$1055,$AH92),"")</f>
        <v>3.0017419773117203E-3</v>
      </c>
      <c r="AJ92" s="14">
        <f>IF($AH92&gt;0,INDEX('Ref Z'!P$6:P$1055,$AH92),"")</f>
        <v>4.7434164902525701E-8</v>
      </c>
      <c r="AK92" s="14">
        <f>IF($AH92&gt;0,INDEX('Ref Z'!Q$6:Q$1055,$AH92),"")</f>
        <v>1.3645314908601847E-5</v>
      </c>
      <c r="AL92" s="14">
        <f>IF($AH92&gt;0,INDEX('Ref Z'!R$6:R$1055,$AH92),"")</f>
        <v>1.5000000000000002E-7</v>
      </c>
      <c r="AM92" s="14">
        <f t="shared" si="93"/>
        <v>3.0017729915791818E-3</v>
      </c>
      <c r="AN92" s="14">
        <f t="shared" si="112"/>
        <v>4.7438575475545677E-8</v>
      </c>
      <c r="AO92" s="13">
        <f t="shared" si="113"/>
        <v>4.5457674319351535E-3</v>
      </c>
      <c r="AP92" s="13">
        <f t="shared" si="114"/>
        <v>4.997000292953747E-5</v>
      </c>
      <c r="AR92" s="14" t="str">
        <f t="shared" si="94"/>
        <v>500Hz10m3m</v>
      </c>
      <c r="AS92" s="14">
        <f t="shared" si="95"/>
        <v>2.1936204931813016E-7</v>
      </c>
      <c r="AT92" s="14">
        <f t="shared" si="96"/>
        <v>2.8245414189673884E-3</v>
      </c>
      <c r="AU92" s="14">
        <f t="shared" si="97"/>
        <v>3.0111897299480056E-7</v>
      </c>
      <c r="AV92" s="14">
        <f t="shared" si="98"/>
        <v>3.4461022283438251E-3</v>
      </c>
      <c r="AX92" s="14" t="str">
        <f t="shared" si="99"/>
        <v>500Hz10m</v>
      </c>
      <c r="AY92" s="14" t="str">
        <f t="shared" si="100"/>
        <v>500Hz10m</v>
      </c>
      <c r="AZ92" s="14">
        <f t="shared" si="101"/>
        <v>87</v>
      </c>
      <c r="BB92" s="44">
        <f t="shared" si="115"/>
        <v>1.0000735331489943</v>
      </c>
      <c r="BC92" s="44">
        <f t="shared" si="116"/>
        <v>4.2690614075198197E-6</v>
      </c>
      <c r="BD92" s="45">
        <f t="shared" si="102"/>
        <v>9.9987829335615973E-5</v>
      </c>
      <c r="BE92" s="44">
        <f t="shared" si="103"/>
        <v>1.6086500001973893E-3</v>
      </c>
      <c r="BF92" t="str">
        <f t="shared" si="117"/>
        <v>OK</v>
      </c>
    </row>
    <row r="93" spans="1:58" x14ac:dyDescent="0.25">
      <c r="A93" s="8">
        <f t="shared" ref="A93:B93" si="158">A92</f>
        <v>10</v>
      </c>
      <c r="B93" s="46" t="str">
        <f t="shared" si="158"/>
        <v>m</v>
      </c>
      <c r="C93" s="10">
        <f t="shared" si="130"/>
        <v>1000</v>
      </c>
      <c r="D93" s="7">
        <f t="shared" ref="D93:E93" si="159">D92</f>
        <v>3</v>
      </c>
      <c r="E93" s="7" t="str">
        <f t="shared" si="159"/>
        <v>m</v>
      </c>
      <c r="F93" s="7">
        <v>3.0053167043176297</v>
      </c>
      <c r="G93" s="7">
        <v>7.6353767825040734E-4</v>
      </c>
      <c r="H93" s="7">
        <v>2.8910628475467364E-2</v>
      </c>
      <c r="I93" s="7">
        <v>1.3917576802888007E-3</v>
      </c>
      <c r="J93" s="8" t="s">
        <v>3</v>
      </c>
      <c r="L93" s="8">
        <v>-6.1183759574813068E-5</v>
      </c>
      <c r="M93" s="8">
        <v>7.8264094689122973E-4</v>
      </c>
      <c r="N93" s="8">
        <v>1.3458322281510288E-3</v>
      </c>
      <c r="O93" s="8">
        <v>6.0784362166547631E-4</v>
      </c>
      <c r="P93" s="8" t="s">
        <v>3</v>
      </c>
      <c r="Q93" s="18" t="str">
        <f t="shared" si="85"/>
        <v>OK</v>
      </c>
      <c r="S93" s="12">
        <f t="shared" si="86"/>
        <v>0.01</v>
      </c>
      <c r="T93" s="11">
        <f t="shared" si="87"/>
        <v>1</v>
      </c>
      <c r="U93" s="11" t="str">
        <f t="shared" si="88"/>
        <v>kHz</v>
      </c>
      <c r="V93" s="12">
        <f t="shared" si="89"/>
        <v>3.0000000000000001E-3</v>
      </c>
      <c r="W93" s="12">
        <f t="shared" si="90"/>
        <v>1E-3</v>
      </c>
      <c r="X93" s="13">
        <f t="shared" si="106"/>
        <v>3.0053778880772043E-3</v>
      </c>
      <c r="Y93" s="13">
        <f t="shared" si="107"/>
        <v>1.0933968345750885E-6</v>
      </c>
      <c r="Z93" s="13">
        <f t="shared" si="108"/>
        <v>2.7564796247316338E-5</v>
      </c>
      <c r="AA93" s="13">
        <f t="shared" si="109"/>
        <v>1.5187044837763095E-6</v>
      </c>
      <c r="AB93" s="13">
        <f t="shared" si="131"/>
        <v>3.005504295145085E-3</v>
      </c>
      <c r="AC93" s="14">
        <f t="shared" si="110"/>
        <v>1.0934395664339197E-6</v>
      </c>
      <c r="AD93" s="13">
        <f t="shared" si="91"/>
        <v>9.1715665631242425E-3</v>
      </c>
      <c r="AE93" s="13">
        <f t="shared" si="111"/>
        <v>5.0529747049737981E-4</v>
      </c>
      <c r="AG93" s="14" t="str">
        <f t="shared" si="92"/>
        <v>1kHz3m</v>
      </c>
      <c r="AH93" s="12">
        <f>IFERROR(MATCH(AG93,'Ref Z'!$T$6:$T$1055,0),0)</f>
        <v>52</v>
      </c>
      <c r="AI93" s="14">
        <f>IF($AH93&gt;0,INDEX('Ref Z'!O$6:O$1055,$AH93),"")</f>
        <v>3.005415630659702E-3</v>
      </c>
      <c r="AJ93" s="14">
        <f>IF($AH93&gt;0,INDEX('Ref Z'!P$6:P$1055,$AH93),"")</f>
        <v>1.3416407864998741E-7</v>
      </c>
      <c r="AK93" s="14">
        <f>IF($AH93&gt;0,INDEX('Ref Z'!Q$6:Q$1055,$AH93),"")</f>
        <v>2.7865562321182797E-5</v>
      </c>
      <c r="AL93" s="14">
        <f>IF($AH93&gt;0,INDEX('Ref Z'!R$6:R$1055,$AH93),"")</f>
        <v>3.0000000000000004E-7</v>
      </c>
      <c r="AM93" s="14">
        <f t="shared" si="93"/>
        <v>3.0055448096105854E-3</v>
      </c>
      <c r="AN93" s="14">
        <f t="shared" si="112"/>
        <v>1.341871417737805E-7</v>
      </c>
      <c r="AO93" s="13">
        <f t="shared" si="113"/>
        <v>9.2715175836097577E-3</v>
      </c>
      <c r="AP93" s="13">
        <f t="shared" si="114"/>
        <v>9.9812081934157361E-5</v>
      </c>
      <c r="AR93" s="14" t="str">
        <f t="shared" si="94"/>
        <v>1kHz10m3m</v>
      </c>
      <c r="AS93" s="14">
        <f t="shared" si="95"/>
        <v>3.7742582497703181E-8</v>
      </c>
      <c r="AT93" s="14">
        <f t="shared" si="96"/>
        <v>1.5270753623944334E-3</v>
      </c>
      <c r="AU93" s="14">
        <f t="shared" si="97"/>
        <v>3.0076607386645944E-7</v>
      </c>
      <c r="AV93" s="14">
        <f t="shared" si="98"/>
        <v>2.783515376744209E-3</v>
      </c>
      <c r="AX93" s="14" t="str">
        <f t="shared" si="99"/>
        <v>1kHz10m</v>
      </c>
      <c r="AY93" s="14" t="str">
        <f t="shared" si="100"/>
        <v>1kHz10m</v>
      </c>
      <c r="AZ93" s="14">
        <f t="shared" si="101"/>
        <v>88</v>
      </c>
      <c r="BB93" s="44">
        <f t="shared" si="115"/>
        <v>1.0000134800890372</v>
      </c>
      <c r="BC93" s="44">
        <f t="shared" si="116"/>
        <v>2.186879170055746E-6</v>
      </c>
      <c r="BD93" s="45">
        <f t="shared" si="102"/>
        <v>9.9951020485515227E-5</v>
      </c>
      <c r="BE93" s="44">
        <f t="shared" si="103"/>
        <v>1.0155119824326213E-3</v>
      </c>
      <c r="BF93" t="str">
        <f t="shared" si="117"/>
        <v>OK</v>
      </c>
    </row>
    <row r="94" spans="1:58" x14ac:dyDescent="0.25">
      <c r="A94" s="8">
        <f t="shared" ref="A94:B94" si="160">A93</f>
        <v>10</v>
      </c>
      <c r="B94" s="46" t="str">
        <f t="shared" si="160"/>
        <v>m</v>
      </c>
      <c r="C94" s="10">
        <f t="shared" si="130"/>
        <v>2000</v>
      </c>
      <c r="D94" s="7">
        <f t="shared" ref="D94:E94" si="161">D93</f>
        <v>3</v>
      </c>
      <c r="E94" s="7" t="str">
        <f t="shared" si="161"/>
        <v>m</v>
      </c>
      <c r="F94" s="7">
        <v>3.0143568858195886</v>
      </c>
      <c r="G94" s="7">
        <v>8.2659754169489216E-4</v>
      </c>
      <c r="H94" s="7">
        <v>5.6473529823287648E-2</v>
      </c>
      <c r="I94" s="7">
        <v>3.3536554987669329E-4</v>
      </c>
      <c r="J94" s="8" t="s">
        <v>3</v>
      </c>
      <c r="L94" s="8">
        <v>-6.2128090960858104E-4</v>
      </c>
      <c r="M94" s="8">
        <v>1.8707594903083866E-3</v>
      </c>
      <c r="N94" s="8">
        <v>6.9936536873357522E-4</v>
      </c>
      <c r="O94" s="8">
        <v>4.6401931601594326E-4</v>
      </c>
      <c r="P94" s="8" t="s">
        <v>3</v>
      </c>
      <c r="Q94" s="18" t="str">
        <f t="shared" si="85"/>
        <v>OK</v>
      </c>
      <c r="S94" s="12">
        <f t="shared" si="86"/>
        <v>0.01</v>
      </c>
      <c r="T94" s="11">
        <f t="shared" si="87"/>
        <v>2</v>
      </c>
      <c r="U94" s="11" t="str">
        <f t="shared" si="88"/>
        <v>kHz</v>
      </c>
      <c r="V94" s="12">
        <f t="shared" si="89"/>
        <v>3.0000000000000001E-3</v>
      </c>
      <c r="W94" s="12">
        <f t="shared" si="90"/>
        <v>1E-3</v>
      </c>
      <c r="X94" s="13">
        <f t="shared" si="106"/>
        <v>3.0149781667291975E-3</v>
      </c>
      <c r="Y94" s="13">
        <f t="shared" si="107"/>
        <v>2.0452394887921888E-6</v>
      </c>
      <c r="Z94" s="13">
        <f t="shared" si="108"/>
        <v>5.5774164454554079E-5</v>
      </c>
      <c r="AA94" s="13">
        <f t="shared" si="109"/>
        <v>5.7252421580226692E-7</v>
      </c>
      <c r="AB94" s="13">
        <f t="shared" si="131"/>
        <v>3.0154940065061243E-3</v>
      </c>
      <c r="AC94" s="14">
        <f t="shared" si="110"/>
        <v>2.0449170416661677E-6</v>
      </c>
      <c r="AD94" s="13">
        <f t="shared" si="91"/>
        <v>1.8496917869005539E-2</v>
      </c>
      <c r="AE94" s="13">
        <f t="shared" si="111"/>
        <v>1.9024241192469018E-4</v>
      </c>
      <c r="AG94" s="14" t="str">
        <f t="shared" si="92"/>
        <v>2kHz3m</v>
      </c>
      <c r="AH94" s="12">
        <f>IFERROR(MATCH(AG94,'Ref Z'!$T$6:$T$1055,0),0)</f>
        <v>53</v>
      </c>
      <c r="AI94" s="14">
        <f>IF($AH94&gt;0,INDEX('Ref Z'!O$6:O$1055,$AH94),"")</f>
        <v>3.0146836764356269E-3</v>
      </c>
      <c r="AJ94" s="14">
        <f>IF($AH94&gt;0,INDEX('Ref Z'!P$6:P$1055,$AH94),"")</f>
        <v>3.7947331922020561E-7</v>
      </c>
      <c r="AK94" s="14">
        <f>IF($AH94&gt;0,INDEX('Ref Z'!Q$6:Q$1055,$AH94),"")</f>
        <v>5.6069256573622369E-5</v>
      </c>
      <c r="AL94" s="14">
        <f>IF($AH94&gt;0,INDEX('Ref Z'!R$6:R$1055,$AH94),"")</f>
        <v>6.0000000000000008E-7</v>
      </c>
      <c r="AM94" s="14">
        <f t="shared" si="93"/>
        <v>3.0152050395454281E-3</v>
      </c>
      <c r="AN94" s="14">
        <f t="shared" si="112"/>
        <v>3.7957172080645774E-7</v>
      </c>
      <c r="AO94" s="13">
        <f t="shared" si="113"/>
        <v>1.8596575599878439E-2</v>
      </c>
      <c r="AP94" s="13">
        <f t="shared" si="114"/>
        <v>1.9897079840547243E-4</v>
      </c>
      <c r="AR94" s="14" t="str">
        <f t="shared" si="94"/>
        <v>2kHz10m3m</v>
      </c>
      <c r="AS94" s="14">
        <f t="shared" si="95"/>
        <v>-2.9449029357057552E-7</v>
      </c>
      <c r="AT94" s="14">
        <f t="shared" si="96"/>
        <v>1.6531951269418126E-3</v>
      </c>
      <c r="AU94" s="14">
        <f t="shared" si="97"/>
        <v>2.9509211906829017E-7</v>
      </c>
      <c r="AV94" s="14">
        <f t="shared" si="98"/>
        <v>6.7073136811721232E-4</v>
      </c>
      <c r="AX94" s="14" t="str">
        <f t="shared" si="99"/>
        <v>2kHz10m</v>
      </c>
      <c r="AY94" s="14" t="str">
        <f t="shared" si="100"/>
        <v>2kHz10m</v>
      </c>
      <c r="AZ94" s="14">
        <f t="shared" si="101"/>
        <v>89</v>
      </c>
      <c r="BB94" s="44">
        <f t="shared" si="115"/>
        <v>0.99990417259657205</v>
      </c>
      <c r="BC94" s="44">
        <f t="shared" si="116"/>
        <v>4.0898342434978242E-6</v>
      </c>
      <c r="BD94" s="45">
        <f t="shared" si="102"/>
        <v>9.9657730872899919E-5</v>
      </c>
      <c r="BE94" s="44">
        <f t="shared" si="103"/>
        <v>4.2936939783571573E-4</v>
      </c>
      <c r="BF94" t="str">
        <f t="shared" si="117"/>
        <v>OK</v>
      </c>
    </row>
    <row r="95" spans="1:58" x14ac:dyDescent="0.25">
      <c r="A95" s="8">
        <f t="shared" ref="A95:B95" si="162">A94</f>
        <v>10</v>
      </c>
      <c r="B95" s="46" t="str">
        <f t="shared" si="162"/>
        <v>m</v>
      </c>
      <c r="C95" s="10">
        <f t="shared" si="130"/>
        <v>5000</v>
      </c>
      <c r="D95" s="7">
        <f t="shared" ref="D95:E95" si="163">D94</f>
        <v>3</v>
      </c>
      <c r="E95" s="7" t="str">
        <f t="shared" si="163"/>
        <v>m</v>
      </c>
      <c r="F95" s="7">
        <v>3.0588196818508062</v>
      </c>
      <c r="G95" s="7">
        <v>1.4400430629538317E-4</v>
      </c>
      <c r="H95" s="7">
        <v>0.13968842597844142</v>
      </c>
      <c r="I95" s="7">
        <v>1.7355188002674581E-3</v>
      </c>
      <c r="J95" s="8" t="s">
        <v>3</v>
      </c>
      <c r="L95" s="8">
        <v>-1.0439382145313923E-3</v>
      </c>
      <c r="M95" s="8">
        <v>5.2050956532104003E-4</v>
      </c>
      <c r="N95" s="8">
        <v>-8.6643191139077538E-5</v>
      </c>
      <c r="O95" s="8">
        <v>5.5476232214308845E-4</v>
      </c>
      <c r="P95" s="8" t="s">
        <v>3</v>
      </c>
      <c r="Q95" s="18" t="str">
        <f t="shared" si="85"/>
        <v>OK</v>
      </c>
      <c r="S95" s="12">
        <f t="shared" si="86"/>
        <v>0.01</v>
      </c>
      <c r="T95" s="11">
        <f t="shared" si="87"/>
        <v>5</v>
      </c>
      <c r="U95" s="11" t="str">
        <f t="shared" si="88"/>
        <v>kHz</v>
      </c>
      <c r="V95" s="12">
        <f t="shared" si="89"/>
        <v>3.0000000000000001E-3</v>
      </c>
      <c r="W95" s="12">
        <f t="shared" si="90"/>
        <v>1E-3</v>
      </c>
      <c r="X95" s="13">
        <f t="shared" si="106"/>
        <v>3.059863620065338E-3</v>
      </c>
      <c r="Y95" s="13">
        <f t="shared" si="107"/>
        <v>5.4006244807643548E-7</v>
      </c>
      <c r="Z95" s="13">
        <f t="shared" si="108"/>
        <v>1.3977506916958049E-4</v>
      </c>
      <c r="AA95" s="13">
        <f t="shared" si="109"/>
        <v>1.8220281941153899E-6</v>
      </c>
      <c r="AB95" s="13">
        <f t="shared" si="131"/>
        <v>3.0630544303620715E-3</v>
      </c>
      <c r="AC95" s="14">
        <f t="shared" si="110"/>
        <v>5.4586903004311899E-7</v>
      </c>
      <c r="AD95" s="13">
        <f t="shared" si="91"/>
        <v>4.5648429548809627E-2</v>
      </c>
      <c r="AE95" s="13">
        <f t="shared" si="111"/>
        <v>5.9427510916745157E-4</v>
      </c>
      <c r="AG95" s="14" t="str">
        <f t="shared" si="92"/>
        <v>5kHz3m</v>
      </c>
      <c r="AH95" s="12">
        <f>IFERROR(MATCH(AG95,'Ref Z'!$T$6:$T$1055,0),0)</f>
        <v>54</v>
      </c>
      <c r="AI95" s="14">
        <f>IF($AH95&gt;0,INDEX('Ref Z'!O$6:O$1055,$AH95),"")</f>
        <v>3.0601436291070733E-3</v>
      </c>
      <c r="AJ95" s="14">
        <f>IF($AH95&gt;0,INDEX('Ref Z'!P$6:P$1055,$AH95),"")</f>
        <v>1.5E-6</v>
      </c>
      <c r="AK95" s="14">
        <f>IF($AH95&gt;0,INDEX('Ref Z'!Q$6:Q$1055,$AH95),"")</f>
        <v>1.4008905643423818E-4</v>
      </c>
      <c r="AL95" s="14">
        <f>IF($AH95&gt;0,INDEX('Ref Z'!R$6:R$1055,$AH95),"")</f>
        <v>1.5E-6</v>
      </c>
      <c r="AM95" s="14">
        <f t="shared" si="93"/>
        <v>3.0633484905405791E-3</v>
      </c>
      <c r="AN95" s="14">
        <f t="shared" si="112"/>
        <v>1.5E-6</v>
      </c>
      <c r="AO95" s="13">
        <f t="shared" si="113"/>
        <v>4.5746649731227149E-2</v>
      </c>
      <c r="AP95" s="13">
        <f t="shared" si="114"/>
        <v>4.8966025401024486E-4</v>
      </c>
      <c r="AR95" s="14" t="str">
        <f t="shared" si="94"/>
        <v>5kHz10m3m</v>
      </c>
      <c r="AS95" s="14">
        <f t="shared" si="95"/>
        <v>2.8000904173531432E-7</v>
      </c>
      <c r="AT95" s="14">
        <f t="shared" si="96"/>
        <v>2.8801251869746587E-4</v>
      </c>
      <c r="AU95" s="14">
        <f t="shared" si="97"/>
        <v>3.1398726465768916E-7</v>
      </c>
      <c r="AV95" s="14">
        <f t="shared" si="98"/>
        <v>3.4710379246454784E-3</v>
      </c>
      <c r="AX95" s="14" t="str">
        <f t="shared" si="99"/>
        <v>5kHz10m</v>
      </c>
      <c r="AY95" s="14" t="str">
        <f t="shared" si="100"/>
        <v>5kHz10m</v>
      </c>
      <c r="AZ95" s="14">
        <f t="shared" si="101"/>
        <v>90</v>
      </c>
      <c r="BB95" s="44">
        <f t="shared" si="115"/>
        <v>1.0000960022700194</v>
      </c>
      <c r="BC95" s="44">
        <f t="shared" si="116"/>
        <v>1.0917477281961065E-6</v>
      </c>
      <c r="BD95" s="45">
        <f t="shared" si="102"/>
        <v>9.8220182417521618E-5</v>
      </c>
      <c r="BE95" s="44">
        <f t="shared" si="103"/>
        <v>1.2854644241912427E-3</v>
      </c>
      <c r="BF95" t="str">
        <f t="shared" si="117"/>
        <v>OK</v>
      </c>
    </row>
    <row r="96" spans="1:58" ht="19.5" customHeight="1" x14ac:dyDescent="0.25">
      <c r="A96" s="8">
        <v>10</v>
      </c>
      <c r="B96" s="46" t="s">
        <v>3</v>
      </c>
      <c r="C96" s="10">
        <f t="shared" si="130"/>
        <v>0.01</v>
      </c>
      <c r="D96" s="7">
        <v>10</v>
      </c>
      <c r="E96" s="7" t="s">
        <v>3</v>
      </c>
      <c r="F96" s="7">
        <v>10.00035184335651</v>
      </c>
      <c r="G96" s="7">
        <v>1.4166002679998474E-3</v>
      </c>
      <c r="H96" s="7">
        <v>-2.9687832283910405E-3</v>
      </c>
      <c r="I96" s="7">
        <v>1.89789357199906E-3</v>
      </c>
      <c r="J96" s="8" t="s">
        <v>3</v>
      </c>
      <c r="L96" s="8">
        <v>-7.3500014710625174E-4</v>
      </c>
      <c r="M96" s="8">
        <v>1.2758083976662066E-3</v>
      </c>
      <c r="N96" s="8">
        <v>-1.9417949002849524E-3</v>
      </c>
      <c r="O96" s="8">
        <v>5.2235407904785642E-4</v>
      </c>
      <c r="P96" s="8" t="s">
        <v>3</v>
      </c>
      <c r="Q96" s="18" t="str">
        <f t="shared" si="85"/>
        <v>OK</v>
      </c>
      <c r="S96" s="12">
        <f t="shared" si="86"/>
        <v>0.01</v>
      </c>
      <c r="T96" s="11">
        <f t="shared" si="87"/>
        <v>10</v>
      </c>
      <c r="U96" s="11" t="str">
        <f t="shared" si="88"/>
        <v>mHz</v>
      </c>
      <c r="V96" s="12">
        <f t="shared" si="89"/>
        <v>0.01</v>
      </c>
      <c r="W96" s="12">
        <f t="shared" si="90"/>
        <v>1E-3</v>
      </c>
      <c r="X96" s="13">
        <f t="shared" si="106"/>
        <v>1.0001086843503617E-2</v>
      </c>
      <c r="Y96" s="13">
        <f t="shared" si="107"/>
        <v>1.9064216183344263E-6</v>
      </c>
      <c r="Z96" s="13">
        <f t="shared" si="108"/>
        <v>-1.026988328106088E-6</v>
      </c>
      <c r="AA96" s="13">
        <f t="shared" si="109"/>
        <v>1.9684648319269728E-6</v>
      </c>
      <c r="AB96" s="13">
        <f>SUMSQ(X96,Z96)^0.5</f>
        <v>1.0001086896233137E-2</v>
      </c>
      <c r="AC96" s="14">
        <f t="shared" si="110"/>
        <v>1.9064216189993029E-6</v>
      </c>
      <c r="AD96" s="13">
        <f t="shared" si="91"/>
        <v>-1.0268767190671935E-4</v>
      </c>
      <c r="AE96" s="13">
        <f t="shared" si="111"/>
        <v>1.9682509028338363E-4</v>
      </c>
      <c r="AG96" s="14" t="str">
        <f t="shared" si="92"/>
        <v>10mHz10m</v>
      </c>
      <c r="AH96" s="12">
        <f>IFERROR(MATCH(AG96,'Ref Z'!$T$6:$T$1055,0),0)</f>
        <v>55</v>
      </c>
      <c r="AI96" s="14">
        <f>IF($AH96&gt;0,INDEX('Ref Z'!O$6:O$1055,$AH96),"")</f>
        <v>1.0000414674732554E-2</v>
      </c>
      <c r="AJ96" s="14">
        <f>IF($AH96&gt;0,INDEX('Ref Z'!P$6:P$1055,$AH96),"")</f>
        <v>1.0000000000000001E-7</v>
      </c>
      <c r="AK96" s="14">
        <f>IF($AH96&gt;0,INDEX('Ref Z'!Q$6:Q$1055,$AH96),"")</f>
        <v>-5.5374140796520377E-8</v>
      </c>
      <c r="AL96" s="14">
        <f>IF($AH96&gt;0,INDEX('Ref Z'!R$6:R$1055,$AH96),"")</f>
        <v>5.0000000000000008E-7</v>
      </c>
      <c r="AM96" s="14">
        <f t="shared" si="93"/>
        <v>1.0000414674885862E-2</v>
      </c>
      <c r="AN96" s="14">
        <f t="shared" si="112"/>
        <v>1.000000000367925E-7</v>
      </c>
      <c r="AO96" s="13">
        <f t="shared" si="113"/>
        <v>-5.5371844665466677E-6</v>
      </c>
      <c r="AP96" s="13">
        <f t="shared" si="114"/>
        <v>4.999792671080895E-5</v>
      </c>
      <c r="AR96" s="14" t="str">
        <f t="shared" si="94"/>
        <v>10mHz10m10m</v>
      </c>
      <c r="AS96" s="14">
        <f t="shared" si="95"/>
        <v>-6.7216877106326955E-7</v>
      </c>
      <c r="AT96" s="14">
        <f t="shared" si="96"/>
        <v>2.8332005377644832E-3</v>
      </c>
      <c r="AU96" s="14">
        <f t="shared" si="97"/>
        <v>9.7161418730956772E-7</v>
      </c>
      <c r="AV96" s="14">
        <f t="shared" si="98"/>
        <v>3.7957871769293658E-3</v>
      </c>
      <c r="AX96" s="14" t="str">
        <f t="shared" si="99"/>
        <v>10mHz10m</v>
      </c>
      <c r="AY96" s="14" t="str">
        <f t="shared" si="100"/>
        <v>10mHz10m</v>
      </c>
      <c r="AZ96" s="14">
        <f t="shared" si="101"/>
        <v>73</v>
      </c>
      <c r="BB96" s="44">
        <f t="shared" si="115"/>
        <v>0.99993278517082684</v>
      </c>
      <c r="BC96" s="44">
        <f t="shared" si="116"/>
        <v>3.8128433691628466E-6</v>
      </c>
      <c r="BD96" s="45">
        <f t="shared" si="102"/>
        <v>9.7150487440172687E-5</v>
      </c>
      <c r="BE96" s="44">
        <f t="shared" si="103"/>
        <v>3.9681262244997689E-4</v>
      </c>
      <c r="BF96" t="str">
        <f t="shared" si="117"/>
        <v>OK</v>
      </c>
    </row>
    <row r="97" spans="1:58" x14ac:dyDescent="0.25">
      <c r="A97" s="8">
        <f>A96</f>
        <v>10</v>
      </c>
      <c r="B97" s="46" t="str">
        <f>B96</f>
        <v>m</v>
      </c>
      <c r="C97" s="10">
        <f t="shared" ref="C97:C149" si="164">C79</f>
        <v>0.02</v>
      </c>
      <c r="D97" s="7">
        <f>D96</f>
        <v>10</v>
      </c>
      <c r="E97" s="7" t="str">
        <f>E96</f>
        <v>m</v>
      </c>
      <c r="F97" s="7">
        <v>10.003175791408035</v>
      </c>
      <c r="G97" s="7">
        <v>1.7442506918636607E-3</v>
      </c>
      <c r="H97" s="7">
        <v>2.4476905206869924E-3</v>
      </c>
      <c r="I97" s="7">
        <v>9.3628762616921137E-4</v>
      </c>
      <c r="J97" s="8" t="s">
        <v>3</v>
      </c>
      <c r="L97" s="8">
        <v>1.3667610610556902E-3</v>
      </c>
      <c r="M97" s="8">
        <v>6.7661536658202741E-4</v>
      </c>
      <c r="N97" s="8">
        <v>6.771909294822964E-4</v>
      </c>
      <c r="O97" s="8">
        <v>1.0166399700569276E-5</v>
      </c>
      <c r="P97" s="8" t="s">
        <v>3</v>
      </c>
      <c r="Q97" s="18" t="str">
        <f t="shared" si="85"/>
        <v>OK</v>
      </c>
      <c r="S97" s="12">
        <f t="shared" si="86"/>
        <v>0.01</v>
      </c>
      <c r="T97" s="11">
        <f t="shared" si="87"/>
        <v>20</v>
      </c>
      <c r="U97" s="11" t="str">
        <f t="shared" si="88"/>
        <v>mHz</v>
      </c>
      <c r="V97" s="12">
        <f t="shared" si="89"/>
        <v>0.01</v>
      </c>
      <c r="W97" s="12">
        <f t="shared" si="90"/>
        <v>1E-3</v>
      </c>
      <c r="X97" s="13">
        <f t="shared" si="106"/>
        <v>1.0001809030346981E-2</v>
      </c>
      <c r="Y97" s="13">
        <f t="shared" si="107"/>
        <v>1.8708871773470977E-6</v>
      </c>
      <c r="Z97" s="13">
        <f t="shared" si="108"/>
        <v>1.770499591204696E-6</v>
      </c>
      <c r="AA97" s="13">
        <f t="shared" si="109"/>
        <v>9.3634281895064947E-7</v>
      </c>
      <c r="AB97" s="13">
        <f t="shared" ref="AB97:AB113" si="165">SUMSQ(X97,Z97)^0.5</f>
        <v>1.000180918705207E-2</v>
      </c>
      <c r="AC97" s="14">
        <f t="shared" si="110"/>
        <v>1.8708871553768552E-6</v>
      </c>
      <c r="AD97" s="13">
        <f t="shared" si="91"/>
        <v>1.770179341896713E-4</v>
      </c>
      <c r="AE97" s="13">
        <f t="shared" si="111"/>
        <v>9.3617349155299394E-5</v>
      </c>
      <c r="AG97" s="14" t="str">
        <f t="shared" si="92"/>
        <v>20mHz10m</v>
      </c>
      <c r="AH97" s="12">
        <f>IFERROR(MATCH(AG97,'Ref Z'!$T$6:$T$1055,0),0)</f>
        <v>56</v>
      </c>
      <c r="AI97" s="14">
        <f>IF($AH97&gt;0,INDEX('Ref Z'!O$6:O$1055,$AH97),"")</f>
        <v>1.0001451016869072E-2</v>
      </c>
      <c r="AJ97" s="14">
        <f>IF($AH97&gt;0,INDEX('Ref Z'!P$6:P$1055,$AH97),"")</f>
        <v>1.0000000000000001E-7</v>
      </c>
      <c r="AK97" s="14">
        <f>IF($AH97&gt;0,INDEX('Ref Z'!Q$6:Q$1055,$AH97),"")</f>
        <v>1.3285701074319548E-6</v>
      </c>
      <c r="AL97" s="14">
        <f>IF($AH97&gt;0,INDEX('Ref Z'!R$6:R$1055,$AH97),"")</f>
        <v>5.0000000000000008E-7</v>
      </c>
      <c r="AM97" s="14">
        <f t="shared" si="93"/>
        <v>1.0001451105111194E-2</v>
      </c>
      <c r="AN97" s="14">
        <f t="shared" si="112"/>
        <v>1.0000002117503424E-7</v>
      </c>
      <c r="AO97" s="13">
        <f t="shared" si="113"/>
        <v>1.3283773498230572E-4</v>
      </c>
      <c r="AP97" s="13">
        <f t="shared" si="114"/>
        <v>4.9992745103705018E-5</v>
      </c>
      <c r="AR97" s="14" t="str">
        <f t="shared" si="94"/>
        <v>20mHz10m10m</v>
      </c>
      <c r="AS97" s="14">
        <f t="shared" si="95"/>
        <v>-3.5801347790867522E-7</v>
      </c>
      <c r="AT97" s="14">
        <f t="shared" si="96"/>
        <v>3.4885013851606015E-3</v>
      </c>
      <c r="AU97" s="14">
        <f t="shared" si="97"/>
        <v>-4.4192948377274124E-7</v>
      </c>
      <c r="AV97" s="14">
        <f t="shared" si="98"/>
        <v>1.872575319091413E-3</v>
      </c>
      <c r="AX97" s="14" t="str">
        <f t="shared" si="99"/>
        <v>20mHz10m</v>
      </c>
      <c r="AY97" s="14" t="str">
        <f t="shared" si="100"/>
        <v>20mHz10m</v>
      </c>
      <c r="AZ97" s="14">
        <f t="shared" si="101"/>
        <v>74</v>
      </c>
      <c r="BB97" s="44">
        <f t="shared" si="115"/>
        <v>0.99996419828311256</v>
      </c>
      <c r="BC97" s="44">
        <f t="shared" si="116"/>
        <v>3.7417744444285652E-6</v>
      </c>
      <c r="BD97" s="45">
        <f t="shared" si="102"/>
        <v>-4.4180199207365583E-5</v>
      </c>
      <c r="BE97" s="44">
        <f t="shared" si="103"/>
        <v>1.9379398033598713E-4</v>
      </c>
      <c r="BF97" t="str">
        <f t="shared" si="117"/>
        <v>OK</v>
      </c>
    </row>
    <row r="98" spans="1:58" x14ac:dyDescent="0.25">
      <c r="A98" s="8">
        <f t="shared" ref="A98:B98" si="166">A97</f>
        <v>10</v>
      </c>
      <c r="B98" s="46" t="str">
        <f t="shared" si="166"/>
        <v>m</v>
      </c>
      <c r="C98" s="10">
        <f t="shared" si="164"/>
        <v>0.05</v>
      </c>
      <c r="D98" s="7">
        <f t="shared" ref="D98:E98" si="167">D97</f>
        <v>10</v>
      </c>
      <c r="E98" s="7" t="str">
        <f t="shared" si="167"/>
        <v>m</v>
      </c>
      <c r="F98" s="7">
        <v>9.9998475133425266</v>
      </c>
      <c r="G98" s="7">
        <v>1.1610137939784691E-3</v>
      </c>
      <c r="H98" s="7">
        <v>-6.7734178149757795E-4</v>
      </c>
      <c r="I98" s="7">
        <v>2.4996562716467989E-4</v>
      </c>
      <c r="J98" s="8" t="s">
        <v>3</v>
      </c>
      <c r="L98" s="8">
        <v>-7.7850842763324546E-4</v>
      </c>
      <c r="M98" s="8">
        <v>1.570408486372761E-3</v>
      </c>
      <c r="N98" s="8">
        <v>2.5661499131564649E-4</v>
      </c>
      <c r="O98" s="8">
        <v>7.043742262102811E-4</v>
      </c>
      <c r="P98" s="8" t="s">
        <v>3</v>
      </c>
      <c r="Q98" s="18" t="str">
        <f t="shared" si="85"/>
        <v>OK</v>
      </c>
      <c r="S98" s="12">
        <f t="shared" si="86"/>
        <v>0.01</v>
      </c>
      <c r="T98" s="11">
        <f t="shared" si="87"/>
        <v>50</v>
      </c>
      <c r="U98" s="11" t="str">
        <f t="shared" si="88"/>
        <v>mHz</v>
      </c>
      <c r="V98" s="12">
        <f t="shared" si="89"/>
        <v>0.01</v>
      </c>
      <c r="W98" s="12">
        <f t="shared" si="90"/>
        <v>1E-3</v>
      </c>
      <c r="X98" s="13">
        <f t="shared" si="106"/>
        <v>1.0000626021770159E-2</v>
      </c>
      <c r="Y98" s="13">
        <f t="shared" si="107"/>
        <v>1.9529812707447722E-6</v>
      </c>
      <c r="Z98" s="13">
        <f t="shared" si="108"/>
        <v>-9.3395677281322444E-7</v>
      </c>
      <c r="AA98" s="13">
        <f t="shared" si="109"/>
        <v>7.4741278107426279E-7</v>
      </c>
      <c r="AB98" s="13">
        <f t="shared" si="165"/>
        <v>1.000062606538119E-2</v>
      </c>
      <c r="AC98" s="14">
        <f t="shared" si="110"/>
        <v>1.9529812634755138E-6</v>
      </c>
      <c r="AD98" s="13">
        <f t="shared" si="91"/>
        <v>-9.3389830603093747E-5</v>
      </c>
      <c r="AE98" s="13">
        <f t="shared" si="111"/>
        <v>7.4736601007015664E-5</v>
      </c>
      <c r="AG98" s="14" t="str">
        <f t="shared" si="92"/>
        <v>50mHz10m</v>
      </c>
      <c r="AH98" s="12">
        <f>IFERROR(MATCH(AG98,'Ref Z'!$T$6:$T$1055,0),0)</f>
        <v>57</v>
      </c>
      <c r="AI98" s="14">
        <f>IF($AH98&gt;0,INDEX('Ref Z'!O$6:O$1055,$AH98),"")</f>
        <v>1.0000720904153462E-2</v>
      </c>
      <c r="AJ98" s="14">
        <f>IF($AH98&gt;0,INDEX('Ref Z'!P$6:P$1055,$AH98),"")</f>
        <v>1.0000000000000001E-7</v>
      </c>
      <c r="AK98" s="14">
        <f>IF($AH98&gt;0,INDEX('Ref Z'!Q$6:Q$1055,$AH98),"")</f>
        <v>-1.1448565396118445E-6</v>
      </c>
      <c r="AL98" s="14">
        <f>IF($AH98&gt;0,INDEX('Ref Z'!R$6:R$1055,$AH98),"")</f>
        <v>5.0000000000000008E-7</v>
      </c>
      <c r="AM98" s="14">
        <f t="shared" si="93"/>
        <v>1.0000720969683562E-2</v>
      </c>
      <c r="AN98" s="14">
        <f t="shared" si="112"/>
        <v>1.0000001572608905E-7</v>
      </c>
      <c r="AO98" s="13">
        <f t="shared" si="113"/>
        <v>-1.1447740073770316E-4</v>
      </c>
      <c r="AP98" s="13">
        <f t="shared" si="114"/>
        <v>4.9996395096962979E-5</v>
      </c>
      <c r="AR98" s="14" t="str">
        <f t="shared" si="94"/>
        <v>50mHz10m10m</v>
      </c>
      <c r="AS98" s="14">
        <f t="shared" si="95"/>
        <v>9.4882383302671847E-8</v>
      </c>
      <c r="AT98" s="14">
        <f t="shared" si="96"/>
        <v>2.3220275901102289E-3</v>
      </c>
      <c r="AU98" s="14">
        <f t="shared" si="97"/>
        <v>-2.108997667986201E-7</v>
      </c>
      <c r="AV98" s="14">
        <f t="shared" si="98"/>
        <v>4.9993150436367486E-4</v>
      </c>
      <c r="AX98" s="14" t="str">
        <f t="shared" si="99"/>
        <v>50mHz10m</v>
      </c>
      <c r="AY98" s="14" t="str">
        <f t="shared" si="100"/>
        <v>50mHz10m</v>
      </c>
      <c r="AZ98" s="14">
        <f t="shared" si="101"/>
        <v>75</v>
      </c>
      <c r="BB98" s="44">
        <f t="shared" si="115"/>
        <v>1.0000094898361114</v>
      </c>
      <c r="BC98" s="44">
        <f t="shared" si="116"/>
        <v>3.9059626549765153E-6</v>
      </c>
      <c r="BD98" s="45">
        <f t="shared" si="102"/>
        <v>-2.1087570134609415E-5</v>
      </c>
      <c r="BE98" s="44">
        <f t="shared" si="103"/>
        <v>1.5761306304687769E-4</v>
      </c>
      <c r="BF98" t="str">
        <f t="shared" si="117"/>
        <v>OK</v>
      </c>
    </row>
    <row r="99" spans="1:58" x14ac:dyDescent="0.25">
      <c r="A99" s="8">
        <f t="shared" ref="A99:B99" si="168">A98</f>
        <v>10</v>
      </c>
      <c r="B99" s="46" t="str">
        <f t="shared" si="168"/>
        <v>m</v>
      </c>
      <c r="C99" s="10">
        <f t="shared" si="164"/>
        <v>0.1</v>
      </c>
      <c r="D99" s="7">
        <f t="shared" ref="D99:E99" si="169">D98</f>
        <v>10</v>
      </c>
      <c r="E99" s="7" t="str">
        <f t="shared" si="169"/>
        <v>m</v>
      </c>
      <c r="F99" s="7">
        <v>9.9989008077058017</v>
      </c>
      <c r="G99" s="7">
        <v>2.0821180382198292E-3</v>
      </c>
      <c r="H99" s="7">
        <v>-6.6073070923449535E-4</v>
      </c>
      <c r="I99" s="7">
        <v>1.3844953250903955E-3</v>
      </c>
      <c r="J99" s="8" t="s">
        <v>3</v>
      </c>
      <c r="L99" s="8">
        <v>-5.342062877732904E-4</v>
      </c>
      <c r="M99" s="8">
        <v>4.0589341529206636E-4</v>
      </c>
      <c r="N99" s="8">
        <v>-5.5214724011020853E-4</v>
      </c>
      <c r="O99" s="8">
        <v>7.0142714315098655E-5</v>
      </c>
      <c r="P99" s="8" t="s">
        <v>3</v>
      </c>
      <c r="Q99" s="18" t="str">
        <f t="shared" si="85"/>
        <v>OK</v>
      </c>
      <c r="S99" s="12">
        <f t="shared" si="86"/>
        <v>0.01</v>
      </c>
      <c r="T99" s="11">
        <f t="shared" si="87"/>
        <v>100</v>
      </c>
      <c r="U99" s="11" t="str">
        <f t="shared" si="88"/>
        <v>mHz</v>
      </c>
      <c r="V99" s="12">
        <f t="shared" si="89"/>
        <v>0.01</v>
      </c>
      <c r="W99" s="12">
        <f t="shared" si="90"/>
        <v>1E-3</v>
      </c>
      <c r="X99" s="13">
        <f t="shared" si="106"/>
        <v>9.9994350139935746E-3</v>
      </c>
      <c r="Y99" s="13">
        <f t="shared" si="107"/>
        <v>2.1213120915268099E-6</v>
      </c>
      <c r="Z99" s="13">
        <f t="shared" si="108"/>
        <v>-1.0858346912428682E-7</v>
      </c>
      <c r="AA99" s="13">
        <f t="shared" si="109"/>
        <v>1.3862710072596373E-6</v>
      </c>
      <c r="AB99" s="13">
        <f t="shared" si="165"/>
        <v>9.9994350145831273E-3</v>
      </c>
      <c r="AC99" s="14">
        <f t="shared" si="110"/>
        <v>2.1213120914551526E-6</v>
      </c>
      <c r="AD99" s="13">
        <f t="shared" si="91"/>
        <v>-1.0858960428070507E-5</v>
      </c>
      <c r="AE99" s="13">
        <f t="shared" si="111"/>
        <v>1.3863493340849343E-4</v>
      </c>
      <c r="AG99" s="14" t="str">
        <f t="shared" si="92"/>
        <v>100mHz10m</v>
      </c>
      <c r="AH99" s="12">
        <f>IFERROR(MATCH(AG99,'Ref Z'!$T$6:$T$1055,0),0)</f>
        <v>58</v>
      </c>
      <c r="AI99" s="14">
        <f>IF($AH99&gt;0,INDEX('Ref Z'!O$6:O$1055,$AH99),"")</f>
        <v>1.0000417549072636E-2</v>
      </c>
      <c r="AJ99" s="14">
        <f>IF($AH99&gt;0,INDEX('Ref Z'!P$6:P$1055,$AH99),"")</f>
        <v>1.0000000000000001E-7</v>
      </c>
      <c r="AK99" s="14">
        <f>IF($AH99&gt;0,INDEX('Ref Z'!Q$6:Q$1055,$AH99),"")</f>
        <v>-1.6301674493840187E-7</v>
      </c>
      <c r="AL99" s="14">
        <f>IF($AH99&gt;0,INDEX('Ref Z'!R$6:R$1055,$AH99),"")</f>
        <v>5.0000000000000008E-7</v>
      </c>
      <c r="AM99" s="14">
        <f t="shared" si="93"/>
        <v>1.0000417550401304E-2</v>
      </c>
      <c r="AN99" s="14">
        <f t="shared" si="112"/>
        <v>1.0000000031886689E-7</v>
      </c>
      <c r="AO99" s="13">
        <f t="shared" si="113"/>
        <v>-1.630099384590994E-5</v>
      </c>
      <c r="AP99" s="13">
        <f t="shared" si="114"/>
        <v>4.9997912328786942E-5</v>
      </c>
      <c r="AR99" s="14" t="str">
        <f t="shared" si="94"/>
        <v>100mHz10m10m</v>
      </c>
      <c r="AS99" s="14">
        <f t="shared" si="95"/>
        <v>9.8253507906098658E-7</v>
      </c>
      <c r="AT99" s="14">
        <f t="shared" si="96"/>
        <v>4.1642360776403585E-3</v>
      </c>
      <c r="AU99" s="14">
        <f t="shared" si="97"/>
        <v>-5.443327581411505E-8</v>
      </c>
      <c r="AV99" s="14">
        <f t="shared" si="98"/>
        <v>2.7689906953235941E-3</v>
      </c>
      <c r="AX99" s="14" t="str">
        <f t="shared" si="99"/>
        <v>100mHz10m</v>
      </c>
      <c r="AY99" s="14" t="str">
        <f t="shared" si="100"/>
        <v>100mHz10m</v>
      </c>
      <c r="AZ99" s="14">
        <f t="shared" si="101"/>
        <v>76</v>
      </c>
      <c r="BB99" s="44">
        <f t="shared" si="115"/>
        <v>1.0000982591333154</v>
      </c>
      <c r="BC99" s="44">
        <f t="shared" si="116"/>
        <v>4.2426243007485767E-6</v>
      </c>
      <c r="BD99" s="45">
        <f t="shared" si="102"/>
        <v>-5.4420334178394335E-6</v>
      </c>
      <c r="BE99" s="44">
        <f t="shared" si="103"/>
        <v>2.8174167295937373E-4</v>
      </c>
      <c r="BF99" t="str">
        <f t="shared" si="117"/>
        <v>OK</v>
      </c>
    </row>
    <row r="100" spans="1:58" x14ac:dyDescent="0.25">
      <c r="A100" s="8">
        <f t="shared" ref="A100:B100" si="170">A99</f>
        <v>10</v>
      </c>
      <c r="B100" s="46" t="str">
        <f t="shared" si="170"/>
        <v>m</v>
      </c>
      <c r="C100" s="10">
        <f t="shared" si="164"/>
        <v>0.2</v>
      </c>
      <c r="D100" s="7">
        <f t="shared" ref="D100:E100" si="171">D99</f>
        <v>10</v>
      </c>
      <c r="E100" s="7" t="str">
        <f t="shared" si="171"/>
        <v>m</v>
      </c>
      <c r="F100" s="7">
        <v>9.9977680662296731</v>
      </c>
      <c r="G100" s="7">
        <v>7.8812227592528863E-4</v>
      </c>
      <c r="H100" s="7">
        <v>2.1078291848982648E-4</v>
      </c>
      <c r="I100" s="7">
        <v>1.9457321305318834E-3</v>
      </c>
      <c r="J100" s="8" t="s">
        <v>3</v>
      </c>
      <c r="L100" s="8">
        <v>-9.1472607585143552E-4</v>
      </c>
      <c r="M100" s="8">
        <v>4.9458752067868235E-4</v>
      </c>
      <c r="N100" s="8">
        <v>-4.4804832535452884E-4</v>
      </c>
      <c r="O100" s="8">
        <v>1.7649390967807912E-3</v>
      </c>
      <c r="P100" s="8" t="s">
        <v>3</v>
      </c>
      <c r="Q100" s="18" t="str">
        <f t="shared" si="85"/>
        <v>OK</v>
      </c>
      <c r="S100" s="12">
        <f t="shared" si="86"/>
        <v>0.01</v>
      </c>
      <c r="T100" s="11">
        <f t="shared" si="87"/>
        <v>200</v>
      </c>
      <c r="U100" s="11" t="str">
        <f t="shared" si="88"/>
        <v>mHz</v>
      </c>
      <c r="V100" s="12">
        <f t="shared" si="89"/>
        <v>0.01</v>
      </c>
      <c r="W100" s="12">
        <f t="shared" si="90"/>
        <v>1E-3</v>
      </c>
      <c r="X100" s="13">
        <f t="shared" si="106"/>
        <v>9.9986827923055251E-3</v>
      </c>
      <c r="Y100" s="13">
        <f t="shared" si="107"/>
        <v>9.3045877792664345E-7</v>
      </c>
      <c r="Z100" s="13">
        <f t="shared" si="108"/>
        <v>6.5883124384435536E-7</v>
      </c>
      <c r="AA100" s="13">
        <f t="shared" si="109"/>
        <v>2.6269532807283686E-6</v>
      </c>
      <c r="AB100" s="13">
        <f t="shared" si="165"/>
        <v>9.998682814011315E-3</v>
      </c>
      <c r="AC100" s="14">
        <f t="shared" si="110"/>
        <v>9.3045879200727977E-7</v>
      </c>
      <c r="AD100" s="13">
        <f t="shared" si="91"/>
        <v>6.5891803608158177E-5</v>
      </c>
      <c r="AE100" s="13">
        <f t="shared" si="111"/>
        <v>2.6272993399289139E-4</v>
      </c>
      <c r="AG100" s="14" t="str">
        <f t="shared" si="92"/>
        <v>200mHz10m</v>
      </c>
      <c r="AH100" s="12">
        <f>IFERROR(MATCH(AG100,'Ref Z'!$T$6:$T$1055,0),0)</f>
        <v>59</v>
      </c>
      <c r="AI100" s="14">
        <f>IF($AH100&gt;0,INDEX('Ref Z'!O$6:O$1055,$AH100),"")</f>
        <v>9.9995519154396657E-3</v>
      </c>
      <c r="AJ100" s="14">
        <f>IF($AH100&gt;0,INDEX('Ref Z'!P$6:P$1055,$AH100),"")</f>
        <v>1.0000000000000001E-7</v>
      </c>
      <c r="AK100" s="14">
        <f>IF($AH100&gt;0,INDEX('Ref Z'!Q$6:Q$1055,$AH100),"")</f>
        <v>7.4735188835882952E-7</v>
      </c>
      <c r="AL100" s="14">
        <f>IF($AH100&gt;0,INDEX('Ref Z'!R$6:R$1055,$AH100),"")</f>
        <v>5.0000000000000008E-7</v>
      </c>
      <c r="AM100" s="14">
        <f t="shared" si="93"/>
        <v>9.9995519433676589E-3</v>
      </c>
      <c r="AN100" s="14">
        <f t="shared" si="112"/>
        <v>1.0000000670301858E-7</v>
      </c>
      <c r="AO100" s="13">
        <f t="shared" si="113"/>
        <v>7.4738537615206532E-5</v>
      </c>
      <c r="AP100" s="13">
        <f t="shared" si="114"/>
        <v>5.0002240249477207E-5</v>
      </c>
      <c r="AR100" s="14" t="str">
        <f t="shared" si="94"/>
        <v>200mHz10m10m</v>
      </c>
      <c r="AS100" s="14">
        <f t="shared" si="95"/>
        <v>8.6912313414060083E-7</v>
      </c>
      <c r="AT100" s="14">
        <f t="shared" si="96"/>
        <v>1.5762445550226737E-3</v>
      </c>
      <c r="AU100" s="14">
        <f t="shared" si="97"/>
        <v>8.8520644514474162E-8</v>
      </c>
      <c r="AV100" s="14">
        <f t="shared" si="98"/>
        <v>3.8914642931853517E-3</v>
      </c>
      <c r="AX100" s="14" t="str">
        <f t="shared" si="99"/>
        <v>200mHz10m</v>
      </c>
      <c r="AY100" s="14" t="str">
        <f t="shared" si="100"/>
        <v>200mHz10m</v>
      </c>
      <c r="AZ100" s="14">
        <f t="shared" si="101"/>
        <v>77</v>
      </c>
      <c r="BB100" s="44">
        <f t="shared" si="115"/>
        <v>1.0000869243851926</v>
      </c>
      <c r="BC100" s="44">
        <f t="shared" si="116"/>
        <v>1.8609178526284546E-6</v>
      </c>
      <c r="BD100" s="45">
        <f t="shared" si="102"/>
        <v>8.8467340070483552E-6</v>
      </c>
      <c r="BE100" s="44">
        <f t="shared" si="103"/>
        <v>5.2783358825827175E-4</v>
      </c>
      <c r="BF100" t="str">
        <f t="shared" si="117"/>
        <v>OK</v>
      </c>
    </row>
    <row r="101" spans="1:58" x14ac:dyDescent="0.25">
      <c r="A101" s="8">
        <f t="shared" ref="A101:B101" si="172">A100</f>
        <v>10</v>
      </c>
      <c r="B101" s="46" t="str">
        <f t="shared" si="172"/>
        <v>m</v>
      </c>
      <c r="C101" s="10">
        <f t="shared" si="164"/>
        <v>0.5</v>
      </c>
      <c r="D101" s="7">
        <f t="shared" ref="D101:E101" si="173">D100</f>
        <v>10</v>
      </c>
      <c r="E101" s="7" t="str">
        <f t="shared" si="173"/>
        <v>m</v>
      </c>
      <c r="F101" s="7">
        <v>9.9984367008281367</v>
      </c>
      <c r="G101" s="7">
        <v>3.8265712815762921E-4</v>
      </c>
      <c r="H101" s="7">
        <v>1.1480397599442165E-3</v>
      </c>
      <c r="I101" s="7">
        <v>1.6910466204469307E-3</v>
      </c>
      <c r="J101" s="8" t="s">
        <v>3</v>
      </c>
      <c r="L101" s="8">
        <v>-1.9598505355424918E-3</v>
      </c>
      <c r="M101" s="8">
        <v>1.4717113089175243E-3</v>
      </c>
      <c r="N101" s="8">
        <v>1.1358411688862633E-3</v>
      </c>
      <c r="O101" s="8">
        <v>1.640364353095542E-3</v>
      </c>
      <c r="P101" s="8" t="s">
        <v>3</v>
      </c>
      <c r="Q101" s="18" t="str">
        <f t="shared" si="85"/>
        <v>OK</v>
      </c>
      <c r="S101" s="12">
        <f t="shared" si="86"/>
        <v>0.01</v>
      </c>
      <c r="T101" s="11">
        <f t="shared" si="87"/>
        <v>500</v>
      </c>
      <c r="U101" s="11" t="str">
        <f t="shared" si="88"/>
        <v>mHz</v>
      </c>
      <c r="V101" s="12">
        <f t="shared" si="89"/>
        <v>0.01</v>
      </c>
      <c r="W101" s="12">
        <f t="shared" si="90"/>
        <v>1E-3</v>
      </c>
      <c r="X101" s="13">
        <f t="shared" si="106"/>
        <v>1.0000396551363679E-2</v>
      </c>
      <c r="Y101" s="13">
        <f t="shared" si="107"/>
        <v>1.5206448153745757E-6</v>
      </c>
      <c r="Z101" s="13">
        <f t="shared" si="108"/>
        <v>1.2198591057953171E-8</v>
      </c>
      <c r="AA101" s="13">
        <f t="shared" si="109"/>
        <v>2.3559358827080887E-6</v>
      </c>
      <c r="AB101" s="13">
        <f t="shared" si="165"/>
        <v>1.0000396551371119E-2</v>
      </c>
      <c r="AC101" s="14">
        <f t="shared" si="110"/>
        <v>1.5206448153761601E-6</v>
      </c>
      <c r="AD101" s="13">
        <f t="shared" si="91"/>
        <v>1.219810734033711E-6</v>
      </c>
      <c r="AE101" s="13">
        <f t="shared" si="111"/>
        <v>2.3558424614512433E-4</v>
      </c>
      <c r="AG101" s="14" t="str">
        <f t="shared" si="92"/>
        <v>500mHz10m</v>
      </c>
      <c r="AH101" s="12">
        <f>IFERROR(MATCH(AG101,'Ref Z'!$T$6:$T$1055,0),0)</f>
        <v>60</v>
      </c>
      <c r="AI101" s="14">
        <f>IF($AH101&gt;0,INDEX('Ref Z'!O$6:O$1055,$AH101),"")</f>
        <v>1.000036255687385E-2</v>
      </c>
      <c r="AJ101" s="14">
        <f>IF($AH101&gt;0,INDEX('Ref Z'!P$6:P$1055,$AH101),"")</f>
        <v>1.0000000000000001E-7</v>
      </c>
      <c r="AK101" s="14">
        <f>IF($AH101&gt;0,INDEX('Ref Z'!Q$6:Q$1055,$AH101),"")</f>
        <v>-4.598645143008893E-7</v>
      </c>
      <c r="AL101" s="14">
        <f>IF($AH101&gt;0,INDEX('Ref Z'!R$6:R$1055,$AH101),"")</f>
        <v>5.0000000000000008E-7</v>
      </c>
      <c r="AM101" s="14">
        <f t="shared" si="93"/>
        <v>1.0000362567447236E-2</v>
      </c>
      <c r="AN101" s="14">
        <f t="shared" si="112"/>
        <v>1.0000000253752041E-7</v>
      </c>
      <c r="AO101" s="13">
        <f t="shared" si="113"/>
        <v>-4.5984784187714634E-5</v>
      </c>
      <c r="AP101" s="13">
        <f t="shared" si="114"/>
        <v>4.9998187177740455E-5</v>
      </c>
      <c r="AR101" s="14" t="str">
        <f t="shared" si="94"/>
        <v>500mHz10m10m</v>
      </c>
      <c r="AS101" s="14">
        <f t="shared" si="95"/>
        <v>-3.3994489829006214E-8</v>
      </c>
      <c r="AT101" s="14">
        <f t="shared" si="96"/>
        <v>7.6531426284852236E-4</v>
      </c>
      <c r="AU101" s="14">
        <f t="shared" si="97"/>
        <v>-4.7206310535884248E-7</v>
      </c>
      <c r="AV101" s="14">
        <f t="shared" si="98"/>
        <v>3.382093277853221E-3</v>
      </c>
      <c r="AX101" s="14" t="str">
        <f t="shared" si="99"/>
        <v>500mHz10m</v>
      </c>
      <c r="AY101" s="14" t="str">
        <f t="shared" si="100"/>
        <v>500mHz10m</v>
      </c>
      <c r="AZ101" s="14">
        <f t="shared" si="101"/>
        <v>78</v>
      </c>
      <c r="BB101" s="44">
        <f t="shared" si="115"/>
        <v>0.99999660174237004</v>
      </c>
      <c r="BC101" s="44">
        <f t="shared" si="116"/>
        <v>3.041289795169304E-6</v>
      </c>
      <c r="BD101" s="45">
        <f t="shared" si="102"/>
        <v>-4.7204594921748343E-5</v>
      </c>
      <c r="BE101" s="44">
        <f t="shared" si="103"/>
        <v>4.7381385252873989E-4</v>
      </c>
      <c r="BF101" t="str">
        <f t="shared" si="117"/>
        <v>OK</v>
      </c>
    </row>
    <row r="102" spans="1:58" x14ac:dyDescent="0.25">
      <c r="A102" s="8">
        <f t="shared" ref="A102:B102" si="174">A101</f>
        <v>10</v>
      </c>
      <c r="B102" s="46" t="str">
        <f t="shared" si="174"/>
        <v>m</v>
      </c>
      <c r="C102" s="10">
        <f t="shared" si="164"/>
        <v>1</v>
      </c>
      <c r="D102" s="7">
        <f t="shared" ref="D102:E102" si="175">D101</f>
        <v>10</v>
      </c>
      <c r="E102" s="7" t="str">
        <f t="shared" si="175"/>
        <v>m</v>
      </c>
      <c r="F102" s="7">
        <v>9.9975053266524423</v>
      </c>
      <c r="G102" s="7">
        <v>1.9248906192310183E-3</v>
      </c>
      <c r="H102" s="7">
        <v>1.1768295038904852E-3</v>
      </c>
      <c r="I102" s="7">
        <v>1.7925952753294015E-3</v>
      </c>
      <c r="J102" s="8" t="s">
        <v>3</v>
      </c>
      <c r="L102" s="8">
        <v>-1.3800683844341021E-3</v>
      </c>
      <c r="M102" s="8">
        <v>8.9939814016526095E-4</v>
      </c>
      <c r="N102" s="8">
        <v>1.6533047946472683E-3</v>
      </c>
      <c r="O102" s="8">
        <v>1.3932054893053489E-3</v>
      </c>
      <c r="P102" s="8" t="s">
        <v>3</v>
      </c>
      <c r="Q102" s="18" t="str">
        <f t="shared" ref="Q102:Q133" si="176">IF(AH102=0,"Ref Z spot not found!","OK")</f>
        <v>OK</v>
      </c>
      <c r="S102" s="12">
        <f t="shared" ref="S102:S133" si="177">IF(MID(B102,1,1)="m",0.001,IF(OR(MID(B102,1,1)="u",MID(B102,1,1)="µ"),0.000001,1))*A102</f>
        <v>0.01</v>
      </c>
      <c r="T102" s="11">
        <f t="shared" ref="T102:T133" si="178">IF(U102="mHz",1000,IF(U102="kHz",0.001,1))*C102</f>
        <v>1</v>
      </c>
      <c r="U102" s="11" t="str">
        <f t="shared" ref="U102:U133" si="179">IF(C102&gt;=1000,"kHz",IF(C102&gt;=1,"Hz","mHz"))</f>
        <v>Hz</v>
      </c>
      <c r="V102" s="12">
        <f t="shared" ref="V102:V133" si="180">IF(MID(E102,1,1)="m",0.001,IF(OR(MID(E102,1,1)="u",MID(E102,1,1)="µ"),0.000001,1))*D102</f>
        <v>0.01</v>
      </c>
      <c r="W102" s="12">
        <f t="shared" ref="W102:W133" si="181">IF(MID(P102,1,1)="m",0.001,IF(OR(MID(P102,1,1)="u",MID(P102,1,1)="µ"),0.000001,1))</f>
        <v>1E-3</v>
      </c>
      <c r="X102" s="13">
        <f t="shared" si="106"/>
        <v>9.9988853950368755E-3</v>
      </c>
      <c r="Y102" s="13">
        <f t="shared" si="107"/>
        <v>2.1246460671218401E-6</v>
      </c>
      <c r="Z102" s="13">
        <f t="shared" si="108"/>
        <v>-4.7647529075678313E-7</v>
      </c>
      <c r="AA102" s="13">
        <f t="shared" si="109"/>
        <v>2.2703346353707091E-6</v>
      </c>
      <c r="AB102" s="13">
        <f t="shared" si="165"/>
        <v>9.9988854063895773E-3</v>
      </c>
      <c r="AC102" s="14">
        <f t="shared" si="110"/>
        <v>2.1246460674640109E-6</v>
      </c>
      <c r="AD102" s="13">
        <f t="shared" ref="AD102:AD133" si="182">ATAN2(X102,Z102)</f>
        <v>-4.7652840448859545E-5</v>
      </c>
      <c r="AE102" s="13">
        <f t="shared" si="111"/>
        <v>2.2705877133062102E-4</v>
      </c>
      <c r="AG102" s="14" t="str">
        <f t="shared" ref="AG102:AG133" si="183">T102&amp;U102&amp;D102&amp;E102</f>
        <v>1Hz10m</v>
      </c>
      <c r="AH102" s="12">
        <f>IFERROR(MATCH(AG102,'Ref Z'!$T$6:$T$1055,0),0)</f>
        <v>61</v>
      </c>
      <c r="AI102" s="14">
        <f>IF($AH102&gt;0,INDEX('Ref Z'!O$6:O$1055,$AH102),"")</f>
        <v>9.9990403450144136E-3</v>
      </c>
      <c r="AJ102" s="14">
        <f>IF($AH102&gt;0,INDEX('Ref Z'!P$6:P$1055,$AH102),"")</f>
        <v>1.0000000000000001E-7</v>
      </c>
      <c r="AK102" s="14">
        <f>IF($AH102&gt;0,INDEX('Ref Z'!Q$6:Q$1055,$AH102),"")</f>
        <v>-4.9945115457860259E-7</v>
      </c>
      <c r="AL102" s="14">
        <f>IF($AH102&gt;0,INDEX('Ref Z'!R$6:R$1055,$AH102),"")</f>
        <v>5.0000000000000008E-7</v>
      </c>
      <c r="AM102" s="14">
        <f t="shared" si="93"/>
        <v>9.9990403574881839E-3</v>
      </c>
      <c r="AN102" s="14">
        <f t="shared" si="112"/>
        <v>1.0000000299399203E-7</v>
      </c>
      <c r="AO102" s="13">
        <f t="shared" si="113"/>
        <v>-4.9949908884231717E-5</v>
      </c>
      <c r="AP102" s="13">
        <f t="shared" si="114"/>
        <v>5.0004798613174564E-5</v>
      </c>
      <c r="AR102" s="14" t="str">
        <f t="shared" ref="AR102:AR133" si="184">T102&amp;U102&amp;A102&amp;B102&amp;D102&amp;E102</f>
        <v>1Hz10m10m</v>
      </c>
      <c r="AS102" s="14">
        <f t="shared" ref="AS102:AS133" si="185">AI102-X102</f>
        <v>1.5494997753807971E-7</v>
      </c>
      <c r="AT102" s="14">
        <f t="shared" ref="AT102:AT133" si="186">(4*G102^2+AJ102^2)^0.5</f>
        <v>3.8497812397608115E-3</v>
      </c>
      <c r="AU102" s="14">
        <f t="shared" ref="AU102:AU133" si="187">AK102-Z102</f>
        <v>-2.2975863821819463E-8</v>
      </c>
      <c r="AV102" s="14">
        <f t="shared" ref="AV102:AV133" si="188">(4*I102^2+AL102^2)^0.5</f>
        <v>3.5851905855244534E-3</v>
      </c>
      <c r="AX102" s="14" t="str">
        <f t="shared" ref="AX102:AX133" si="189">T102&amp;U102&amp;A102&amp;B102</f>
        <v>1Hz10m</v>
      </c>
      <c r="AY102" s="14" t="str">
        <f t="shared" ref="AY102:AY133" si="190">IF(V102=0,"",AX102)</f>
        <v>1Hz10m</v>
      </c>
      <c r="AZ102" s="14">
        <f t="shared" ref="AZ102:AZ133" si="191">MATCH(AX102,$AY$6:$AY$1000,0)</f>
        <v>79</v>
      </c>
      <c r="BB102" s="44">
        <f t="shared" si="115"/>
        <v>1.0000154968371282</v>
      </c>
      <c r="BC102" s="44">
        <f t="shared" si="116"/>
        <v>4.2492922525684552E-6</v>
      </c>
      <c r="BD102" s="45">
        <f t="shared" ref="BD102:BD133" si="192">IF(V102=0,INDEX(BD$6:BD$1000,AZ102),AO102-AD102)</f>
        <v>-2.2970684353721714E-6</v>
      </c>
      <c r="BE102" s="44">
        <f t="shared" ref="BE102:BE133" si="193">IF(V102=0,INDEX(BE$6:BE$1000,AZ102),(4*AE102^2 + AP102^2)^0.5)</f>
        <v>4.568623670614916E-4</v>
      </c>
      <c r="BF102" t="str">
        <f t="shared" si="117"/>
        <v>OK</v>
      </c>
    </row>
    <row r="103" spans="1:58" x14ac:dyDescent="0.25">
      <c r="A103" s="8">
        <f t="shared" ref="A103:B103" si="194">A102</f>
        <v>10</v>
      </c>
      <c r="B103" s="46" t="str">
        <f t="shared" si="194"/>
        <v>m</v>
      </c>
      <c r="C103" s="10">
        <f t="shared" si="164"/>
        <v>2</v>
      </c>
      <c r="D103" s="7">
        <f t="shared" ref="D103:E103" si="195">D102</f>
        <v>10</v>
      </c>
      <c r="E103" s="7" t="str">
        <f t="shared" si="195"/>
        <v>m</v>
      </c>
      <c r="F103" s="7">
        <v>9.9970853211751169</v>
      </c>
      <c r="G103" s="7">
        <v>1.1123786697119444E-4</v>
      </c>
      <c r="H103" s="7">
        <v>3.0534364377849425E-3</v>
      </c>
      <c r="I103" s="7">
        <v>1.8587702336958455E-3</v>
      </c>
      <c r="J103" s="8" t="s">
        <v>3</v>
      </c>
      <c r="L103" s="8">
        <v>-1.9016573425601431E-4</v>
      </c>
      <c r="M103" s="8">
        <v>1.4491527251839092E-3</v>
      </c>
      <c r="N103" s="8">
        <v>1.5502930480769538E-3</v>
      </c>
      <c r="O103" s="8">
        <v>1.0929315651131447E-5</v>
      </c>
      <c r="P103" s="8" t="s">
        <v>3</v>
      </c>
      <c r="Q103" s="18" t="str">
        <f t="shared" si="176"/>
        <v>OK</v>
      </c>
      <c r="S103" s="12">
        <f t="shared" si="177"/>
        <v>0.01</v>
      </c>
      <c r="T103" s="11">
        <f t="shared" si="178"/>
        <v>2</v>
      </c>
      <c r="U103" s="11" t="str">
        <f t="shared" si="179"/>
        <v>Hz</v>
      </c>
      <c r="V103" s="12">
        <f t="shared" si="180"/>
        <v>0.01</v>
      </c>
      <c r="W103" s="12">
        <f t="shared" si="181"/>
        <v>1E-3</v>
      </c>
      <c r="X103" s="13">
        <f t="shared" si="106"/>
        <v>9.9972754869093738E-3</v>
      </c>
      <c r="Y103" s="13">
        <f t="shared" si="107"/>
        <v>1.4534157987156504E-6</v>
      </c>
      <c r="Z103" s="13">
        <f t="shared" si="108"/>
        <v>1.5031433897079887E-6</v>
      </c>
      <c r="AA103" s="13">
        <f t="shared" si="109"/>
        <v>1.8588023648613937E-6</v>
      </c>
      <c r="AB103" s="13">
        <f t="shared" si="165"/>
        <v>9.9972755999121633E-3</v>
      </c>
      <c r="AC103" s="14">
        <f t="shared" si="110"/>
        <v>1.4534158091581847E-6</v>
      </c>
      <c r="AD103" s="13">
        <f t="shared" si="182"/>
        <v>1.5035530233704054E-4</v>
      </c>
      <c r="AE103" s="13">
        <f t="shared" si="111"/>
        <v>1.8593089068311827E-4</v>
      </c>
      <c r="AG103" s="14" t="str">
        <f t="shared" si="183"/>
        <v>2Hz10m</v>
      </c>
      <c r="AH103" s="12">
        <f>IFERROR(MATCH(AG103,'Ref Z'!$T$6:$T$1055,0),0)</f>
        <v>62</v>
      </c>
      <c r="AI103" s="14">
        <f>IF($AH103&gt;0,INDEX('Ref Z'!O$6:O$1055,$AH103),"")</f>
        <v>9.9979907168119466E-3</v>
      </c>
      <c r="AJ103" s="14">
        <f>IF($AH103&gt;0,INDEX('Ref Z'!P$6:P$1055,$AH103),"")</f>
        <v>1.0000000000000001E-7</v>
      </c>
      <c r="AK103" s="14">
        <f>IF($AH103&gt;0,INDEX('Ref Z'!Q$6:Q$1055,$AH103),"")</f>
        <v>9.4430956309901674E-7</v>
      </c>
      <c r="AL103" s="14">
        <f>IF($AH103&gt;0,INDEX('Ref Z'!R$6:R$1055,$AH103),"")</f>
        <v>5.0000000000000008E-7</v>
      </c>
      <c r="AM103" s="14">
        <f t="shared" si="93"/>
        <v>9.997990761406934E-3</v>
      </c>
      <c r="AN103" s="14">
        <f t="shared" si="112"/>
        <v>1.0000001070494738E-7</v>
      </c>
      <c r="AO103" s="13">
        <f t="shared" si="113"/>
        <v>9.44499336954908E-5</v>
      </c>
      <c r="AP103" s="13">
        <f t="shared" si="114"/>
        <v>5.0010047997748873E-5</v>
      </c>
      <c r="AR103" s="14" t="str">
        <f t="shared" si="184"/>
        <v>2Hz10m10m</v>
      </c>
      <c r="AS103" s="14">
        <f t="shared" si="185"/>
        <v>7.1522990257276431E-7</v>
      </c>
      <c r="AT103" s="14">
        <f t="shared" si="186"/>
        <v>2.2247575641674893E-4</v>
      </c>
      <c r="AU103" s="14">
        <f t="shared" si="187"/>
        <v>-5.5883382660897195E-7</v>
      </c>
      <c r="AV103" s="14">
        <f t="shared" si="188"/>
        <v>3.7175405010160729E-3</v>
      </c>
      <c r="AX103" s="14" t="str">
        <f t="shared" si="189"/>
        <v>2Hz10m</v>
      </c>
      <c r="AY103" s="14" t="str">
        <f t="shared" si="190"/>
        <v>2Hz10m</v>
      </c>
      <c r="AZ103" s="14">
        <f t="shared" si="191"/>
        <v>80</v>
      </c>
      <c r="BB103" s="44">
        <f t="shared" si="115"/>
        <v>1.0000715356386471</v>
      </c>
      <c r="BC103" s="44">
        <f t="shared" si="116"/>
        <v>2.906831790231277E-6</v>
      </c>
      <c r="BD103" s="45">
        <f t="shared" si="192"/>
        <v>-5.5905368641549741E-5</v>
      </c>
      <c r="BE103" s="44">
        <f t="shared" si="193"/>
        <v>3.7520952725325071E-4</v>
      </c>
      <c r="BF103" t="str">
        <f t="shared" si="117"/>
        <v>OK</v>
      </c>
    </row>
    <row r="104" spans="1:58" x14ac:dyDescent="0.25">
      <c r="A104" s="8">
        <f t="shared" ref="A104:B104" si="196">A103</f>
        <v>10</v>
      </c>
      <c r="B104" s="46" t="str">
        <f t="shared" si="196"/>
        <v>m</v>
      </c>
      <c r="C104" s="10">
        <f t="shared" si="164"/>
        <v>5</v>
      </c>
      <c r="D104" s="7">
        <f t="shared" ref="D104:E104" si="197">D103</f>
        <v>10</v>
      </c>
      <c r="E104" s="7" t="str">
        <f t="shared" si="197"/>
        <v>m</v>
      </c>
      <c r="F104" s="7">
        <v>9.9980523964217412</v>
      </c>
      <c r="G104" s="7">
        <v>2.0326397706653889E-3</v>
      </c>
      <c r="H104" s="7">
        <v>-2.234774141778112E-3</v>
      </c>
      <c r="I104" s="7">
        <v>5.6910949481196488E-4</v>
      </c>
      <c r="J104" s="8" t="s">
        <v>3</v>
      </c>
      <c r="L104" s="8">
        <v>-1.4198645246973019E-3</v>
      </c>
      <c r="M104" s="8">
        <v>1.7872163568657273E-4</v>
      </c>
      <c r="N104" s="8">
        <v>-3.8394118588890329E-4</v>
      </c>
      <c r="O104" s="8">
        <v>1.756608778114122E-3</v>
      </c>
      <c r="P104" s="8" t="s">
        <v>3</v>
      </c>
      <c r="Q104" s="18" t="str">
        <f t="shared" si="176"/>
        <v>OK</v>
      </c>
      <c r="S104" s="12">
        <f t="shared" si="177"/>
        <v>0.01</v>
      </c>
      <c r="T104" s="11">
        <f t="shared" si="178"/>
        <v>5</v>
      </c>
      <c r="U104" s="11" t="str">
        <f t="shared" si="179"/>
        <v>Hz</v>
      </c>
      <c r="V104" s="12">
        <f t="shared" si="180"/>
        <v>0.01</v>
      </c>
      <c r="W104" s="12">
        <f t="shared" si="181"/>
        <v>1E-3</v>
      </c>
      <c r="X104" s="13">
        <f t="shared" si="106"/>
        <v>9.9994722609464386E-3</v>
      </c>
      <c r="Y104" s="13">
        <f t="shared" si="107"/>
        <v>2.0404817716297121E-6</v>
      </c>
      <c r="Z104" s="13">
        <f t="shared" si="108"/>
        <v>-1.8508329558892088E-6</v>
      </c>
      <c r="AA104" s="13">
        <f t="shared" si="109"/>
        <v>1.846499395188831E-6</v>
      </c>
      <c r="AB104" s="13">
        <f t="shared" si="165"/>
        <v>9.999472432234608E-3</v>
      </c>
      <c r="AC104" s="14">
        <f t="shared" si="110"/>
        <v>2.0404817652998789E-6</v>
      </c>
      <c r="AD104" s="13">
        <f t="shared" si="182"/>
        <v>-1.8509306155901689E-4</v>
      </c>
      <c r="AE104" s="13">
        <f t="shared" si="111"/>
        <v>1.8465968226795716E-4</v>
      </c>
      <c r="AG104" s="14" t="str">
        <f t="shared" si="183"/>
        <v>5Hz10m</v>
      </c>
      <c r="AH104" s="12">
        <f>IFERROR(MATCH(AG104,'Ref Z'!$T$6:$T$1055,0),0)</f>
        <v>63</v>
      </c>
      <c r="AI104" s="14">
        <f>IF($AH104&gt;0,INDEX('Ref Z'!O$6:O$1055,$AH104),"")</f>
        <v>1.0000213504101697E-2</v>
      </c>
      <c r="AJ104" s="14">
        <f>IF($AH104&gt;0,INDEX('Ref Z'!P$6:P$1055,$AH104),"")</f>
        <v>1.0000000000000001E-7</v>
      </c>
      <c r="AK104" s="14">
        <f>IF($AH104&gt;0,INDEX('Ref Z'!Q$6:Q$1055,$AH104),"")</f>
        <v>-9.9104084927884004E-7</v>
      </c>
      <c r="AL104" s="14">
        <f>IF($AH104&gt;0,INDEX('Ref Z'!R$6:R$1055,$AH104),"")</f>
        <v>5.0000000000000008E-7</v>
      </c>
      <c r="AM104" s="14">
        <f t="shared" si="93"/>
        <v>1.0000213553208747E-2</v>
      </c>
      <c r="AN104" s="14">
        <f t="shared" si="112"/>
        <v>1.0000001178543951E-7</v>
      </c>
      <c r="AO104" s="13">
        <f t="shared" si="113"/>
        <v>-9.9101968735762505E-5</v>
      </c>
      <c r="AP104" s="13">
        <f t="shared" si="114"/>
        <v>4.9998932021054496E-5</v>
      </c>
      <c r="AR104" s="14" t="str">
        <f t="shared" si="184"/>
        <v>5Hz10m10m</v>
      </c>
      <c r="AS104" s="14">
        <f t="shared" si="185"/>
        <v>7.4124315525836426E-7</v>
      </c>
      <c r="AT104" s="14">
        <f t="shared" si="186"/>
        <v>4.0652795425607053E-3</v>
      </c>
      <c r="AU104" s="14">
        <f t="shared" si="187"/>
        <v>8.5979210661036873E-7</v>
      </c>
      <c r="AV104" s="14">
        <f t="shared" si="188"/>
        <v>1.138219099444619E-3</v>
      </c>
      <c r="AX104" s="14" t="str">
        <f t="shared" si="189"/>
        <v>5Hz10m</v>
      </c>
      <c r="AY104" s="14" t="str">
        <f t="shared" si="190"/>
        <v>5Hz10m</v>
      </c>
      <c r="AZ104" s="14">
        <f t="shared" si="191"/>
        <v>81</v>
      </c>
      <c r="BB104" s="44">
        <f t="shared" si="115"/>
        <v>1.0000741160075355</v>
      </c>
      <c r="BC104" s="44">
        <f t="shared" si="116"/>
        <v>4.0809636531069436E-6</v>
      </c>
      <c r="BD104" s="45">
        <f t="shared" si="192"/>
        <v>8.5991092823254383E-5</v>
      </c>
      <c r="BE104" s="44">
        <f t="shared" si="193"/>
        <v>3.7268845732656868E-4</v>
      </c>
      <c r="BF104" t="str">
        <f t="shared" si="117"/>
        <v>OK</v>
      </c>
    </row>
    <row r="105" spans="1:58" x14ac:dyDescent="0.25">
      <c r="A105" s="8">
        <f t="shared" ref="A105:B105" si="198">A104</f>
        <v>10</v>
      </c>
      <c r="B105" s="46" t="str">
        <f t="shared" si="198"/>
        <v>m</v>
      </c>
      <c r="C105" s="10">
        <f t="shared" si="164"/>
        <v>10</v>
      </c>
      <c r="D105" s="7">
        <f t="shared" ref="D105:E105" si="199">D104</f>
        <v>10</v>
      </c>
      <c r="E105" s="7" t="str">
        <f t="shared" si="199"/>
        <v>m</v>
      </c>
      <c r="F105" s="7">
        <v>9.9997971945070141</v>
      </c>
      <c r="G105" s="7">
        <v>1.9827012322253209E-3</v>
      </c>
      <c r="H105" s="7">
        <v>-1.8872448231041793E-4</v>
      </c>
      <c r="I105" s="7">
        <v>1.8856905859695504E-3</v>
      </c>
      <c r="J105" s="8" t="s">
        <v>3</v>
      </c>
      <c r="L105" s="8">
        <v>-4.9684517793455207E-4</v>
      </c>
      <c r="M105" s="8">
        <v>8.5959417145790374E-4</v>
      </c>
      <c r="N105" s="8">
        <v>-2.9131882147732452E-4</v>
      </c>
      <c r="O105" s="8">
        <v>7.3403748795246955E-4</v>
      </c>
      <c r="P105" s="8" t="s">
        <v>3</v>
      </c>
      <c r="Q105" s="18" t="str">
        <f t="shared" si="176"/>
        <v>OK</v>
      </c>
      <c r="S105" s="12">
        <f t="shared" si="177"/>
        <v>0.01</v>
      </c>
      <c r="T105" s="11">
        <f t="shared" si="178"/>
        <v>10</v>
      </c>
      <c r="U105" s="11" t="str">
        <f t="shared" si="179"/>
        <v>Hz</v>
      </c>
      <c r="V105" s="12">
        <f t="shared" si="180"/>
        <v>0.01</v>
      </c>
      <c r="W105" s="12">
        <f t="shared" si="181"/>
        <v>1E-3</v>
      </c>
      <c r="X105" s="13">
        <f t="shared" si="106"/>
        <v>1.000029403968495E-2</v>
      </c>
      <c r="Y105" s="13">
        <f t="shared" si="107"/>
        <v>2.1610197398154893E-6</v>
      </c>
      <c r="Z105" s="13">
        <f t="shared" si="108"/>
        <v>1.025943391669066E-7</v>
      </c>
      <c r="AA105" s="13">
        <f t="shared" si="109"/>
        <v>2.0235216874878704E-6</v>
      </c>
      <c r="AB105" s="13">
        <f t="shared" si="165"/>
        <v>1.0000294040211214E-2</v>
      </c>
      <c r="AC105" s="14">
        <f t="shared" si="110"/>
        <v>2.1610197398014781E-6</v>
      </c>
      <c r="AD105" s="13">
        <f t="shared" si="182"/>
        <v>1.0259132257129051E-5</v>
      </c>
      <c r="AE105" s="13">
        <f t="shared" si="111"/>
        <v>2.0234621895778726E-4</v>
      </c>
      <c r="AG105" s="14" t="str">
        <f t="shared" si="183"/>
        <v>10Hz10m</v>
      </c>
      <c r="AH105" s="12">
        <f>IFERROR(MATCH(AG105,'Ref Z'!$T$6:$T$1055,0),0)</f>
        <v>64</v>
      </c>
      <c r="AI105" s="14">
        <f>IF($AH105&gt;0,INDEX('Ref Z'!O$6:O$1055,$AH105),"")</f>
        <v>1.0000990930807443E-2</v>
      </c>
      <c r="AJ105" s="14">
        <f>IF($AH105&gt;0,INDEX('Ref Z'!P$6:P$1055,$AH105),"")</f>
        <v>1.0000000000000001E-7</v>
      </c>
      <c r="AK105" s="14">
        <f>IF($AH105&gt;0,INDEX('Ref Z'!Q$6:Q$1055,$AH105),"")</f>
        <v>8.9632384140143767E-8</v>
      </c>
      <c r="AL105" s="14">
        <f>IF($AH105&gt;0,INDEX('Ref Z'!R$6:R$1055,$AH105),"")</f>
        <v>5.0000000000000008E-7</v>
      </c>
      <c r="AM105" s="14">
        <f t="shared" si="93"/>
        <v>1.0000990931209101E-2</v>
      </c>
      <c r="AN105" s="14">
        <f t="shared" si="112"/>
        <v>1.0000000009638848E-7</v>
      </c>
      <c r="AO105" s="13">
        <f t="shared" si="113"/>
        <v>8.9623503068717721E-6</v>
      </c>
      <c r="AP105" s="13">
        <f t="shared" si="114"/>
        <v>4.9995045832950613E-5</v>
      </c>
      <c r="AR105" s="14" t="str">
        <f t="shared" si="184"/>
        <v>10Hz10m10m</v>
      </c>
      <c r="AS105" s="14">
        <f t="shared" si="185"/>
        <v>6.968911224931873E-7</v>
      </c>
      <c r="AT105" s="14">
        <f t="shared" si="186"/>
        <v>3.9654024657115481E-3</v>
      </c>
      <c r="AU105" s="14">
        <f t="shared" si="187"/>
        <v>-1.2961955026762829E-8</v>
      </c>
      <c r="AV105" s="14">
        <f t="shared" si="188"/>
        <v>3.7713812050834566E-3</v>
      </c>
      <c r="AX105" s="14" t="str">
        <f t="shared" si="189"/>
        <v>10Hz10m</v>
      </c>
      <c r="AY105" s="14" t="str">
        <f t="shared" si="190"/>
        <v>10Hz10m</v>
      </c>
      <c r="AZ105" s="14">
        <f t="shared" si="191"/>
        <v>82</v>
      </c>
      <c r="BB105" s="44">
        <f t="shared" si="115"/>
        <v>1.0000696870507091</v>
      </c>
      <c r="BC105" s="44">
        <f t="shared" si="116"/>
        <v>4.3220395952958839E-6</v>
      </c>
      <c r="BD105" s="45">
        <f t="shared" si="192"/>
        <v>-1.2967819502572786E-6</v>
      </c>
      <c r="BE105" s="44">
        <f t="shared" si="193"/>
        <v>4.0776889767843991E-4</v>
      </c>
      <c r="BF105" t="str">
        <f t="shared" si="117"/>
        <v>OK</v>
      </c>
    </row>
    <row r="106" spans="1:58" x14ac:dyDescent="0.25">
      <c r="A106" s="8">
        <f t="shared" ref="A106:B106" si="200">A105</f>
        <v>10</v>
      </c>
      <c r="B106" s="46" t="str">
        <f t="shared" si="200"/>
        <v>m</v>
      </c>
      <c r="C106" s="10">
        <f t="shared" si="164"/>
        <v>20</v>
      </c>
      <c r="D106" s="7">
        <f t="shared" ref="D106:E106" si="201">D105</f>
        <v>10</v>
      </c>
      <c r="E106" s="7" t="str">
        <f t="shared" si="201"/>
        <v>m</v>
      </c>
      <c r="F106" s="7">
        <v>9.9984285575281131</v>
      </c>
      <c r="G106" s="7">
        <v>4.6782933597280346E-4</v>
      </c>
      <c r="H106" s="7">
        <v>3.2939268294457083E-3</v>
      </c>
      <c r="I106" s="7">
        <v>1.4533429497473585E-3</v>
      </c>
      <c r="J106" s="8" t="s">
        <v>3</v>
      </c>
      <c r="L106" s="8">
        <v>-1.8928638892645507E-3</v>
      </c>
      <c r="M106" s="8">
        <v>1.6618349303650368E-3</v>
      </c>
      <c r="N106" s="8">
        <v>7.2523922792777249E-4</v>
      </c>
      <c r="O106" s="8">
        <v>1.0563028656095758E-3</v>
      </c>
      <c r="P106" s="8" t="s">
        <v>3</v>
      </c>
      <c r="Q106" s="18" t="str">
        <f t="shared" si="176"/>
        <v>OK</v>
      </c>
      <c r="S106" s="12">
        <f t="shared" si="177"/>
        <v>0.01</v>
      </c>
      <c r="T106" s="11">
        <f t="shared" si="178"/>
        <v>20</v>
      </c>
      <c r="U106" s="11" t="str">
        <f t="shared" si="179"/>
        <v>Hz</v>
      </c>
      <c r="V106" s="12">
        <f t="shared" si="180"/>
        <v>0.01</v>
      </c>
      <c r="W106" s="12">
        <f t="shared" si="181"/>
        <v>1E-3</v>
      </c>
      <c r="X106" s="13">
        <f t="shared" si="106"/>
        <v>1.0000321421417378E-2</v>
      </c>
      <c r="Y106" s="13">
        <f t="shared" si="107"/>
        <v>1.7264297331134332E-6</v>
      </c>
      <c r="Z106" s="13">
        <f t="shared" si="108"/>
        <v>2.568687601517936E-6</v>
      </c>
      <c r="AA106" s="13">
        <f t="shared" si="109"/>
        <v>1.796658418697153E-6</v>
      </c>
      <c r="AB106" s="13">
        <f t="shared" si="165"/>
        <v>1.0000321751314569E-2</v>
      </c>
      <c r="AC106" s="14">
        <f t="shared" si="110"/>
        <v>1.7264297378411752E-6</v>
      </c>
      <c r="AD106" s="13">
        <f t="shared" si="182"/>
        <v>2.5686049845607495E-4</v>
      </c>
      <c r="AE106" s="13">
        <f t="shared" si="111"/>
        <v>1.7966006082934639E-4</v>
      </c>
      <c r="AG106" s="14" t="str">
        <f t="shared" si="183"/>
        <v>20Hz10m</v>
      </c>
      <c r="AH106" s="12">
        <f>IFERROR(MATCH(AG106,'Ref Z'!$T$6:$T$1055,0),0)</f>
        <v>65</v>
      </c>
      <c r="AI106" s="14">
        <f>IF($AH106&gt;0,INDEX('Ref Z'!O$6:O$1055,$AH106),"")</f>
        <v>9.999761353335121E-3</v>
      </c>
      <c r="AJ106" s="14">
        <f>IF($AH106&gt;0,INDEX('Ref Z'!P$6:P$1055,$AH106),"")</f>
        <v>1.0000000000000001E-7</v>
      </c>
      <c r="AK106" s="14">
        <f>IF($AH106&gt;0,INDEX('Ref Z'!Q$6:Q$1055,$AH106),"")</f>
        <v>1.6296877098129856E-6</v>
      </c>
      <c r="AL106" s="14">
        <f>IF($AH106&gt;0,INDEX('Ref Z'!R$6:R$1055,$AH106),"")</f>
        <v>5.0000000000000008E-7</v>
      </c>
      <c r="AM106" s="14">
        <f t="shared" si="93"/>
        <v>9.9997614861323907E-3</v>
      </c>
      <c r="AN106" s="14">
        <f t="shared" si="112"/>
        <v>1.0000003187209969E-7</v>
      </c>
      <c r="AO106" s="13">
        <f t="shared" si="113"/>
        <v>1.629726588266265E-4</v>
      </c>
      <c r="AP106" s="13">
        <f t="shared" si="114"/>
        <v>5.0001191960325861E-5</v>
      </c>
      <c r="AR106" s="14" t="str">
        <f t="shared" si="184"/>
        <v>20Hz10m10m</v>
      </c>
      <c r="AS106" s="14">
        <f t="shared" si="185"/>
        <v>-5.6006808225698979E-7</v>
      </c>
      <c r="AT106" s="14">
        <f t="shared" si="186"/>
        <v>9.3565867728943603E-4</v>
      </c>
      <c r="AU106" s="14">
        <f t="shared" si="187"/>
        <v>-9.3899989170495032E-7</v>
      </c>
      <c r="AV106" s="14">
        <f t="shared" si="188"/>
        <v>2.9066859424990194E-3</v>
      </c>
      <c r="AX106" s="14" t="str">
        <f t="shared" si="189"/>
        <v>20Hz10m</v>
      </c>
      <c r="AY106" s="14" t="str">
        <f t="shared" si="190"/>
        <v>20Hz10m</v>
      </c>
      <c r="AZ106" s="14">
        <f t="shared" si="191"/>
        <v>83</v>
      </c>
      <c r="BB106" s="44">
        <f t="shared" si="115"/>
        <v>0.99994397528438472</v>
      </c>
      <c r="BC106" s="44">
        <f t="shared" si="116"/>
        <v>3.4528596204992731E-6</v>
      </c>
      <c r="BD106" s="45">
        <f t="shared" si="192"/>
        <v>-9.3887839629448451E-5</v>
      </c>
      <c r="BE106" s="44">
        <f t="shared" si="193"/>
        <v>3.627823990028611E-4</v>
      </c>
      <c r="BF106" t="str">
        <f t="shared" si="117"/>
        <v>OK</v>
      </c>
    </row>
    <row r="107" spans="1:58" x14ac:dyDescent="0.25">
      <c r="A107" s="8">
        <f t="shared" ref="A107:B107" si="202">A106</f>
        <v>10</v>
      </c>
      <c r="B107" s="46" t="str">
        <f t="shared" si="202"/>
        <v>m</v>
      </c>
      <c r="C107" s="10">
        <f t="shared" si="164"/>
        <v>50</v>
      </c>
      <c r="D107" s="7">
        <f t="shared" ref="D107:E107" si="203">D106</f>
        <v>10</v>
      </c>
      <c r="E107" s="7" t="str">
        <f t="shared" si="203"/>
        <v>m</v>
      </c>
      <c r="F107" s="7">
        <v>9.9989701407301723</v>
      </c>
      <c r="G107" s="7">
        <v>1.8726016930778293E-3</v>
      </c>
      <c r="H107" s="7">
        <v>3.9250616082535271E-3</v>
      </c>
      <c r="I107" s="7">
        <v>1.6943593767011036E-3</v>
      </c>
      <c r="J107" s="8" t="s">
        <v>3</v>
      </c>
      <c r="L107" s="8">
        <v>-1.203286526993194E-4</v>
      </c>
      <c r="M107" s="8">
        <v>1.4547902354078081E-3</v>
      </c>
      <c r="N107" s="8">
        <v>-5.5171769293115621E-4</v>
      </c>
      <c r="O107" s="8">
        <v>1.9197427110051999E-3</v>
      </c>
      <c r="P107" s="8" t="s">
        <v>3</v>
      </c>
      <c r="Q107" s="18" t="str">
        <f t="shared" si="176"/>
        <v>OK</v>
      </c>
      <c r="S107" s="12">
        <f t="shared" si="177"/>
        <v>0.01</v>
      </c>
      <c r="T107" s="11">
        <f t="shared" si="178"/>
        <v>50</v>
      </c>
      <c r="U107" s="11" t="str">
        <f t="shared" si="179"/>
        <v>Hz</v>
      </c>
      <c r="V107" s="12">
        <f t="shared" si="180"/>
        <v>0.01</v>
      </c>
      <c r="W107" s="12">
        <f t="shared" si="181"/>
        <v>1E-3</v>
      </c>
      <c r="X107" s="13">
        <f t="shared" si="106"/>
        <v>9.9990904693828715E-3</v>
      </c>
      <c r="Y107" s="13">
        <f t="shared" si="107"/>
        <v>2.3712974781658796E-6</v>
      </c>
      <c r="Z107" s="13">
        <f t="shared" si="108"/>
        <v>4.4767793011846831E-6</v>
      </c>
      <c r="AA107" s="13">
        <f t="shared" si="109"/>
        <v>2.5605206060238112E-6</v>
      </c>
      <c r="AB107" s="13">
        <f t="shared" si="165"/>
        <v>9.9990914715516171E-3</v>
      </c>
      <c r="AC107" s="14">
        <f t="shared" si="110"/>
        <v>2.3712975176093858E-6</v>
      </c>
      <c r="AD107" s="13">
        <f t="shared" si="182"/>
        <v>4.4771862158524681E-4</v>
      </c>
      <c r="AE107" s="13">
        <f t="shared" si="111"/>
        <v>2.5607532212102655E-4</v>
      </c>
      <c r="AG107" s="14" t="str">
        <f t="shared" si="183"/>
        <v>50Hz10m</v>
      </c>
      <c r="AH107" s="12">
        <f>IFERROR(MATCH(AG107,'Ref Z'!$T$6:$T$1055,0),0)</f>
        <v>66</v>
      </c>
      <c r="AI107" s="14">
        <f>IF($AH107&gt;0,INDEX('Ref Z'!O$6:O$1055,$AH107),"")</f>
        <v>9.9993492405359066E-3</v>
      </c>
      <c r="AJ107" s="14">
        <f>IF($AH107&gt;0,INDEX('Ref Z'!P$6:P$1055,$AH107),"")</f>
        <v>1.0000000000000001E-7</v>
      </c>
      <c r="AK107" s="14">
        <f>IF($AH107&gt;0,INDEX('Ref Z'!Q$6:Q$1055,$AH107),"")</f>
        <v>4.4984378013300068E-6</v>
      </c>
      <c r="AL107" s="14">
        <f>IF($AH107&gt;0,INDEX('Ref Z'!R$6:R$1055,$AH107),"")</f>
        <v>5.0000000000000008E-7</v>
      </c>
      <c r="AM107" s="14">
        <f t="shared" si="93"/>
        <v>9.9993502523988368E-3</v>
      </c>
      <c r="AN107" s="14">
        <f t="shared" si="112"/>
        <v>1.000002428625758E-7</v>
      </c>
      <c r="AO107" s="13">
        <f t="shared" si="113"/>
        <v>4.4987302569858968E-4</v>
      </c>
      <c r="AP107" s="13">
        <f t="shared" si="114"/>
        <v>5.0003244091532233E-5</v>
      </c>
      <c r="AR107" s="14" t="str">
        <f t="shared" si="184"/>
        <v>50Hz10m10m</v>
      </c>
      <c r="AS107" s="14">
        <f t="shared" si="185"/>
        <v>2.5877115303503395E-7</v>
      </c>
      <c r="AT107" s="14">
        <f t="shared" si="186"/>
        <v>3.7452033874906996E-3</v>
      </c>
      <c r="AU107" s="14">
        <f t="shared" si="187"/>
        <v>2.1658500145323704E-8</v>
      </c>
      <c r="AV107" s="14">
        <f t="shared" si="188"/>
        <v>3.3887187902893047E-3</v>
      </c>
      <c r="AX107" s="14" t="str">
        <f t="shared" si="189"/>
        <v>50Hz10m</v>
      </c>
      <c r="AY107" s="14" t="str">
        <f t="shared" si="190"/>
        <v>50Hz10m</v>
      </c>
      <c r="AZ107" s="14">
        <f t="shared" si="191"/>
        <v>84</v>
      </c>
      <c r="BB107" s="44">
        <f t="shared" si="115"/>
        <v>1.0000258804360331</v>
      </c>
      <c r="BC107" s="44">
        <f t="shared" si="116"/>
        <v>4.7425951406276394E-6</v>
      </c>
      <c r="BD107" s="45">
        <f t="shared" si="192"/>
        <v>2.1544041133428663E-6</v>
      </c>
      <c r="BE107" s="44">
        <f t="shared" si="193"/>
        <v>5.1458585951931035E-4</v>
      </c>
      <c r="BF107" t="str">
        <f t="shared" si="117"/>
        <v>OK</v>
      </c>
    </row>
    <row r="108" spans="1:58" x14ac:dyDescent="0.25">
      <c r="A108" s="8">
        <f t="shared" ref="A108:B108" si="204">A107</f>
        <v>10</v>
      </c>
      <c r="B108" s="46" t="str">
        <f t="shared" si="204"/>
        <v>m</v>
      </c>
      <c r="C108" s="10">
        <f t="shared" si="164"/>
        <v>100</v>
      </c>
      <c r="D108" s="7">
        <f t="shared" ref="D108:E108" si="205">D107</f>
        <v>10</v>
      </c>
      <c r="E108" s="7" t="str">
        <f t="shared" si="205"/>
        <v>m</v>
      </c>
      <c r="F108" s="7">
        <v>9.9978299508007833</v>
      </c>
      <c r="G108" s="7">
        <v>1.8388358558711541E-3</v>
      </c>
      <c r="H108" s="7">
        <v>9.1269152897195029E-3</v>
      </c>
      <c r="I108" s="7">
        <v>8.9826653922376806E-4</v>
      </c>
      <c r="J108" s="8" t="s">
        <v>3</v>
      </c>
      <c r="L108" s="8">
        <v>-1.9650039904613816E-3</v>
      </c>
      <c r="M108" s="8">
        <v>1.8265845092828032E-3</v>
      </c>
      <c r="N108" s="8">
        <v>3.1911364387417538E-4</v>
      </c>
      <c r="O108" s="8">
        <v>9.5926395003003676E-4</v>
      </c>
      <c r="P108" s="8" t="s">
        <v>3</v>
      </c>
      <c r="Q108" s="18" t="str">
        <f t="shared" si="176"/>
        <v>OK</v>
      </c>
      <c r="S108" s="12">
        <f t="shared" si="177"/>
        <v>0.01</v>
      </c>
      <c r="T108" s="11">
        <f t="shared" si="178"/>
        <v>100</v>
      </c>
      <c r="U108" s="11" t="str">
        <f t="shared" si="179"/>
        <v>Hz</v>
      </c>
      <c r="V108" s="12">
        <f t="shared" si="180"/>
        <v>0.01</v>
      </c>
      <c r="W108" s="12">
        <f t="shared" si="181"/>
        <v>1E-3</v>
      </c>
      <c r="X108" s="13">
        <f t="shared" si="106"/>
        <v>9.9997949547912454E-3</v>
      </c>
      <c r="Y108" s="13">
        <f t="shared" si="107"/>
        <v>2.5918580737357705E-6</v>
      </c>
      <c r="Z108" s="13">
        <f t="shared" si="108"/>
        <v>8.8078016458453276E-6</v>
      </c>
      <c r="AA108" s="13">
        <f t="shared" si="109"/>
        <v>1.3141803914669684E-6</v>
      </c>
      <c r="AB108" s="13">
        <f t="shared" si="165"/>
        <v>9.9997988337385199E-3</v>
      </c>
      <c r="AC108" s="14">
        <f t="shared" si="110"/>
        <v>2.5918573268241788E-6</v>
      </c>
      <c r="AD108" s="13">
        <f t="shared" si="182"/>
        <v>8.8079799715418941E-4</v>
      </c>
      <c r="AE108" s="13">
        <f t="shared" si="111"/>
        <v>1.3142083019799695E-4</v>
      </c>
      <c r="AG108" s="14" t="str">
        <f t="shared" si="183"/>
        <v>100Hz10m</v>
      </c>
      <c r="AH108" s="12">
        <f>IFERROR(MATCH(AG108,'Ref Z'!$T$6:$T$1055,0),0)</f>
        <v>67</v>
      </c>
      <c r="AI108" s="14">
        <f>IF($AH108&gt;0,INDEX('Ref Z'!O$6:O$1055,$AH108),"")</f>
        <v>1.0000747134583723E-2</v>
      </c>
      <c r="AJ108" s="14">
        <f>IF($AH108&gt;0,INDEX('Ref Z'!P$6:P$1055,$AH108),"")</f>
        <v>1.0000000000000001E-7</v>
      </c>
      <c r="AK108" s="14">
        <f>IF($AH108&gt;0,INDEX('Ref Z'!Q$6:Q$1055,$AH108),"")</f>
        <v>9.571273537153569E-6</v>
      </c>
      <c r="AL108" s="14">
        <f>IF($AH108&gt;0,INDEX('Ref Z'!R$6:R$1055,$AH108),"")</f>
        <v>5.0000000000000008E-7</v>
      </c>
      <c r="AM108" s="14">
        <f t="shared" si="93"/>
        <v>1.0000751714704334E-2</v>
      </c>
      <c r="AN108" s="14">
        <f t="shared" si="112"/>
        <v>1.0000109914002987E-7</v>
      </c>
      <c r="AO108" s="13">
        <f t="shared" si="113"/>
        <v>9.5705555655621795E-4</v>
      </c>
      <c r="AP108" s="13">
        <f t="shared" si="114"/>
        <v>4.9996219727720719E-5</v>
      </c>
      <c r="AR108" s="14" t="str">
        <f t="shared" si="184"/>
        <v>100Hz10m10m</v>
      </c>
      <c r="AS108" s="14">
        <f t="shared" si="185"/>
        <v>9.5217979247802509E-7</v>
      </c>
      <c r="AT108" s="14">
        <f t="shared" si="186"/>
        <v>3.677671713101864E-3</v>
      </c>
      <c r="AU108" s="14">
        <f t="shared" si="187"/>
        <v>7.634718913082414E-7</v>
      </c>
      <c r="AV108" s="14">
        <f t="shared" si="188"/>
        <v>1.796533148025992E-3</v>
      </c>
      <c r="AX108" s="14" t="str">
        <f t="shared" si="189"/>
        <v>100Hz10m</v>
      </c>
      <c r="AY108" s="14" t="str">
        <f t="shared" si="190"/>
        <v>100Hz10m</v>
      </c>
      <c r="AZ108" s="14">
        <f t="shared" si="191"/>
        <v>85</v>
      </c>
      <c r="BB108" s="44">
        <f t="shared" si="115"/>
        <v>1.000095290013495</v>
      </c>
      <c r="BC108" s="44">
        <f t="shared" si="116"/>
        <v>5.1837147501025227E-6</v>
      </c>
      <c r="BD108" s="45">
        <f t="shared" si="192"/>
        <v>7.6257559402028536E-5</v>
      </c>
      <c r="BE108" s="44">
        <f t="shared" si="193"/>
        <v>2.6755440647985133E-4</v>
      </c>
      <c r="BF108" t="str">
        <f t="shared" si="117"/>
        <v>OK</v>
      </c>
    </row>
    <row r="109" spans="1:58" x14ac:dyDescent="0.25">
      <c r="A109" s="8">
        <f t="shared" ref="A109:B109" si="206">A108</f>
        <v>10</v>
      </c>
      <c r="B109" s="46" t="str">
        <f t="shared" si="206"/>
        <v>m</v>
      </c>
      <c r="C109" s="10">
        <f t="shared" si="164"/>
        <v>200</v>
      </c>
      <c r="D109" s="7">
        <f t="shared" ref="D109:E109" si="207">D108</f>
        <v>10</v>
      </c>
      <c r="E109" s="7" t="str">
        <f t="shared" si="207"/>
        <v>m</v>
      </c>
      <c r="F109" s="7">
        <v>9.9990962981926952</v>
      </c>
      <c r="G109" s="7">
        <v>2.0428979369761938E-3</v>
      </c>
      <c r="H109" s="7">
        <v>1.5977223750144955E-2</v>
      </c>
      <c r="I109" s="7">
        <v>1.3581517232727801E-3</v>
      </c>
      <c r="J109" s="8" t="s">
        <v>3</v>
      </c>
      <c r="L109" s="8">
        <v>-5.5056805718038866E-4</v>
      </c>
      <c r="M109" s="8">
        <v>1.3992536536186232E-3</v>
      </c>
      <c r="N109" s="8">
        <v>-1.0168771098919664E-3</v>
      </c>
      <c r="O109" s="8">
        <v>3.2033649377041833E-4</v>
      </c>
      <c r="P109" s="8" t="s">
        <v>3</v>
      </c>
      <c r="Q109" s="18" t="str">
        <f t="shared" si="176"/>
        <v>OK</v>
      </c>
      <c r="S109" s="12">
        <f t="shared" si="177"/>
        <v>0.01</v>
      </c>
      <c r="T109" s="11">
        <f t="shared" si="178"/>
        <v>200</v>
      </c>
      <c r="U109" s="11" t="str">
        <f t="shared" si="179"/>
        <v>Hz</v>
      </c>
      <c r="V109" s="12">
        <f t="shared" si="180"/>
        <v>0.01</v>
      </c>
      <c r="W109" s="12">
        <f t="shared" si="181"/>
        <v>1E-3</v>
      </c>
      <c r="X109" s="13">
        <f t="shared" si="106"/>
        <v>9.9996468662498766E-3</v>
      </c>
      <c r="Y109" s="13">
        <f t="shared" si="107"/>
        <v>2.4761548352368142E-6</v>
      </c>
      <c r="Z109" s="13">
        <f t="shared" si="108"/>
        <v>1.6994100860036923E-5</v>
      </c>
      <c r="AA109" s="13">
        <f t="shared" si="109"/>
        <v>1.3954180637608027E-6</v>
      </c>
      <c r="AB109" s="13">
        <f t="shared" si="165"/>
        <v>9.9996613067225935E-3</v>
      </c>
      <c r="AC109" s="14">
        <f t="shared" si="110"/>
        <v>2.4761523950358641E-6</v>
      </c>
      <c r="AD109" s="13">
        <f t="shared" si="182"/>
        <v>1.699468463895759E-3</v>
      </c>
      <c r="AE109" s="13">
        <f t="shared" si="111"/>
        <v>1.395469657482329E-4</v>
      </c>
      <c r="AG109" s="14" t="str">
        <f t="shared" si="183"/>
        <v>200Hz10m</v>
      </c>
      <c r="AH109" s="12">
        <f>IFERROR(MATCH(AG109,'Ref Z'!$T$6:$T$1055,0),0)</f>
        <v>68</v>
      </c>
      <c r="AI109" s="14">
        <f>IF($AH109&gt;0,INDEX('Ref Z'!O$6:O$1055,$AH109),"")</f>
        <v>1.0000479090269394E-2</v>
      </c>
      <c r="AJ109" s="14">
        <f>IF($AH109&gt;0,INDEX('Ref Z'!P$6:P$1055,$AH109),"")</f>
        <v>1.0000000000000001E-7</v>
      </c>
      <c r="AK109" s="14">
        <f>IF($AH109&gt;0,INDEX('Ref Z'!Q$6:Q$1055,$AH109),"")</f>
        <v>1.7729162644916353E-5</v>
      </c>
      <c r="AL109" s="14">
        <f>IF($AH109&gt;0,INDEX('Ref Z'!R$6:R$1055,$AH109),"")</f>
        <v>5.0000000000000008E-7</v>
      </c>
      <c r="AM109" s="14">
        <f t="shared" si="93"/>
        <v>1.0000494805664541E-2</v>
      </c>
      <c r="AN109" s="14">
        <f t="shared" si="112"/>
        <v>1.0000377143413684E-7</v>
      </c>
      <c r="AO109" s="13">
        <f t="shared" si="113"/>
        <v>1.772829472575726E-3</v>
      </c>
      <c r="AP109" s="13">
        <f t="shared" si="114"/>
        <v>4.9997450667657702E-5</v>
      </c>
      <c r="AR109" s="14" t="str">
        <f t="shared" si="184"/>
        <v>200Hz10m10m</v>
      </c>
      <c r="AS109" s="14">
        <f t="shared" si="185"/>
        <v>8.3222401951743574E-7</v>
      </c>
      <c r="AT109" s="14">
        <f t="shared" si="186"/>
        <v>4.0857958751761396E-3</v>
      </c>
      <c r="AU109" s="14">
        <f t="shared" si="187"/>
        <v>7.3506178487943051E-7</v>
      </c>
      <c r="AV109" s="14">
        <f t="shared" si="188"/>
        <v>2.7163034925639824E-3</v>
      </c>
      <c r="AX109" s="14" t="str">
        <f t="shared" si="189"/>
        <v>200Hz10m</v>
      </c>
      <c r="AY109" s="14" t="str">
        <f t="shared" si="190"/>
        <v>200Hz10m</v>
      </c>
      <c r="AZ109" s="14">
        <f t="shared" si="191"/>
        <v>86</v>
      </c>
      <c r="BB109" s="44">
        <f t="shared" si="115"/>
        <v>1.0000833527172952</v>
      </c>
      <c r="BC109" s="44">
        <f t="shared" si="116"/>
        <v>4.9523048910355941E-6</v>
      </c>
      <c r="BD109" s="45">
        <f t="shared" si="192"/>
        <v>7.3361008679966987E-5</v>
      </c>
      <c r="BE109" s="44">
        <f t="shared" si="193"/>
        <v>2.8353688943666362E-4</v>
      </c>
      <c r="BF109" t="str">
        <f t="shared" si="117"/>
        <v>OK</v>
      </c>
    </row>
    <row r="110" spans="1:58" x14ac:dyDescent="0.25">
      <c r="A110" s="8">
        <f t="shared" ref="A110:B110" si="208">A109</f>
        <v>10</v>
      </c>
      <c r="B110" s="46" t="str">
        <f t="shared" si="208"/>
        <v>m</v>
      </c>
      <c r="C110" s="10">
        <f t="shared" si="164"/>
        <v>500</v>
      </c>
      <c r="D110" s="7">
        <f t="shared" ref="D110:E110" si="209">D109</f>
        <v>10</v>
      </c>
      <c r="E110" s="7" t="str">
        <f t="shared" si="209"/>
        <v>m</v>
      </c>
      <c r="F110" s="7">
        <v>10.003950868861009</v>
      </c>
      <c r="G110" s="7">
        <v>6.6917437188321295E-5</v>
      </c>
      <c r="H110" s="7">
        <v>4.416368434062469E-2</v>
      </c>
      <c r="I110" s="7">
        <v>4.7783919447635682E-4</v>
      </c>
      <c r="J110" s="8" t="s">
        <v>3</v>
      </c>
      <c r="L110" s="8">
        <v>-1.2972556524135548E-3</v>
      </c>
      <c r="M110" s="8">
        <v>1.4313525214909009E-3</v>
      </c>
      <c r="N110" s="8">
        <v>-6.6972644750181299E-4</v>
      </c>
      <c r="O110" s="8">
        <v>3.0254331989187927E-4</v>
      </c>
      <c r="P110" s="8" t="s">
        <v>3</v>
      </c>
      <c r="Q110" s="18" t="str">
        <f t="shared" si="176"/>
        <v>OK</v>
      </c>
      <c r="S110" s="12">
        <f t="shared" si="177"/>
        <v>0.01</v>
      </c>
      <c r="T110" s="11">
        <f t="shared" si="178"/>
        <v>500</v>
      </c>
      <c r="U110" s="11" t="str">
        <f t="shared" si="179"/>
        <v>Hz</v>
      </c>
      <c r="V110" s="12">
        <f t="shared" si="180"/>
        <v>0.01</v>
      </c>
      <c r="W110" s="12">
        <f t="shared" si="181"/>
        <v>1E-3</v>
      </c>
      <c r="X110" s="13">
        <f t="shared" si="106"/>
        <v>1.0005248124513423E-2</v>
      </c>
      <c r="Y110" s="13">
        <f t="shared" si="107"/>
        <v>1.4329159026887142E-6</v>
      </c>
      <c r="Z110" s="13">
        <f t="shared" si="108"/>
        <v>4.4833410788126506E-5</v>
      </c>
      <c r="AA110" s="13">
        <f t="shared" si="109"/>
        <v>5.6556410440286396E-7</v>
      </c>
      <c r="AB110" s="13">
        <f t="shared" si="165"/>
        <v>1.0005348573028441E-2</v>
      </c>
      <c r="AC110" s="14">
        <f t="shared" si="110"/>
        <v>1.4329037580291235E-6</v>
      </c>
      <c r="AD110" s="13">
        <f t="shared" si="182"/>
        <v>4.4809594084832651E-3</v>
      </c>
      <c r="AE110" s="13">
        <f t="shared" si="111"/>
        <v>5.6529252236892371E-5</v>
      </c>
      <c r="AG110" s="14" t="str">
        <f t="shared" si="183"/>
        <v>500Hz10m</v>
      </c>
      <c r="AH110" s="12">
        <f>IFERROR(MATCH(AG110,'Ref Z'!$T$6:$T$1055,0),0)</f>
        <v>69</v>
      </c>
      <c r="AI110" s="14">
        <f>IF($AH110&gt;0,INDEX('Ref Z'!O$6:O$1055,$AH110),"")</f>
        <v>1.0005916544907545E-2</v>
      </c>
      <c r="AJ110" s="14">
        <f>IF($AH110&gt;0,INDEX('Ref Z'!P$6:P$1055,$AH110),"")</f>
        <v>1.5811388300841901E-7</v>
      </c>
      <c r="AK110" s="14">
        <f>IF($AH110&gt;0,INDEX('Ref Z'!Q$6:Q$1055,$AH110),"")</f>
        <v>4.5355796872112129E-5</v>
      </c>
      <c r="AL110" s="14">
        <f>IF($AH110&gt;0,INDEX('Ref Z'!R$6:R$1055,$AH110),"")</f>
        <v>5.0000000000000008E-7</v>
      </c>
      <c r="AM110" s="14">
        <f t="shared" si="93"/>
        <v>1.0006019340974934E-2</v>
      </c>
      <c r="AN110" s="14">
        <f t="shared" si="112"/>
        <v>1.5812850159449342E-7</v>
      </c>
      <c r="AO110" s="13">
        <f t="shared" si="113"/>
        <v>4.5328667322054785E-3</v>
      </c>
      <c r="AP110" s="13">
        <f t="shared" si="114"/>
        <v>4.9969459374779795E-5</v>
      </c>
      <c r="AR110" s="14" t="str">
        <f t="shared" si="184"/>
        <v>500Hz10m10m</v>
      </c>
      <c r="AS110" s="14">
        <f t="shared" si="185"/>
        <v>6.6842039412109977E-7</v>
      </c>
      <c r="AT110" s="14">
        <f t="shared" si="186"/>
        <v>1.3383496777528549E-4</v>
      </c>
      <c r="AU110" s="14">
        <f t="shared" si="187"/>
        <v>5.2238608398562266E-7</v>
      </c>
      <c r="AV110" s="14">
        <f t="shared" si="188"/>
        <v>9.5567851974984457E-4</v>
      </c>
      <c r="AX110" s="14" t="str">
        <f t="shared" si="189"/>
        <v>500Hz10m</v>
      </c>
      <c r="AY110" s="14" t="str">
        <f t="shared" si="190"/>
        <v>500Hz10m</v>
      </c>
      <c r="AZ110" s="14">
        <f t="shared" si="191"/>
        <v>87</v>
      </c>
      <c r="BB110" s="44">
        <f t="shared" si="115"/>
        <v>1.0000670409373142</v>
      </c>
      <c r="BC110" s="44">
        <f t="shared" si="116"/>
        <v>2.8658079527829039E-6</v>
      </c>
      <c r="BD110" s="45">
        <f t="shared" si="192"/>
        <v>5.190732372221344E-5</v>
      </c>
      <c r="BE110" s="44">
        <f t="shared" si="193"/>
        <v>1.2360894912609108E-4</v>
      </c>
      <c r="BF110" t="str">
        <f t="shared" si="117"/>
        <v>OK</v>
      </c>
    </row>
    <row r="111" spans="1:58" x14ac:dyDescent="0.25">
      <c r="A111" s="8">
        <f t="shared" ref="A111:B111" si="210">A110</f>
        <v>10</v>
      </c>
      <c r="B111" s="46" t="str">
        <f t="shared" si="210"/>
        <v>m</v>
      </c>
      <c r="C111" s="10">
        <f t="shared" si="164"/>
        <v>1000</v>
      </c>
      <c r="D111" s="7">
        <f t="shared" ref="D111:E111" si="211">D110</f>
        <v>10</v>
      </c>
      <c r="E111" s="7" t="str">
        <f t="shared" si="211"/>
        <v>m</v>
      </c>
      <c r="F111" s="7">
        <v>10.017707490646107</v>
      </c>
      <c r="G111" s="7">
        <v>5.5185134464698501E-4</v>
      </c>
      <c r="H111" s="7">
        <v>9.1546286030576018E-2</v>
      </c>
      <c r="I111" s="7">
        <v>3.9563673688098439E-4</v>
      </c>
      <c r="J111" s="8" t="s">
        <v>3</v>
      </c>
      <c r="L111" s="8">
        <v>-2.72552041620629E-4</v>
      </c>
      <c r="M111" s="8">
        <v>6.8503630503240188E-4</v>
      </c>
      <c r="N111" s="8">
        <v>-1.3441141784047447E-3</v>
      </c>
      <c r="O111" s="8">
        <v>9.202930383515707E-4</v>
      </c>
      <c r="P111" s="8" t="s">
        <v>3</v>
      </c>
      <c r="Q111" s="18" t="str">
        <f t="shared" si="176"/>
        <v>OK</v>
      </c>
      <c r="S111" s="12">
        <f t="shared" si="177"/>
        <v>0.01</v>
      </c>
      <c r="T111" s="11">
        <f t="shared" si="178"/>
        <v>1</v>
      </c>
      <c r="U111" s="11" t="str">
        <f t="shared" si="179"/>
        <v>kHz</v>
      </c>
      <c r="V111" s="12">
        <f t="shared" si="180"/>
        <v>0.01</v>
      </c>
      <c r="W111" s="12">
        <f t="shared" si="181"/>
        <v>1E-3</v>
      </c>
      <c r="X111" s="13">
        <f t="shared" si="106"/>
        <v>1.0017980042687728E-2</v>
      </c>
      <c r="Y111" s="13">
        <f t="shared" si="107"/>
        <v>8.7966734951408278E-7</v>
      </c>
      <c r="Z111" s="13">
        <f t="shared" si="108"/>
        <v>9.2890400208980769E-5</v>
      </c>
      <c r="AA111" s="13">
        <f t="shared" si="109"/>
        <v>1.0017323514832687E-6</v>
      </c>
      <c r="AB111" s="13">
        <f t="shared" si="165"/>
        <v>1.0018410690430923E-2</v>
      </c>
      <c r="AC111" s="14">
        <f t="shared" si="110"/>
        <v>8.7967857137807284E-7</v>
      </c>
      <c r="AD111" s="13">
        <f t="shared" si="182"/>
        <v>9.2721025406619778E-3</v>
      </c>
      <c r="AE111" s="13">
        <f t="shared" si="111"/>
        <v>9.9988164579111236E-5</v>
      </c>
      <c r="AG111" s="14" t="str">
        <f t="shared" si="183"/>
        <v>1kHz10m</v>
      </c>
      <c r="AH111" s="12">
        <f>IFERROR(MATCH(AG111,'Ref Z'!$T$6:$T$1055,0),0)</f>
        <v>70</v>
      </c>
      <c r="AI111" s="14">
        <f>IF($AH111&gt;0,INDEX('Ref Z'!O$6:O$1055,$AH111),"")</f>
        <v>1.0018411880366451E-2</v>
      </c>
      <c r="AJ111" s="14">
        <f>IF($AH111&gt;0,INDEX('Ref Z'!P$6:P$1055,$AH111),"")</f>
        <v>4.4721359549995803E-7</v>
      </c>
      <c r="AK111" s="14">
        <f>IF($AH111&gt;0,INDEX('Ref Z'!Q$6:Q$1055,$AH111),"")</f>
        <v>9.3275134214185939E-5</v>
      </c>
      <c r="AL111" s="14">
        <f>IF($AH111&gt;0,INDEX('Ref Z'!R$6:R$1055,$AH111),"")</f>
        <v>1.0000000000000002E-6</v>
      </c>
      <c r="AM111" s="14">
        <f t="shared" si="93"/>
        <v>1.0018846084022369E-2</v>
      </c>
      <c r="AN111" s="14">
        <f t="shared" si="112"/>
        <v>4.4729111370562772E-7</v>
      </c>
      <c r="AO111" s="13">
        <f t="shared" si="113"/>
        <v>9.310102274184457E-3</v>
      </c>
      <c r="AP111" s="13">
        <f t="shared" si="114"/>
        <v>9.9808433108245845E-5</v>
      </c>
      <c r="AR111" s="14" t="str">
        <f t="shared" si="184"/>
        <v>1kHz10m10m</v>
      </c>
      <c r="AS111" s="14">
        <f t="shared" si="185"/>
        <v>4.3183767872365109E-7</v>
      </c>
      <c r="AT111" s="14">
        <f t="shared" si="186"/>
        <v>1.1037027798980765E-3</v>
      </c>
      <c r="AU111" s="14">
        <f t="shared" si="187"/>
        <v>3.8473400520516949E-7</v>
      </c>
      <c r="AV111" s="14">
        <f t="shared" si="188"/>
        <v>7.9127410565450274E-4</v>
      </c>
      <c r="AX111" s="14" t="str">
        <f t="shared" si="189"/>
        <v>1kHz10m</v>
      </c>
      <c r="AY111" s="14" t="str">
        <f t="shared" si="190"/>
        <v>1kHz10m</v>
      </c>
      <c r="AZ111" s="14">
        <f t="shared" si="191"/>
        <v>88</v>
      </c>
      <c r="BB111" s="44">
        <f t="shared" si="115"/>
        <v>1.0000434593474854</v>
      </c>
      <c r="BC111" s="44">
        <f t="shared" si="116"/>
        <v>1.7593628495671996E-6</v>
      </c>
      <c r="BD111" s="45">
        <f t="shared" si="192"/>
        <v>3.7999733522479234E-5</v>
      </c>
      <c r="BE111" s="44">
        <f t="shared" si="193"/>
        <v>2.2350001240071759E-4</v>
      </c>
      <c r="BF111" t="str">
        <f t="shared" si="117"/>
        <v>OK</v>
      </c>
    </row>
    <row r="112" spans="1:58" x14ac:dyDescent="0.25">
      <c r="A112" s="8">
        <f t="shared" ref="A112:B112" si="212">A111</f>
        <v>10</v>
      </c>
      <c r="B112" s="46" t="str">
        <f t="shared" si="212"/>
        <v>m</v>
      </c>
      <c r="C112" s="10">
        <f t="shared" si="164"/>
        <v>2000</v>
      </c>
      <c r="D112" s="7">
        <f t="shared" ref="D112:E112" si="213">D111</f>
        <v>10</v>
      </c>
      <c r="E112" s="7" t="str">
        <f t="shared" si="213"/>
        <v>m</v>
      </c>
      <c r="F112" s="7">
        <v>10.049391450810447</v>
      </c>
      <c r="G112" s="7">
        <v>1.827552047756351E-3</v>
      </c>
      <c r="H112" s="7">
        <v>0.18801086617893495</v>
      </c>
      <c r="I112" s="7">
        <v>1.9670654278939772E-3</v>
      </c>
      <c r="J112" s="8" t="s">
        <v>3</v>
      </c>
      <c r="L112" s="8">
        <v>-9.8371039901684262E-4</v>
      </c>
      <c r="M112" s="8">
        <v>8.4050475713952702E-4</v>
      </c>
      <c r="N112" s="8">
        <v>2.6272813572647617E-4</v>
      </c>
      <c r="O112" s="8">
        <v>1.9751739396592725E-3</v>
      </c>
      <c r="P112" s="8" t="s">
        <v>3</v>
      </c>
      <c r="Q112" s="18" t="str">
        <f t="shared" si="176"/>
        <v>OK</v>
      </c>
      <c r="S112" s="12">
        <f t="shared" si="177"/>
        <v>0.01</v>
      </c>
      <c r="T112" s="11">
        <f t="shared" si="178"/>
        <v>2</v>
      </c>
      <c r="U112" s="11" t="str">
        <f t="shared" si="179"/>
        <v>kHz</v>
      </c>
      <c r="V112" s="12">
        <f t="shared" si="180"/>
        <v>0.01</v>
      </c>
      <c r="W112" s="12">
        <f t="shared" si="181"/>
        <v>1E-3</v>
      </c>
      <c r="X112" s="13">
        <f t="shared" si="106"/>
        <v>1.0050375161209464E-2</v>
      </c>
      <c r="Y112" s="13">
        <f t="shared" si="107"/>
        <v>2.0115652447864092E-6</v>
      </c>
      <c r="Z112" s="13">
        <f t="shared" si="108"/>
        <v>1.8774813804320849E-4</v>
      </c>
      <c r="AA112" s="13">
        <f t="shared" si="109"/>
        <v>2.7875900863514437E-6</v>
      </c>
      <c r="AB112" s="13">
        <f t="shared" si="165"/>
        <v>1.0052128642451551E-2</v>
      </c>
      <c r="AC112" s="14">
        <f t="shared" si="110"/>
        <v>2.011888151189447E-6</v>
      </c>
      <c r="AD112" s="13">
        <f t="shared" si="182"/>
        <v>1.8678536888720707E-2</v>
      </c>
      <c r="AE112" s="13">
        <f t="shared" si="111"/>
        <v>2.7729022808314099E-4</v>
      </c>
      <c r="AG112" s="14" t="str">
        <f t="shared" si="183"/>
        <v>2kHz10m</v>
      </c>
      <c r="AH112" s="12">
        <f>IFERROR(MATCH(AG112,'Ref Z'!$T$6:$T$1055,0),0)</f>
        <v>71</v>
      </c>
      <c r="AI112" s="14">
        <f>IF($AH112&gt;0,INDEX('Ref Z'!O$6:O$1055,$AH112),"")</f>
        <v>1.0050698346017992E-2</v>
      </c>
      <c r="AJ112" s="14">
        <f>IF($AH112&gt;0,INDEX('Ref Z'!P$6:P$1055,$AH112),"")</f>
        <v>1.2649110640673521E-6</v>
      </c>
      <c r="AK112" s="14">
        <f>IF($AH112&gt;0,INDEX('Ref Z'!Q$6:Q$1055,$AH112),"")</f>
        <v>1.8716346976889467E-4</v>
      </c>
      <c r="AL112" s="14">
        <f>IF($AH112&gt;0,INDEX('Ref Z'!R$6:R$1055,$AH112),"")</f>
        <v>2.0000000000000003E-6</v>
      </c>
      <c r="AM112" s="14">
        <f t="shared" si="93"/>
        <v>1.0052440868120774E-2</v>
      </c>
      <c r="AN112" s="14">
        <f t="shared" si="112"/>
        <v>1.265239888387297E-6</v>
      </c>
      <c r="AO112" s="13">
        <f t="shared" si="113"/>
        <v>1.8619784734698861E-2</v>
      </c>
      <c r="AP112" s="13">
        <f t="shared" si="114"/>
        <v>1.9893596208398211E-4</v>
      </c>
      <c r="AR112" s="14" t="str">
        <f t="shared" si="184"/>
        <v>2kHz10m10m</v>
      </c>
      <c r="AS112" s="14">
        <f t="shared" si="185"/>
        <v>3.2318480852784603E-7</v>
      </c>
      <c r="AT112" s="14">
        <f t="shared" si="186"/>
        <v>3.6551043143847111E-3</v>
      </c>
      <c r="AU112" s="14">
        <f t="shared" si="187"/>
        <v>-5.8466827431382274E-7</v>
      </c>
      <c r="AV112" s="14">
        <f t="shared" si="188"/>
        <v>3.9341313641594209E-3</v>
      </c>
      <c r="AX112" s="14" t="str">
        <f t="shared" si="189"/>
        <v>2kHz10m</v>
      </c>
      <c r="AY112" s="14" t="str">
        <f t="shared" si="190"/>
        <v>2kHz10m</v>
      </c>
      <c r="AZ112" s="14">
        <f t="shared" si="191"/>
        <v>89</v>
      </c>
      <c r="BB112" s="44">
        <f t="shared" si="115"/>
        <v>1.0000310606519602</v>
      </c>
      <c r="BC112" s="44">
        <f t="shared" si="116"/>
        <v>4.0237964024186822E-6</v>
      </c>
      <c r="BD112" s="45">
        <f t="shared" si="192"/>
        <v>-5.8752154021846081E-5</v>
      </c>
      <c r="BE112" s="44">
        <f t="shared" si="193"/>
        <v>5.8918163529753792E-4</v>
      </c>
      <c r="BF112" t="str">
        <f t="shared" si="117"/>
        <v>OK</v>
      </c>
    </row>
    <row r="113" spans="1:58" x14ac:dyDescent="0.25">
      <c r="A113" s="8">
        <f t="shared" ref="A113:B113" si="214">A112</f>
        <v>10</v>
      </c>
      <c r="B113" s="46" t="str">
        <f t="shared" si="214"/>
        <v>m</v>
      </c>
      <c r="C113" s="10">
        <f t="shared" si="164"/>
        <v>5000</v>
      </c>
      <c r="D113" s="7">
        <f t="shared" ref="D113:E113" si="215">D112</f>
        <v>10</v>
      </c>
      <c r="E113" s="7" t="str">
        <f t="shared" si="215"/>
        <v>m</v>
      </c>
      <c r="F113" s="7">
        <v>10.198148029954158</v>
      </c>
      <c r="G113" s="7">
        <v>9.4658456186962156E-4</v>
      </c>
      <c r="H113" s="7">
        <v>0.46825109697423317</v>
      </c>
      <c r="I113" s="7">
        <v>4.6664254001277557E-4</v>
      </c>
      <c r="J113" s="8" t="s">
        <v>3</v>
      </c>
      <c r="L113" s="8">
        <v>6.5625274524662628E-5</v>
      </c>
      <c r="M113" s="8">
        <v>9.8072213904172156E-4</v>
      </c>
      <c r="N113" s="8">
        <v>-1.1404736944299386E-3</v>
      </c>
      <c r="O113" s="8">
        <v>1.641703373689854E-3</v>
      </c>
      <c r="P113" s="8" t="s">
        <v>3</v>
      </c>
      <c r="Q113" s="18" t="str">
        <f t="shared" si="176"/>
        <v>OK</v>
      </c>
      <c r="S113" s="12">
        <f t="shared" si="177"/>
        <v>0.01</v>
      </c>
      <c r="T113" s="11">
        <f t="shared" si="178"/>
        <v>5</v>
      </c>
      <c r="U113" s="11" t="str">
        <f t="shared" si="179"/>
        <v>kHz</v>
      </c>
      <c r="V113" s="12">
        <f t="shared" si="180"/>
        <v>0.01</v>
      </c>
      <c r="W113" s="12">
        <f t="shared" si="181"/>
        <v>1E-3</v>
      </c>
      <c r="X113" s="13">
        <f t="shared" si="106"/>
        <v>1.0198082404679634E-2</v>
      </c>
      <c r="Y113" s="13">
        <f t="shared" si="107"/>
        <v>1.3630254021024236E-6</v>
      </c>
      <c r="Z113" s="13">
        <f t="shared" si="108"/>
        <v>4.6939157066866314E-4</v>
      </c>
      <c r="AA113" s="13">
        <f t="shared" si="109"/>
        <v>1.7067352540257154E-6</v>
      </c>
      <c r="AB113" s="13">
        <f t="shared" si="165"/>
        <v>1.0208879134324745E-2</v>
      </c>
      <c r="AC113" s="14">
        <f t="shared" si="110"/>
        <v>1.3638433896701764E-6</v>
      </c>
      <c r="AD113" s="13">
        <f t="shared" si="182"/>
        <v>4.5994972408326715E-2</v>
      </c>
      <c r="AE113" s="13">
        <f t="shared" si="111"/>
        <v>1.6711743304865839E-4</v>
      </c>
      <c r="AG113" s="14" t="str">
        <f t="shared" si="183"/>
        <v>5kHz10m</v>
      </c>
      <c r="AH113" s="12">
        <f>IFERROR(MATCH(AG113,'Ref Z'!$T$6:$T$1055,0),0)</f>
        <v>72</v>
      </c>
      <c r="AI113" s="14">
        <f>IF($AH113&gt;0,INDEX('Ref Z'!O$6:O$1055,$AH113),"")</f>
        <v>1.0199069424904544E-2</v>
      </c>
      <c r="AJ113" s="14">
        <f>IF($AH113&gt;0,INDEX('Ref Z'!P$6:P$1055,$AH113),"")</f>
        <v>5.0000000000000004E-6</v>
      </c>
      <c r="AK113" s="14">
        <f>IF($AH113&gt;0,INDEX('Ref Z'!Q$6:Q$1055,$AH113),"")</f>
        <v>4.6838872586203782E-4</v>
      </c>
      <c r="AL113" s="14">
        <f>IF($AH113&gt;0,INDEX('Ref Z'!R$6:R$1055,$AH113),"")</f>
        <v>5.0000000000000004E-6</v>
      </c>
      <c r="AM113" s="14">
        <f t="shared" si="93"/>
        <v>1.0209819054838209E-2</v>
      </c>
      <c r="AN113" s="14">
        <f t="shared" si="112"/>
        <v>5.0000000000000004E-6</v>
      </c>
      <c r="AO113" s="13">
        <f t="shared" si="113"/>
        <v>4.5892407791383365E-2</v>
      </c>
      <c r="AP113" s="13">
        <f t="shared" si="114"/>
        <v>4.8972464381047084E-4</v>
      </c>
      <c r="AR113" s="14" t="str">
        <f t="shared" si="184"/>
        <v>5kHz10m10m</v>
      </c>
      <c r="AS113" s="14">
        <f t="shared" si="185"/>
        <v>9.8702022490945729E-7</v>
      </c>
      <c r="AT113" s="14">
        <f t="shared" si="186"/>
        <v>1.893175726413059E-3</v>
      </c>
      <c r="AU113" s="14">
        <f t="shared" si="187"/>
        <v>-1.0028448066253188E-6</v>
      </c>
      <c r="AV113" s="14">
        <f t="shared" si="188"/>
        <v>9.332984734790363E-4</v>
      </c>
      <c r="AX113" s="14" t="str">
        <f t="shared" si="189"/>
        <v>5kHz10m</v>
      </c>
      <c r="AY113" s="14" t="str">
        <f t="shared" si="190"/>
        <v>5kHz10m</v>
      </c>
      <c r="AZ113" s="14">
        <f t="shared" si="191"/>
        <v>90</v>
      </c>
      <c r="BB113" s="44">
        <f t="shared" si="115"/>
        <v>1.0000920689236397</v>
      </c>
      <c r="BC113" s="44">
        <f t="shared" si="116"/>
        <v>2.7281643455843398E-6</v>
      </c>
      <c r="BD113" s="45">
        <f t="shared" si="192"/>
        <v>-1.0256461694335001E-4</v>
      </c>
      <c r="BE113" s="44">
        <f t="shared" si="193"/>
        <v>5.929107626535243E-4</v>
      </c>
      <c r="BF113" t="str">
        <f t="shared" si="117"/>
        <v>OK</v>
      </c>
    </row>
    <row r="114" spans="1:58" ht="19.5" customHeight="1" x14ac:dyDescent="0.25">
      <c r="A114" s="8">
        <v>100</v>
      </c>
      <c r="B114" s="46" t="s">
        <v>3</v>
      </c>
      <c r="C114" s="10">
        <f t="shared" ref="C114:C132" si="216">C96</f>
        <v>0.01</v>
      </c>
      <c r="D114" s="7">
        <v>10</v>
      </c>
      <c r="E114" s="7" t="s">
        <v>3</v>
      </c>
      <c r="F114" s="7">
        <v>10.002138844729085</v>
      </c>
      <c r="G114" s="7">
        <v>1.6526639197351342E-3</v>
      </c>
      <c r="H114" s="7">
        <v>-8.1449839056335811E-4</v>
      </c>
      <c r="I114" s="7">
        <v>1.0775502443176321E-3</v>
      </c>
      <c r="J114" s="8" t="s">
        <v>3</v>
      </c>
      <c r="L114" s="8">
        <v>1.9321188105116082E-3</v>
      </c>
      <c r="M114" s="8">
        <v>5.3965775219015177E-4</v>
      </c>
      <c r="N114" s="8">
        <v>2.4088643498924408E-4</v>
      </c>
      <c r="O114" s="8">
        <v>1.5101499664316325E-3</v>
      </c>
      <c r="P114" s="8" t="s">
        <v>3</v>
      </c>
      <c r="Q114" s="18" t="str">
        <f t="shared" si="176"/>
        <v>OK</v>
      </c>
      <c r="S114" s="12">
        <f t="shared" si="177"/>
        <v>0.1</v>
      </c>
      <c r="T114" s="11">
        <f t="shared" si="178"/>
        <v>10</v>
      </c>
      <c r="U114" s="11" t="str">
        <f t="shared" si="179"/>
        <v>mHz</v>
      </c>
      <c r="V114" s="12">
        <f t="shared" si="180"/>
        <v>0.01</v>
      </c>
      <c r="W114" s="12">
        <f t="shared" si="181"/>
        <v>1E-3</v>
      </c>
      <c r="X114" s="13">
        <f t="shared" si="106"/>
        <v>1.0000206725918575E-2</v>
      </c>
      <c r="Y114" s="13">
        <f t="shared" si="107"/>
        <v>1.7385420676800503E-6</v>
      </c>
      <c r="Z114" s="13">
        <f t="shared" si="108"/>
        <v>-1.0553848255526022E-6</v>
      </c>
      <c r="AA114" s="13">
        <f t="shared" si="109"/>
        <v>1.8551731590723413E-6</v>
      </c>
      <c r="AB114" s="13">
        <f>SUMSQ(X114,Z114)^0.5</f>
        <v>1.000020678160928E-2</v>
      </c>
      <c r="AC114" s="14">
        <f t="shared" si="110"/>
        <v>1.7385420690226497E-6</v>
      </c>
      <c r="AD114" s="13">
        <f t="shared" si="182"/>
        <v>-1.0553630045456871E-4</v>
      </c>
      <c r="AE114" s="13">
        <f t="shared" si="111"/>
        <v>1.8551347970382717E-4</v>
      </c>
      <c r="AG114" s="14" t="str">
        <f t="shared" si="183"/>
        <v>10mHz10m</v>
      </c>
      <c r="AH114" s="12">
        <f>IFERROR(MATCH(AG114,'Ref Z'!$T$6:$T$1055,0),0)</f>
        <v>55</v>
      </c>
      <c r="AI114" s="14">
        <f>IF($AH114&gt;0,INDEX('Ref Z'!O$6:O$1055,$AH114),"")</f>
        <v>1.0000414674732554E-2</v>
      </c>
      <c r="AJ114" s="14">
        <f>IF($AH114&gt;0,INDEX('Ref Z'!P$6:P$1055,$AH114),"")</f>
        <v>1.0000000000000001E-7</v>
      </c>
      <c r="AK114" s="14">
        <f>IF($AH114&gt;0,INDEX('Ref Z'!Q$6:Q$1055,$AH114),"")</f>
        <v>-5.5374140796520377E-8</v>
      </c>
      <c r="AL114" s="14">
        <f>IF($AH114&gt;0,INDEX('Ref Z'!R$6:R$1055,$AH114),"")</f>
        <v>5.0000000000000008E-7</v>
      </c>
      <c r="AM114" s="14">
        <f t="shared" si="93"/>
        <v>1.0000414674885862E-2</v>
      </c>
      <c r="AN114" s="14">
        <f t="shared" si="112"/>
        <v>1.000000000367925E-7</v>
      </c>
      <c r="AO114" s="13">
        <f t="shared" si="113"/>
        <v>-5.5371844665466677E-6</v>
      </c>
      <c r="AP114" s="13">
        <f t="shared" si="114"/>
        <v>4.999792671080895E-5</v>
      </c>
      <c r="AR114" s="14" t="str">
        <f t="shared" si="184"/>
        <v>10mHz100m10m</v>
      </c>
      <c r="AS114" s="14">
        <f t="shared" si="185"/>
        <v>2.0794881397910581E-7</v>
      </c>
      <c r="AT114" s="14">
        <f t="shared" si="186"/>
        <v>3.3053278409829775E-3</v>
      </c>
      <c r="AU114" s="14">
        <f t="shared" si="187"/>
        <v>1.0000106847560819E-6</v>
      </c>
      <c r="AV114" s="14">
        <f t="shared" si="188"/>
        <v>2.1551005466371991E-3</v>
      </c>
      <c r="AX114" s="14" t="str">
        <f t="shared" si="189"/>
        <v>10mHz100m</v>
      </c>
      <c r="AY114" s="14" t="str">
        <f t="shared" si="190"/>
        <v>10mHz100m</v>
      </c>
      <c r="AZ114" s="14">
        <f t="shared" si="191"/>
        <v>109</v>
      </c>
      <c r="BB114" s="44">
        <f t="shared" si="115"/>
        <v>1.0000207888977819</v>
      </c>
      <c r="BC114" s="44">
        <f t="shared" si="116"/>
        <v>3.4770842818498923E-6</v>
      </c>
      <c r="BD114" s="45">
        <f t="shared" si="192"/>
        <v>9.9999115988022046E-5</v>
      </c>
      <c r="BE114" s="44">
        <f t="shared" si="193"/>
        <v>3.7438055142150297E-4</v>
      </c>
      <c r="BF114" t="str">
        <f t="shared" si="117"/>
        <v>OK</v>
      </c>
    </row>
    <row r="115" spans="1:58" x14ac:dyDescent="0.25">
      <c r="A115" s="8">
        <f>A114</f>
        <v>100</v>
      </c>
      <c r="B115" s="46" t="str">
        <f>B114</f>
        <v>m</v>
      </c>
      <c r="C115" s="10">
        <f t="shared" si="216"/>
        <v>0.02</v>
      </c>
      <c r="D115" s="7">
        <f>D114</f>
        <v>10</v>
      </c>
      <c r="E115" s="7" t="str">
        <f>E114</f>
        <v>m</v>
      </c>
      <c r="F115" s="7">
        <v>10.000920283269775</v>
      </c>
      <c r="G115" s="7">
        <v>1.517278632625883E-3</v>
      </c>
      <c r="H115" s="7">
        <v>-1.255140611328548E-3</v>
      </c>
      <c r="I115" s="7">
        <v>1.7859198610612032E-3</v>
      </c>
      <c r="J115" s="8" t="s">
        <v>3</v>
      </c>
      <c r="L115" s="8">
        <v>-1.2832408009033657E-3</v>
      </c>
      <c r="M115" s="8">
        <v>2.2361879908430719E-4</v>
      </c>
      <c r="N115" s="8">
        <v>-1.5835966799569029E-3</v>
      </c>
      <c r="O115" s="8">
        <v>1.2154967103768103E-3</v>
      </c>
      <c r="P115" s="8" t="s">
        <v>3</v>
      </c>
      <c r="Q115" s="18" t="str">
        <f t="shared" si="176"/>
        <v>OK</v>
      </c>
      <c r="S115" s="12">
        <f t="shared" si="177"/>
        <v>0.1</v>
      </c>
      <c r="T115" s="11">
        <f t="shared" si="178"/>
        <v>20</v>
      </c>
      <c r="U115" s="11" t="str">
        <f t="shared" si="179"/>
        <v>mHz</v>
      </c>
      <c r="V115" s="12">
        <f t="shared" si="180"/>
        <v>0.01</v>
      </c>
      <c r="W115" s="12">
        <f t="shared" si="181"/>
        <v>1E-3</v>
      </c>
      <c r="X115" s="13">
        <f t="shared" si="106"/>
        <v>1.0002203524070679E-2</v>
      </c>
      <c r="Y115" s="13">
        <f t="shared" si="107"/>
        <v>1.5336687440014475E-6</v>
      </c>
      <c r="Z115" s="13">
        <f t="shared" si="108"/>
        <v>3.2845606862835492E-7</v>
      </c>
      <c r="AA115" s="13">
        <f t="shared" si="109"/>
        <v>2.1603106265233513E-6</v>
      </c>
      <c r="AB115" s="13">
        <f t="shared" ref="AB115:AB131" si="217">SUMSQ(X115,Z115)^0.5</f>
        <v>1.000220352946366E-2</v>
      </c>
      <c r="AC115" s="14">
        <f t="shared" si="110"/>
        <v>1.5336687448152435E-6</v>
      </c>
      <c r="AD115" s="13">
        <f t="shared" si="182"/>
        <v>3.2838370836970933E-5</v>
      </c>
      <c r="AE115" s="13">
        <f t="shared" si="111"/>
        <v>2.1598347000058036E-4</v>
      </c>
      <c r="AG115" s="14" t="str">
        <f t="shared" si="183"/>
        <v>20mHz10m</v>
      </c>
      <c r="AH115" s="12">
        <f>IFERROR(MATCH(AG115,'Ref Z'!$T$6:$T$1055,0),0)</f>
        <v>56</v>
      </c>
      <c r="AI115" s="14">
        <f>IF($AH115&gt;0,INDEX('Ref Z'!O$6:O$1055,$AH115),"")</f>
        <v>1.0001451016869072E-2</v>
      </c>
      <c r="AJ115" s="14">
        <f>IF($AH115&gt;0,INDEX('Ref Z'!P$6:P$1055,$AH115),"")</f>
        <v>1.0000000000000001E-7</v>
      </c>
      <c r="AK115" s="14">
        <f>IF($AH115&gt;0,INDEX('Ref Z'!Q$6:Q$1055,$AH115),"")</f>
        <v>1.3285701074319548E-6</v>
      </c>
      <c r="AL115" s="14">
        <f>IF($AH115&gt;0,INDEX('Ref Z'!R$6:R$1055,$AH115),"")</f>
        <v>5.0000000000000008E-7</v>
      </c>
      <c r="AM115" s="14">
        <f t="shared" si="93"/>
        <v>1.0001451105111194E-2</v>
      </c>
      <c r="AN115" s="14">
        <f t="shared" si="112"/>
        <v>1.0000002117503424E-7</v>
      </c>
      <c r="AO115" s="13">
        <f t="shared" si="113"/>
        <v>1.3283773498230572E-4</v>
      </c>
      <c r="AP115" s="13">
        <f t="shared" si="114"/>
        <v>4.9992745103705018E-5</v>
      </c>
      <c r="AR115" s="14" t="str">
        <f t="shared" si="184"/>
        <v>20mHz100m10m</v>
      </c>
      <c r="AS115" s="14">
        <f t="shared" si="185"/>
        <v>-7.5250720160680018E-7</v>
      </c>
      <c r="AT115" s="14">
        <f t="shared" si="186"/>
        <v>3.0345572668994529E-3</v>
      </c>
      <c r="AU115" s="14">
        <f t="shared" si="187"/>
        <v>1.0001140388035999E-6</v>
      </c>
      <c r="AV115" s="14">
        <f t="shared" si="188"/>
        <v>3.5718397571183774E-3</v>
      </c>
      <c r="AX115" s="14" t="str">
        <f t="shared" si="189"/>
        <v>20mHz100m</v>
      </c>
      <c r="AY115" s="14" t="str">
        <f t="shared" si="190"/>
        <v>20mHz100m</v>
      </c>
      <c r="AZ115" s="14">
        <f t="shared" si="191"/>
        <v>110</v>
      </c>
      <c r="BB115" s="44">
        <f t="shared" si="115"/>
        <v>0.99992477414099312</v>
      </c>
      <c r="BC115" s="44">
        <f t="shared" si="116"/>
        <v>3.067337652710219E-6</v>
      </c>
      <c r="BD115" s="45">
        <f t="shared" si="192"/>
        <v>9.9999364145334792E-5</v>
      </c>
      <c r="BE115" s="44">
        <f t="shared" si="193"/>
        <v>4.3485021768072097E-4</v>
      </c>
      <c r="BF115" t="str">
        <f t="shared" si="117"/>
        <v>OK</v>
      </c>
    </row>
    <row r="116" spans="1:58" x14ac:dyDescent="0.25">
      <c r="A116" s="8">
        <f t="shared" ref="A116:B116" si="218">A115</f>
        <v>100</v>
      </c>
      <c r="B116" s="46" t="str">
        <f t="shared" si="218"/>
        <v>m</v>
      </c>
      <c r="C116" s="10">
        <f t="shared" si="216"/>
        <v>0.05</v>
      </c>
      <c r="D116" s="7">
        <f t="shared" ref="D116:E116" si="219">D115</f>
        <v>10</v>
      </c>
      <c r="E116" s="7" t="str">
        <f t="shared" si="219"/>
        <v>m</v>
      </c>
      <c r="F116" s="7">
        <v>10.000120767230721</v>
      </c>
      <c r="G116" s="7">
        <v>6.5158467459664176E-4</v>
      </c>
      <c r="H116" s="7">
        <v>-3.2543842453350022E-3</v>
      </c>
      <c r="I116" s="7">
        <v>1.6579342890306486E-3</v>
      </c>
      <c r="J116" s="8" t="s">
        <v>3</v>
      </c>
      <c r="L116" s="8">
        <v>-1.2885389114510084E-4</v>
      </c>
      <c r="M116" s="8">
        <v>1.3969162675205218E-3</v>
      </c>
      <c r="N116" s="8">
        <v>-1.1095568055477954E-3</v>
      </c>
      <c r="O116" s="8">
        <v>8.9146263039375834E-4</v>
      </c>
      <c r="P116" s="8" t="s">
        <v>3</v>
      </c>
      <c r="Q116" s="18" t="str">
        <f t="shared" si="176"/>
        <v>OK</v>
      </c>
      <c r="S116" s="12">
        <f t="shared" si="177"/>
        <v>0.1</v>
      </c>
      <c r="T116" s="11">
        <f t="shared" si="178"/>
        <v>50</v>
      </c>
      <c r="U116" s="11" t="str">
        <f t="shared" si="179"/>
        <v>mHz</v>
      </c>
      <c r="V116" s="12">
        <f t="shared" si="180"/>
        <v>0.01</v>
      </c>
      <c r="W116" s="12">
        <f t="shared" si="181"/>
        <v>1E-3</v>
      </c>
      <c r="X116" s="13">
        <f t="shared" si="106"/>
        <v>1.0000249621121865E-2</v>
      </c>
      <c r="Y116" s="13">
        <f t="shared" si="107"/>
        <v>1.5414076834610231E-6</v>
      </c>
      <c r="Z116" s="13">
        <f t="shared" si="108"/>
        <v>-2.1448274397872069E-6</v>
      </c>
      <c r="AA116" s="13">
        <f t="shared" si="109"/>
        <v>1.8824058351301723E-6</v>
      </c>
      <c r="AB116" s="13">
        <f t="shared" si="217"/>
        <v>1.0000249851130358E-2</v>
      </c>
      <c r="AC116" s="14">
        <f t="shared" si="110"/>
        <v>1.5414077008822051E-6</v>
      </c>
      <c r="AD116" s="13">
        <f t="shared" si="182"/>
        <v>-2.1447738688135318E-4</v>
      </c>
      <c r="AE116" s="13">
        <f t="shared" si="111"/>
        <v>1.8823587899177003E-4</v>
      </c>
      <c r="AG116" s="14" t="str">
        <f t="shared" si="183"/>
        <v>50mHz10m</v>
      </c>
      <c r="AH116" s="12">
        <f>IFERROR(MATCH(AG116,'Ref Z'!$T$6:$T$1055,0),0)</f>
        <v>57</v>
      </c>
      <c r="AI116" s="14">
        <f>IF($AH116&gt;0,INDEX('Ref Z'!O$6:O$1055,$AH116),"")</f>
        <v>1.0000720904153462E-2</v>
      </c>
      <c r="AJ116" s="14">
        <f>IF($AH116&gt;0,INDEX('Ref Z'!P$6:P$1055,$AH116),"")</f>
        <v>1.0000000000000001E-7</v>
      </c>
      <c r="AK116" s="14">
        <f>IF($AH116&gt;0,INDEX('Ref Z'!Q$6:Q$1055,$AH116),"")</f>
        <v>-1.1448565396118445E-6</v>
      </c>
      <c r="AL116" s="14">
        <f>IF($AH116&gt;0,INDEX('Ref Z'!R$6:R$1055,$AH116),"")</f>
        <v>5.0000000000000008E-7</v>
      </c>
      <c r="AM116" s="14">
        <f t="shared" si="93"/>
        <v>1.0000720969683562E-2</v>
      </c>
      <c r="AN116" s="14">
        <f t="shared" si="112"/>
        <v>1.0000001572608905E-7</v>
      </c>
      <c r="AO116" s="13">
        <f t="shared" si="113"/>
        <v>-1.1447740073770316E-4</v>
      </c>
      <c r="AP116" s="13">
        <f t="shared" si="114"/>
        <v>4.9996395096962979E-5</v>
      </c>
      <c r="AR116" s="14" t="str">
        <f t="shared" si="184"/>
        <v>50mHz100m10m</v>
      </c>
      <c r="AS116" s="14">
        <f t="shared" si="185"/>
        <v>4.7128303159657547E-7</v>
      </c>
      <c r="AT116" s="14">
        <f t="shared" si="186"/>
        <v>1.3031693530300833E-3</v>
      </c>
      <c r="AU116" s="14">
        <f t="shared" si="187"/>
        <v>9.9997090017536235E-7</v>
      </c>
      <c r="AV116" s="14">
        <f t="shared" si="188"/>
        <v>3.3158686157588103E-3</v>
      </c>
      <c r="AX116" s="14" t="str">
        <f t="shared" si="189"/>
        <v>50mHz100m</v>
      </c>
      <c r="AY116" s="14" t="str">
        <f t="shared" si="190"/>
        <v>50mHz100m</v>
      </c>
      <c r="AZ116" s="14">
        <f t="shared" si="191"/>
        <v>111</v>
      </c>
      <c r="BB116" s="44">
        <f t="shared" si="115"/>
        <v>1.0000471106782547</v>
      </c>
      <c r="BC116" s="44">
        <f t="shared" si="116"/>
        <v>3.0828155639619683E-6</v>
      </c>
      <c r="BD116" s="45">
        <f t="shared" si="192"/>
        <v>9.9999986143650018E-5</v>
      </c>
      <c r="BE116" s="44">
        <f t="shared" si="193"/>
        <v>3.7977707155897232E-4</v>
      </c>
      <c r="BF116" t="str">
        <f t="shared" si="117"/>
        <v>OK</v>
      </c>
    </row>
    <row r="117" spans="1:58" x14ac:dyDescent="0.25">
      <c r="A117" s="8">
        <f t="shared" ref="A117:B117" si="220">A116</f>
        <v>100</v>
      </c>
      <c r="B117" s="46" t="str">
        <f t="shared" si="220"/>
        <v>m</v>
      </c>
      <c r="C117" s="10">
        <f t="shared" si="216"/>
        <v>0.1</v>
      </c>
      <c r="D117" s="7">
        <f t="shared" ref="D117:E117" si="221">D116</f>
        <v>10</v>
      </c>
      <c r="E117" s="7" t="str">
        <f t="shared" si="221"/>
        <v>m</v>
      </c>
      <c r="F117" s="7">
        <v>9.9993870361129478</v>
      </c>
      <c r="G117" s="7">
        <v>1.37841157493448E-3</v>
      </c>
      <c r="H117" s="7">
        <v>-2.5696913223573524E-3</v>
      </c>
      <c r="I117" s="7">
        <v>7.9133113194630289E-4</v>
      </c>
      <c r="J117" s="8" t="s">
        <v>3</v>
      </c>
      <c r="L117" s="8">
        <v>-1.7298069582742767E-3</v>
      </c>
      <c r="M117" s="8">
        <v>1.496524123947431E-3</v>
      </c>
      <c r="N117" s="8">
        <v>-1.4065598700916408E-3</v>
      </c>
      <c r="O117" s="8">
        <v>1.4599729087369951E-3</v>
      </c>
      <c r="P117" s="8" t="s">
        <v>3</v>
      </c>
      <c r="Q117" s="18" t="str">
        <f t="shared" si="176"/>
        <v>OK</v>
      </c>
      <c r="S117" s="12">
        <f t="shared" si="177"/>
        <v>0.1</v>
      </c>
      <c r="T117" s="11">
        <f t="shared" si="178"/>
        <v>100</v>
      </c>
      <c r="U117" s="11" t="str">
        <f t="shared" si="179"/>
        <v>mHz</v>
      </c>
      <c r="V117" s="12">
        <f t="shared" si="180"/>
        <v>0.01</v>
      </c>
      <c r="W117" s="12">
        <f t="shared" si="181"/>
        <v>1E-3</v>
      </c>
      <c r="X117" s="13">
        <f t="shared" si="106"/>
        <v>1.0001116843071221E-2</v>
      </c>
      <c r="Y117" s="13">
        <f t="shared" si="107"/>
        <v>2.0346014163638977E-6</v>
      </c>
      <c r="Z117" s="13">
        <f t="shared" si="108"/>
        <v>-1.1631314522657116E-6</v>
      </c>
      <c r="AA117" s="13">
        <f t="shared" si="109"/>
        <v>1.660640194212274E-6</v>
      </c>
      <c r="AB117" s="13">
        <f t="shared" si="217"/>
        <v>1.0001116910707406E-2</v>
      </c>
      <c r="AC117" s="14">
        <f t="shared" si="110"/>
        <v>2.0346014117706413E-6</v>
      </c>
      <c r="AD117" s="13">
        <f t="shared" si="182"/>
        <v>-1.1630015579984588E-4</v>
      </c>
      <c r="AE117" s="13">
        <f t="shared" si="111"/>
        <v>1.6604547418718539E-4</v>
      </c>
      <c r="AG117" s="14" t="str">
        <f t="shared" si="183"/>
        <v>100mHz10m</v>
      </c>
      <c r="AH117" s="12">
        <f>IFERROR(MATCH(AG117,'Ref Z'!$T$6:$T$1055,0),0)</f>
        <v>58</v>
      </c>
      <c r="AI117" s="14">
        <f>IF($AH117&gt;0,INDEX('Ref Z'!O$6:O$1055,$AH117),"")</f>
        <v>1.0000417549072636E-2</v>
      </c>
      <c r="AJ117" s="14">
        <f>IF($AH117&gt;0,INDEX('Ref Z'!P$6:P$1055,$AH117),"")</f>
        <v>1.0000000000000001E-7</v>
      </c>
      <c r="AK117" s="14">
        <f>IF($AH117&gt;0,INDEX('Ref Z'!Q$6:Q$1055,$AH117),"")</f>
        <v>-1.6301674493840187E-7</v>
      </c>
      <c r="AL117" s="14">
        <f>IF($AH117&gt;0,INDEX('Ref Z'!R$6:R$1055,$AH117),"")</f>
        <v>5.0000000000000008E-7</v>
      </c>
      <c r="AM117" s="14">
        <f t="shared" si="93"/>
        <v>1.0000417550401304E-2</v>
      </c>
      <c r="AN117" s="14">
        <f t="shared" si="112"/>
        <v>1.0000000031886689E-7</v>
      </c>
      <c r="AO117" s="13">
        <f t="shared" si="113"/>
        <v>-1.630099384590994E-5</v>
      </c>
      <c r="AP117" s="13">
        <f t="shared" si="114"/>
        <v>4.9997912328786942E-5</v>
      </c>
      <c r="AR117" s="14" t="str">
        <f t="shared" si="184"/>
        <v>100mHz100m10m</v>
      </c>
      <c r="AS117" s="14">
        <f t="shared" si="185"/>
        <v>-6.992939985857316E-7</v>
      </c>
      <c r="AT117" s="14">
        <f t="shared" si="186"/>
        <v>2.7568231516826415E-3</v>
      </c>
      <c r="AU117" s="14">
        <f t="shared" si="187"/>
        <v>1.0001147073273097E-6</v>
      </c>
      <c r="AV117" s="14">
        <f t="shared" si="188"/>
        <v>1.582662342873447E-3</v>
      </c>
      <c r="AX117" s="14" t="str">
        <f t="shared" si="189"/>
        <v>100mHz100m</v>
      </c>
      <c r="AY117" s="14" t="str">
        <f t="shared" si="190"/>
        <v>100mHz100m</v>
      </c>
      <c r="AZ117" s="14">
        <f t="shared" si="191"/>
        <v>112</v>
      </c>
      <c r="BB117" s="44">
        <f t="shared" si="115"/>
        <v>0.99993007177974758</v>
      </c>
      <c r="BC117" s="44">
        <f t="shared" si="116"/>
        <v>4.0692029464429206E-6</v>
      </c>
      <c r="BD117" s="45">
        <f t="shared" si="192"/>
        <v>9.9999161953935942E-5</v>
      </c>
      <c r="BE117" s="44">
        <f t="shared" si="193"/>
        <v>3.358335737079098E-4</v>
      </c>
      <c r="BF117" t="str">
        <f t="shared" si="117"/>
        <v>OK</v>
      </c>
    </row>
    <row r="118" spans="1:58" x14ac:dyDescent="0.25">
      <c r="A118" s="8">
        <f t="shared" ref="A118:B118" si="222">A117</f>
        <v>100</v>
      </c>
      <c r="B118" s="46" t="str">
        <f t="shared" si="222"/>
        <v>m</v>
      </c>
      <c r="C118" s="10">
        <f t="shared" si="216"/>
        <v>0.2</v>
      </c>
      <c r="D118" s="7">
        <f t="shared" ref="D118:E118" si="223">D117</f>
        <v>10</v>
      </c>
      <c r="E118" s="7" t="str">
        <f t="shared" si="223"/>
        <v>m</v>
      </c>
      <c r="F118" s="7">
        <v>9.9990494611382701</v>
      </c>
      <c r="G118" s="7">
        <v>1.3620913838145758E-3</v>
      </c>
      <c r="H118" s="7">
        <v>-1.2649180092262759E-3</v>
      </c>
      <c r="I118" s="7">
        <v>5.9683808419779265E-4</v>
      </c>
      <c r="J118" s="8" t="s">
        <v>3</v>
      </c>
      <c r="L118" s="8">
        <v>-7.0434626496430897E-4</v>
      </c>
      <c r="M118" s="8">
        <v>1.1227887389188352E-3</v>
      </c>
      <c r="N118" s="8">
        <v>-1.0123032251293839E-3</v>
      </c>
      <c r="O118" s="8">
        <v>1.5070858801057726E-3</v>
      </c>
      <c r="P118" s="8" t="s">
        <v>3</v>
      </c>
      <c r="Q118" s="18" t="str">
        <f t="shared" si="176"/>
        <v>OK</v>
      </c>
      <c r="S118" s="12">
        <f t="shared" si="177"/>
        <v>0.1</v>
      </c>
      <c r="T118" s="11">
        <f t="shared" si="178"/>
        <v>200</v>
      </c>
      <c r="U118" s="11" t="str">
        <f t="shared" si="179"/>
        <v>mHz</v>
      </c>
      <c r="V118" s="12">
        <f t="shared" si="180"/>
        <v>0.01</v>
      </c>
      <c r="W118" s="12">
        <f t="shared" si="181"/>
        <v>1E-3</v>
      </c>
      <c r="X118" s="13">
        <f t="shared" si="106"/>
        <v>9.9997538074032347E-3</v>
      </c>
      <c r="Y118" s="13">
        <f t="shared" si="107"/>
        <v>1.7652046595522158E-6</v>
      </c>
      <c r="Z118" s="13">
        <f t="shared" si="108"/>
        <v>-2.5261478409689197E-7</v>
      </c>
      <c r="AA118" s="13">
        <f t="shared" si="109"/>
        <v>1.6209637715763678E-6</v>
      </c>
      <c r="AB118" s="13">
        <f t="shared" si="217"/>
        <v>9.9997538105940243E-3</v>
      </c>
      <c r="AC118" s="14">
        <f t="shared" si="110"/>
        <v>1.765204659463926E-6</v>
      </c>
      <c r="AD118" s="13">
        <f t="shared" si="182"/>
        <v>-2.526210033852367E-5</v>
      </c>
      <c r="AE118" s="13">
        <f t="shared" si="111"/>
        <v>1.6210036790657972E-4</v>
      </c>
      <c r="AG118" s="14" t="str">
        <f t="shared" si="183"/>
        <v>200mHz10m</v>
      </c>
      <c r="AH118" s="12">
        <f>IFERROR(MATCH(AG118,'Ref Z'!$T$6:$T$1055,0),0)</f>
        <v>59</v>
      </c>
      <c r="AI118" s="14">
        <f>IF($AH118&gt;0,INDEX('Ref Z'!O$6:O$1055,$AH118),"")</f>
        <v>9.9995519154396657E-3</v>
      </c>
      <c r="AJ118" s="14">
        <f>IF($AH118&gt;0,INDEX('Ref Z'!P$6:P$1055,$AH118),"")</f>
        <v>1.0000000000000001E-7</v>
      </c>
      <c r="AK118" s="14">
        <f>IF($AH118&gt;0,INDEX('Ref Z'!Q$6:Q$1055,$AH118),"")</f>
        <v>7.4735188835882952E-7</v>
      </c>
      <c r="AL118" s="14">
        <f>IF($AH118&gt;0,INDEX('Ref Z'!R$6:R$1055,$AH118),"")</f>
        <v>5.0000000000000008E-7</v>
      </c>
      <c r="AM118" s="14">
        <f t="shared" si="93"/>
        <v>9.9995519433676589E-3</v>
      </c>
      <c r="AN118" s="14">
        <f t="shared" si="112"/>
        <v>1.0000000670301858E-7</v>
      </c>
      <c r="AO118" s="13">
        <f t="shared" si="113"/>
        <v>7.4738537615206532E-5</v>
      </c>
      <c r="AP118" s="13">
        <f t="shared" si="114"/>
        <v>5.0002240249477207E-5</v>
      </c>
      <c r="AR118" s="14" t="str">
        <f t="shared" si="184"/>
        <v>200mHz100m10m</v>
      </c>
      <c r="AS118" s="14">
        <f t="shared" si="185"/>
        <v>-2.0189196356899808E-7</v>
      </c>
      <c r="AT118" s="14">
        <f t="shared" si="186"/>
        <v>2.7241827694645645E-3</v>
      </c>
      <c r="AU118" s="14">
        <f t="shared" si="187"/>
        <v>9.9996667245572148E-7</v>
      </c>
      <c r="AV118" s="14">
        <f t="shared" si="188"/>
        <v>1.1936762731140993E-3</v>
      </c>
      <c r="AX118" s="14" t="str">
        <f t="shared" si="189"/>
        <v>200mHz100m</v>
      </c>
      <c r="AY118" s="14" t="str">
        <f t="shared" si="190"/>
        <v>200mHz100m</v>
      </c>
      <c r="AZ118" s="14">
        <f t="shared" si="191"/>
        <v>113</v>
      </c>
      <c r="BB118" s="44">
        <f t="shared" si="115"/>
        <v>0.99997981278037551</v>
      </c>
      <c r="BC118" s="44">
        <f t="shared" si="116"/>
        <v>3.530409460547532E-6</v>
      </c>
      <c r="BD118" s="45">
        <f t="shared" si="192"/>
        <v>1.000006379537302E-4</v>
      </c>
      <c r="BE118" s="44">
        <f t="shared" si="193"/>
        <v>3.2803405483540948E-4</v>
      </c>
      <c r="BF118" t="str">
        <f t="shared" si="117"/>
        <v>OK</v>
      </c>
    </row>
    <row r="119" spans="1:58" x14ac:dyDescent="0.25">
      <c r="A119" s="8">
        <f t="shared" ref="A119:B119" si="224">A118</f>
        <v>100</v>
      </c>
      <c r="B119" s="46" t="str">
        <f t="shared" si="224"/>
        <v>m</v>
      </c>
      <c r="C119" s="10">
        <f t="shared" si="216"/>
        <v>0.5</v>
      </c>
      <c r="D119" s="7">
        <f t="shared" ref="D119:E119" si="225">D118</f>
        <v>10</v>
      </c>
      <c r="E119" s="7" t="str">
        <f t="shared" si="225"/>
        <v>m</v>
      </c>
      <c r="F119" s="7">
        <v>10.000273450256387</v>
      </c>
      <c r="G119" s="7">
        <v>1.4719418051328021E-3</v>
      </c>
      <c r="H119" s="7">
        <v>-7.9598280756871045E-4</v>
      </c>
      <c r="I119" s="7">
        <v>9.2604657194245252E-4</v>
      </c>
      <c r="J119" s="8" t="s">
        <v>3</v>
      </c>
      <c r="L119" s="8">
        <v>-6.2742140669901861E-4</v>
      </c>
      <c r="M119" s="8">
        <v>5.85187174039588E-4</v>
      </c>
      <c r="N119" s="8">
        <v>6.6398914282403691E-4</v>
      </c>
      <c r="O119" s="8">
        <v>1.5349868856842511E-3</v>
      </c>
      <c r="P119" s="8" t="s">
        <v>3</v>
      </c>
      <c r="Q119" s="18" t="str">
        <f t="shared" si="176"/>
        <v>OK</v>
      </c>
      <c r="S119" s="12">
        <f t="shared" si="177"/>
        <v>0.1</v>
      </c>
      <c r="T119" s="11">
        <f t="shared" si="178"/>
        <v>500</v>
      </c>
      <c r="U119" s="11" t="str">
        <f t="shared" si="179"/>
        <v>mHz</v>
      </c>
      <c r="V119" s="12">
        <f t="shared" si="180"/>
        <v>0.01</v>
      </c>
      <c r="W119" s="12">
        <f t="shared" si="181"/>
        <v>1E-3</v>
      </c>
      <c r="X119" s="13">
        <f t="shared" si="106"/>
        <v>1.0000900871663087E-2</v>
      </c>
      <c r="Y119" s="13">
        <f t="shared" si="107"/>
        <v>1.5840002229665408E-6</v>
      </c>
      <c r="Z119" s="13">
        <f t="shared" si="108"/>
        <v>-1.4599719503927475E-6</v>
      </c>
      <c r="AA119" s="13">
        <f t="shared" si="109"/>
        <v>1.7926926654139587E-6</v>
      </c>
      <c r="AB119" s="13">
        <f t="shared" si="217"/>
        <v>1.0000900978229392E-2</v>
      </c>
      <c r="AC119" s="14">
        <f t="shared" si="110"/>
        <v>1.5840002277070371E-6</v>
      </c>
      <c r="AD119" s="13">
        <f t="shared" si="182"/>
        <v>-1.459840427134084E-4</v>
      </c>
      <c r="AE119" s="13">
        <f t="shared" si="111"/>
        <v>1.7925311580704244E-4</v>
      </c>
      <c r="AG119" s="14" t="str">
        <f t="shared" si="183"/>
        <v>500mHz10m</v>
      </c>
      <c r="AH119" s="12">
        <f>IFERROR(MATCH(AG119,'Ref Z'!$T$6:$T$1055,0),0)</f>
        <v>60</v>
      </c>
      <c r="AI119" s="14">
        <f>IF($AH119&gt;0,INDEX('Ref Z'!O$6:O$1055,$AH119),"")</f>
        <v>1.000036255687385E-2</v>
      </c>
      <c r="AJ119" s="14">
        <f>IF($AH119&gt;0,INDEX('Ref Z'!P$6:P$1055,$AH119),"")</f>
        <v>1.0000000000000001E-7</v>
      </c>
      <c r="AK119" s="14">
        <f>IF($AH119&gt;0,INDEX('Ref Z'!Q$6:Q$1055,$AH119),"")</f>
        <v>-4.598645143008893E-7</v>
      </c>
      <c r="AL119" s="14">
        <f>IF($AH119&gt;0,INDEX('Ref Z'!R$6:R$1055,$AH119),"")</f>
        <v>5.0000000000000008E-7</v>
      </c>
      <c r="AM119" s="14">
        <f t="shared" si="93"/>
        <v>1.0000362567447236E-2</v>
      </c>
      <c r="AN119" s="14">
        <f t="shared" si="112"/>
        <v>1.0000000253752041E-7</v>
      </c>
      <c r="AO119" s="13">
        <f t="shared" si="113"/>
        <v>-4.5984784187714634E-5</v>
      </c>
      <c r="AP119" s="13">
        <f t="shared" si="114"/>
        <v>4.9998187177740455E-5</v>
      </c>
      <c r="AR119" s="14" t="str">
        <f t="shared" si="184"/>
        <v>500mHz100m10m</v>
      </c>
      <c r="AS119" s="14">
        <f t="shared" si="185"/>
        <v>-5.3831478923765941E-7</v>
      </c>
      <c r="AT119" s="14">
        <f t="shared" si="186"/>
        <v>2.9438836119640411E-3</v>
      </c>
      <c r="AU119" s="14">
        <f t="shared" si="187"/>
        <v>1.0001074360918582E-6</v>
      </c>
      <c r="AV119" s="14">
        <f t="shared" si="188"/>
        <v>1.8520932113761097E-3</v>
      </c>
      <c r="AX119" s="14" t="str">
        <f t="shared" si="189"/>
        <v>500mHz100m</v>
      </c>
      <c r="AY119" s="14" t="str">
        <f t="shared" si="190"/>
        <v>500mHz100m</v>
      </c>
      <c r="AZ119" s="14">
        <f t="shared" si="191"/>
        <v>114</v>
      </c>
      <c r="BB119" s="44">
        <f t="shared" si="115"/>
        <v>0.99994616377231127</v>
      </c>
      <c r="BC119" s="44">
        <f t="shared" si="116"/>
        <v>3.1680006132707799E-6</v>
      </c>
      <c r="BD119" s="45">
        <f t="shared" si="192"/>
        <v>9.9999258525693775E-5</v>
      </c>
      <c r="BE119" s="44">
        <f t="shared" si="193"/>
        <v>3.6197587879193305E-4</v>
      </c>
      <c r="BF119" t="str">
        <f t="shared" si="117"/>
        <v>OK</v>
      </c>
    </row>
    <row r="120" spans="1:58" x14ac:dyDescent="0.25">
      <c r="A120" s="8">
        <f t="shared" ref="A120:B120" si="226">A119</f>
        <v>100</v>
      </c>
      <c r="B120" s="46" t="str">
        <f t="shared" si="226"/>
        <v>m</v>
      </c>
      <c r="C120" s="10">
        <f t="shared" si="216"/>
        <v>1</v>
      </c>
      <c r="D120" s="7">
        <f t="shared" ref="D120:E120" si="227">D119</f>
        <v>10</v>
      </c>
      <c r="E120" s="7" t="str">
        <f t="shared" si="227"/>
        <v>m</v>
      </c>
      <c r="F120" s="7">
        <v>9.9982228291477817</v>
      </c>
      <c r="G120" s="7">
        <v>1.3777300366018498E-3</v>
      </c>
      <c r="H120" s="7">
        <v>-2.845432742412207E-3</v>
      </c>
      <c r="I120" s="7">
        <v>1.1853526650996327E-3</v>
      </c>
      <c r="J120" s="8" t="s">
        <v>3</v>
      </c>
      <c r="L120" s="8">
        <v>-7.0604736911052162E-5</v>
      </c>
      <c r="M120" s="8">
        <v>6.0244291475500646E-4</v>
      </c>
      <c r="N120" s="8">
        <v>-1.3461817466364373E-3</v>
      </c>
      <c r="O120" s="8">
        <v>9.2294666916784961E-4</v>
      </c>
      <c r="P120" s="8" t="s">
        <v>3</v>
      </c>
      <c r="Q120" s="18" t="str">
        <f t="shared" si="176"/>
        <v>OK</v>
      </c>
      <c r="S120" s="12">
        <f t="shared" si="177"/>
        <v>0.1</v>
      </c>
      <c r="T120" s="11">
        <f t="shared" si="178"/>
        <v>1</v>
      </c>
      <c r="U120" s="11" t="str">
        <f t="shared" si="179"/>
        <v>Hz</v>
      </c>
      <c r="V120" s="12">
        <f t="shared" si="180"/>
        <v>0.01</v>
      </c>
      <c r="W120" s="12">
        <f t="shared" si="181"/>
        <v>1E-3</v>
      </c>
      <c r="X120" s="13">
        <f t="shared" si="106"/>
        <v>9.9982934338846922E-3</v>
      </c>
      <c r="Y120" s="13">
        <f t="shared" si="107"/>
        <v>1.5036879727168938E-6</v>
      </c>
      <c r="Z120" s="13">
        <f t="shared" si="108"/>
        <v>-1.4992509957757697E-6</v>
      </c>
      <c r="AA120" s="13">
        <f t="shared" si="109"/>
        <v>1.5022954086286857E-6</v>
      </c>
      <c r="AB120" s="13">
        <f t="shared" si="217"/>
        <v>9.998293546291552E-3</v>
      </c>
      <c r="AC120" s="14">
        <f t="shared" si="110"/>
        <v>1.5036879726855962E-6</v>
      </c>
      <c r="AD120" s="13">
        <f t="shared" si="182"/>
        <v>-1.4995068853027919E-4</v>
      </c>
      <c r="AE120" s="13">
        <f t="shared" si="111"/>
        <v>1.502551812171214E-4</v>
      </c>
      <c r="AG120" s="14" t="str">
        <f t="shared" si="183"/>
        <v>1Hz10m</v>
      </c>
      <c r="AH120" s="12">
        <f>IFERROR(MATCH(AG120,'Ref Z'!$T$6:$T$1055,0),0)</f>
        <v>61</v>
      </c>
      <c r="AI120" s="14">
        <f>IF($AH120&gt;0,INDEX('Ref Z'!O$6:O$1055,$AH120),"")</f>
        <v>9.9990403450144136E-3</v>
      </c>
      <c r="AJ120" s="14">
        <f>IF($AH120&gt;0,INDEX('Ref Z'!P$6:P$1055,$AH120),"")</f>
        <v>1.0000000000000001E-7</v>
      </c>
      <c r="AK120" s="14">
        <f>IF($AH120&gt;0,INDEX('Ref Z'!Q$6:Q$1055,$AH120),"")</f>
        <v>-4.9945115457860259E-7</v>
      </c>
      <c r="AL120" s="14">
        <f>IF($AH120&gt;0,INDEX('Ref Z'!R$6:R$1055,$AH120),"")</f>
        <v>5.0000000000000008E-7</v>
      </c>
      <c r="AM120" s="14">
        <f t="shared" si="93"/>
        <v>9.9990403574881839E-3</v>
      </c>
      <c r="AN120" s="14">
        <f t="shared" si="112"/>
        <v>1.0000000299399203E-7</v>
      </c>
      <c r="AO120" s="13">
        <f t="shared" si="113"/>
        <v>-4.9949908884231717E-5</v>
      </c>
      <c r="AP120" s="13">
        <f t="shared" si="114"/>
        <v>5.0004798613174564E-5</v>
      </c>
      <c r="AR120" s="14" t="str">
        <f t="shared" si="184"/>
        <v>1Hz100m10m</v>
      </c>
      <c r="AS120" s="14">
        <f t="shared" si="185"/>
        <v>7.4691112972140317E-7</v>
      </c>
      <c r="AT120" s="14">
        <f t="shared" si="186"/>
        <v>2.7554600750182784E-3</v>
      </c>
      <c r="AU120" s="14">
        <f t="shared" si="187"/>
        <v>9.9979984119716714E-7</v>
      </c>
      <c r="AV120" s="14">
        <f t="shared" si="188"/>
        <v>2.3707053829261889E-3</v>
      </c>
      <c r="AX120" s="14" t="str">
        <f t="shared" si="189"/>
        <v>1Hz100m</v>
      </c>
      <c r="AY120" s="14" t="str">
        <f t="shared" si="190"/>
        <v>1Hz100m</v>
      </c>
      <c r="AZ120" s="14">
        <f t="shared" si="191"/>
        <v>115</v>
      </c>
      <c r="BB120" s="44">
        <f t="shared" si="115"/>
        <v>1.0000746938658256</v>
      </c>
      <c r="BC120" s="44">
        <f t="shared" si="116"/>
        <v>3.0073761115723572E-6</v>
      </c>
      <c r="BD120" s="45">
        <f t="shared" si="192"/>
        <v>1.0000077964604747E-4</v>
      </c>
      <c r="BE120" s="44">
        <f t="shared" si="193"/>
        <v>3.0464234409337141E-4</v>
      </c>
      <c r="BF120" t="str">
        <f t="shared" si="117"/>
        <v>OK</v>
      </c>
    </row>
    <row r="121" spans="1:58" x14ac:dyDescent="0.25">
      <c r="A121" s="8">
        <f t="shared" ref="A121:B121" si="228">A120</f>
        <v>100</v>
      </c>
      <c r="B121" s="46" t="str">
        <f t="shared" si="228"/>
        <v>m</v>
      </c>
      <c r="C121" s="10">
        <f t="shared" si="216"/>
        <v>2</v>
      </c>
      <c r="D121" s="7">
        <f t="shared" ref="D121:E121" si="229">D120</f>
        <v>10</v>
      </c>
      <c r="E121" s="7" t="str">
        <f t="shared" si="229"/>
        <v>m</v>
      </c>
      <c r="F121" s="7">
        <v>9.9976461247954589</v>
      </c>
      <c r="G121" s="7">
        <v>9.5956504888063045E-4</v>
      </c>
      <c r="H121" s="7">
        <v>5.112300304164364E-4</v>
      </c>
      <c r="I121" s="7">
        <v>1.1923034348665376E-3</v>
      </c>
      <c r="J121" s="8" t="s">
        <v>3</v>
      </c>
      <c r="L121" s="8">
        <v>-1.276273263359769E-3</v>
      </c>
      <c r="M121" s="8">
        <v>1.6835617575727613E-3</v>
      </c>
      <c r="N121" s="8">
        <v>5.6674193669165583E-4</v>
      </c>
      <c r="O121" s="8">
        <v>1.7997501534401078E-3</v>
      </c>
      <c r="P121" s="8" t="s">
        <v>3</v>
      </c>
      <c r="Q121" s="18" t="str">
        <f t="shared" si="176"/>
        <v>OK</v>
      </c>
      <c r="S121" s="12">
        <f t="shared" si="177"/>
        <v>0.1</v>
      </c>
      <c r="T121" s="11">
        <f t="shared" si="178"/>
        <v>2</v>
      </c>
      <c r="U121" s="11" t="str">
        <f t="shared" si="179"/>
        <v>Hz</v>
      </c>
      <c r="V121" s="12">
        <f t="shared" si="180"/>
        <v>0.01</v>
      </c>
      <c r="W121" s="12">
        <f t="shared" si="181"/>
        <v>1E-3</v>
      </c>
      <c r="X121" s="13">
        <f t="shared" si="106"/>
        <v>9.9989223980588189E-3</v>
      </c>
      <c r="Y121" s="13">
        <f t="shared" si="107"/>
        <v>1.937819721902626E-6</v>
      </c>
      <c r="Z121" s="13">
        <f t="shared" si="108"/>
        <v>-5.5511906275219425E-8</v>
      </c>
      <c r="AA121" s="13">
        <f t="shared" si="109"/>
        <v>2.1588626856755467E-6</v>
      </c>
      <c r="AB121" s="13">
        <f t="shared" si="217"/>
        <v>9.9989223982129144E-3</v>
      </c>
      <c r="AC121" s="14">
        <f t="shared" si="110"/>
        <v>1.9378197219098275E-6</v>
      </c>
      <c r="AD121" s="13">
        <f t="shared" si="182"/>
        <v>-5.551788889313324E-6</v>
      </c>
      <c r="AE121" s="13">
        <f t="shared" si="111"/>
        <v>2.1590953501698655E-4</v>
      </c>
      <c r="AG121" s="14" t="str">
        <f t="shared" si="183"/>
        <v>2Hz10m</v>
      </c>
      <c r="AH121" s="12">
        <f>IFERROR(MATCH(AG121,'Ref Z'!$T$6:$T$1055,0),0)</f>
        <v>62</v>
      </c>
      <c r="AI121" s="14">
        <f>IF($AH121&gt;0,INDEX('Ref Z'!O$6:O$1055,$AH121),"")</f>
        <v>9.9979907168119466E-3</v>
      </c>
      <c r="AJ121" s="14">
        <f>IF($AH121&gt;0,INDEX('Ref Z'!P$6:P$1055,$AH121),"")</f>
        <v>1.0000000000000001E-7</v>
      </c>
      <c r="AK121" s="14">
        <f>IF($AH121&gt;0,INDEX('Ref Z'!Q$6:Q$1055,$AH121),"")</f>
        <v>9.4430956309901674E-7</v>
      </c>
      <c r="AL121" s="14">
        <f>IF($AH121&gt;0,INDEX('Ref Z'!R$6:R$1055,$AH121),"")</f>
        <v>5.0000000000000008E-7</v>
      </c>
      <c r="AM121" s="14">
        <f t="shared" si="93"/>
        <v>9.997990761406934E-3</v>
      </c>
      <c r="AN121" s="14">
        <f t="shared" si="112"/>
        <v>1.0000001070494738E-7</v>
      </c>
      <c r="AO121" s="13">
        <f t="shared" si="113"/>
        <v>9.44499336954908E-5</v>
      </c>
      <c r="AP121" s="13">
        <f t="shared" si="114"/>
        <v>5.0010047997748873E-5</v>
      </c>
      <c r="AR121" s="14" t="str">
        <f t="shared" si="184"/>
        <v>2Hz100m10m</v>
      </c>
      <c r="AS121" s="14">
        <f t="shared" si="185"/>
        <v>-9.3168124687230403E-7</v>
      </c>
      <c r="AT121" s="14">
        <f t="shared" si="186"/>
        <v>1.919130100366608E-3</v>
      </c>
      <c r="AU121" s="14">
        <f t="shared" si="187"/>
        <v>9.9982146937423609E-7</v>
      </c>
      <c r="AV121" s="14">
        <f t="shared" si="188"/>
        <v>2.3846069221526165E-3</v>
      </c>
      <c r="AX121" s="14" t="str">
        <f t="shared" si="189"/>
        <v>2Hz100m</v>
      </c>
      <c r="AY121" s="14" t="str">
        <f t="shared" si="190"/>
        <v>2Hz100m</v>
      </c>
      <c r="AZ121" s="14">
        <f t="shared" si="191"/>
        <v>116</v>
      </c>
      <c r="BB121" s="44">
        <f t="shared" si="115"/>
        <v>0.99990682627898508</v>
      </c>
      <c r="BC121" s="44">
        <f t="shared" si="116"/>
        <v>3.8756395728028464E-6</v>
      </c>
      <c r="BD121" s="45">
        <f t="shared" si="192"/>
        <v>1.0000172258480412E-4</v>
      </c>
      <c r="BE121" s="44">
        <f t="shared" si="193"/>
        <v>4.3470531874563315E-4</v>
      </c>
      <c r="BF121" t="str">
        <f t="shared" si="117"/>
        <v>OK</v>
      </c>
    </row>
    <row r="122" spans="1:58" x14ac:dyDescent="0.25">
      <c r="A122" s="8">
        <f t="shared" ref="A122:B122" si="230">A121</f>
        <v>100</v>
      </c>
      <c r="B122" s="46" t="str">
        <f t="shared" si="230"/>
        <v>m</v>
      </c>
      <c r="C122" s="10">
        <f t="shared" si="216"/>
        <v>5</v>
      </c>
      <c r="D122" s="7">
        <f t="shared" ref="D122:E122" si="231">D121</f>
        <v>10</v>
      </c>
      <c r="E122" s="7" t="str">
        <f t="shared" si="231"/>
        <v>m</v>
      </c>
      <c r="F122" s="7">
        <v>9.9981589379954414</v>
      </c>
      <c r="G122" s="7">
        <v>1.8642921305500198E-3</v>
      </c>
      <c r="H122" s="7">
        <v>-3.6659230727562222E-3</v>
      </c>
      <c r="I122" s="7">
        <v>1.8182872730060941E-3</v>
      </c>
      <c r="J122" s="8" t="s">
        <v>3</v>
      </c>
      <c r="L122" s="8">
        <v>-1.4882782526093364E-3</v>
      </c>
      <c r="M122" s="8">
        <v>1.5880731724375288E-3</v>
      </c>
      <c r="N122" s="8">
        <v>-1.6749739372517059E-3</v>
      </c>
      <c r="O122" s="8">
        <v>8.3769419344166746E-4</v>
      </c>
      <c r="P122" s="8" t="s">
        <v>3</v>
      </c>
      <c r="Q122" s="18" t="str">
        <f t="shared" si="176"/>
        <v>OK</v>
      </c>
      <c r="S122" s="12">
        <f t="shared" si="177"/>
        <v>0.1</v>
      </c>
      <c r="T122" s="11">
        <f t="shared" si="178"/>
        <v>5</v>
      </c>
      <c r="U122" s="11" t="str">
        <f t="shared" si="179"/>
        <v>Hz</v>
      </c>
      <c r="V122" s="12">
        <f t="shared" si="180"/>
        <v>0.01</v>
      </c>
      <c r="W122" s="12">
        <f t="shared" si="181"/>
        <v>1E-3</v>
      </c>
      <c r="X122" s="13">
        <f t="shared" si="106"/>
        <v>9.9996472162480511E-3</v>
      </c>
      <c r="Y122" s="13">
        <f t="shared" si="107"/>
        <v>2.4489919454842086E-6</v>
      </c>
      <c r="Z122" s="13">
        <f t="shared" si="108"/>
        <v>-1.990949135504516E-6</v>
      </c>
      <c r="AA122" s="13">
        <f t="shared" si="109"/>
        <v>2.0019740679893494E-6</v>
      </c>
      <c r="AB122" s="13">
        <f t="shared" si="217"/>
        <v>9.9996474144489651E-3</v>
      </c>
      <c r="AC122" s="14">
        <f t="shared" si="110"/>
        <v>2.4489919293809865E-6</v>
      </c>
      <c r="AD122" s="13">
        <f t="shared" si="182"/>
        <v>-1.9910193491240111E-4</v>
      </c>
      <c r="AE122" s="13">
        <f t="shared" si="111"/>
        <v>2.0020446768907957E-4</v>
      </c>
      <c r="AG122" s="14" t="str">
        <f t="shared" si="183"/>
        <v>5Hz10m</v>
      </c>
      <c r="AH122" s="12">
        <f>IFERROR(MATCH(AG122,'Ref Z'!$T$6:$T$1055,0),0)</f>
        <v>63</v>
      </c>
      <c r="AI122" s="14">
        <f>IF($AH122&gt;0,INDEX('Ref Z'!O$6:O$1055,$AH122),"")</f>
        <v>1.0000213504101697E-2</v>
      </c>
      <c r="AJ122" s="14">
        <f>IF($AH122&gt;0,INDEX('Ref Z'!P$6:P$1055,$AH122),"")</f>
        <v>1.0000000000000001E-7</v>
      </c>
      <c r="AK122" s="14">
        <f>IF($AH122&gt;0,INDEX('Ref Z'!Q$6:Q$1055,$AH122),"")</f>
        <v>-9.9104084927884004E-7</v>
      </c>
      <c r="AL122" s="14">
        <f>IF($AH122&gt;0,INDEX('Ref Z'!R$6:R$1055,$AH122),"")</f>
        <v>5.0000000000000008E-7</v>
      </c>
      <c r="AM122" s="14">
        <f t="shared" si="93"/>
        <v>1.0000213553208747E-2</v>
      </c>
      <c r="AN122" s="14">
        <f t="shared" si="112"/>
        <v>1.0000001178543951E-7</v>
      </c>
      <c r="AO122" s="13">
        <f t="shared" si="113"/>
        <v>-9.9101968735762505E-5</v>
      </c>
      <c r="AP122" s="13">
        <f t="shared" si="114"/>
        <v>4.9998932021054496E-5</v>
      </c>
      <c r="AR122" s="14" t="str">
        <f t="shared" si="184"/>
        <v>5Hz100m10m</v>
      </c>
      <c r="AS122" s="14">
        <f t="shared" si="185"/>
        <v>5.6628785364588874E-7</v>
      </c>
      <c r="AT122" s="14">
        <f t="shared" si="186"/>
        <v>3.7285842624410312E-3</v>
      </c>
      <c r="AU122" s="14">
        <f t="shared" si="187"/>
        <v>9.9990828622567598E-7</v>
      </c>
      <c r="AV122" s="14">
        <f t="shared" si="188"/>
        <v>3.6365745803851944E-3</v>
      </c>
      <c r="AX122" s="14" t="str">
        <f t="shared" si="189"/>
        <v>5Hz100m</v>
      </c>
      <c r="AY122" s="14" t="str">
        <f t="shared" si="190"/>
        <v>5Hz100m</v>
      </c>
      <c r="AZ122" s="14">
        <f t="shared" si="191"/>
        <v>117</v>
      </c>
      <c r="BB122" s="44">
        <f t="shared" si="115"/>
        <v>1.000056615872172</v>
      </c>
      <c r="BC122" s="44">
        <f t="shared" si="116"/>
        <v>4.8979839608376163E-6</v>
      </c>
      <c r="BD122" s="45">
        <f t="shared" si="192"/>
        <v>9.9999966176638603E-5</v>
      </c>
      <c r="BE122" s="44">
        <f t="shared" si="193"/>
        <v>4.0351853579967905E-4</v>
      </c>
      <c r="BF122" t="str">
        <f t="shared" si="117"/>
        <v>OK</v>
      </c>
    </row>
    <row r="123" spans="1:58" x14ac:dyDescent="0.25">
      <c r="A123" s="8">
        <f t="shared" ref="A123:B123" si="232">A122</f>
        <v>100</v>
      </c>
      <c r="B123" s="46" t="str">
        <f t="shared" si="232"/>
        <v>m</v>
      </c>
      <c r="C123" s="10">
        <f t="shared" si="216"/>
        <v>10</v>
      </c>
      <c r="D123" s="7">
        <f t="shared" ref="D123:E123" si="233">D122</f>
        <v>10</v>
      </c>
      <c r="E123" s="7" t="str">
        <f t="shared" si="233"/>
        <v>m</v>
      </c>
      <c r="F123" s="7">
        <v>10.003125698551818</v>
      </c>
      <c r="G123" s="7">
        <v>1.1785893810615621E-3</v>
      </c>
      <c r="H123" s="7">
        <v>-1.7465360502998736E-3</v>
      </c>
      <c r="I123" s="7">
        <v>1.6673247175315591E-3</v>
      </c>
      <c r="J123" s="8" t="s">
        <v>3</v>
      </c>
      <c r="L123" s="8">
        <v>1.4259571352022284E-3</v>
      </c>
      <c r="M123" s="8">
        <v>6.8824319697114768E-4</v>
      </c>
      <c r="N123" s="8">
        <v>-8.3601117170501566E-4</v>
      </c>
      <c r="O123" s="8">
        <v>4.3343631789592691E-4</v>
      </c>
      <c r="P123" s="8" t="s">
        <v>3</v>
      </c>
      <c r="Q123" s="18" t="str">
        <f t="shared" si="176"/>
        <v>OK</v>
      </c>
      <c r="S123" s="12">
        <f t="shared" si="177"/>
        <v>0.1</v>
      </c>
      <c r="T123" s="11">
        <f t="shared" si="178"/>
        <v>10</v>
      </c>
      <c r="U123" s="11" t="str">
        <f t="shared" si="179"/>
        <v>Hz</v>
      </c>
      <c r="V123" s="12">
        <f t="shared" si="180"/>
        <v>0.01</v>
      </c>
      <c r="W123" s="12">
        <f t="shared" si="181"/>
        <v>1E-3</v>
      </c>
      <c r="X123" s="13">
        <f t="shared" si="106"/>
        <v>1.0001699741416615E-2</v>
      </c>
      <c r="Y123" s="13">
        <f t="shared" si="107"/>
        <v>1.3648265924021786E-6</v>
      </c>
      <c r="Z123" s="13">
        <f t="shared" si="108"/>
        <v>-9.1052487859485794E-7</v>
      </c>
      <c r="AA123" s="13">
        <f t="shared" si="109"/>
        <v>1.7227416391795005E-6</v>
      </c>
      <c r="AB123" s="13">
        <f t="shared" si="217"/>
        <v>1.0001699782862347E-2</v>
      </c>
      <c r="AC123" s="14">
        <f t="shared" si="110"/>
        <v>1.3648265957574303E-6</v>
      </c>
      <c r="AD123" s="13">
        <f t="shared" si="182"/>
        <v>-9.1037013669688146E-5</v>
      </c>
      <c r="AE123" s="13">
        <f t="shared" si="111"/>
        <v>1.7224488576163881E-4</v>
      </c>
      <c r="AG123" s="14" t="str">
        <f t="shared" si="183"/>
        <v>10Hz10m</v>
      </c>
      <c r="AH123" s="12">
        <f>IFERROR(MATCH(AG123,'Ref Z'!$T$6:$T$1055,0),0)</f>
        <v>64</v>
      </c>
      <c r="AI123" s="14">
        <f>IF($AH123&gt;0,INDEX('Ref Z'!O$6:O$1055,$AH123),"")</f>
        <v>1.0000990930807443E-2</v>
      </c>
      <c r="AJ123" s="14">
        <f>IF($AH123&gt;0,INDEX('Ref Z'!P$6:P$1055,$AH123),"")</f>
        <v>1.0000000000000001E-7</v>
      </c>
      <c r="AK123" s="14">
        <f>IF($AH123&gt;0,INDEX('Ref Z'!Q$6:Q$1055,$AH123),"")</f>
        <v>8.9632384140143767E-8</v>
      </c>
      <c r="AL123" s="14">
        <f>IF($AH123&gt;0,INDEX('Ref Z'!R$6:R$1055,$AH123),"")</f>
        <v>5.0000000000000008E-7</v>
      </c>
      <c r="AM123" s="14">
        <f t="shared" si="93"/>
        <v>1.0000990931209101E-2</v>
      </c>
      <c r="AN123" s="14">
        <f t="shared" si="112"/>
        <v>1.0000000009638848E-7</v>
      </c>
      <c r="AO123" s="13">
        <f t="shared" si="113"/>
        <v>8.9623503068717721E-6</v>
      </c>
      <c r="AP123" s="13">
        <f t="shared" si="114"/>
        <v>4.9995045832950613E-5</v>
      </c>
      <c r="AR123" s="14" t="str">
        <f t="shared" si="184"/>
        <v>10Hz100m10m</v>
      </c>
      <c r="AS123" s="14">
        <f t="shared" si="185"/>
        <v>-7.0881060917210581E-7</v>
      </c>
      <c r="AT123" s="14">
        <f t="shared" si="186"/>
        <v>2.3571787642443038E-3</v>
      </c>
      <c r="AU123" s="14">
        <f t="shared" si="187"/>
        <v>1.0001572627350018E-6</v>
      </c>
      <c r="AV123" s="14">
        <f t="shared" si="188"/>
        <v>3.3346494725483176E-3</v>
      </c>
      <c r="AX123" s="14" t="str">
        <f t="shared" si="189"/>
        <v>10Hz100m</v>
      </c>
      <c r="AY123" s="14" t="str">
        <f t="shared" si="190"/>
        <v>10Hz100m</v>
      </c>
      <c r="AZ123" s="14">
        <f t="shared" si="191"/>
        <v>118</v>
      </c>
      <c r="BB123" s="44">
        <f t="shared" si="115"/>
        <v>0.99992912688156654</v>
      </c>
      <c r="BC123" s="44">
        <f t="shared" si="116"/>
        <v>2.7296533747505842E-6</v>
      </c>
      <c r="BD123" s="45">
        <f t="shared" si="192"/>
        <v>9.9999363976559913E-5</v>
      </c>
      <c r="BE123" s="44">
        <f t="shared" si="193"/>
        <v>3.4809870337592302E-4</v>
      </c>
      <c r="BF123" t="str">
        <f t="shared" si="117"/>
        <v>OK</v>
      </c>
    </row>
    <row r="124" spans="1:58" x14ac:dyDescent="0.25">
      <c r="A124" s="8">
        <f t="shared" ref="A124:B124" si="234">A123</f>
        <v>100</v>
      </c>
      <c r="B124" s="46" t="str">
        <f t="shared" si="234"/>
        <v>m</v>
      </c>
      <c r="C124" s="10">
        <f t="shared" si="216"/>
        <v>20</v>
      </c>
      <c r="D124" s="7">
        <f t="shared" ref="D124:E124" si="235">D123</f>
        <v>10</v>
      </c>
      <c r="E124" s="7" t="str">
        <f t="shared" si="235"/>
        <v>m</v>
      </c>
      <c r="F124" s="7">
        <v>10.001088260830537</v>
      </c>
      <c r="G124" s="7">
        <v>1.5211258567854949E-3</v>
      </c>
      <c r="H124" s="7">
        <v>2.2343136860121767E-3</v>
      </c>
      <c r="I124" s="7">
        <v>9.3714517406680696E-5</v>
      </c>
      <c r="J124" s="8" t="s">
        <v>3</v>
      </c>
      <c r="L124" s="8">
        <v>9.1445917540767792E-4</v>
      </c>
      <c r="M124" s="8">
        <v>1.05224307700663E-3</v>
      </c>
      <c r="N124" s="8">
        <v>1.6045805983904177E-3</v>
      </c>
      <c r="O124" s="8">
        <v>1.2120395997382704E-3</v>
      </c>
      <c r="P124" s="8" t="s">
        <v>3</v>
      </c>
      <c r="Q124" s="18" t="str">
        <f t="shared" si="176"/>
        <v>OK</v>
      </c>
      <c r="S124" s="12">
        <f t="shared" si="177"/>
        <v>0.1</v>
      </c>
      <c r="T124" s="11">
        <f t="shared" si="178"/>
        <v>20</v>
      </c>
      <c r="U124" s="11" t="str">
        <f t="shared" si="179"/>
        <v>Hz</v>
      </c>
      <c r="V124" s="12">
        <f t="shared" si="180"/>
        <v>0.01</v>
      </c>
      <c r="W124" s="12">
        <f t="shared" si="181"/>
        <v>1E-3</v>
      </c>
      <c r="X124" s="13">
        <f t="shared" si="106"/>
        <v>1.0000173801655131E-2</v>
      </c>
      <c r="Y124" s="13">
        <f t="shared" si="107"/>
        <v>1.8496051917341134E-6</v>
      </c>
      <c r="Z124" s="13">
        <f t="shared" si="108"/>
        <v>6.2973308762175897E-7</v>
      </c>
      <c r="AA124" s="13">
        <f t="shared" si="109"/>
        <v>1.2156571893862486E-6</v>
      </c>
      <c r="AB124" s="13">
        <f t="shared" si="217"/>
        <v>1.0000173821482973E-2</v>
      </c>
      <c r="AC124" s="14">
        <f t="shared" si="110"/>
        <v>1.8496051896510133E-6</v>
      </c>
      <c r="AD124" s="13">
        <f t="shared" si="182"/>
        <v>6.2972214211429959E-5</v>
      </c>
      <c r="AE124" s="13">
        <f t="shared" si="111"/>
        <v>1.2156360621893479E-4</v>
      </c>
      <c r="AG124" s="14" t="str">
        <f t="shared" si="183"/>
        <v>20Hz10m</v>
      </c>
      <c r="AH124" s="12">
        <f>IFERROR(MATCH(AG124,'Ref Z'!$T$6:$T$1055,0),0)</f>
        <v>65</v>
      </c>
      <c r="AI124" s="14">
        <f>IF($AH124&gt;0,INDEX('Ref Z'!O$6:O$1055,$AH124),"")</f>
        <v>9.999761353335121E-3</v>
      </c>
      <c r="AJ124" s="14">
        <f>IF($AH124&gt;0,INDEX('Ref Z'!P$6:P$1055,$AH124),"")</f>
        <v>1.0000000000000001E-7</v>
      </c>
      <c r="AK124" s="14">
        <f>IF($AH124&gt;0,INDEX('Ref Z'!Q$6:Q$1055,$AH124),"")</f>
        <v>1.6296877098129856E-6</v>
      </c>
      <c r="AL124" s="14">
        <f>IF($AH124&gt;0,INDEX('Ref Z'!R$6:R$1055,$AH124),"")</f>
        <v>5.0000000000000008E-7</v>
      </c>
      <c r="AM124" s="14">
        <f t="shared" si="93"/>
        <v>9.9997614861323907E-3</v>
      </c>
      <c r="AN124" s="14">
        <f t="shared" si="112"/>
        <v>1.0000003187209969E-7</v>
      </c>
      <c r="AO124" s="13">
        <f t="shared" si="113"/>
        <v>1.629726588266265E-4</v>
      </c>
      <c r="AP124" s="13">
        <f t="shared" si="114"/>
        <v>5.0001191960325861E-5</v>
      </c>
      <c r="AR124" s="14" t="str">
        <f t="shared" si="184"/>
        <v>20Hz100m10m</v>
      </c>
      <c r="AS124" s="14">
        <f t="shared" si="185"/>
        <v>-4.1244832000957021E-7</v>
      </c>
      <c r="AT124" s="14">
        <f t="shared" si="186"/>
        <v>3.0422517152145093E-3</v>
      </c>
      <c r="AU124" s="14">
        <f t="shared" si="187"/>
        <v>9.9995462219122668E-7</v>
      </c>
      <c r="AV124" s="14">
        <f t="shared" si="188"/>
        <v>1.8742970173125773E-4</v>
      </c>
      <c r="AX124" s="14" t="str">
        <f t="shared" si="189"/>
        <v>20Hz100m</v>
      </c>
      <c r="AY124" s="14" t="str">
        <f t="shared" si="190"/>
        <v>20Hz100m</v>
      </c>
      <c r="AZ124" s="14">
        <f t="shared" si="191"/>
        <v>119</v>
      </c>
      <c r="BB124" s="44">
        <f t="shared" si="115"/>
        <v>0.99995876718165677</v>
      </c>
      <c r="BC124" s="44">
        <f t="shared" si="116"/>
        <v>3.6992105144707897E-6</v>
      </c>
      <c r="BD124" s="45">
        <f t="shared" si="192"/>
        <v>1.0000044461519654E-4</v>
      </c>
      <c r="BE124" s="44">
        <f t="shared" si="193"/>
        <v>2.4821555274652377E-4</v>
      </c>
      <c r="BF124" t="str">
        <f t="shared" si="117"/>
        <v>OK</v>
      </c>
    </row>
    <row r="125" spans="1:58" x14ac:dyDescent="0.25">
      <c r="A125" s="8">
        <f t="shared" ref="A125:B125" si="236">A124</f>
        <v>100</v>
      </c>
      <c r="B125" s="46" t="str">
        <f t="shared" si="236"/>
        <v>m</v>
      </c>
      <c r="C125" s="10">
        <f t="shared" si="216"/>
        <v>50</v>
      </c>
      <c r="D125" s="7">
        <f t="shared" ref="D125:E125" si="237">D124</f>
        <v>10</v>
      </c>
      <c r="E125" s="7" t="str">
        <f t="shared" si="237"/>
        <v>m</v>
      </c>
      <c r="F125" s="7">
        <v>10.001074538594077</v>
      </c>
      <c r="G125" s="7">
        <v>7.715163945373548E-4</v>
      </c>
      <c r="H125" s="7">
        <v>3.3264728070672876E-3</v>
      </c>
      <c r="I125" s="7">
        <v>1.8453467100496539E-3</v>
      </c>
      <c r="J125" s="8" t="s">
        <v>3</v>
      </c>
      <c r="L125" s="8">
        <v>1.0308589356213516E-3</v>
      </c>
      <c r="M125" s="8">
        <v>1.7461577490051989E-3</v>
      </c>
      <c r="N125" s="8">
        <v>-1.7225939970755608E-4</v>
      </c>
      <c r="O125" s="8">
        <v>8.1722311773335264E-4</v>
      </c>
      <c r="P125" s="8" t="s">
        <v>3</v>
      </c>
      <c r="Q125" s="18" t="str">
        <f t="shared" si="176"/>
        <v>OK</v>
      </c>
      <c r="S125" s="12">
        <f t="shared" si="177"/>
        <v>0.1</v>
      </c>
      <c r="T125" s="11">
        <f t="shared" si="178"/>
        <v>50</v>
      </c>
      <c r="U125" s="11" t="str">
        <f t="shared" si="179"/>
        <v>Hz</v>
      </c>
      <c r="V125" s="12">
        <f t="shared" si="180"/>
        <v>0.01</v>
      </c>
      <c r="W125" s="12">
        <f t="shared" si="181"/>
        <v>1E-3</v>
      </c>
      <c r="X125" s="13">
        <f t="shared" si="106"/>
        <v>1.0000043679658456E-2</v>
      </c>
      <c r="Y125" s="13">
        <f t="shared" si="107"/>
        <v>1.9090061370909269E-6</v>
      </c>
      <c r="Z125" s="13">
        <f t="shared" si="108"/>
        <v>3.4987322067748439E-6</v>
      </c>
      <c r="AA125" s="13">
        <f t="shared" si="109"/>
        <v>2.018206655535776E-6</v>
      </c>
      <c r="AB125" s="13">
        <f t="shared" si="217"/>
        <v>1.0000044291712118E-2</v>
      </c>
      <c r="AC125" s="14">
        <f t="shared" si="110"/>
        <v>1.9090061508405048E-6</v>
      </c>
      <c r="AD125" s="13">
        <f t="shared" si="182"/>
        <v>3.4987167817392774E-4</v>
      </c>
      <c r="AE125" s="13">
        <f t="shared" si="111"/>
        <v>2.0181977035869873E-4</v>
      </c>
      <c r="AG125" s="14" t="str">
        <f t="shared" si="183"/>
        <v>50Hz10m</v>
      </c>
      <c r="AH125" s="12">
        <f>IFERROR(MATCH(AG125,'Ref Z'!$T$6:$T$1055,0),0)</f>
        <v>66</v>
      </c>
      <c r="AI125" s="14">
        <f>IF($AH125&gt;0,INDEX('Ref Z'!O$6:O$1055,$AH125),"")</f>
        <v>9.9993492405359066E-3</v>
      </c>
      <c r="AJ125" s="14">
        <f>IF($AH125&gt;0,INDEX('Ref Z'!P$6:P$1055,$AH125),"")</f>
        <v>1.0000000000000001E-7</v>
      </c>
      <c r="AK125" s="14">
        <f>IF($AH125&gt;0,INDEX('Ref Z'!Q$6:Q$1055,$AH125),"")</f>
        <v>4.4984378013300068E-6</v>
      </c>
      <c r="AL125" s="14">
        <f>IF($AH125&gt;0,INDEX('Ref Z'!R$6:R$1055,$AH125),"")</f>
        <v>5.0000000000000008E-7</v>
      </c>
      <c r="AM125" s="14">
        <f t="shared" si="93"/>
        <v>9.9993502523988368E-3</v>
      </c>
      <c r="AN125" s="14">
        <f t="shared" si="112"/>
        <v>1.000002428625758E-7</v>
      </c>
      <c r="AO125" s="13">
        <f t="shared" si="113"/>
        <v>4.4987302569858968E-4</v>
      </c>
      <c r="AP125" s="13">
        <f t="shared" si="114"/>
        <v>5.0003244091532233E-5</v>
      </c>
      <c r="AR125" s="14" t="str">
        <f t="shared" si="184"/>
        <v>50Hz100m10m</v>
      </c>
      <c r="AS125" s="14">
        <f t="shared" si="185"/>
        <v>-6.9443912254982254E-7</v>
      </c>
      <c r="AT125" s="14">
        <f t="shared" si="186"/>
        <v>1.5430327923150816E-3</v>
      </c>
      <c r="AU125" s="14">
        <f t="shared" si="187"/>
        <v>9.9970559455516287E-7</v>
      </c>
      <c r="AV125" s="14">
        <f t="shared" si="188"/>
        <v>3.6906934539682819E-3</v>
      </c>
      <c r="AX125" s="14" t="str">
        <f t="shared" si="189"/>
        <v>50Hz100m</v>
      </c>
      <c r="AY125" s="14" t="str">
        <f t="shared" si="190"/>
        <v>50Hz100m</v>
      </c>
      <c r="AZ125" s="14">
        <f t="shared" si="191"/>
        <v>120</v>
      </c>
      <c r="BB125" s="44">
        <f t="shared" si="115"/>
        <v>0.9999305963760724</v>
      </c>
      <c r="BC125" s="44">
        <f t="shared" si="116"/>
        <v>3.8180124326409989E-6</v>
      </c>
      <c r="BD125" s="45">
        <f t="shared" si="192"/>
        <v>1.0000134752466194E-4</v>
      </c>
      <c r="BE125" s="44">
        <f t="shared" si="193"/>
        <v>4.0672497249398017E-4</v>
      </c>
      <c r="BF125" t="str">
        <f t="shared" si="117"/>
        <v>OK</v>
      </c>
    </row>
    <row r="126" spans="1:58" x14ac:dyDescent="0.25">
      <c r="A126" s="8">
        <f t="shared" ref="A126:B126" si="238">A125</f>
        <v>100</v>
      </c>
      <c r="B126" s="46" t="str">
        <f t="shared" si="238"/>
        <v>m</v>
      </c>
      <c r="C126" s="10">
        <f t="shared" si="216"/>
        <v>100</v>
      </c>
      <c r="D126" s="7">
        <f t="shared" ref="D126:E126" si="239">D125</f>
        <v>10</v>
      </c>
      <c r="E126" s="7" t="str">
        <f t="shared" si="239"/>
        <v>m</v>
      </c>
      <c r="F126" s="7">
        <v>10.000477030399201</v>
      </c>
      <c r="G126" s="7">
        <v>8.2487814577854042E-4</v>
      </c>
      <c r="H126" s="7">
        <v>8.2409376321870721E-3</v>
      </c>
      <c r="I126" s="7">
        <v>1.4018714394354516E-3</v>
      </c>
      <c r="J126" s="8" t="s">
        <v>3</v>
      </c>
      <c r="L126" s="8">
        <v>-2.7148568127192583E-4</v>
      </c>
      <c r="M126" s="8">
        <v>4.0903583380084025E-4</v>
      </c>
      <c r="N126" s="8">
        <v>-3.30274932277147E-4</v>
      </c>
      <c r="O126" s="8">
        <v>1.66546010875411E-5</v>
      </c>
      <c r="P126" s="8" t="s">
        <v>3</v>
      </c>
      <c r="Q126" s="18" t="str">
        <f t="shared" si="176"/>
        <v>OK</v>
      </c>
      <c r="S126" s="12">
        <f t="shared" si="177"/>
        <v>0.1</v>
      </c>
      <c r="T126" s="11">
        <f t="shared" si="178"/>
        <v>100</v>
      </c>
      <c r="U126" s="11" t="str">
        <f t="shared" si="179"/>
        <v>Hz</v>
      </c>
      <c r="V126" s="12">
        <f t="shared" si="180"/>
        <v>0.01</v>
      </c>
      <c r="W126" s="12">
        <f t="shared" si="181"/>
        <v>1E-3</v>
      </c>
      <c r="X126" s="13">
        <f t="shared" si="106"/>
        <v>1.0000748516080474E-2</v>
      </c>
      <c r="Y126" s="13">
        <f t="shared" si="107"/>
        <v>9.2072486048558038E-7</v>
      </c>
      <c r="Z126" s="13">
        <f t="shared" si="108"/>
        <v>8.5712125644642177E-6</v>
      </c>
      <c r="AA126" s="13">
        <f t="shared" si="109"/>
        <v>1.4019703664636461E-6</v>
      </c>
      <c r="AB126" s="13">
        <f t="shared" si="217"/>
        <v>1.0000752189089111E-2</v>
      </c>
      <c r="AC126" s="14">
        <f t="shared" si="110"/>
        <v>9.207253063657352E-7</v>
      </c>
      <c r="AD126" s="13">
        <f t="shared" si="182"/>
        <v>8.5705689449452492E-4</v>
      </c>
      <c r="AE126" s="13">
        <f t="shared" si="111"/>
        <v>1.4018646269101749E-4</v>
      </c>
      <c r="AG126" s="14" t="str">
        <f t="shared" si="183"/>
        <v>100Hz10m</v>
      </c>
      <c r="AH126" s="12">
        <f>IFERROR(MATCH(AG126,'Ref Z'!$T$6:$T$1055,0),0)</f>
        <v>67</v>
      </c>
      <c r="AI126" s="14">
        <f>IF($AH126&gt;0,INDEX('Ref Z'!O$6:O$1055,$AH126),"")</f>
        <v>1.0000747134583723E-2</v>
      </c>
      <c r="AJ126" s="14">
        <f>IF($AH126&gt;0,INDEX('Ref Z'!P$6:P$1055,$AH126),"")</f>
        <v>1.0000000000000001E-7</v>
      </c>
      <c r="AK126" s="14">
        <f>IF($AH126&gt;0,INDEX('Ref Z'!Q$6:Q$1055,$AH126),"")</f>
        <v>9.571273537153569E-6</v>
      </c>
      <c r="AL126" s="14">
        <f>IF($AH126&gt;0,INDEX('Ref Z'!R$6:R$1055,$AH126),"")</f>
        <v>5.0000000000000008E-7</v>
      </c>
      <c r="AM126" s="14">
        <f t="shared" si="93"/>
        <v>1.0000751714704334E-2</v>
      </c>
      <c r="AN126" s="14">
        <f t="shared" si="112"/>
        <v>1.0000109914002987E-7</v>
      </c>
      <c r="AO126" s="13">
        <f t="shared" si="113"/>
        <v>9.5705555655621795E-4</v>
      </c>
      <c r="AP126" s="13">
        <f t="shared" si="114"/>
        <v>4.9996219727720719E-5</v>
      </c>
      <c r="AR126" s="14" t="str">
        <f t="shared" si="184"/>
        <v>100Hz100m10m</v>
      </c>
      <c r="AS126" s="14">
        <f t="shared" si="185"/>
        <v>-1.3814967503300579E-9</v>
      </c>
      <c r="AT126" s="14">
        <f t="shared" si="186"/>
        <v>1.6497562945878314E-3</v>
      </c>
      <c r="AU126" s="14">
        <f t="shared" si="187"/>
        <v>1.0000609726893513E-6</v>
      </c>
      <c r="AV126" s="14">
        <f t="shared" si="188"/>
        <v>2.803742923454164E-3</v>
      </c>
      <c r="AX126" s="14" t="str">
        <f t="shared" si="189"/>
        <v>100Hz100m</v>
      </c>
      <c r="AY126" s="14" t="str">
        <f t="shared" si="190"/>
        <v>100Hz100m</v>
      </c>
      <c r="AZ126" s="14">
        <f t="shared" si="191"/>
        <v>121</v>
      </c>
      <c r="BB126" s="44">
        <f t="shared" si="115"/>
        <v>0.99999995256509033</v>
      </c>
      <c r="BC126" s="44">
        <f t="shared" si="116"/>
        <v>1.8414508843033358E-6</v>
      </c>
      <c r="BD126" s="45">
        <f t="shared" si="192"/>
        <v>9.9998662061693026E-5</v>
      </c>
      <c r="BE126" s="44">
        <f t="shared" si="193"/>
        <v>2.8479571498592231E-4</v>
      </c>
      <c r="BF126" t="str">
        <f t="shared" si="117"/>
        <v>OK</v>
      </c>
    </row>
    <row r="127" spans="1:58" x14ac:dyDescent="0.25">
      <c r="A127" s="8">
        <f t="shared" ref="A127:B127" si="240">A126</f>
        <v>100</v>
      </c>
      <c r="B127" s="46" t="str">
        <f t="shared" si="240"/>
        <v>m</v>
      </c>
      <c r="C127" s="10">
        <f t="shared" si="216"/>
        <v>200</v>
      </c>
      <c r="D127" s="7">
        <f t="shared" ref="D127:E127" si="241">D126</f>
        <v>10</v>
      </c>
      <c r="E127" s="7" t="str">
        <f t="shared" si="241"/>
        <v>m</v>
      </c>
      <c r="F127" s="7">
        <v>9.9992334766528632</v>
      </c>
      <c r="G127" s="7">
        <v>6.1789965127378023E-4</v>
      </c>
      <c r="H127" s="7">
        <v>1.6846402023924231E-2</v>
      </c>
      <c r="I127" s="7">
        <v>1.1796384992719415E-3</v>
      </c>
      <c r="J127" s="8" t="s">
        <v>3</v>
      </c>
      <c r="L127" s="8">
        <v>-1.9304758798832113E-3</v>
      </c>
      <c r="M127" s="8">
        <v>1.0664008235748992E-3</v>
      </c>
      <c r="N127" s="8">
        <v>1.161369004674983E-4</v>
      </c>
      <c r="O127" s="8">
        <v>3.9478924489758728E-4</v>
      </c>
      <c r="P127" s="8" t="s">
        <v>3</v>
      </c>
      <c r="Q127" s="18" t="str">
        <f t="shared" si="176"/>
        <v>OK</v>
      </c>
      <c r="S127" s="12">
        <f t="shared" si="177"/>
        <v>0.1</v>
      </c>
      <c r="T127" s="11">
        <f t="shared" si="178"/>
        <v>200</v>
      </c>
      <c r="U127" s="11" t="str">
        <f t="shared" si="179"/>
        <v>Hz</v>
      </c>
      <c r="V127" s="12">
        <f t="shared" si="180"/>
        <v>0.01</v>
      </c>
      <c r="W127" s="12">
        <f t="shared" si="181"/>
        <v>1E-3</v>
      </c>
      <c r="X127" s="13">
        <f t="shared" si="106"/>
        <v>1.0001163952532746E-2</v>
      </c>
      <c r="Y127" s="13">
        <f t="shared" si="107"/>
        <v>1.2324815193606281E-6</v>
      </c>
      <c r="Z127" s="13">
        <f t="shared" si="108"/>
        <v>1.6730265123456732E-5</v>
      </c>
      <c r="AA127" s="13">
        <f t="shared" si="109"/>
        <v>1.2439475619379483E-6</v>
      </c>
      <c r="AB127" s="13">
        <f t="shared" si="217"/>
        <v>1.0001177945982738E-2</v>
      </c>
      <c r="AC127" s="14">
        <f t="shared" si="110"/>
        <v>1.2324815515959763E-6</v>
      </c>
      <c r="AD127" s="13">
        <f t="shared" si="182"/>
        <v>1.6728302422682557E-3</v>
      </c>
      <c r="AE127" s="13">
        <f t="shared" si="111"/>
        <v>1.243801016958602E-4</v>
      </c>
      <c r="AG127" s="14" t="str">
        <f t="shared" si="183"/>
        <v>200Hz10m</v>
      </c>
      <c r="AH127" s="12">
        <f>IFERROR(MATCH(AG127,'Ref Z'!$T$6:$T$1055,0),0)</f>
        <v>68</v>
      </c>
      <c r="AI127" s="14">
        <f>IF($AH127&gt;0,INDEX('Ref Z'!O$6:O$1055,$AH127),"")</f>
        <v>1.0000479090269394E-2</v>
      </c>
      <c r="AJ127" s="14">
        <f>IF($AH127&gt;0,INDEX('Ref Z'!P$6:P$1055,$AH127),"")</f>
        <v>1.0000000000000001E-7</v>
      </c>
      <c r="AK127" s="14">
        <f>IF($AH127&gt;0,INDEX('Ref Z'!Q$6:Q$1055,$AH127),"")</f>
        <v>1.7729162644916353E-5</v>
      </c>
      <c r="AL127" s="14">
        <f>IF($AH127&gt;0,INDEX('Ref Z'!R$6:R$1055,$AH127),"")</f>
        <v>5.0000000000000008E-7</v>
      </c>
      <c r="AM127" s="14">
        <f t="shared" si="93"/>
        <v>1.0000494805664541E-2</v>
      </c>
      <c r="AN127" s="14">
        <f t="shared" si="112"/>
        <v>1.0000377143413684E-7</v>
      </c>
      <c r="AO127" s="13">
        <f t="shared" si="113"/>
        <v>1.772829472575726E-3</v>
      </c>
      <c r="AP127" s="13">
        <f t="shared" si="114"/>
        <v>4.9997450667657702E-5</v>
      </c>
      <c r="AR127" s="14" t="str">
        <f t="shared" si="184"/>
        <v>200Hz100m10m</v>
      </c>
      <c r="AS127" s="14">
        <f t="shared" si="185"/>
        <v>-6.8486226335179312E-7</v>
      </c>
      <c r="AT127" s="14">
        <f t="shared" si="186"/>
        <v>1.235799306593525E-3</v>
      </c>
      <c r="AU127" s="14">
        <f t="shared" si="187"/>
        <v>9.9889752145962177E-7</v>
      </c>
      <c r="AV127" s="14">
        <f t="shared" si="188"/>
        <v>2.3592770515262155E-3</v>
      </c>
      <c r="AX127" s="14" t="str">
        <f t="shared" si="189"/>
        <v>200Hz100m</v>
      </c>
      <c r="AY127" s="14" t="str">
        <f t="shared" si="190"/>
        <v>200Hz100m</v>
      </c>
      <c r="AZ127" s="14">
        <f t="shared" si="191"/>
        <v>122</v>
      </c>
      <c r="BB127" s="44">
        <f t="shared" si="115"/>
        <v>0.99993169401425641</v>
      </c>
      <c r="BC127" s="44">
        <f t="shared" si="116"/>
        <v>2.4649633060978317E-6</v>
      </c>
      <c r="BD127" s="45">
        <f t="shared" si="192"/>
        <v>9.9999230307470282E-5</v>
      </c>
      <c r="BE127" s="44">
        <f t="shared" si="193"/>
        <v>2.5373486923313272E-4</v>
      </c>
      <c r="BF127" t="str">
        <f t="shared" si="117"/>
        <v>OK</v>
      </c>
    </row>
    <row r="128" spans="1:58" x14ac:dyDescent="0.25">
      <c r="A128" s="8">
        <f t="shared" ref="A128:B128" si="242">A127</f>
        <v>100</v>
      </c>
      <c r="B128" s="46" t="str">
        <f t="shared" si="242"/>
        <v>m</v>
      </c>
      <c r="C128" s="10">
        <f t="shared" si="216"/>
        <v>500</v>
      </c>
      <c r="D128" s="7">
        <f t="shared" ref="D128:E128" si="243">D127</f>
        <v>10</v>
      </c>
      <c r="E128" s="7" t="str">
        <f t="shared" si="243"/>
        <v>m</v>
      </c>
      <c r="F128" s="7">
        <v>10.005780729981517</v>
      </c>
      <c r="G128" s="7">
        <v>2.0082787219182913E-3</v>
      </c>
      <c r="H128" s="7">
        <v>4.583229181761423E-2</v>
      </c>
      <c r="I128" s="7">
        <v>1.9720904799360754E-3</v>
      </c>
      <c r="J128" s="8" t="s">
        <v>3</v>
      </c>
      <c r="L128" s="8">
        <v>-8.1518873530769754E-4</v>
      </c>
      <c r="M128" s="8">
        <v>1.3201381539881031E-3</v>
      </c>
      <c r="N128" s="8">
        <v>1.4740249097632099E-3</v>
      </c>
      <c r="O128" s="8">
        <v>2.3108536087022052E-4</v>
      </c>
      <c r="P128" s="8" t="s">
        <v>3</v>
      </c>
      <c r="Q128" s="18" t="str">
        <f t="shared" si="176"/>
        <v>OK</v>
      </c>
      <c r="S128" s="12">
        <f t="shared" si="177"/>
        <v>0.1</v>
      </c>
      <c r="T128" s="11">
        <f t="shared" si="178"/>
        <v>500</v>
      </c>
      <c r="U128" s="11" t="str">
        <f t="shared" si="179"/>
        <v>Hz</v>
      </c>
      <c r="V128" s="12">
        <f t="shared" si="180"/>
        <v>0.01</v>
      </c>
      <c r="W128" s="12">
        <f t="shared" si="181"/>
        <v>1E-3</v>
      </c>
      <c r="X128" s="13">
        <f t="shared" si="106"/>
        <v>1.0006595918716825E-2</v>
      </c>
      <c r="Y128" s="13">
        <f t="shared" si="107"/>
        <v>2.4033202388622459E-6</v>
      </c>
      <c r="Z128" s="13">
        <f t="shared" si="108"/>
        <v>4.4358266907851023E-5</v>
      </c>
      <c r="AA128" s="13">
        <f t="shared" si="109"/>
        <v>1.9855833664349176E-6</v>
      </c>
      <c r="AB128" s="13">
        <f t="shared" si="217"/>
        <v>1.0006694236176266E-2</v>
      </c>
      <c r="AC128" s="14">
        <f t="shared" si="110"/>
        <v>2.4033127436183185E-6</v>
      </c>
      <c r="AD128" s="13">
        <f t="shared" si="182"/>
        <v>4.4328737480432189E-3</v>
      </c>
      <c r="AE128" s="13">
        <f t="shared" si="111"/>
        <v>1.9842641252614901E-4</v>
      </c>
      <c r="AG128" s="14" t="str">
        <f t="shared" si="183"/>
        <v>500Hz10m</v>
      </c>
      <c r="AH128" s="12">
        <f>IFERROR(MATCH(AG128,'Ref Z'!$T$6:$T$1055,0),0)</f>
        <v>69</v>
      </c>
      <c r="AI128" s="14">
        <f>IF($AH128&gt;0,INDEX('Ref Z'!O$6:O$1055,$AH128),"")</f>
        <v>1.0005916544907545E-2</v>
      </c>
      <c r="AJ128" s="14">
        <f>IF($AH128&gt;0,INDEX('Ref Z'!P$6:P$1055,$AH128),"")</f>
        <v>1.5811388300841901E-7</v>
      </c>
      <c r="AK128" s="14">
        <f>IF($AH128&gt;0,INDEX('Ref Z'!Q$6:Q$1055,$AH128),"")</f>
        <v>4.5355796872112129E-5</v>
      </c>
      <c r="AL128" s="14">
        <f>IF($AH128&gt;0,INDEX('Ref Z'!R$6:R$1055,$AH128),"")</f>
        <v>5.0000000000000008E-7</v>
      </c>
      <c r="AM128" s="14">
        <f t="shared" si="93"/>
        <v>1.0006019340974934E-2</v>
      </c>
      <c r="AN128" s="14">
        <f t="shared" si="112"/>
        <v>1.5812850159449342E-7</v>
      </c>
      <c r="AO128" s="13">
        <f t="shared" si="113"/>
        <v>4.5328667322054785E-3</v>
      </c>
      <c r="AP128" s="13">
        <f t="shared" si="114"/>
        <v>4.9969459374779795E-5</v>
      </c>
      <c r="AR128" s="14" t="str">
        <f t="shared" si="184"/>
        <v>500Hz100m10m</v>
      </c>
      <c r="AS128" s="14">
        <f t="shared" si="185"/>
        <v>-6.7937380928036195E-7</v>
      </c>
      <c r="AT128" s="14">
        <f t="shared" si="186"/>
        <v>4.0165574469487007E-3</v>
      </c>
      <c r="AU128" s="14">
        <f t="shared" si="187"/>
        <v>9.9752996426110557E-7</v>
      </c>
      <c r="AV128" s="14">
        <f t="shared" si="188"/>
        <v>3.9441809915644081E-3</v>
      </c>
      <c r="AX128" s="14" t="str">
        <f t="shared" si="189"/>
        <v>500Hz100m</v>
      </c>
      <c r="AY128" s="14" t="str">
        <f t="shared" si="190"/>
        <v>500Hz100m</v>
      </c>
      <c r="AZ128" s="14">
        <f t="shared" si="191"/>
        <v>123</v>
      </c>
      <c r="BB128" s="44">
        <f t="shared" si="115"/>
        <v>0.99993255562872174</v>
      </c>
      <c r="BC128" s="44">
        <f t="shared" si="116"/>
        <v>4.8066257476907852E-6</v>
      </c>
      <c r="BD128" s="45">
        <f t="shared" si="192"/>
        <v>9.9992984162259636E-5</v>
      </c>
      <c r="BE128" s="44">
        <f t="shared" si="193"/>
        <v>3.9998638929618298E-4</v>
      </c>
      <c r="BF128" t="str">
        <f t="shared" si="117"/>
        <v>OK</v>
      </c>
    </row>
    <row r="129" spans="1:58" x14ac:dyDescent="0.25">
      <c r="A129" s="8">
        <f t="shared" ref="A129:B129" si="244">A128</f>
        <v>100</v>
      </c>
      <c r="B129" s="46" t="str">
        <f t="shared" si="244"/>
        <v>m</v>
      </c>
      <c r="C129" s="10">
        <f t="shared" si="216"/>
        <v>1000</v>
      </c>
      <c r="D129" s="7">
        <f t="shared" ref="D129:E129" si="245">D128</f>
        <v>10</v>
      </c>
      <c r="E129" s="7" t="str">
        <f t="shared" si="245"/>
        <v>m</v>
      </c>
      <c r="F129" s="7">
        <v>10.01902241788639</v>
      </c>
      <c r="G129" s="7">
        <v>3.6303594834634345E-4</v>
      </c>
      <c r="H129" s="7">
        <v>9.1626042846910657E-2</v>
      </c>
      <c r="I129" s="7">
        <v>1.8911373501064575E-4</v>
      </c>
      <c r="J129" s="8" t="s">
        <v>3</v>
      </c>
      <c r="L129" s="8">
        <v>1.1479334328533685E-4</v>
      </c>
      <c r="M129" s="8">
        <v>1.4916092559721255E-3</v>
      </c>
      <c r="N129" s="8">
        <v>-6.5194509344119816E-4</v>
      </c>
      <c r="O129" s="8">
        <v>7.7067066537246274E-4</v>
      </c>
      <c r="P129" s="8" t="s">
        <v>3</v>
      </c>
      <c r="Q129" s="18" t="str">
        <f t="shared" si="176"/>
        <v>OK</v>
      </c>
      <c r="S129" s="12">
        <f t="shared" si="177"/>
        <v>0.1</v>
      </c>
      <c r="T129" s="11">
        <f t="shared" si="178"/>
        <v>1</v>
      </c>
      <c r="U129" s="11" t="str">
        <f t="shared" si="179"/>
        <v>kHz</v>
      </c>
      <c r="V129" s="12">
        <f t="shared" si="180"/>
        <v>0.01</v>
      </c>
      <c r="W129" s="12">
        <f t="shared" si="181"/>
        <v>1E-3</v>
      </c>
      <c r="X129" s="13">
        <f t="shared" si="106"/>
        <v>1.0018907624543104E-2</v>
      </c>
      <c r="Y129" s="13">
        <f t="shared" si="107"/>
        <v>1.5351525241139548E-6</v>
      </c>
      <c r="Z129" s="13">
        <f t="shared" si="108"/>
        <v>9.2277987940351866E-5</v>
      </c>
      <c r="AA129" s="13">
        <f t="shared" si="109"/>
        <v>7.9353467424890211E-7</v>
      </c>
      <c r="AB129" s="13">
        <f t="shared" si="217"/>
        <v>1.0019332573389619E-2</v>
      </c>
      <c r="AC129" s="14">
        <f t="shared" si="110"/>
        <v>1.5351048112813658E-6</v>
      </c>
      <c r="AD129" s="13">
        <f t="shared" si="182"/>
        <v>9.2101237161853252E-3</v>
      </c>
      <c r="AE129" s="13">
        <f t="shared" si="111"/>
        <v>7.9209564678858407E-5</v>
      </c>
      <c r="AG129" s="14" t="str">
        <f t="shared" si="183"/>
        <v>1kHz10m</v>
      </c>
      <c r="AH129" s="12">
        <f>IFERROR(MATCH(AG129,'Ref Z'!$T$6:$T$1055,0),0)</f>
        <v>70</v>
      </c>
      <c r="AI129" s="14">
        <f>IF($AH129&gt;0,INDEX('Ref Z'!O$6:O$1055,$AH129),"")</f>
        <v>1.0018411880366451E-2</v>
      </c>
      <c r="AJ129" s="14">
        <f>IF($AH129&gt;0,INDEX('Ref Z'!P$6:P$1055,$AH129),"")</f>
        <v>4.4721359549995803E-7</v>
      </c>
      <c r="AK129" s="14">
        <f>IF($AH129&gt;0,INDEX('Ref Z'!Q$6:Q$1055,$AH129),"")</f>
        <v>9.3275134214185939E-5</v>
      </c>
      <c r="AL129" s="14">
        <f>IF($AH129&gt;0,INDEX('Ref Z'!R$6:R$1055,$AH129),"")</f>
        <v>1.0000000000000002E-6</v>
      </c>
      <c r="AM129" s="14">
        <f t="shared" si="93"/>
        <v>1.0018846084022369E-2</v>
      </c>
      <c r="AN129" s="14">
        <f t="shared" si="112"/>
        <v>4.4729111370562772E-7</v>
      </c>
      <c r="AO129" s="13">
        <f t="shared" si="113"/>
        <v>9.310102274184457E-3</v>
      </c>
      <c r="AP129" s="13">
        <f t="shared" si="114"/>
        <v>9.9808433108245845E-5</v>
      </c>
      <c r="AR129" s="14" t="str">
        <f t="shared" si="184"/>
        <v>1kHz100m10m</v>
      </c>
      <c r="AS129" s="14">
        <f t="shared" si="185"/>
        <v>-4.9574417665225468E-7</v>
      </c>
      <c r="AT129" s="14">
        <f t="shared" si="186"/>
        <v>7.2607203442008139E-4</v>
      </c>
      <c r="AU129" s="14">
        <f t="shared" si="187"/>
        <v>9.9714627383407312E-7</v>
      </c>
      <c r="AV129" s="14">
        <f t="shared" si="188"/>
        <v>3.7822879197478733E-4</v>
      </c>
      <c r="AX129" s="14" t="str">
        <f t="shared" si="189"/>
        <v>1kHz100m</v>
      </c>
      <c r="AY129" s="14" t="str">
        <f t="shared" si="190"/>
        <v>1kHz100m</v>
      </c>
      <c r="AZ129" s="14">
        <f t="shared" si="191"/>
        <v>124</v>
      </c>
      <c r="BB129" s="44">
        <f t="shared" si="115"/>
        <v>0.99995144493271515</v>
      </c>
      <c r="BC129" s="44">
        <f t="shared" si="116"/>
        <v>3.0702128934070209E-6</v>
      </c>
      <c r="BD129" s="45">
        <f t="shared" si="192"/>
        <v>9.9978557999131842E-5</v>
      </c>
      <c r="BE129" s="44">
        <f t="shared" si="193"/>
        <v>1.8723873495081139E-4</v>
      </c>
      <c r="BF129" t="str">
        <f t="shared" si="117"/>
        <v>OK</v>
      </c>
    </row>
    <row r="130" spans="1:58" x14ac:dyDescent="0.25">
      <c r="A130" s="8">
        <f t="shared" ref="A130:B130" si="246">A129</f>
        <v>100</v>
      </c>
      <c r="B130" s="46" t="str">
        <f t="shared" si="246"/>
        <v>m</v>
      </c>
      <c r="C130" s="10">
        <f t="shared" si="216"/>
        <v>2000</v>
      </c>
      <c r="D130" s="7">
        <f t="shared" ref="D130:E130" si="247">D129</f>
        <v>10</v>
      </c>
      <c r="E130" s="7" t="str">
        <f t="shared" si="247"/>
        <v>m</v>
      </c>
      <c r="F130" s="7">
        <v>10.049192308716945</v>
      </c>
      <c r="G130" s="7">
        <v>2.8970776275984281E-4</v>
      </c>
      <c r="H130" s="7">
        <v>0.18434644339914691</v>
      </c>
      <c r="I130" s="7">
        <v>5.0914895804683918E-5</v>
      </c>
      <c r="J130" s="8" t="s">
        <v>3</v>
      </c>
      <c r="L130" s="8">
        <v>-1.5313602711360755E-3</v>
      </c>
      <c r="M130" s="8">
        <v>8.7320362546139559E-4</v>
      </c>
      <c r="N130" s="8">
        <v>-1.8123675122893933E-3</v>
      </c>
      <c r="O130" s="8">
        <v>1.922730511008423E-3</v>
      </c>
      <c r="P130" s="8" t="s">
        <v>3</v>
      </c>
      <c r="Q130" s="18" t="str">
        <f t="shared" si="176"/>
        <v>OK</v>
      </c>
      <c r="S130" s="12">
        <f t="shared" si="177"/>
        <v>0.1</v>
      </c>
      <c r="T130" s="11">
        <f t="shared" si="178"/>
        <v>2</v>
      </c>
      <c r="U130" s="11" t="str">
        <f t="shared" si="179"/>
        <v>kHz</v>
      </c>
      <c r="V130" s="12">
        <f t="shared" si="180"/>
        <v>0.01</v>
      </c>
      <c r="W130" s="12">
        <f t="shared" si="181"/>
        <v>1E-3</v>
      </c>
      <c r="X130" s="13">
        <f t="shared" si="106"/>
        <v>1.0050723668988081E-2</v>
      </c>
      <c r="Y130" s="13">
        <f t="shared" si="107"/>
        <v>9.2000823872519679E-7</v>
      </c>
      <c r="Z130" s="13">
        <f t="shared" si="108"/>
        <v>1.861588109114363E-4</v>
      </c>
      <c r="AA130" s="13">
        <f t="shared" si="109"/>
        <v>1.9234045192256136E-6</v>
      </c>
      <c r="AB130" s="13">
        <f t="shared" si="217"/>
        <v>1.0052447531483922E-2</v>
      </c>
      <c r="AC130" s="14">
        <f t="shared" si="110"/>
        <v>9.2053984339787511E-7</v>
      </c>
      <c r="AD130" s="13">
        <f t="shared" si="182"/>
        <v>1.8519813440521258E-2</v>
      </c>
      <c r="AE130" s="13">
        <f t="shared" si="111"/>
        <v>1.9131163274231495E-4</v>
      </c>
      <c r="AG130" s="14" t="str">
        <f t="shared" si="183"/>
        <v>2kHz10m</v>
      </c>
      <c r="AH130" s="12">
        <f>IFERROR(MATCH(AG130,'Ref Z'!$T$6:$T$1055,0),0)</f>
        <v>71</v>
      </c>
      <c r="AI130" s="14">
        <f>IF($AH130&gt;0,INDEX('Ref Z'!O$6:O$1055,$AH130),"")</f>
        <v>1.0050698346017992E-2</v>
      </c>
      <c r="AJ130" s="14">
        <f>IF($AH130&gt;0,INDEX('Ref Z'!P$6:P$1055,$AH130),"")</f>
        <v>1.2649110640673521E-6</v>
      </c>
      <c r="AK130" s="14">
        <f>IF($AH130&gt;0,INDEX('Ref Z'!Q$6:Q$1055,$AH130),"")</f>
        <v>1.8716346976889467E-4</v>
      </c>
      <c r="AL130" s="14">
        <f>IF($AH130&gt;0,INDEX('Ref Z'!R$6:R$1055,$AH130),"")</f>
        <v>2.0000000000000003E-6</v>
      </c>
      <c r="AM130" s="14">
        <f t="shared" si="93"/>
        <v>1.0052440868120774E-2</v>
      </c>
      <c r="AN130" s="14">
        <f t="shared" si="112"/>
        <v>1.265239888387297E-6</v>
      </c>
      <c r="AO130" s="13">
        <f t="shared" si="113"/>
        <v>1.8619784734698861E-2</v>
      </c>
      <c r="AP130" s="13">
        <f t="shared" si="114"/>
        <v>1.9893596208398211E-4</v>
      </c>
      <c r="AR130" s="14" t="str">
        <f t="shared" si="184"/>
        <v>2kHz100m10m</v>
      </c>
      <c r="AS130" s="14">
        <f t="shared" si="185"/>
        <v>-2.5322970088892394E-8</v>
      </c>
      <c r="AT130" s="14">
        <f t="shared" si="186"/>
        <v>5.7941690621973871E-4</v>
      </c>
      <c r="AU130" s="14">
        <f t="shared" si="187"/>
        <v>1.0046588574583702E-6</v>
      </c>
      <c r="AV130" s="14">
        <f t="shared" si="188"/>
        <v>1.018494303332487E-4</v>
      </c>
      <c r="AX130" s="14" t="str">
        <f t="shared" si="189"/>
        <v>2kHz100m</v>
      </c>
      <c r="AY130" s="14" t="str">
        <f t="shared" si="190"/>
        <v>2kHz100m</v>
      </c>
      <c r="AZ130" s="14">
        <f t="shared" si="191"/>
        <v>125</v>
      </c>
      <c r="BB130" s="44">
        <f t="shared" si="115"/>
        <v>0.99999933714022116</v>
      </c>
      <c r="BC130" s="44">
        <f t="shared" si="116"/>
        <v>1.8411236188606786E-6</v>
      </c>
      <c r="BD130" s="45">
        <f t="shared" si="192"/>
        <v>9.9971294177603198E-5</v>
      </c>
      <c r="BE130" s="44">
        <f t="shared" si="193"/>
        <v>4.3124944092763894E-4</v>
      </c>
      <c r="BF130" t="str">
        <f t="shared" si="117"/>
        <v>OK</v>
      </c>
    </row>
    <row r="131" spans="1:58" x14ac:dyDescent="0.25">
      <c r="A131" s="8">
        <f t="shared" ref="A131:B131" si="248">A130</f>
        <v>100</v>
      </c>
      <c r="B131" s="46" t="str">
        <f t="shared" si="248"/>
        <v>m</v>
      </c>
      <c r="C131" s="10">
        <f t="shared" si="216"/>
        <v>5000</v>
      </c>
      <c r="D131" s="7">
        <f t="shared" ref="D131:E131" si="249">D130</f>
        <v>10</v>
      </c>
      <c r="E131" s="7" t="str">
        <f t="shared" si="249"/>
        <v>m</v>
      </c>
      <c r="F131" s="7">
        <v>10.201370867507636</v>
      </c>
      <c r="G131" s="7">
        <v>1.8074273452367031E-3</v>
      </c>
      <c r="H131" s="7">
        <v>0.4669053182274947</v>
      </c>
      <c r="I131" s="7">
        <v>6.0980656498563955E-5</v>
      </c>
      <c r="J131" s="8" t="s">
        <v>3</v>
      </c>
      <c r="L131" s="8">
        <v>1.8994366567720888E-3</v>
      </c>
      <c r="M131" s="8">
        <v>1.9156795500940252E-3</v>
      </c>
      <c r="N131" s="8">
        <v>-4.8366017425883383E-4</v>
      </c>
      <c r="O131" s="8">
        <v>7.723082570429906E-4</v>
      </c>
      <c r="P131" s="8" t="s">
        <v>3</v>
      </c>
      <c r="Q131" s="18" t="str">
        <f t="shared" si="176"/>
        <v>OK</v>
      </c>
      <c r="S131" s="12">
        <f t="shared" si="177"/>
        <v>0.1</v>
      </c>
      <c r="T131" s="11">
        <f t="shared" si="178"/>
        <v>5</v>
      </c>
      <c r="U131" s="11" t="str">
        <f t="shared" si="179"/>
        <v>kHz</v>
      </c>
      <c r="V131" s="12">
        <f t="shared" si="180"/>
        <v>0.01</v>
      </c>
      <c r="W131" s="12">
        <f t="shared" si="181"/>
        <v>1E-3</v>
      </c>
      <c r="X131" s="13">
        <f t="shared" si="106"/>
        <v>1.0199471430850864E-2</v>
      </c>
      <c r="Y131" s="13">
        <f t="shared" si="107"/>
        <v>2.6337467127569124E-6</v>
      </c>
      <c r="Z131" s="13">
        <f t="shared" si="108"/>
        <v>4.6738897840175355E-4</v>
      </c>
      <c r="AA131" s="13">
        <f t="shared" si="109"/>
        <v>7.7471200091632626E-7</v>
      </c>
      <c r="AB131" s="13">
        <f t="shared" si="217"/>
        <v>1.0210174823472633E-2</v>
      </c>
      <c r="AC131" s="14">
        <f t="shared" si="110"/>
        <v>2.6312247417287894E-6</v>
      </c>
      <c r="AD131" s="13">
        <f t="shared" si="182"/>
        <v>4.5792787812366641E-2</v>
      </c>
      <c r="AE131" s="13">
        <f t="shared" si="111"/>
        <v>7.6711206001782735E-5</v>
      </c>
      <c r="AG131" s="14" t="str">
        <f t="shared" si="183"/>
        <v>5kHz10m</v>
      </c>
      <c r="AH131" s="12">
        <f>IFERROR(MATCH(AG131,'Ref Z'!$T$6:$T$1055,0),0)</f>
        <v>72</v>
      </c>
      <c r="AI131" s="14">
        <f>IF($AH131&gt;0,INDEX('Ref Z'!O$6:O$1055,$AH131),"")</f>
        <v>1.0199069424904544E-2</v>
      </c>
      <c r="AJ131" s="14">
        <f>IF($AH131&gt;0,INDEX('Ref Z'!P$6:P$1055,$AH131),"")</f>
        <v>5.0000000000000004E-6</v>
      </c>
      <c r="AK131" s="14">
        <f>IF($AH131&gt;0,INDEX('Ref Z'!Q$6:Q$1055,$AH131),"")</f>
        <v>4.6838872586203782E-4</v>
      </c>
      <c r="AL131" s="14">
        <f>IF($AH131&gt;0,INDEX('Ref Z'!R$6:R$1055,$AH131),"")</f>
        <v>5.0000000000000004E-6</v>
      </c>
      <c r="AM131" s="14">
        <f t="shared" si="93"/>
        <v>1.0209819054838209E-2</v>
      </c>
      <c r="AN131" s="14">
        <f t="shared" si="112"/>
        <v>5.0000000000000004E-6</v>
      </c>
      <c r="AO131" s="13">
        <f t="shared" si="113"/>
        <v>4.5892407791383365E-2</v>
      </c>
      <c r="AP131" s="13">
        <f t="shared" si="114"/>
        <v>4.8972464381047084E-4</v>
      </c>
      <c r="AR131" s="14" t="str">
        <f t="shared" si="184"/>
        <v>5kHz100m10m</v>
      </c>
      <c r="AS131" s="14">
        <f t="shared" si="185"/>
        <v>-4.0200594631986664E-7</v>
      </c>
      <c r="AT131" s="14">
        <f t="shared" si="186"/>
        <v>3.6148581484254103E-3</v>
      </c>
      <c r="AU131" s="14">
        <f t="shared" si="187"/>
        <v>9.9974746028426821E-7</v>
      </c>
      <c r="AV131" s="14">
        <f t="shared" si="188"/>
        <v>1.2206376148547693E-4</v>
      </c>
      <c r="AX131" s="14" t="str">
        <f t="shared" si="189"/>
        <v>5kHz100m</v>
      </c>
      <c r="AY131" s="14" t="str">
        <f t="shared" si="190"/>
        <v>5kHz100m</v>
      </c>
      <c r="AZ131" s="14">
        <f t="shared" si="191"/>
        <v>126</v>
      </c>
      <c r="BB131" s="44">
        <f t="shared" si="115"/>
        <v>0.99996515548062836</v>
      </c>
      <c r="BC131" s="44">
        <f t="shared" si="116"/>
        <v>5.2626970991774824E-6</v>
      </c>
      <c r="BD131" s="45">
        <f t="shared" si="192"/>
        <v>9.9619979016724036E-5</v>
      </c>
      <c r="BE131" s="44">
        <f t="shared" si="193"/>
        <v>5.131945666706579E-4</v>
      </c>
      <c r="BF131" t="str">
        <f t="shared" si="117"/>
        <v>OK</v>
      </c>
    </row>
    <row r="132" spans="1:58" ht="19.5" customHeight="1" x14ac:dyDescent="0.25">
      <c r="A132" s="8">
        <v>100</v>
      </c>
      <c r="B132" s="46" t="s">
        <v>3</v>
      </c>
      <c r="C132" s="10">
        <f t="shared" si="216"/>
        <v>0.01</v>
      </c>
      <c r="D132" s="7">
        <v>100</v>
      </c>
      <c r="E132" s="7" t="s">
        <v>3</v>
      </c>
      <c r="F132" s="7">
        <v>100.00664952470549</v>
      </c>
      <c r="G132" s="7">
        <v>1.5274290353042832E-3</v>
      </c>
      <c r="H132" s="7">
        <v>1.0190974093201815E-2</v>
      </c>
      <c r="I132" s="7">
        <v>1.0187193004659117E-3</v>
      </c>
      <c r="J132" s="8" t="s">
        <v>3</v>
      </c>
      <c r="L132" s="8">
        <v>-1.7947533714649021E-3</v>
      </c>
      <c r="M132" s="8">
        <v>4.8443107594963152E-4</v>
      </c>
      <c r="N132" s="8">
        <v>2.2368684037542678E-4</v>
      </c>
      <c r="O132" s="8">
        <v>2.542826886728189E-4</v>
      </c>
      <c r="P132" s="8" t="s">
        <v>3</v>
      </c>
      <c r="Q132" s="18" t="str">
        <f t="shared" si="176"/>
        <v>OK</v>
      </c>
      <c r="S132" s="12">
        <f t="shared" si="177"/>
        <v>0.1</v>
      </c>
      <c r="T132" s="11">
        <f t="shared" si="178"/>
        <v>10</v>
      </c>
      <c r="U132" s="11" t="str">
        <f t="shared" si="179"/>
        <v>mHz</v>
      </c>
      <c r="V132" s="12">
        <f t="shared" si="180"/>
        <v>0.1</v>
      </c>
      <c r="W132" s="12">
        <f t="shared" si="181"/>
        <v>1E-3</v>
      </c>
      <c r="X132" s="13">
        <f t="shared" si="106"/>
        <v>0.10000844427807697</v>
      </c>
      <c r="Y132" s="13">
        <f t="shared" si="107"/>
        <v>1.6024084763992892E-6</v>
      </c>
      <c r="Z132" s="13">
        <f t="shared" si="108"/>
        <v>9.9672872528263884E-6</v>
      </c>
      <c r="AA132" s="13">
        <f t="shared" si="109"/>
        <v>1.0499755706207807E-6</v>
      </c>
      <c r="AB132" s="13">
        <f>SUMSQ(X132,Z132)^0.5</f>
        <v>0.1000084447747691</v>
      </c>
      <c r="AC132" s="14">
        <f t="shared" si="110"/>
        <v>1.6024084718578519E-6</v>
      </c>
      <c r="AD132" s="13">
        <f t="shared" si="182"/>
        <v>9.9664456254416856E-5</v>
      </c>
      <c r="AE132" s="13">
        <f t="shared" si="111"/>
        <v>1.0498869169661762E-5</v>
      </c>
      <c r="AG132" s="14" t="str">
        <f t="shared" si="183"/>
        <v>10mHz100m</v>
      </c>
      <c r="AH132" s="12">
        <f>IFERROR(MATCH(AG132,'Ref Z'!$T$6:$T$1055,0),0)</f>
        <v>73</v>
      </c>
      <c r="AI132" s="14">
        <f>IF($AH132&gt;0,INDEX('Ref Z'!O$6:O$1055,$AH132),"")</f>
        <v>9.999906359530869E-2</v>
      </c>
      <c r="AJ132" s="14">
        <f>IF($AH132&gt;0,INDEX('Ref Z'!P$6:P$1055,$AH132),"")</f>
        <v>1.0000000000000002E-6</v>
      </c>
      <c r="AK132" s="14">
        <f>IF($AH132&gt;0,INDEX('Ref Z'!Q$6:Q$1055,$AH132),"")</f>
        <v>7.8026309139317513E-7</v>
      </c>
      <c r="AL132" s="14">
        <f>IF($AH132&gt;0,INDEX('Ref Z'!R$6:R$1055,$AH132),"")</f>
        <v>5.0000000000000004E-6</v>
      </c>
      <c r="AM132" s="14">
        <f t="shared" si="93"/>
        <v>9.9999063598352769E-2</v>
      </c>
      <c r="AN132" s="14">
        <f t="shared" si="112"/>
        <v>1.0000000007305864E-6</v>
      </c>
      <c r="AO132" s="13">
        <f t="shared" si="113"/>
        <v>7.8027039786595097E-6</v>
      </c>
      <c r="AP132" s="13">
        <f t="shared" si="114"/>
        <v>5.0000468203746717E-5</v>
      </c>
      <c r="AR132" s="14" t="str">
        <f t="shared" si="184"/>
        <v>10mHz100m100m</v>
      </c>
      <c r="AS132" s="14">
        <f t="shared" si="185"/>
        <v>-9.3806827682757499E-6</v>
      </c>
      <c r="AT132" s="14">
        <f t="shared" si="186"/>
        <v>3.0548582342822869E-3</v>
      </c>
      <c r="AU132" s="14">
        <f t="shared" si="187"/>
        <v>-9.1870241614332135E-6</v>
      </c>
      <c r="AV132" s="14">
        <f t="shared" si="188"/>
        <v>2.0374447360767913E-3</v>
      </c>
      <c r="AX132" s="14" t="str">
        <f t="shared" si="189"/>
        <v>10mHz100m</v>
      </c>
      <c r="AY132" s="14" t="str">
        <f t="shared" si="190"/>
        <v>10mHz100m</v>
      </c>
      <c r="AZ132" s="14">
        <f t="shared" si="191"/>
        <v>109</v>
      </c>
      <c r="BB132" s="44">
        <f t="shared" si="115"/>
        <v>0.99990619615735998</v>
      </c>
      <c r="BC132" s="44">
        <f t="shared" si="116"/>
        <v>3.2063769790478704E-6</v>
      </c>
      <c r="BD132" s="45">
        <f t="shared" si="192"/>
        <v>-9.1861752275757347E-5</v>
      </c>
      <c r="BE132" s="44">
        <f t="shared" si="193"/>
        <v>5.4230543386182141E-5</v>
      </c>
      <c r="BF132" t="str">
        <f t="shared" si="117"/>
        <v>OK</v>
      </c>
    </row>
    <row r="133" spans="1:58" x14ac:dyDescent="0.25">
      <c r="A133" s="8">
        <f>A132</f>
        <v>100</v>
      </c>
      <c r="B133" s="46" t="str">
        <f>B132</f>
        <v>m</v>
      </c>
      <c r="C133" s="10">
        <f t="shared" si="164"/>
        <v>0.02</v>
      </c>
      <c r="D133" s="7">
        <f>D132</f>
        <v>100</v>
      </c>
      <c r="E133" s="7" t="str">
        <f>E132</f>
        <v>m</v>
      </c>
      <c r="F133" s="7">
        <v>99.991051119150427</v>
      </c>
      <c r="G133" s="7">
        <v>2.0015222070082894E-3</v>
      </c>
      <c r="H133" s="7">
        <v>-8.7356093611638385E-3</v>
      </c>
      <c r="I133" s="7">
        <v>1.9394182073054127E-3</v>
      </c>
      <c r="J133" s="8" t="s">
        <v>3</v>
      </c>
      <c r="L133" s="8">
        <v>8.5004287976211035E-4</v>
      </c>
      <c r="M133" s="8">
        <v>9.1148247566740675E-4</v>
      </c>
      <c r="N133" s="8">
        <v>1.8387385862196292E-3</v>
      </c>
      <c r="O133" s="8">
        <v>1.3519281587334245E-3</v>
      </c>
      <c r="P133" s="8" t="s">
        <v>3</v>
      </c>
      <c r="Q133" s="18" t="str">
        <f t="shared" si="176"/>
        <v>OK</v>
      </c>
      <c r="S133" s="12">
        <f t="shared" si="177"/>
        <v>0.1</v>
      </c>
      <c r="T133" s="11">
        <f t="shared" si="178"/>
        <v>20</v>
      </c>
      <c r="U133" s="11" t="str">
        <f t="shared" si="179"/>
        <v>mHz</v>
      </c>
      <c r="V133" s="12">
        <f t="shared" si="180"/>
        <v>0.1</v>
      </c>
      <c r="W133" s="12">
        <f t="shared" si="181"/>
        <v>1E-3</v>
      </c>
      <c r="X133" s="13">
        <f t="shared" si="106"/>
        <v>9.9990201076270671E-2</v>
      </c>
      <c r="Y133" s="13">
        <f t="shared" si="107"/>
        <v>2.1992933975702555E-6</v>
      </c>
      <c r="Z133" s="13">
        <f t="shared" si="108"/>
        <v>-1.0574347947383468E-5</v>
      </c>
      <c r="AA133" s="13">
        <f t="shared" si="109"/>
        <v>2.3641177485912349E-6</v>
      </c>
      <c r="AB133" s="13">
        <f t="shared" ref="AB133:AB149" si="250">SUMSQ(X133,Z133)^0.5</f>
        <v>9.9990201635409628E-2</v>
      </c>
      <c r="AC133" s="14">
        <f t="shared" si="110"/>
        <v>2.199293399482706E-6</v>
      </c>
      <c r="AD133" s="13">
        <f t="shared" si="182"/>
        <v>-1.0575384181792798E-4</v>
      </c>
      <c r="AE133" s="13">
        <f t="shared" si="111"/>
        <v>2.3643494143879315E-5</v>
      </c>
      <c r="AG133" s="14" t="str">
        <f t="shared" si="183"/>
        <v>20mHz100m</v>
      </c>
      <c r="AH133" s="12">
        <f>IFERROR(MATCH(AG133,'Ref Z'!$T$6:$T$1055,0),0)</f>
        <v>74</v>
      </c>
      <c r="AI133" s="14">
        <f>IF($AH133&gt;0,INDEX('Ref Z'!O$6:O$1055,$AH133),"")</f>
        <v>9.9992391046231283E-2</v>
      </c>
      <c r="AJ133" s="14">
        <f>IF($AH133&gt;0,INDEX('Ref Z'!P$6:P$1055,$AH133),"")</f>
        <v>1.0000000000000002E-6</v>
      </c>
      <c r="AK133" s="14">
        <f>IF($AH133&gt;0,INDEX('Ref Z'!Q$6:Q$1055,$AH133),"")</f>
        <v>-4.5183854188309436E-6</v>
      </c>
      <c r="AL133" s="14">
        <f>IF($AH133&gt;0,INDEX('Ref Z'!R$6:R$1055,$AH133),"")</f>
        <v>5.0000000000000004E-6</v>
      </c>
      <c r="AM133" s="14">
        <f t="shared" si="93"/>
        <v>9.999239114831808E-2</v>
      </c>
      <c r="AN133" s="14">
        <f t="shared" si="112"/>
        <v>1.0000000245026967E-6</v>
      </c>
      <c r="AO133" s="13">
        <f t="shared" si="113"/>
        <v>-4.5187292437746849E-5</v>
      </c>
      <c r="AP133" s="13">
        <f t="shared" si="114"/>
        <v>5.0003804666326987E-5</v>
      </c>
      <c r="AR133" s="14" t="str">
        <f t="shared" si="184"/>
        <v>20mHz100m100m</v>
      </c>
      <c r="AS133" s="14">
        <f t="shared" si="185"/>
        <v>2.1899699606114931E-6</v>
      </c>
      <c r="AT133" s="14">
        <f t="shared" si="186"/>
        <v>4.0030445389215115E-3</v>
      </c>
      <c r="AU133" s="14">
        <f t="shared" si="187"/>
        <v>6.0559625285525244E-6</v>
      </c>
      <c r="AV133" s="14">
        <f t="shared" si="188"/>
        <v>3.8788396372254116E-3</v>
      </c>
      <c r="AX133" s="14" t="str">
        <f t="shared" si="189"/>
        <v>20mHz100m</v>
      </c>
      <c r="AY133" s="14" t="str">
        <f t="shared" si="190"/>
        <v>20mHz100m</v>
      </c>
      <c r="AZ133" s="14">
        <f t="shared" si="191"/>
        <v>110</v>
      </c>
      <c r="BB133" s="44">
        <f t="shared" si="115"/>
        <v>1.0000218972746593</v>
      </c>
      <c r="BC133" s="44">
        <f t="shared" si="116"/>
        <v>4.399723158216416E-6</v>
      </c>
      <c r="BD133" s="45">
        <f t="shared" si="192"/>
        <v>6.0566549380181127E-5</v>
      </c>
      <c r="BE133" s="44">
        <f t="shared" si="193"/>
        <v>6.8821797000912489E-5</v>
      </c>
      <c r="BF133" t="str">
        <f t="shared" si="117"/>
        <v>OK</v>
      </c>
    </row>
    <row r="134" spans="1:58" x14ac:dyDescent="0.25">
      <c r="A134" s="8">
        <f t="shared" ref="A134:B134" si="251">A133</f>
        <v>100</v>
      </c>
      <c r="B134" s="46" t="str">
        <f t="shared" si="251"/>
        <v>m</v>
      </c>
      <c r="C134" s="10">
        <f t="shared" si="164"/>
        <v>0.05</v>
      </c>
      <c r="D134" s="7">
        <f t="shared" ref="D134:E134" si="252">D133</f>
        <v>100</v>
      </c>
      <c r="E134" s="7" t="str">
        <f t="shared" si="252"/>
        <v>m</v>
      </c>
      <c r="F134" s="7">
        <v>99.991254394781393</v>
      </c>
      <c r="G134" s="7">
        <v>1.6193023380073033E-3</v>
      </c>
      <c r="H134" s="7">
        <v>-3.005910063883023E-2</v>
      </c>
      <c r="I134" s="7">
        <v>1.7864421101682758E-3</v>
      </c>
      <c r="J134" s="8" t="s">
        <v>3</v>
      </c>
      <c r="L134" s="8">
        <v>-1.1788619493816766E-3</v>
      </c>
      <c r="M134" s="8">
        <v>1.9102205203197318E-3</v>
      </c>
      <c r="N134" s="8">
        <v>-1.6915260331453431E-3</v>
      </c>
      <c r="O134" s="8">
        <v>2.9879211539866055E-4</v>
      </c>
      <c r="P134" s="8" t="s">
        <v>3</v>
      </c>
      <c r="Q134" s="18" t="str">
        <f t="shared" ref="Q134:Q149" si="253">IF(AH134=0,"Ref Z spot not found!","OK")</f>
        <v>OK</v>
      </c>
      <c r="S134" s="12">
        <f t="shared" ref="S134:S149" si="254">IF(MID(B134,1,1)="m",0.001,IF(OR(MID(B134,1,1)="u",MID(B134,1,1)="µ"),0.000001,1))*A134</f>
        <v>0.1</v>
      </c>
      <c r="T134" s="11">
        <f t="shared" ref="T134:T149" si="255">IF(U134="mHz",1000,IF(U134="kHz",0.001,1))*C134</f>
        <v>50</v>
      </c>
      <c r="U134" s="11" t="str">
        <f t="shared" ref="U134:U149" si="256">IF(C134&gt;=1000,"kHz",IF(C134&gt;=1,"Hz","mHz"))</f>
        <v>mHz</v>
      </c>
      <c r="V134" s="12">
        <f t="shared" ref="V134:V149" si="257">IF(MID(E134,1,1)="m",0.001,IF(OR(MID(E134,1,1)="u",MID(E134,1,1)="µ"),0.000001,1))*D134</f>
        <v>0.1</v>
      </c>
      <c r="W134" s="12">
        <f t="shared" ref="W134:W149" si="258">IF(MID(P134,1,1)="m",0.001,IF(OR(MID(P134,1,1)="u",MID(P134,1,1)="µ"),0.000001,1))</f>
        <v>1E-3</v>
      </c>
      <c r="X134" s="13">
        <f t="shared" si="106"/>
        <v>9.9992433256730781E-2</v>
      </c>
      <c r="Y134" s="13">
        <f t="shared" si="107"/>
        <v>2.5042129498360371E-6</v>
      </c>
      <c r="Z134" s="13">
        <f t="shared" si="108"/>
        <v>-2.8367574605684886E-5</v>
      </c>
      <c r="AA134" s="13">
        <f t="shared" si="109"/>
        <v>1.81125706105094E-6</v>
      </c>
      <c r="AB134" s="13">
        <f t="shared" si="250"/>
        <v>9.9992437280631619E-2</v>
      </c>
      <c r="AC134" s="14">
        <f t="shared" si="110"/>
        <v>2.5042129017805987E-6</v>
      </c>
      <c r="AD134" s="13">
        <f t="shared" ref="AD134:AD149" si="259">ATAN2(X134,Z134)</f>
        <v>-2.8369720508555685E-4</v>
      </c>
      <c r="AE134" s="13">
        <f t="shared" si="111"/>
        <v>1.8113941181453748E-5</v>
      </c>
      <c r="AG134" s="14" t="str">
        <f t="shared" ref="AG134:AG149" si="260">T134&amp;U134&amp;D134&amp;E134</f>
        <v>50mHz100m</v>
      </c>
      <c r="AH134" s="12">
        <f>IFERROR(MATCH(AG134,'Ref Z'!$T$6:$T$1055,0),0)</f>
        <v>75</v>
      </c>
      <c r="AI134" s="14">
        <f>IF($AH134&gt;0,INDEX('Ref Z'!O$6:O$1055,$AH134),"")</f>
        <v>9.9994528104633162E-2</v>
      </c>
      <c r="AJ134" s="14">
        <f>IF($AH134&gt;0,INDEX('Ref Z'!P$6:P$1055,$AH134),"")</f>
        <v>1.0000000000000002E-6</v>
      </c>
      <c r="AK134" s="14">
        <f>IF($AH134&gt;0,INDEX('Ref Z'!Q$6:Q$1055,$AH134),"")</f>
        <v>-1.8541666991828675E-5</v>
      </c>
      <c r="AL134" s="14">
        <f>IF($AH134&gt;0,INDEX('Ref Z'!R$6:R$1055,$AH134),"")</f>
        <v>5.0000000000000004E-6</v>
      </c>
      <c r="AM134" s="14">
        <f t="shared" ref="AM134:AM149" si="261">SUMSQ(AI134,AK134)^0.5</f>
        <v>9.9994529823694292E-2</v>
      </c>
      <c r="AN134" s="14">
        <f t="shared" si="112"/>
        <v>1.0000004125971512E-6</v>
      </c>
      <c r="AO134" s="13">
        <f t="shared" si="113"/>
        <v>-1.854268141544725E-4</v>
      </c>
      <c r="AP134" s="13">
        <f t="shared" si="114"/>
        <v>5.0002734412535567E-5</v>
      </c>
      <c r="AR134" s="14" t="str">
        <f t="shared" ref="AR134:AR149" si="262">T134&amp;U134&amp;A134&amp;B134&amp;D134&amp;E134</f>
        <v>50mHz100m100m</v>
      </c>
      <c r="AS134" s="14">
        <f t="shared" ref="AS134:AS149" si="263">AI134-X134</f>
        <v>2.0948479023813471E-6</v>
      </c>
      <c r="AT134" s="14">
        <f t="shared" ref="AT134:AT149" si="264">(4*G134^2+AJ134^2)^0.5</f>
        <v>3.2386048304020782E-3</v>
      </c>
      <c r="AU134" s="14">
        <f t="shared" ref="AU134:AU149" si="265">AK134-Z134</f>
        <v>9.8259076138562112E-6</v>
      </c>
      <c r="AV134" s="14">
        <f t="shared" ref="AV134:AV149" si="266">(4*I134^2+AL134^2)^0.5</f>
        <v>3.5728877189088841E-3</v>
      </c>
      <c r="AX134" s="14" t="str">
        <f t="shared" ref="AX134:AX149" si="267">T134&amp;U134&amp;A134&amp;B134</f>
        <v>50mHz100m</v>
      </c>
      <c r="AY134" s="14" t="str">
        <f t="shared" ref="AY134:AY149" si="268">IF(V134=0,"",AX134)</f>
        <v>50mHz100m</v>
      </c>
      <c r="AZ134" s="14">
        <f t="shared" ref="AZ134:AZ149" si="269">MATCH(AX134,$AY$6:$AY$1000,0)</f>
        <v>111</v>
      </c>
      <c r="BB134" s="44">
        <f t="shared" si="115"/>
        <v>1.000020927013278</v>
      </c>
      <c r="BC134" s="44">
        <f t="shared" si="116"/>
        <v>5.0094238716185362E-6</v>
      </c>
      <c r="BD134" s="45">
        <f t="shared" ref="BD134:BD149" si="270">IF(V134=0,INDEX(BD$6:BD$1000,AZ134),AO134-AD134)</f>
        <v>9.8270390931084345E-5</v>
      </c>
      <c r="BE134" s="44">
        <f t="shared" ref="BE134:BE149" si="271">IF(V134=0,INDEX(BE$6:BE$1000,AZ134),(4*AE134^2 + AP134^2)^0.5)</f>
        <v>6.17473311911635E-5</v>
      </c>
      <c r="BF134" t="str">
        <f t="shared" si="117"/>
        <v>OK</v>
      </c>
    </row>
    <row r="135" spans="1:58" x14ac:dyDescent="0.25">
      <c r="A135" s="8">
        <f t="shared" ref="A135:B135" si="272">A134</f>
        <v>100</v>
      </c>
      <c r="B135" s="46" t="str">
        <f t="shared" si="272"/>
        <v>m</v>
      </c>
      <c r="C135" s="10">
        <f t="shared" si="164"/>
        <v>0.1</v>
      </c>
      <c r="D135" s="7">
        <f t="shared" ref="D135:E135" si="273">D134</f>
        <v>100</v>
      </c>
      <c r="E135" s="7" t="str">
        <f t="shared" si="273"/>
        <v>m</v>
      </c>
      <c r="F135" s="7">
        <v>100.00509971681777</v>
      </c>
      <c r="G135" s="7">
        <v>2.7663959595310211E-3</v>
      </c>
      <c r="H135" s="7">
        <v>4.0217569864096003E-3</v>
      </c>
      <c r="I135" s="7">
        <v>1.5978183675322813E-3</v>
      </c>
      <c r="J135" s="8" t="s">
        <v>3</v>
      </c>
      <c r="L135" s="8">
        <v>-4.7417140444276493E-4</v>
      </c>
      <c r="M135" s="8">
        <v>6.0716043235005022E-4</v>
      </c>
      <c r="N135" s="8">
        <v>-4.0725879828916618E-4</v>
      </c>
      <c r="O135" s="8">
        <v>1.602772757081408E-5</v>
      </c>
      <c r="P135" s="8" t="s">
        <v>3</v>
      </c>
      <c r="Q135" s="18" t="str">
        <f t="shared" si="253"/>
        <v>OK</v>
      </c>
      <c r="S135" s="12">
        <f t="shared" si="254"/>
        <v>0.1</v>
      </c>
      <c r="T135" s="11">
        <f t="shared" si="255"/>
        <v>100</v>
      </c>
      <c r="U135" s="11" t="str">
        <f t="shared" si="256"/>
        <v>mHz</v>
      </c>
      <c r="V135" s="12">
        <f t="shared" si="257"/>
        <v>0.1</v>
      </c>
      <c r="W135" s="12">
        <f t="shared" si="258"/>
        <v>1E-3</v>
      </c>
      <c r="X135" s="13">
        <f t="shared" ref="X135:X149" si="274">(F135 - L135)*$W135</f>
        <v>0.10000557388822222</v>
      </c>
      <c r="Y135" s="13">
        <f t="shared" ref="Y135:Y149" si="275">(G135^2 + M135^2)^0.5*$W135</f>
        <v>2.8322412318729241E-6</v>
      </c>
      <c r="Z135" s="13">
        <f t="shared" ref="Z135:Z149" si="276">(H135 - N135)*$W135</f>
        <v>4.4290157846987665E-6</v>
      </c>
      <c r="AA135" s="13">
        <f t="shared" ref="AA135:AA149" si="277">(I135^2 + O135^2)^0.5*$W135</f>
        <v>1.5978987526356632E-6</v>
      </c>
      <c r="AB135" s="13">
        <f t="shared" si="250"/>
        <v>0.10000557398629766</v>
      </c>
      <c r="AC135" s="14">
        <f t="shared" ref="AC135:AC149" si="278">IFERROR(((X135/AB135*Y135)^2 + (Z135/AB135*AA135)^2)^0.5,(Y135^2 + AA135^2)^0.5)</f>
        <v>2.8322412299794519E-6</v>
      </c>
      <c r="AD135" s="13">
        <f t="shared" si="259"/>
        <v>4.4287689271734556E-5</v>
      </c>
      <c r="AE135" s="13">
        <f t="shared" ref="AE135:AE149" si="279">IFERROR(((Z135/AB135^2*Y135)^2 + (X135/AB135^2*AA135)^2)^0.5,0)</f>
        <v>1.5978096942983794E-5</v>
      </c>
      <c r="AG135" s="14" t="str">
        <f t="shared" si="260"/>
        <v>100mHz100m</v>
      </c>
      <c r="AH135" s="12">
        <f>IFERROR(MATCH(AG135,'Ref Z'!$T$6:$T$1055,0),0)</f>
        <v>76</v>
      </c>
      <c r="AI135" s="14">
        <f>IF($AH135&gt;0,INDEX('Ref Z'!O$6:O$1055,$AH135),"")</f>
        <v>0.10000694697375852</v>
      </c>
      <c r="AJ135" s="14">
        <f>IF($AH135&gt;0,INDEX('Ref Z'!P$6:P$1055,$AH135),"")</f>
        <v>1.0000000000000002E-6</v>
      </c>
      <c r="AK135" s="14">
        <f>IF($AH135&gt;0,INDEX('Ref Z'!Q$6:Q$1055,$AH135),"")</f>
        <v>-3.6363609844070073E-6</v>
      </c>
      <c r="AL135" s="14">
        <f>IF($AH135&gt;0,INDEX('Ref Z'!R$6:R$1055,$AH135),"")</f>
        <v>5.0000000000000004E-6</v>
      </c>
      <c r="AM135" s="14">
        <f t="shared" si="261"/>
        <v>0.10000694703986952</v>
      </c>
      <c r="AN135" s="14">
        <f t="shared" ref="AN135:AN149" si="280">IFERROR(((AI135/AM135*AJ135)^2 + (AK135/AM135*AL135)^2)^0.5,(AJ135^2+AL135^2)^0.5)</f>
        <v>1.0000000158655412E-6</v>
      </c>
      <c r="AO135" s="13">
        <f t="shared" ref="AO135:AO149" si="281">ATAN2(AI135,AK135)</f>
        <v>-3.6361083833092093E-5</v>
      </c>
      <c r="AP135" s="13">
        <f t="shared" ref="AP135:AP149" si="282">((AK135/AM135^2*AJ135)^2 + (AI135/AM135^2*AL135)^2)^0.5</f>
        <v>4.9996526689626429E-5</v>
      </c>
      <c r="AR135" s="14" t="str">
        <f t="shared" si="262"/>
        <v>100mHz100m100m</v>
      </c>
      <c r="AS135" s="14">
        <f t="shared" si="263"/>
        <v>1.3730855362992234E-6</v>
      </c>
      <c r="AT135" s="14">
        <f t="shared" si="264"/>
        <v>5.5327920094323298E-3</v>
      </c>
      <c r="AU135" s="14">
        <f t="shared" si="265"/>
        <v>-8.0653767691057739E-6</v>
      </c>
      <c r="AV135" s="14">
        <f t="shared" si="266"/>
        <v>3.1956406466456919E-3</v>
      </c>
      <c r="AX135" s="14" t="str">
        <f t="shared" si="267"/>
        <v>100mHz100m</v>
      </c>
      <c r="AY135" s="14" t="str">
        <f t="shared" si="268"/>
        <v>100mHz100m</v>
      </c>
      <c r="AZ135" s="14">
        <f t="shared" si="269"/>
        <v>112</v>
      </c>
      <c r="BB135" s="44">
        <f t="shared" ref="BB135:BB149" si="283">IF(AM135=0,1,AM135/AB135)</f>
        <v>1.0000137297704232</v>
      </c>
      <c r="BC135" s="44">
        <f t="shared" ref="BC135:BC149" si="284">(4*AC135^2 + (AN135*AB135)^2)^0.5</f>
        <v>5.665365182786344E-6</v>
      </c>
      <c r="BD135" s="45">
        <f t="shared" si="270"/>
        <v>-8.0648773104826648E-5</v>
      </c>
      <c r="BE135" s="44">
        <f t="shared" si="271"/>
        <v>5.9336759337733299E-5</v>
      </c>
      <c r="BF135" t="str">
        <f t="shared" ref="BF135:BF149" si="285">IF(AZ135&lt;&gt;0,Q135,"Zero-Z gain correction fail")</f>
        <v>OK</v>
      </c>
    </row>
    <row r="136" spans="1:58" x14ac:dyDescent="0.25">
      <c r="A136" s="8">
        <f t="shared" ref="A136:B136" si="286">A135</f>
        <v>100</v>
      </c>
      <c r="B136" s="46" t="str">
        <f t="shared" si="286"/>
        <v>m</v>
      </c>
      <c r="C136" s="10">
        <f t="shared" si="164"/>
        <v>0.2</v>
      </c>
      <c r="D136" s="7">
        <f t="shared" ref="D136:E136" si="287">D135</f>
        <v>100</v>
      </c>
      <c r="E136" s="7" t="str">
        <f t="shared" si="287"/>
        <v>m</v>
      </c>
      <c r="F136" s="7">
        <v>99.990441554830312</v>
      </c>
      <c r="G136" s="7">
        <v>2.1294832424092074E-3</v>
      </c>
      <c r="H136" s="7">
        <v>-1.0211540743703146E-2</v>
      </c>
      <c r="I136" s="7">
        <v>1.5945772592892208E-3</v>
      </c>
      <c r="J136" s="8" t="s">
        <v>3</v>
      </c>
      <c r="L136" s="8">
        <v>1.3004640053907476E-3</v>
      </c>
      <c r="M136" s="8">
        <v>1.5163730190163038E-3</v>
      </c>
      <c r="N136" s="8">
        <v>6.5735507220738827E-4</v>
      </c>
      <c r="O136" s="8">
        <v>1.1669069520998583E-3</v>
      </c>
      <c r="P136" s="8" t="s">
        <v>3</v>
      </c>
      <c r="Q136" s="18" t="str">
        <f t="shared" si="253"/>
        <v>OK</v>
      </c>
      <c r="S136" s="12">
        <f t="shared" si="254"/>
        <v>0.1</v>
      </c>
      <c r="T136" s="11">
        <f t="shared" si="255"/>
        <v>200</v>
      </c>
      <c r="U136" s="11" t="str">
        <f t="shared" si="256"/>
        <v>mHz</v>
      </c>
      <c r="V136" s="12">
        <f t="shared" si="257"/>
        <v>0.1</v>
      </c>
      <c r="W136" s="12">
        <f t="shared" si="258"/>
        <v>1E-3</v>
      </c>
      <c r="X136" s="13">
        <f t="shared" si="274"/>
        <v>9.9989141090824921E-2</v>
      </c>
      <c r="Y136" s="13">
        <f t="shared" si="275"/>
        <v>2.6142084868086272E-6</v>
      </c>
      <c r="Z136" s="13">
        <f t="shared" si="276"/>
        <v>-1.0868895815910534E-5</v>
      </c>
      <c r="AA136" s="13">
        <f t="shared" si="277"/>
        <v>1.9759424259581307E-6</v>
      </c>
      <c r="AB136" s="13">
        <f t="shared" si="250"/>
        <v>9.9989141681553539E-2</v>
      </c>
      <c r="AC136" s="14">
        <f t="shared" si="278"/>
        <v>2.614208480187626E-6</v>
      </c>
      <c r="AD136" s="13">
        <f t="shared" si="259"/>
        <v>-1.0870076144797925E-4</v>
      </c>
      <c r="AE136" s="13">
        <f t="shared" si="279"/>
        <v>1.9761570121392187E-5</v>
      </c>
      <c r="AG136" s="14" t="str">
        <f t="shared" si="260"/>
        <v>200mHz100m</v>
      </c>
      <c r="AH136" s="12">
        <f>IFERROR(MATCH(AG136,'Ref Z'!$T$6:$T$1055,0),0)</f>
        <v>77</v>
      </c>
      <c r="AI136" s="14">
        <f>IF($AH136&gt;0,INDEX('Ref Z'!O$6:O$1055,$AH136),"")</f>
        <v>9.9982920009581394E-2</v>
      </c>
      <c r="AJ136" s="14">
        <f>IF($AH136&gt;0,INDEX('Ref Z'!P$6:P$1055,$AH136),"")</f>
        <v>1.0000000000000002E-6</v>
      </c>
      <c r="AK136" s="14">
        <f>IF($AH136&gt;0,INDEX('Ref Z'!Q$6:Q$1055,$AH136),"")</f>
        <v>-1.3679722448776898E-5</v>
      </c>
      <c r="AL136" s="14">
        <f>IF($AH136&gt;0,INDEX('Ref Z'!R$6:R$1055,$AH136),"")</f>
        <v>5.0000000000000004E-6</v>
      </c>
      <c r="AM136" s="14">
        <f t="shared" si="261"/>
        <v>9.9982920945415263E-2</v>
      </c>
      <c r="AN136" s="14">
        <f t="shared" si="280"/>
        <v>1.0000002246384682E-6</v>
      </c>
      <c r="AO136" s="13">
        <f t="shared" si="281"/>
        <v>-1.3682059257826305E-4</v>
      </c>
      <c r="AP136" s="13">
        <f t="shared" si="282"/>
        <v>5.0008540536658293E-5</v>
      </c>
      <c r="AR136" s="14" t="str">
        <f t="shared" si="262"/>
        <v>200mHz100m100m</v>
      </c>
      <c r="AS136" s="14">
        <f t="shared" si="263"/>
        <v>-6.2210812435264939E-6</v>
      </c>
      <c r="AT136" s="14">
        <f t="shared" si="264"/>
        <v>4.2589666022177872E-3</v>
      </c>
      <c r="AU136" s="14">
        <f t="shared" si="265"/>
        <v>-2.8108266328663634E-6</v>
      </c>
      <c r="AV136" s="14">
        <f t="shared" si="266"/>
        <v>3.1891584381101689E-3</v>
      </c>
      <c r="AX136" s="14" t="str">
        <f t="shared" si="267"/>
        <v>200mHz100m</v>
      </c>
      <c r="AY136" s="14" t="str">
        <f t="shared" si="268"/>
        <v>200mHz100m</v>
      </c>
      <c r="AZ136" s="14">
        <f t="shared" si="269"/>
        <v>113</v>
      </c>
      <c r="BB136" s="44">
        <f t="shared" si="283"/>
        <v>0.99993778588321036</v>
      </c>
      <c r="BC136" s="44">
        <f t="shared" si="284"/>
        <v>5.2293729781385452E-6</v>
      </c>
      <c r="BD136" s="45">
        <f t="shared" si="270"/>
        <v>-2.8119831130283797E-5</v>
      </c>
      <c r="BE136" s="44">
        <f t="shared" si="271"/>
        <v>6.374113853122955E-5</v>
      </c>
      <c r="BF136" t="str">
        <f t="shared" si="285"/>
        <v>OK</v>
      </c>
    </row>
    <row r="137" spans="1:58" x14ac:dyDescent="0.25">
      <c r="A137" s="8">
        <f t="shared" ref="A137:B137" si="288">A136</f>
        <v>100</v>
      </c>
      <c r="B137" s="46" t="str">
        <f t="shared" si="288"/>
        <v>m</v>
      </c>
      <c r="C137" s="10">
        <f t="shared" si="164"/>
        <v>0.5</v>
      </c>
      <c r="D137" s="7">
        <f t="shared" ref="D137:E137" si="289">D136</f>
        <v>100</v>
      </c>
      <c r="E137" s="7" t="str">
        <f t="shared" si="289"/>
        <v>m</v>
      </c>
      <c r="F137" s="7">
        <v>99.992194419433631</v>
      </c>
      <c r="G137" s="7">
        <v>2.407489154489953E-3</v>
      </c>
      <c r="H137" s="7">
        <v>3.6271792517447526E-4</v>
      </c>
      <c r="I137" s="7">
        <v>7.666890096774525E-4</v>
      </c>
      <c r="J137" s="8" t="s">
        <v>3</v>
      </c>
      <c r="L137" s="8">
        <v>-1.7470866298178419E-3</v>
      </c>
      <c r="M137" s="8">
        <v>1.0182414690240707E-3</v>
      </c>
      <c r="N137" s="8">
        <v>-1.8548230282547864E-4</v>
      </c>
      <c r="O137" s="8">
        <v>1.6918580575603836E-3</v>
      </c>
      <c r="P137" s="8" t="s">
        <v>3</v>
      </c>
      <c r="Q137" s="18" t="str">
        <f t="shared" si="253"/>
        <v>OK</v>
      </c>
      <c r="S137" s="12">
        <f t="shared" si="254"/>
        <v>0.1</v>
      </c>
      <c r="T137" s="11">
        <f t="shared" si="255"/>
        <v>500</v>
      </c>
      <c r="U137" s="11" t="str">
        <f t="shared" si="256"/>
        <v>mHz</v>
      </c>
      <c r="V137" s="12">
        <f t="shared" si="257"/>
        <v>0.1</v>
      </c>
      <c r="W137" s="12">
        <f t="shared" si="258"/>
        <v>1E-3</v>
      </c>
      <c r="X137" s="13">
        <f t="shared" si="274"/>
        <v>9.9993941506063458E-2</v>
      </c>
      <c r="Y137" s="13">
        <f t="shared" si="275"/>
        <v>2.6139662810042227E-6</v>
      </c>
      <c r="Z137" s="13">
        <f t="shared" si="276"/>
        <v>5.4820022799995392E-7</v>
      </c>
      <c r="AA137" s="13">
        <f t="shared" si="277"/>
        <v>1.8574702486156238E-6</v>
      </c>
      <c r="AB137" s="13">
        <f t="shared" si="250"/>
        <v>9.9993941507566172E-2</v>
      </c>
      <c r="AC137" s="14">
        <f t="shared" si="278"/>
        <v>2.6139662809847753E-6</v>
      </c>
      <c r="AD137" s="13">
        <f t="shared" si="259"/>
        <v>5.4823344268434476E-6</v>
      </c>
      <c r="AE137" s="13">
        <f t="shared" si="279"/>
        <v>1.8575827901557847E-5</v>
      </c>
      <c r="AG137" s="14" t="str">
        <f t="shared" si="260"/>
        <v>500mHz100m</v>
      </c>
      <c r="AH137" s="12">
        <f>IFERROR(MATCH(AG137,'Ref Z'!$T$6:$T$1055,0),0)</f>
        <v>78</v>
      </c>
      <c r="AI137" s="14">
        <f>IF($AH137&gt;0,INDEX('Ref Z'!O$6:O$1055,$AH137),"")</f>
        <v>9.9993598857747459E-2</v>
      </c>
      <c r="AJ137" s="14">
        <f>IF($AH137&gt;0,INDEX('Ref Z'!P$6:P$1055,$AH137),"")</f>
        <v>1.0000000000000002E-6</v>
      </c>
      <c r="AK137" s="14">
        <f>IF($AH137&gt;0,INDEX('Ref Z'!Q$6:Q$1055,$AH137),"")</f>
        <v>-7.855547372276286E-6</v>
      </c>
      <c r="AL137" s="14">
        <f>IF($AH137&gt;0,INDEX('Ref Z'!R$6:R$1055,$AH137),"")</f>
        <v>5.0000000000000004E-6</v>
      </c>
      <c r="AM137" s="14">
        <f t="shared" si="261"/>
        <v>9.9993599166315339E-2</v>
      </c>
      <c r="AN137" s="14">
        <f t="shared" si="280"/>
        <v>1.0000000740610275E-6</v>
      </c>
      <c r="AO137" s="13">
        <f t="shared" si="281"/>
        <v>-7.8560502330663048E-5</v>
      </c>
      <c r="AP137" s="13">
        <f t="shared" si="282"/>
        <v>5.0003200473577262E-5</v>
      </c>
      <c r="AR137" s="14" t="str">
        <f t="shared" si="262"/>
        <v>500mHz100m100m</v>
      </c>
      <c r="AS137" s="14">
        <f t="shared" si="263"/>
        <v>-3.4264831599850609E-7</v>
      </c>
      <c r="AT137" s="14">
        <f t="shared" si="264"/>
        <v>4.8149784128225324E-3</v>
      </c>
      <c r="AU137" s="14">
        <f t="shared" si="265"/>
        <v>-8.4037476002762399E-6</v>
      </c>
      <c r="AV137" s="14">
        <f t="shared" si="266"/>
        <v>1.5333861712695765E-3</v>
      </c>
      <c r="AX137" s="14" t="str">
        <f t="shared" si="267"/>
        <v>500mHz100m</v>
      </c>
      <c r="AY137" s="14" t="str">
        <f t="shared" si="268"/>
        <v>500mHz100m</v>
      </c>
      <c r="AZ137" s="14">
        <f t="shared" si="269"/>
        <v>114</v>
      </c>
      <c r="BB137" s="44">
        <f t="shared" si="283"/>
        <v>0.99999657638007189</v>
      </c>
      <c r="BC137" s="44">
        <f t="shared" si="284"/>
        <v>5.2288887597959827E-6</v>
      </c>
      <c r="BD137" s="45">
        <f t="shared" si="270"/>
        <v>-8.4042836757506497E-5</v>
      </c>
      <c r="BE137" s="44">
        <f t="shared" si="271"/>
        <v>6.2294185816285749E-5</v>
      </c>
      <c r="BF137" t="str">
        <f t="shared" si="285"/>
        <v>OK</v>
      </c>
    </row>
    <row r="138" spans="1:58" x14ac:dyDescent="0.25">
      <c r="A138" s="8">
        <f t="shared" ref="A138:B138" si="290">A137</f>
        <v>100</v>
      </c>
      <c r="B138" s="46" t="str">
        <f t="shared" si="290"/>
        <v>m</v>
      </c>
      <c r="C138" s="10">
        <f t="shared" si="164"/>
        <v>1</v>
      </c>
      <c r="D138" s="7">
        <f t="shared" ref="D138:E138" si="291">D137</f>
        <v>100</v>
      </c>
      <c r="E138" s="7" t="str">
        <f t="shared" si="291"/>
        <v>m</v>
      </c>
      <c r="F138" s="7">
        <v>99.987864919066794</v>
      </c>
      <c r="G138" s="7">
        <v>1.9921470387124973E-3</v>
      </c>
      <c r="H138" s="7">
        <v>-9.1539419911158375E-3</v>
      </c>
      <c r="I138" s="7">
        <v>1.2258703102398414E-3</v>
      </c>
      <c r="J138" s="8" t="s">
        <v>3</v>
      </c>
      <c r="L138" s="8">
        <v>1.1875036563452732E-3</v>
      </c>
      <c r="M138" s="8">
        <v>1.0203346173077758E-3</v>
      </c>
      <c r="N138" s="8">
        <v>-3.4367860104823021E-4</v>
      </c>
      <c r="O138" s="8">
        <v>3.5064180865002119E-4</v>
      </c>
      <c r="P138" s="8" t="s">
        <v>3</v>
      </c>
      <c r="Q138" s="18" t="str">
        <f t="shared" si="253"/>
        <v>OK</v>
      </c>
      <c r="S138" s="12">
        <f t="shared" si="254"/>
        <v>0.1</v>
      </c>
      <c r="T138" s="11">
        <f t="shared" si="255"/>
        <v>1</v>
      </c>
      <c r="U138" s="11" t="str">
        <f t="shared" si="256"/>
        <v>Hz</v>
      </c>
      <c r="V138" s="12">
        <f t="shared" si="257"/>
        <v>0.1</v>
      </c>
      <c r="W138" s="12">
        <f t="shared" si="258"/>
        <v>1E-3</v>
      </c>
      <c r="X138" s="13">
        <f t="shared" si="274"/>
        <v>9.9986677415410452E-2</v>
      </c>
      <c r="Y138" s="13">
        <f t="shared" si="275"/>
        <v>2.238243184984057E-6</v>
      </c>
      <c r="Z138" s="13">
        <f t="shared" si="276"/>
        <v>-8.8102633900676082E-6</v>
      </c>
      <c r="AA138" s="13">
        <f t="shared" si="277"/>
        <v>1.2750324291957767E-6</v>
      </c>
      <c r="AB138" s="13">
        <f t="shared" si="250"/>
        <v>9.9986677803565877E-2</v>
      </c>
      <c r="AC138" s="14">
        <f t="shared" si="278"/>
        <v>2.2382431791147099E-6</v>
      </c>
      <c r="AD138" s="13">
        <f t="shared" si="259"/>
        <v>-8.8114372784512044E-5</v>
      </c>
      <c r="AE138" s="13">
        <f t="shared" si="279"/>
        <v>1.2752023244576608E-5</v>
      </c>
      <c r="AG138" s="14" t="str">
        <f t="shared" si="260"/>
        <v>1Hz100m</v>
      </c>
      <c r="AH138" s="12">
        <f>IFERROR(MATCH(AG138,'Ref Z'!$T$6:$T$1055,0),0)</f>
        <v>79</v>
      </c>
      <c r="AI138" s="14">
        <f>IF($AH138&gt;0,INDEX('Ref Z'!O$6:O$1055,$AH138),"")</f>
        <v>9.999357098795314E-2</v>
      </c>
      <c r="AJ138" s="14">
        <f>IF($AH138&gt;0,INDEX('Ref Z'!P$6:P$1055,$AH138),"")</f>
        <v>1.0000000000000002E-6</v>
      </c>
      <c r="AK138" s="14">
        <f>IF($AH138&gt;0,INDEX('Ref Z'!Q$6:Q$1055,$AH138),"")</f>
        <v>-6.1224258775640255E-6</v>
      </c>
      <c r="AL138" s="14">
        <f>IF($AH138&gt;0,INDEX('Ref Z'!R$6:R$1055,$AH138),"")</f>
        <v>5.0000000000000004E-6</v>
      </c>
      <c r="AM138" s="14">
        <f t="shared" si="261"/>
        <v>9.9993571175385682E-2</v>
      </c>
      <c r="AN138" s="14">
        <f t="shared" si="280"/>
        <v>1.0000000449867014E-6</v>
      </c>
      <c r="AO138" s="13">
        <f t="shared" si="281"/>
        <v>-6.1228195067169493E-5</v>
      </c>
      <c r="AP138" s="13">
        <f t="shared" si="282"/>
        <v>5.0003214528990183E-5</v>
      </c>
      <c r="AR138" s="14" t="str">
        <f t="shared" si="262"/>
        <v>1Hz100m100m</v>
      </c>
      <c r="AS138" s="14">
        <f t="shared" si="263"/>
        <v>6.8935725426877426E-6</v>
      </c>
      <c r="AT138" s="14">
        <f t="shared" si="264"/>
        <v>3.9842942029177375E-3</v>
      </c>
      <c r="AU138" s="14">
        <f t="shared" si="265"/>
        <v>2.6878375125035827E-6</v>
      </c>
      <c r="AV138" s="14">
        <f t="shared" si="266"/>
        <v>2.4517457188929889E-3</v>
      </c>
      <c r="AX138" s="14" t="str">
        <f t="shared" si="267"/>
        <v>1Hz100m</v>
      </c>
      <c r="AY138" s="14" t="str">
        <f t="shared" si="268"/>
        <v>1Hz100m</v>
      </c>
      <c r="AZ138" s="14">
        <f t="shared" si="269"/>
        <v>115</v>
      </c>
      <c r="BB138" s="44">
        <f t="shared" si="283"/>
        <v>1.000068942902907</v>
      </c>
      <c r="BC138" s="44">
        <f t="shared" si="284"/>
        <v>4.4776028689525139E-6</v>
      </c>
      <c r="BD138" s="45">
        <f t="shared" si="270"/>
        <v>2.6886177717342551E-5</v>
      </c>
      <c r="BE138" s="44">
        <f t="shared" si="271"/>
        <v>5.613179001736096E-5</v>
      </c>
      <c r="BF138" t="str">
        <f t="shared" si="285"/>
        <v>OK</v>
      </c>
    </row>
    <row r="139" spans="1:58" x14ac:dyDescent="0.25">
      <c r="A139" s="8">
        <f t="shared" ref="A139:B139" si="292">A138</f>
        <v>100</v>
      </c>
      <c r="B139" s="46" t="str">
        <f t="shared" si="292"/>
        <v>m</v>
      </c>
      <c r="C139" s="10">
        <f t="shared" si="164"/>
        <v>2</v>
      </c>
      <c r="D139" s="7">
        <f t="shared" ref="D139:E139" si="293">D138</f>
        <v>100</v>
      </c>
      <c r="E139" s="7" t="str">
        <f t="shared" si="293"/>
        <v>m</v>
      </c>
      <c r="F139" s="7">
        <v>100.02724095060186</v>
      </c>
      <c r="G139" s="7">
        <v>2.3253463096546E-3</v>
      </c>
      <c r="H139" s="7">
        <v>7.2498540220451548E-3</v>
      </c>
      <c r="I139" s="7">
        <v>7.0529576711320151E-4</v>
      </c>
      <c r="J139" s="8" t="s">
        <v>3</v>
      </c>
      <c r="L139" s="8">
        <v>8.5552746160510215E-4</v>
      </c>
      <c r="M139" s="8">
        <v>1.2343657021335864E-3</v>
      </c>
      <c r="N139" s="8">
        <v>-8.4082014985954764E-5</v>
      </c>
      <c r="O139" s="8">
        <v>1.7804313055397073E-3</v>
      </c>
      <c r="P139" s="8" t="s">
        <v>3</v>
      </c>
      <c r="Q139" s="18" t="str">
        <f t="shared" si="253"/>
        <v>OK</v>
      </c>
      <c r="S139" s="12">
        <f t="shared" si="254"/>
        <v>0.1</v>
      </c>
      <c r="T139" s="11">
        <f t="shared" si="255"/>
        <v>2</v>
      </c>
      <c r="U139" s="11" t="str">
        <f t="shared" si="256"/>
        <v>Hz</v>
      </c>
      <c r="V139" s="12">
        <f t="shared" si="257"/>
        <v>0.1</v>
      </c>
      <c r="W139" s="12">
        <f t="shared" si="258"/>
        <v>1E-3</v>
      </c>
      <c r="X139" s="13">
        <f t="shared" si="274"/>
        <v>0.10002638542314025</v>
      </c>
      <c r="Y139" s="13">
        <f t="shared" si="275"/>
        <v>2.6326591398105473E-6</v>
      </c>
      <c r="Z139" s="13">
        <f t="shared" si="276"/>
        <v>7.3339360370311094E-6</v>
      </c>
      <c r="AA139" s="13">
        <f t="shared" si="277"/>
        <v>1.9150398828362887E-6</v>
      </c>
      <c r="AB139" s="13">
        <f t="shared" si="250"/>
        <v>0.10002638569200241</v>
      </c>
      <c r="AC139" s="14">
        <f t="shared" si="278"/>
        <v>2.6326591364785374E-6</v>
      </c>
      <c r="AD139" s="13">
        <f t="shared" si="259"/>
        <v>7.332001444283401E-5</v>
      </c>
      <c r="AE139" s="13">
        <f t="shared" si="279"/>
        <v>1.9145347241812941E-5</v>
      </c>
      <c r="AG139" s="14" t="str">
        <f t="shared" si="260"/>
        <v>2Hz100m</v>
      </c>
      <c r="AH139" s="12">
        <f>IFERROR(MATCH(AG139,'Ref Z'!$T$6:$T$1055,0),0)</f>
        <v>80</v>
      </c>
      <c r="AI139" s="14">
        <f>IF($AH139&gt;0,INDEX('Ref Z'!O$6:O$1055,$AH139),"")</f>
        <v>0.10002206454836227</v>
      </c>
      <c r="AJ139" s="14">
        <f>IF($AH139&gt;0,INDEX('Ref Z'!P$6:P$1055,$AH139),"")</f>
        <v>1.0000000000000002E-6</v>
      </c>
      <c r="AK139" s="14">
        <f>IF($AH139&gt;0,INDEX('Ref Z'!Q$6:Q$1055,$AH139),"")</f>
        <v>9.6162419053663191E-6</v>
      </c>
      <c r="AL139" s="14">
        <f>IF($AH139&gt;0,INDEX('Ref Z'!R$6:R$1055,$AH139),"")</f>
        <v>5.0000000000000004E-6</v>
      </c>
      <c r="AM139" s="14">
        <f t="shared" si="261"/>
        <v>0.10002206501062082</v>
      </c>
      <c r="AN139" s="14">
        <f t="shared" si="280"/>
        <v>1.0000001109175708E-6</v>
      </c>
      <c r="AO139" s="13">
        <f t="shared" si="281"/>
        <v>9.6141205634569255E-5</v>
      </c>
      <c r="AP139" s="13">
        <f t="shared" si="282"/>
        <v>4.9988969706689834E-5</v>
      </c>
      <c r="AR139" s="14" t="str">
        <f t="shared" si="262"/>
        <v>2Hz100m100m</v>
      </c>
      <c r="AS139" s="14">
        <f t="shared" si="263"/>
        <v>-4.3208747779882595E-6</v>
      </c>
      <c r="AT139" s="14">
        <f t="shared" si="264"/>
        <v>4.6506927268200665E-3</v>
      </c>
      <c r="AU139" s="14">
        <f t="shared" si="265"/>
        <v>2.2823058683352097E-6</v>
      </c>
      <c r="AV139" s="14">
        <f t="shared" si="266"/>
        <v>1.4106003957291369E-3</v>
      </c>
      <c r="AX139" s="14" t="str">
        <f t="shared" si="267"/>
        <v>2Hz100m</v>
      </c>
      <c r="AY139" s="14" t="str">
        <f t="shared" si="268"/>
        <v>2Hz100m</v>
      </c>
      <c r="AZ139" s="14">
        <f t="shared" si="269"/>
        <v>116</v>
      </c>
      <c r="BB139" s="44">
        <f t="shared" si="283"/>
        <v>0.99995680458359359</v>
      </c>
      <c r="BC139" s="44">
        <f t="shared" si="284"/>
        <v>5.2662682988611393E-6</v>
      </c>
      <c r="BD139" s="45">
        <f t="shared" si="270"/>
        <v>2.2821191191735245E-5</v>
      </c>
      <c r="BE139" s="44">
        <f t="shared" si="271"/>
        <v>6.2968836549318042E-5</v>
      </c>
      <c r="BF139" t="str">
        <f t="shared" si="285"/>
        <v>OK</v>
      </c>
    </row>
    <row r="140" spans="1:58" x14ac:dyDescent="0.25">
      <c r="A140" s="8">
        <f t="shared" ref="A140:B140" si="294">A139</f>
        <v>100</v>
      </c>
      <c r="B140" s="46" t="str">
        <f t="shared" si="294"/>
        <v>m</v>
      </c>
      <c r="C140" s="10">
        <f t="shared" si="164"/>
        <v>5</v>
      </c>
      <c r="D140" s="7">
        <f t="shared" ref="D140:E140" si="295">D139</f>
        <v>100</v>
      </c>
      <c r="E140" s="7" t="str">
        <f t="shared" si="295"/>
        <v>m</v>
      </c>
      <c r="F140" s="7">
        <v>99.984074299250963</v>
      </c>
      <c r="G140" s="7">
        <v>1.5252121902028101E-3</v>
      </c>
      <c r="H140" s="7">
        <v>-1.6611021825951267E-4</v>
      </c>
      <c r="I140" s="7">
        <v>1.1850684910973291E-3</v>
      </c>
      <c r="J140" s="8" t="s">
        <v>3</v>
      </c>
      <c r="L140" s="8">
        <v>-1.6600192766073614E-3</v>
      </c>
      <c r="M140" s="8">
        <v>1.4969303338905171E-3</v>
      </c>
      <c r="N140" s="8">
        <v>-1.4404464380080408E-3</v>
      </c>
      <c r="O140" s="8">
        <v>4.8986255063841971E-4</v>
      </c>
      <c r="P140" s="8" t="s">
        <v>3</v>
      </c>
      <c r="Q140" s="18" t="str">
        <f t="shared" si="253"/>
        <v>OK</v>
      </c>
      <c r="S140" s="12">
        <f t="shared" si="254"/>
        <v>0.1</v>
      </c>
      <c r="T140" s="11">
        <f t="shared" si="255"/>
        <v>5</v>
      </c>
      <c r="U140" s="11" t="str">
        <f t="shared" si="256"/>
        <v>Hz</v>
      </c>
      <c r="V140" s="12">
        <f t="shared" si="257"/>
        <v>0.1</v>
      </c>
      <c r="W140" s="12">
        <f t="shared" si="258"/>
        <v>1E-3</v>
      </c>
      <c r="X140" s="13">
        <f t="shared" si="274"/>
        <v>9.9985734318527572E-2</v>
      </c>
      <c r="Y140" s="13">
        <f t="shared" si="275"/>
        <v>2.1370710445993197E-6</v>
      </c>
      <c r="Z140" s="13">
        <f t="shared" si="276"/>
        <v>1.2743362197485283E-6</v>
      </c>
      <c r="AA140" s="13">
        <f t="shared" si="277"/>
        <v>1.2823231445738156E-6</v>
      </c>
      <c r="AB140" s="13">
        <f t="shared" si="250"/>
        <v>9.9985734326648396E-2</v>
      </c>
      <c r="AC140" s="14">
        <f t="shared" si="278"/>
        <v>2.1370710444882415E-6</v>
      </c>
      <c r="AD140" s="13">
        <f t="shared" si="259"/>
        <v>1.2745180383631889E-5</v>
      </c>
      <c r="AE140" s="13">
        <f t="shared" si="279"/>
        <v>1.2825061028902877E-5</v>
      </c>
      <c r="AG140" s="14" t="str">
        <f t="shared" si="260"/>
        <v>5Hz100m</v>
      </c>
      <c r="AH140" s="12">
        <f>IFERROR(MATCH(AG140,'Ref Z'!$T$6:$T$1055,0),0)</f>
        <v>81</v>
      </c>
      <c r="AI140" s="14">
        <f>IF($AH140&gt;0,INDEX('Ref Z'!O$6:O$1055,$AH140),"")</f>
        <v>9.9990880439215321E-2</v>
      </c>
      <c r="AJ140" s="14">
        <f>IF($AH140&gt;0,INDEX('Ref Z'!P$6:P$1055,$AH140),"")</f>
        <v>1.0000000000000002E-6</v>
      </c>
      <c r="AK140" s="14">
        <f>IF($AH140&gt;0,INDEX('Ref Z'!Q$6:Q$1055,$AH140),"")</f>
        <v>9.8483104043594794E-6</v>
      </c>
      <c r="AL140" s="14">
        <f>IF($AH140&gt;0,INDEX('Ref Z'!R$6:R$1055,$AH140),"")</f>
        <v>5.0000000000000004E-6</v>
      </c>
      <c r="AM140" s="14">
        <f t="shared" si="261"/>
        <v>9.9990880924205633E-2</v>
      </c>
      <c r="AN140" s="14">
        <f t="shared" si="280"/>
        <v>1.0000001164082847E-6</v>
      </c>
      <c r="AO140" s="13">
        <f t="shared" si="281"/>
        <v>9.8492085770773369E-5</v>
      </c>
      <c r="AP140" s="13">
        <f t="shared" si="282"/>
        <v>5.0004559720885015E-5</v>
      </c>
      <c r="AR140" s="14" t="str">
        <f t="shared" si="262"/>
        <v>5Hz100m100m</v>
      </c>
      <c r="AS140" s="14">
        <f t="shared" si="263"/>
        <v>5.1461206877490007E-6</v>
      </c>
      <c r="AT140" s="14">
        <f t="shared" si="264"/>
        <v>3.0504245443172349E-3</v>
      </c>
      <c r="AU140" s="14">
        <f t="shared" si="265"/>
        <v>8.5739741846109512E-6</v>
      </c>
      <c r="AV140" s="14">
        <f t="shared" si="266"/>
        <v>2.3701422561455679E-3</v>
      </c>
      <c r="AX140" s="14" t="str">
        <f t="shared" si="267"/>
        <v>5Hz100m</v>
      </c>
      <c r="AY140" s="14" t="str">
        <f t="shared" si="268"/>
        <v>5Hz100m</v>
      </c>
      <c r="AZ140" s="14">
        <f t="shared" si="269"/>
        <v>117</v>
      </c>
      <c r="BB140" s="44">
        <f t="shared" si="283"/>
        <v>1.0000514733185879</v>
      </c>
      <c r="BC140" s="44">
        <f t="shared" si="284"/>
        <v>4.2753114209559748E-6</v>
      </c>
      <c r="BD140" s="45">
        <f t="shared" si="270"/>
        <v>8.5746905387141482E-5</v>
      </c>
      <c r="BE140" s="44">
        <f t="shared" si="271"/>
        <v>5.6199508489486718E-5</v>
      </c>
      <c r="BF140" t="str">
        <f t="shared" si="285"/>
        <v>OK</v>
      </c>
    </row>
    <row r="141" spans="1:58" x14ac:dyDescent="0.25">
      <c r="A141" s="8">
        <f t="shared" ref="A141:B141" si="296">A140</f>
        <v>100</v>
      </c>
      <c r="B141" s="46" t="str">
        <f t="shared" si="296"/>
        <v>m</v>
      </c>
      <c r="C141" s="10">
        <f t="shared" si="164"/>
        <v>10</v>
      </c>
      <c r="D141" s="7">
        <f t="shared" ref="D141:E141" si="297">D140</f>
        <v>100</v>
      </c>
      <c r="E141" s="7" t="str">
        <f t="shared" si="297"/>
        <v>m</v>
      </c>
      <c r="F141" s="7">
        <v>99.979703444462686</v>
      </c>
      <c r="G141" s="7">
        <v>1.2292944716031718E-3</v>
      </c>
      <c r="H141" s="7">
        <v>-5.5236155798799019E-3</v>
      </c>
      <c r="I141" s="7">
        <v>1.3176985042294637E-3</v>
      </c>
      <c r="J141" s="8" t="s">
        <v>3</v>
      </c>
      <c r="L141" s="8">
        <v>-1.1730790960557689E-3</v>
      </c>
      <c r="M141" s="8">
        <v>6.1128825869484688E-4</v>
      </c>
      <c r="N141" s="8">
        <v>4.6309139764134357E-4</v>
      </c>
      <c r="O141" s="8">
        <v>8.0095657148924928E-5</v>
      </c>
      <c r="P141" s="8" t="s">
        <v>3</v>
      </c>
      <c r="Q141" s="18" t="str">
        <f t="shared" si="253"/>
        <v>OK</v>
      </c>
      <c r="S141" s="12">
        <f t="shared" si="254"/>
        <v>0.1</v>
      </c>
      <c r="T141" s="11">
        <f t="shared" si="255"/>
        <v>10</v>
      </c>
      <c r="U141" s="11" t="str">
        <f t="shared" si="256"/>
        <v>Hz</v>
      </c>
      <c r="V141" s="12">
        <f t="shared" si="257"/>
        <v>0.1</v>
      </c>
      <c r="W141" s="12">
        <f t="shared" si="258"/>
        <v>1E-3</v>
      </c>
      <c r="X141" s="13">
        <f t="shared" si="274"/>
        <v>9.9980876523558748E-2</v>
      </c>
      <c r="Y141" s="13">
        <f t="shared" si="275"/>
        <v>1.3728941084920934E-6</v>
      </c>
      <c r="Z141" s="13">
        <f t="shared" si="276"/>
        <v>-5.9867069775212463E-6</v>
      </c>
      <c r="AA141" s="13">
        <f t="shared" si="277"/>
        <v>1.320130547462138E-6</v>
      </c>
      <c r="AB141" s="13">
        <f t="shared" si="250"/>
        <v>9.9980876702796331E-2</v>
      </c>
      <c r="AC141" s="14">
        <f t="shared" si="278"/>
        <v>1.3728941083065482E-6</v>
      </c>
      <c r="AD141" s="13">
        <f t="shared" si="259"/>
        <v>-5.9878520558434952E-5</v>
      </c>
      <c r="AE141" s="13">
        <f t="shared" si="279"/>
        <v>1.3203830484296772E-5</v>
      </c>
      <c r="AG141" s="14" t="str">
        <f t="shared" si="260"/>
        <v>10Hz100m</v>
      </c>
      <c r="AH141" s="12">
        <f>IFERROR(MATCH(AG141,'Ref Z'!$T$6:$T$1055,0),0)</f>
        <v>82</v>
      </c>
      <c r="AI141" s="14">
        <f>IF($AH141&gt;0,INDEX('Ref Z'!O$6:O$1055,$AH141),"")</f>
        <v>9.997717478201068E-2</v>
      </c>
      <c r="AJ141" s="14">
        <f>IF($AH141&gt;0,INDEX('Ref Z'!P$6:P$1055,$AH141),"")</f>
        <v>1.0000000000000002E-6</v>
      </c>
      <c r="AK141" s="14">
        <f>IF($AH141&gt;0,INDEX('Ref Z'!Q$6:Q$1055,$AH141),"")</f>
        <v>-1.7625823461887134E-6</v>
      </c>
      <c r="AL141" s="14">
        <f>IF($AH141&gt;0,INDEX('Ref Z'!R$6:R$1055,$AH141),"")</f>
        <v>5.0000000000000004E-6</v>
      </c>
      <c r="AM141" s="14">
        <f t="shared" si="261"/>
        <v>9.997717479754771E-2</v>
      </c>
      <c r="AN141" s="14">
        <f t="shared" si="280"/>
        <v>1.0000000037297384E-6</v>
      </c>
      <c r="AO141" s="13">
        <f t="shared" si="281"/>
        <v>-1.7629847511186644E-5</v>
      </c>
      <c r="AP141" s="13">
        <f t="shared" si="282"/>
        <v>5.0011415199309022E-5</v>
      </c>
      <c r="AR141" s="14" t="str">
        <f t="shared" si="262"/>
        <v>10Hz100m100m</v>
      </c>
      <c r="AS141" s="14">
        <f t="shared" si="263"/>
        <v>-3.701741548067794E-6</v>
      </c>
      <c r="AT141" s="14">
        <f t="shared" si="264"/>
        <v>2.4585891465750201E-3</v>
      </c>
      <c r="AU141" s="14">
        <f t="shared" si="265"/>
        <v>4.2241246313325324E-6</v>
      </c>
      <c r="AV141" s="14">
        <f t="shared" si="266"/>
        <v>2.6354017515730433E-3</v>
      </c>
      <c r="AX141" s="14" t="str">
        <f t="shared" si="267"/>
        <v>10Hz100m</v>
      </c>
      <c r="AY141" s="14" t="str">
        <f t="shared" si="268"/>
        <v>10Hz100m</v>
      </c>
      <c r="AZ141" s="14">
        <f t="shared" si="269"/>
        <v>118</v>
      </c>
      <c r="BB141" s="44">
        <f t="shared" si="283"/>
        <v>0.99996297386689637</v>
      </c>
      <c r="BC141" s="44">
        <f t="shared" si="284"/>
        <v>2.7476078880131633E-6</v>
      </c>
      <c r="BD141" s="45">
        <f t="shared" si="270"/>
        <v>4.2248673047248311E-5</v>
      </c>
      <c r="BE141" s="44">
        <f t="shared" si="271"/>
        <v>5.6555337573653089E-5</v>
      </c>
      <c r="BF141" t="str">
        <f t="shared" si="285"/>
        <v>OK</v>
      </c>
    </row>
    <row r="142" spans="1:58" x14ac:dyDescent="0.25">
      <c r="A142" s="8">
        <f t="shared" ref="A142:B142" si="298">A141</f>
        <v>100</v>
      </c>
      <c r="B142" s="46" t="str">
        <f t="shared" si="298"/>
        <v>m</v>
      </c>
      <c r="C142" s="10">
        <f t="shared" si="164"/>
        <v>20</v>
      </c>
      <c r="D142" s="7">
        <f t="shared" ref="D142:E142" si="299">D141</f>
        <v>100</v>
      </c>
      <c r="E142" s="7" t="str">
        <f t="shared" si="299"/>
        <v>m</v>
      </c>
      <c r="F142" s="7">
        <v>100.01965266810369</v>
      </c>
      <c r="G142" s="7">
        <v>1.4526775063185267E-3</v>
      </c>
      <c r="H142" s="7">
        <v>1.6756132972832089E-2</v>
      </c>
      <c r="I142" s="7">
        <v>6.9959716899073226E-4</v>
      </c>
      <c r="J142" s="8" t="s">
        <v>3</v>
      </c>
      <c r="L142" s="8">
        <v>2.2289813751901429E-4</v>
      </c>
      <c r="M142" s="8">
        <v>5.8691883800045849E-4</v>
      </c>
      <c r="N142" s="8">
        <v>-1.5136026130715856E-3</v>
      </c>
      <c r="O142" s="8">
        <v>2.8046841913798346E-4</v>
      </c>
      <c r="P142" s="8" t="s">
        <v>3</v>
      </c>
      <c r="Q142" s="18" t="str">
        <f t="shared" si="253"/>
        <v>OK</v>
      </c>
      <c r="S142" s="12">
        <f t="shared" si="254"/>
        <v>0.1</v>
      </c>
      <c r="T142" s="11">
        <f t="shared" si="255"/>
        <v>20</v>
      </c>
      <c r="U142" s="11" t="str">
        <f t="shared" si="256"/>
        <v>Hz</v>
      </c>
      <c r="V142" s="12">
        <f t="shared" si="257"/>
        <v>0.1</v>
      </c>
      <c r="W142" s="12">
        <f t="shared" si="258"/>
        <v>1E-3</v>
      </c>
      <c r="X142" s="13">
        <f t="shared" si="274"/>
        <v>0.10001942976996617</v>
      </c>
      <c r="Y142" s="13">
        <f t="shared" si="275"/>
        <v>1.5667627962661169E-6</v>
      </c>
      <c r="Z142" s="13">
        <f t="shared" si="276"/>
        <v>1.8269735585903675E-5</v>
      </c>
      <c r="AA142" s="13">
        <f t="shared" si="277"/>
        <v>7.5372324695050165E-7</v>
      </c>
      <c r="AB142" s="13">
        <f t="shared" si="250"/>
        <v>0.10001943143855815</v>
      </c>
      <c r="AC142" s="14">
        <f t="shared" si="278"/>
        <v>1.5667627761773556E-6</v>
      </c>
      <c r="AD142" s="13">
        <f t="shared" si="259"/>
        <v>1.8266186304730995E-4</v>
      </c>
      <c r="AE142" s="13">
        <f t="shared" si="279"/>
        <v>7.5357685788483324E-6</v>
      </c>
      <c r="AG142" s="14" t="str">
        <f t="shared" si="260"/>
        <v>20Hz100m</v>
      </c>
      <c r="AH142" s="12">
        <f>IFERROR(MATCH(AG142,'Ref Z'!$T$6:$T$1055,0),0)</f>
        <v>83</v>
      </c>
      <c r="AI142" s="14">
        <f>IF($AH142&gt;0,INDEX('Ref Z'!O$6:O$1055,$AH142),"")</f>
        <v>0.1000169663974851</v>
      </c>
      <c r="AJ142" s="14">
        <f>IF($AH142&gt;0,INDEX('Ref Z'!P$6:P$1055,$AH142),"")</f>
        <v>1.0000000000000002E-6</v>
      </c>
      <c r="AK142" s="14">
        <f>IF($AH142&gt;0,INDEX('Ref Z'!Q$6:Q$1055,$AH142),"")</f>
        <v>1.148801584047201E-5</v>
      </c>
      <c r="AL142" s="14">
        <f>IF($AH142&gt;0,INDEX('Ref Z'!R$6:R$1055,$AH142),"")</f>
        <v>5.0000000000000004E-6</v>
      </c>
      <c r="AM142" s="14">
        <f t="shared" si="261"/>
        <v>0.10001696705724569</v>
      </c>
      <c r="AN142" s="14">
        <f t="shared" si="280"/>
        <v>1.0000001583156696E-6</v>
      </c>
      <c r="AO142" s="13">
        <f t="shared" si="281"/>
        <v>1.1486067018165939E-4</v>
      </c>
      <c r="AP142" s="13">
        <f t="shared" si="282"/>
        <v>4.9991517593960486E-5</v>
      </c>
      <c r="AR142" s="14" t="str">
        <f t="shared" si="262"/>
        <v>20Hz100m100m</v>
      </c>
      <c r="AS142" s="14">
        <f t="shared" si="263"/>
        <v>-2.4633724810679825E-6</v>
      </c>
      <c r="AT142" s="14">
        <f t="shared" si="264"/>
        <v>2.9053551847330562E-3</v>
      </c>
      <c r="AU142" s="14">
        <f t="shared" si="265"/>
        <v>-6.7817197454316655E-6</v>
      </c>
      <c r="AV142" s="14">
        <f t="shared" si="266"/>
        <v>1.3992032716654821E-3</v>
      </c>
      <c r="AX142" s="14" t="str">
        <f t="shared" si="267"/>
        <v>20Hz100m</v>
      </c>
      <c r="AY142" s="14" t="str">
        <f t="shared" si="268"/>
        <v>20Hz100m</v>
      </c>
      <c r="AZ142" s="14">
        <f t="shared" si="269"/>
        <v>119</v>
      </c>
      <c r="BB142" s="44">
        <f t="shared" si="283"/>
        <v>0.9999753609745925</v>
      </c>
      <c r="BC142" s="44">
        <f t="shared" si="284"/>
        <v>3.1351214134531913E-6</v>
      </c>
      <c r="BD142" s="45">
        <f t="shared" si="270"/>
        <v>-6.7801192865650557E-5</v>
      </c>
      <c r="BE142" s="44">
        <f t="shared" si="271"/>
        <v>5.2214012138918151E-5</v>
      </c>
      <c r="BF142" t="str">
        <f t="shared" si="285"/>
        <v>OK</v>
      </c>
    </row>
    <row r="143" spans="1:58" x14ac:dyDescent="0.25">
      <c r="A143" s="8">
        <f t="shared" ref="A143:B143" si="300">A142</f>
        <v>100</v>
      </c>
      <c r="B143" s="46" t="str">
        <f t="shared" si="300"/>
        <v>m</v>
      </c>
      <c r="C143" s="10">
        <f t="shared" si="164"/>
        <v>50</v>
      </c>
      <c r="D143" s="7">
        <f t="shared" ref="D143:E143" si="301">D142</f>
        <v>100</v>
      </c>
      <c r="E143" s="7" t="str">
        <f t="shared" si="301"/>
        <v>m</v>
      </c>
      <c r="F143" s="7">
        <v>99.998217716502211</v>
      </c>
      <c r="G143" s="7">
        <v>1.287122563640883E-3</v>
      </c>
      <c r="H143" s="7">
        <v>5.9476783268251461E-2</v>
      </c>
      <c r="I143" s="7">
        <v>9.4141774177371467E-4</v>
      </c>
      <c r="J143" s="8" t="s">
        <v>3</v>
      </c>
      <c r="L143" s="8">
        <v>3.4324580136988825E-4</v>
      </c>
      <c r="M143" s="8">
        <v>1.4274495289817576E-3</v>
      </c>
      <c r="N143" s="8">
        <v>-1.6878408948758305E-3</v>
      </c>
      <c r="O143" s="8">
        <v>1.4202549978928119E-3</v>
      </c>
      <c r="P143" s="8" t="s">
        <v>3</v>
      </c>
      <c r="Q143" s="18" t="str">
        <f t="shared" si="253"/>
        <v>OK</v>
      </c>
      <c r="S143" s="12">
        <f t="shared" si="254"/>
        <v>0.1</v>
      </c>
      <c r="T143" s="11">
        <f t="shared" si="255"/>
        <v>50</v>
      </c>
      <c r="U143" s="11" t="str">
        <f t="shared" si="256"/>
        <v>Hz</v>
      </c>
      <c r="V143" s="12">
        <f t="shared" si="257"/>
        <v>0.1</v>
      </c>
      <c r="W143" s="12">
        <f t="shared" si="258"/>
        <v>1E-3</v>
      </c>
      <c r="X143" s="13">
        <f t="shared" si="274"/>
        <v>9.999787447070084E-2</v>
      </c>
      <c r="Y143" s="13">
        <f t="shared" si="275"/>
        <v>1.9220553196054791E-6</v>
      </c>
      <c r="Z143" s="13">
        <f t="shared" si="276"/>
        <v>6.1164624163127297E-5</v>
      </c>
      <c r="AA143" s="13">
        <f t="shared" si="277"/>
        <v>1.7039341605724771E-6</v>
      </c>
      <c r="AB143" s="13">
        <f t="shared" si="250"/>
        <v>9.9997893176652933E-2</v>
      </c>
      <c r="AC143" s="14">
        <f t="shared" si="278"/>
        <v>1.9220552426308882E-6</v>
      </c>
      <c r="AD143" s="13">
        <f t="shared" si="259"/>
        <v>6.1165916634828472E-4</v>
      </c>
      <c r="AE143" s="13">
        <f t="shared" si="279"/>
        <v>1.7039701470414911E-5</v>
      </c>
      <c r="AG143" s="14" t="str">
        <f t="shared" si="260"/>
        <v>50Hz100m</v>
      </c>
      <c r="AH143" s="12">
        <f>IFERROR(MATCH(AG143,'Ref Z'!$T$6:$T$1055,0),0)</f>
        <v>84</v>
      </c>
      <c r="AI143" s="14">
        <f>IF($AH143&gt;0,INDEX('Ref Z'!O$6:O$1055,$AH143),"")</f>
        <v>0.10000071650964484</v>
      </c>
      <c r="AJ143" s="14">
        <f>IF($AH143&gt;0,INDEX('Ref Z'!P$6:P$1055,$AH143),"")</f>
        <v>1.0000000000000002E-6</v>
      </c>
      <c r="AK143" s="14">
        <f>IF($AH143&gt;0,INDEX('Ref Z'!Q$6:Q$1055,$AH143),"")</f>
        <v>5.2500864554630349E-5</v>
      </c>
      <c r="AL143" s="14">
        <f>IF($AH143&gt;0,INDEX('Ref Z'!R$6:R$1055,$AH143),"")</f>
        <v>5.0000000000000004E-6</v>
      </c>
      <c r="AM143" s="14">
        <f t="shared" si="261"/>
        <v>0.10000073029124905</v>
      </c>
      <c r="AN143" s="14">
        <f t="shared" si="280"/>
        <v>1.0000033075551551E-6</v>
      </c>
      <c r="AO143" s="13">
        <f t="shared" si="281"/>
        <v>5.2500483559996176E-4</v>
      </c>
      <c r="AP143" s="13">
        <f t="shared" si="282"/>
        <v>4.9999628241968708E-5</v>
      </c>
      <c r="AR143" s="14" t="str">
        <f t="shared" si="262"/>
        <v>50Hz100m100m</v>
      </c>
      <c r="AS143" s="14">
        <f t="shared" si="263"/>
        <v>2.8420389440036997E-6</v>
      </c>
      <c r="AT143" s="14">
        <f t="shared" si="264"/>
        <v>2.5742453215134558E-3</v>
      </c>
      <c r="AU143" s="14">
        <f t="shared" si="265"/>
        <v>-8.6637596084969474E-6</v>
      </c>
      <c r="AV143" s="14">
        <f t="shared" si="266"/>
        <v>1.8828421224588328E-3</v>
      </c>
      <c r="AX143" s="14" t="str">
        <f t="shared" si="267"/>
        <v>50Hz100m</v>
      </c>
      <c r="AY143" s="14" t="str">
        <f t="shared" si="268"/>
        <v>50Hz100m</v>
      </c>
      <c r="AZ143" s="14">
        <f t="shared" si="269"/>
        <v>120</v>
      </c>
      <c r="BB143" s="44">
        <f t="shared" si="283"/>
        <v>1.0000283717437037</v>
      </c>
      <c r="BC143" s="44">
        <f t="shared" si="284"/>
        <v>3.8454109101223137E-6</v>
      </c>
      <c r="BD143" s="45">
        <f t="shared" si="270"/>
        <v>-8.6654330748322963E-5</v>
      </c>
      <c r="BE143" s="44">
        <f t="shared" si="271"/>
        <v>6.0509243336357418E-5</v>
      </c>
      <c r="BF143" t="str">
        <f t="shared" si="285"/>
        <v>OK</v>
      </c>
    </row>
    <row r="144" spans="1:58" x14ac:dyDescent="0.25">
      <c r="A144" s="8">
        <f t="shared" ref="A144:B144" si="302">A143</f>
        <v>100</v>
      </c>
      <c r="B144" s="46" t="str">
        <f t="shared" si="302"/>
        <v>m</v>
      </c>
      <c r="C144" s="10">
        <f t="shared" si="164"/>
        <v>100</v>
      </c>
      <c r="D144" s="7">
        <f t="shared" ref="D144:E144" si="303">D143</f>
        <v>100</v>
      </c>
      <c r="E144" s="7" t="str">
        <f t="shared" si="303"/>
        <v>m</v>
      </c>
      <c r="F144" s="7">
        <v>100.00893788428942</v>
      </c>
      <c r="G144" s="7">
        <v>8.7994749837246933E-4</v>
      </c>
      <c r="H144" s="7">
        <v>9.5338039491699805E-2</v>
      </c>
      <c r="I144" s="7">
        <v>1.1986529099232302E-3</v>
      </c>
      <c r="J144" s="8" t="s">
        <v>3</v>
      </c>
      <c r="L144" s="8">
        <v>-1.0457009290497808E-3</v>
      </c>
      <c r="M144" s="8">
        <v>1.8684156609139859E-3</v>
      </c>
      <c r="N144" s="8">
        <v>-1.8913076815219597E-5</v>
      </c>
      <c r="O144" s="8">
        <v>1.1274183983224918E-3</v>
      </c>
      <c r="P144" s="8" t="s">
        <v>3</v>
      </c>
      <c r="Q144" s="18" t="str">
        <f t="shared" si="253"/>
        <v>OK</v>
      </c>
      <c r="S144" s="12">
        <f t="shared" si="254"/>
        <v>0.1</v>
      </c>
      <c r="T144" s="11">
        <f t="shared" si="255"/>
        <v>100</v>
      </c>
      <c r="U144" s="11" t="str">
        <f t="shared" si="256"/>
        <v>Hz</v>
      </c>
      <c r="V144" s="12">
        <f t="shared" si="257"/>
        <v>0.1</v>
      </c>
      <c r="W144" s="12">
        <f t="shared" si="258"/>
        <v>1E-3</v>
      </c>
      <c r="X144" s="13">
        <f t="shared" si="274"/>
        <v>0.10000998358521848</v>
      </c>
      <c r="Y144" s="13">
        <f t="shared" si="275"/>
        <v>2.0652565656209914E-6</v>
      </c>
      <c r="Z144" s="13">
        <f t="shared" si="276"/>
        <v>9.535695256851502E-5</v>
      </c>
      <c r="AA144" s="13">
        <f t="shared" si="277"/>
        <v>1.6455518962778052E-6</v>
      </c>
      <c r="AB144" s="13">
        <f t="shared" si="250"/>
        <v>0.10001002904541161</v>
      </c>
      <c r="AC144" s="14">
        <f t="shared" si="278"/>
        <v>2.0652562228326933E-6</v>
      </c>
      <c r="AD144" s="13">
        <f t="shared" si="259"/>
        <v>9.5347404582382526E-4</v>
      </c>
      <c r="AE144" s="13">
        <f t="shared" si="279"/>
        <v>1.6453873098550516E-5</v>
      </c>
      <c r="AG144" s="14" t="str">
        <f t="shared" si="260"/>
        <v>100Hz100m</v>
      </c>
      <c r="AH144" s="12">
        <f>IFERROR(MATCH(AG144,'Ref Z'!$T$6:$T$1055,0),0)</f>
        <v>85</v>
      </c>
      <c r="AI144" s="14">
        <f>IF($AH144&gt;0,INDEX('Ref Z'!O$6:O$1055,$AH144),"")</f>
        <v>0.10001628973573116</v>
      </c>
      <c r="AJ144" s="14">
        <f>IF($AH144&gt;0,INDEX('Ref Z'!P$6:P$1055,$AH144),"")</f>
        <v>1.0000000000000002E-6</v>
      </c>
      <c r="AK144" s="14">
        <f>IF($AH144&gt;0,INDEX('Ref Z'!Q$6:Q$1055,$AH144),"")</f>
        <v>8.9340436142169101E-5</v>
      </c>
      <c r="AL144" s="14">
        <f>IF($AH144&gt;0,INDEX('Ref Z'!R$6:R$1055,$AH144),"")</f>
        <v>5.0000000000000004E-6</v>
      </c>
      <c r="AM144" s="14">
        <f t="shared" si="261"/>
        <v>0.10001632963779092</v>
      </c>
      <c r="AN144" s="14">
        <f t="shared" si="280"/>
        <v>1.0000095748830392E-6</v>
      </c>
      <c r="AO144" s="13">
        <f t="shared" si="281"/>
        <v>8.9325861433496578E-4</v>
      </c>
      <c r="AP144" s="13">
        <f t="shared" si="282"/>
        <v>4.9991817367437381E-5</v>
      </c>
      <c r="AR144" s="14" t="str">
        <f t="shared" si="262"/>
        <v>100Hz100m100m</v>
      </c>
      <c r="AS144" s="14">
        <f t="shared" si="263"/>
        <v>6.3061505126832396E-6</v>
      </c>
      <c r="AT144" s="14">
        <f t="shared" si="264"/>
        <v>1.7598952808527749E-3</v>
      </c>
      <c r="AU144" s="14">
        <f t="shared" si="265"/>
        <v>-6.0165164263459189E-6</v>
      </c>
      <c r="AV144" s="14">
        <f t="shared" si="266"/>
        <v>2.3973110340274393E-3</v>
      </c>
      <c r="AX144" s="14" t="str">
        <f t="shared" si="267"/>
        <v>100Hz100m</v>
      </c>
      <c r="AY144" s="14" t="str">
        <f t="shared" si="268"/>
        <v>100Hz100m</v>
      </c>
      <c r="AZ144" s="14">
        <f t="shared" si="269"/>
        <v>121</v>
      </c>
      <c r="BB144" s="44">
        <f t="shared" si="283"/>
        <v>1.0000629996055341</v>
      </c>
      <c r="BC144" s="44">
        <f t="shared" si="284"/>
        <v>4.1317230378188837E-6</v>
      </c>
      <c r="BD144" s="45">
        <f t="shared" si="270"/>
        <v>-6.0215431488859473E-5</v>
      </c>
      <c r="BE144" s="44">
        <f t="shared" si="271"/>
        <v>5.9850660509906079E-5</v>
      </c>
      <c r="BF144" t="str">
        <f t="shared" si="285"/>
        <v>OK</v>
      </c>
    </row>
    <row r="145" spans="1:58" x14ac:dyDescent="0.25">
      <c r="A145" s="8">
        <f t="shared" ref="A145:B145" si="304">A144</f>
        <v>100</v>
      </c>
      <c r="B145" s="46" t="str">
        <f t="shared" si="304"/>
        <v>m</v>
      </c>
      <c r="C145" s="10">
        <f t="shared" si="164"/>
        <v>200</v>
      </c>
      <c r="D145" s="7">
        <f t="shared" ref="D145:E145" si="305">D144</f>
        <v>100</v>
      </c>
      <c r="E145" s="7" t="str">
        <f t="shared" si="305"/>
        <v>m</v>
      </c>
      <c r="F145" s="7">
        <v>100.01135696621745</v>
      </c>
      <c r="G145" s="7">
        <v>1.9878000964002503E-3</v>
      </c>
      <c r="H145" s="7">
        <v>0.19110252084518128</v>
      </c>
      <c r="I145" s="7">
        <v>1.6386800292857637E-3</v>
      </c>
      <c r="J145" s="8" t="s">
        <v>3</v>
      </c>
      <c r="L145" s="8">
        <v>-2.2592992140195084E-4</v>
      </c>
      <c r="M145" s="8">
        <v>2.2949708233409327E-5</v>
      </c>
      <c r="N145" s="8">
        <v>-1.9002147793217641E-3</v>
      </c>
      <c r="O145" s="8">
        <v>6.4595824656624558E-4</v>
      </c>
      <c r="P145" s="8" t="s">
        <v>3</v>
      </c>
      <c r="Q145" s="18" t="str">
        <f t="shared" si="253"/>
        <v>OK</v>
      </c>
      <c r="S145" s="12">
        <f t="shared" si="254"/>
        <v>0.1</v>
      </c>
      <c r="T145" s="11">
        <f t="shared" si="255"/>
        <v>200</v>
      </c>
      <c r="U145" s="11" t="str">
        <f t="shared" si="256"/>
        <v>Hz</v>
      </c>
      <c r="V145" s="12">
        <f t="shared" si="257"/>
        <v>0.1</v>
      </c>
      <c r="W145" s="12">
        <f t="shared" si="258"/>
        <v>1E-3</v>
      </c>
      <c r="X145" s="13">
        <f t="shared" si="274"/>
        <v>0.10001158289613885</v>
      </c>
      <c r="Y145" s="13">
        <f t="shared" si="275"/>
        <v>1.9879325723869112E-6</v>
      </c>
      <c r="Z145" s="13">
        <f t="shared" si="276"/>
        <v>1.9300273562450305E-4</v>
      </c>
      <c r="AA145" s="13">
        <f t="shared" si="277"/>
        <v>1.7614012304659408E-6</v>
      </c>
      <c r="AB145" s="13">
        <f t="shared" si="250"/>
        <v>0.10001176912467456</v>
      </c>
      <c r="AC145" s="14">
        <f t="shared" si="278"/>
        <v>1.9879317768221163E-6</v>
      </c>
      <c r="AD145" s="13">
        <f t="shared" si="259"/>
        <v>1.9298014334554882E-3</v>
      </c>
      <c r="AE145" s="13">
        <f t="shared" si="279"/>
        <v>1.7611948511290088E-5</v>
      </c>
      <c r="AG145" s="14" t="str">
        <f t="shared" si="260"/>
        <v>200Hz100m</v>
      </c>
      <c r="AH145" s="12">
        <f>IFERROR(MATCH(AG145,'Ref Z'!$T$6:$T$1055,0),0)</f>
        <v>86</v>
      </c>
      <c r="AI145" s="14">
        <f>IF($AH145&gt;0,INDEX('Ref Z'!O$6:O$1055,$AH145),"")</f>
        <v>0.10001128737002196</v>
      </c>
      <c r="AJ145" s="14">
        <f>IF($AH145&gt;0,INDEX('Ref Z'!P$6:P$1055,$AH145),"")</f>
        <v>1.0000000000000002E-6</v>
      </c>
      <c r="AK145" s="14">
        <f>IF($AH145&gt;0,INDEX('Ref Z'!Q$6:Q$1055,$AH145),"")</f>
        <v>1.8900000950383542E-4</v>
      </c>
      <c r="AL145" s="14">
        <f>IF($AH145&gt;0,INDEX('Ref Z'!R$6:R$1055,$AH145),"")</f>
        <v>5.0000000000000004E-6</v>
      </c>
      <c r="AM145" s="14">
        <f t="shared" si="261"/>
        <v>0.10001146595472295</v>
      </c>
      <c r="AN145" s="14">
        <f t="shared" si="280"/>
        <v>1.0000428544579394E-6</v>
      </c>
      <c r="AO145" s="13">
        <f t="shared" si="281"/>
        <v>1.8897845381543375E-3</v>
      </c>
      <c r="AP145" s="13">
        <f t="shared" si="282"/>
        <v>4.9994181978904347E-5</v>
      </c>
      <c r="AR145" s="14" t="str">
        <f t="shared" si="262"/>
        <v>200Hz100m100m</v>
      </c>
      <c r="AS145" s="14">
        <f t="shared" si="263"/>
        <v>-2.955261168835488E-7</v>
      </c>
      <c r="AT145" s="14">
        <f t="shared" si="264"/>
        <v>3.9756003185676724E-3</v>
      </c>
      <c r="AU145" s="14">
        <f t="shared" si="265"/>
        <v>-4.0027261206676285E-6</v>
      </c>
      <c r="AV145" s="14">
        <f t="shared" si="266"/>
        <v>3.2773638726146912E-3</v>
      </c>
      <c r="AX145" s="14" t="str">
        <f t="shared" si="267"/>
        <v>200Hz100m</v>
      </c>
      <c r="AY145" s="14" t="str">
        <f t="shared" si="268"/>
        <v>200Hz100m</v>
      </c>
      <c r="AZ145" s="14">
        <f t="shared" si="269"/>
        <v>122</v>
      </c>
      <c r="BB145" s="44">
        <f t="shared" si="283"/>
        <v>0.9999969686572463</v>
      </c>
      <c r="BC145" s="44">
        <f t="shared" si="284"/>
        <v>3.9771213469630618E-6</v>
      </c>
      <c r="BD145" s="45">
        <f t="shared" si="270"/>
        <v>-4.0016895301150631E-5</v>
      </c>
      <c r="BE145" s="44">
        <f t="shared" si="271"/>
        <v>6.1156693445584004E-5</v>
      </c>
      <c r="BF145" t="str">
        <f t="shared" si="285"/>
        <v>OK</v>
      </c>
    </row>
    <row r="146" spans="1:58" x14ac:dyDescent="0.25">
      <c r="A146" s="8">
        <f t="shared" ref="A146:B146" si="306">A145</f>
        <v>100</v>
      </c>
      <c r="B146" s="46" t="str">
        <f t="shared" si="306"/>
        <v>m</v>
      </c>
      <c r="C146" s="10">
        <f t="shared" si="164"/>
        <v>500</v>
      </c>
      <c r="D146" s="7">
        <f t="shared" ref="D146:E146" si="307">D145</f>
        <v>100</v>
      </c>
      <c r="E146" s="7" t="str">
        <f t="shared" si="307"/>
        <v>m</v>
      </c>
      <c r="F146" s="7">
        <v>100.03111944570996</v>
      </c>
      <c r="G146" s="7">
        <v>9.3129442914764791E-4</v>
      </c>
      <c r="H146" s="7">
        <v>0.45966429066614656</v>
      </c>
      <c r="I146" s="7">
        <v>1.4000889587726538E-3</v>
      </c>
      <c r="J146" s="8" t="s">
        <v>3</v>
      </c>
      <c r="L146" s="8">
        <v>1.1768416681295895E-3</v>
      </c>
      <c r="M146" s="8">
        <v>8.9998806930161371E-4</v>
      </c>
      <c r="N146" s="8">
        <v>1.8407619476046137E-3</v>
      </c>
      <c r="O146" s="8">
        <v>1.0821106719498866E-3</v>
      </c>
      <c r="P146" s="8" t="s">
        <v>3</v>
      </c>
      <c r="Q146" s="18" t="str">
        <f t="shared" si="253"/>
        <v>OK</v>
      </c>
      <c r="S146" s="12">
        <f t="shared" si="254"/>
        <v>0.1</v>
      </c>
      <c r="T146" s="11">
        <f t="shared" si="255"/>
        <v>500</v>
      </c>
      <c r="U146" s="11" t="str">
        <f t="shared" si="256"/>
        <v>Hz</v>
      </c>
      <c r="V146" s="12">
        <f t="shared" si="257"/>
        <v>0.1</v>
      </c>
      <c r="W146" s="12">
        <f t="shared" si="258"/>
        <v>1E-3</v>
      </c>
      <c r="X146" s="13">
        <f t="shared" si="274"/>
        <v>0.10002994260404184</v>
      </c>
      <c r="Y146" s="13">
        <f t="shared" si="275"/>
        <v>1.2951014781269804E-6</v>
      </c>
      <c r="Z146" s="13">
        <f t="shared" si="276"/>
        <v>4.5782352871854193E-4</v>
      </c>
      <c r="AA146" s="13">
        <f t="shared" si="277"/>
        <v>1.7695232688000826E-6</v>
      </c>
      <c r="AB146" s="13">
        <f t="shared" si="250"/>
        <v>0.10003099029676429</v>
      </c>
      <c r="AC146" s="14">
        <f t="shared" si="278"/>
        <v>1.2951132361213174E-6</v>
      </c>
      <c r="AD146" s="13">
        <f t="shared" si="259"/>
        <v>4.576832896814511E-3</v>
      </c>
      <c r="AE146" s="13">
        <f t="shared" si="279"/>
        <v>1.768966455193651E-5</v>
      </c>
      <c r="AG146" s="14" t="str">
        <f t="shared" si="260"/>
        <v>500Hz100m</v>
      </c>
      <c r="AH146" s="12">
        <f>IFERROR(MATCH(AG146,'Ref Z'!$T$6:$T$1055,0),0)</f>
        <v>87</v>
      </c>
      <c r="AI146" s="14">
        <f>IF($AH146&gt;0,INDEX('Ref Z'!O$6:O$1055,$AH146),"")</f>
        <v>0.10003805148597877</v>
      </c>
      <c r="AJ146" s="14">
        <f>IF($AH146&gt;0,INDEX('Ref Z'!P$6:P$1055,$AH146),"")</f>
        <v>1.5811388300841902E-6</v>
      </c>
      <c r="AK146" s="14">
        <f>IF($AH146&gt;0,INDEX('Ref Z'!Q$6:Q$1055,$AH146),"")</f>
        <v>4.5736594418648225E-4</v>
      </c>
      <c r="AL146" s="14">
        <f>IF($AH146&gt;0,INDEX('Ref Z'!R$6:R$1055,$AH146),"")</f>
        <v>5.0000000000000004E-6</v>
      </c>
      <c r="AM146" s="14">
        <f t="shared" si="261"/>
        <v>0.10003909700071388</v>
      </c>
      <c r="AN146" s="14">
        <f t="shared" si="280"/>
        <v>1.5812875435229762E-6</v>
      </c>
      <c r="AO146" s="13">
        <f t="shared" si="281"/>
        <v>4.5718879040833301E-3</v>
      </c>
      <c r="AP146" s="13">
        <f t="shared" si="282"/>
        <v>4.9979989025821057E-5</v>
      </c>
      <c r="AR146" s="14" t="str">
        <f t="shared" si="262"/>
        <v>500Hz100m100m</v>
      </c>
      <c r="AS146" s="14">
        <f t="shared" si="263"/>
        <v>8.1088819369329324E-6</v>
      </c>
      <c r="AT146" s="14">
        <f t="shared" si="264"/>
        <v>1.8625895294040965E-3</v>
      </c>
      <c r="AU146" s="14">
        <f t="shared" si="265"/>
        <v>-4.5758453205967673E-7</v>
      </c>
      <c r="AV146" s="14">
        <f t="shared" si="266"/>
        <v>2.8001823815438122E-3</v>
      </c>
      <c r="AX146" s="14" t="str">
        <f t="shared" si="267"/>
        <v>500Hz100m</v>
      </c>
      <c r="AY146" s="14" t="str">
        <f t="shared" si="268"/>
        <v>500Hz100m</v>
      </c>
      <c r="AZ146" s="14">
        <f t="shared" si="269"/>
        <v>123</v>
      </c>
      <c r="BB146" s="44">
        <f t="shared" si="283"/>
        <v>1.0000810419243631</v>
      </c>
      <c r="BC146" s="44">
        <f t="shared" si="284"/>
        <v>2.5950517106455284E-6</v>
      </c>
      <c r="BD146" s="45">
        <f t="shared" si="270"/>
        <v>-4.9449927311808958E-6</v>
      </c>
      <c r="BE146" s="44">
        <f t="shared" si="271"/>
        <v>6.1234763254717895E-5</v>
      </c>
      <c r="BF146" t="str">
        <f t="shared" si="285"/>
        <v>OK</v>
      </c>
    </row>
    <row r="147" spans="1:58" x14ac:dyDescent="0.25">
      <c r="A147" s="8">
        <f t="shared" ref="A147:B147" si="308">A146</f>
        <v>100</v>
      </c>
      <c r="B147" s="46" t="str">
        <f t="shared" si="308"/>
        <v>m</v>
      </c>
      <c r="C147" s="10">
        <f t="shared" si="164"/>
        <v>1000</v>
      </c>
      <c r="D147" s="7">
        <f t="shared" ref="D147:E147" si="309">D146</f>
        <v>100</v>
      </c>
      <c r="E147" s="7" t="str">
        <f t="shared" si="309"/>
        <v>m</v>
      </c>
      <c r="F147" s="7">
        <v>100.17772900919195</v>
      </c>
      <c r="G147" s="7">
        <v>1.2848461509641239E-3</v>
      </c>
      <c r="H147" s="7">
        <v>0.91918135226846265</v>
      </c>
      <c r="I147" s="7">
        <v>1.1714950634926259E-3</v>
      </c>
      <c r="J147" s="8" t="s">
        <v>3</v>
      </c>
      <c r="L147" s="8">
        <v>-1.5328924111847962E-3</v>
      </c>
      <c r="M147" s="8">
        <v>1.1192333470846452E-3</v>
      </c>
      <c r="N147" s="8">
        <v>-1.8531400578479512E-4</v>
      </c>
      <c r="O147" s="8">
        <v>7.6815846490974407E-4</v>
      </c>
      <c r="P147" s="8" t="s">
        <v>3</v>
      </c>
      <c r="Q147" s="18" t="str">
        <f t="shared" si="253"/>
        <v>OK</v>
      </c>
      <c r="S147" s="12">
        <f t="shared" si="254"/>
        <v>0.1</v>
      </c>
      <c r="T147" s="11">
        <f t="shared" si="255"/>
        <v>1</v>
      </c>
      <c r="U147" s="11" t="str">
        <f t="shared" si="256"/>
        <v>kHz</v>
      </c>
      <c r="V147" s="12">
        <f t="shared" si="257"/>
        <v>0.1</v>
      </c>
      <c r="W147" s="12">
        <f t="shared" si="258"/>
        <v>1E-3</v>
      </c>
      <c r="X147" s="13">
        <f t="shared" si="274"/>
        <v>0.10017926190160314</v>
      </c>
      <c r="Y147" s="13">
        <f t="shared" si="275"/>
        <v>1.7039697523352996E-6</v>
      </c>
      <c r="Z147" s="13">
        <f t="shared" si="276"/>
        <v>9.1936666627424749E-4</v>
      </c>
      <c r="AA147" s="13">
        <f t="shared" si="277"/>
        <v>1.4008811908938196E-6</v>
      </c>
      <c r="AB147" s="13">
        <f t="shared" si="250"/>
        <v>0.10018348042575209</v>
      </c>
      <c r="AC147" s="14">
        <f t="shared" si="278"/>
        <v>1.7039464978535734E-6</v>
      </c>
      <c r="AD147" s="13">
        <f t="shared" si="259"/>
        <v>9.1769577859480977E-3</v>
      </c>
      <c r="AE147" s="13">
        <f t="shared" si="279"/>
        <v>1.3983437889979717E-5</v>
      </c>
      <c r="AG147" s="14" t="str">
        <f t="shared" si="260"/>
        <v>1kHz100m</v>
      </c>
      <c r="AH147" s="12">
        <f>IFERROR(MATCH(AG147,'Ref Z'!$T$6:$T$1055,0),0)</f>
        <v>88</v>
      </c>
      <c r="AI147" s="14">
        <f>IF($AH147&gt;0,INDEX('Ref Z'!O$6:O$1055,$AH147),"")</f>
        <v>0.10017273921619774</v>
      </c>
      <c r="AJ147" s="14">
        <f>IF($AH147&gt;0,INDEX('Ref Z'!P$6:P$1055,$AH147),"")</f>
        <v>4.4721359549995807E-6</v>
      </c>
      <c r="AK147" s="14">
        <f>IF($AH147&gt;0,INDEX('Ref Z'!Q$6:Q$1055,$AH147),"")</f>
        <v>9.1904651518815599E-4</v>
      </c>
      <c r="AL147" s="14">
        <f>IF($AH147&gt;0,INDEX('Ref Z'!R$6:R$1055,$AH147),"")</f>
        <v>1.0000000000000001E-5</v>
      </c>
      <c r="AM147" s="14">
        <f t="shared" si="261"/>
        <v>0.10017695507737016</v>
      </c>
      <c r="AN147" s="14">
        <f t="shared" si="280"/>
        <v>4.4728886998209348E-6</v>
      </c>
      <c r="AO147" s="13">
        <f t="shared" si="281"/>
        <v>9.1743595832323842E-3</v>
      </c>
      <c r="AP147" s="13">
        <f t="shared" si="282"/>
        <v>9.9819996730388046E-5</v>
      </c>
      <c r="AR147" s="14" t="str">
        <f t="shared" si="262"/>
        <v>1kHz100m100m</v>
      </c>
      <c r="AS147" s="14">
        <f t="shared" si="263"/>
        <v>-6.522685405407902E-6</v>
      </c>
      <c r="AT147" s="14">
        <f t="shared" si="264"/>
        <v>2.5696961934418036E-3</v>
      </c>
      <c r="AU147" s="14">
        <f t="shared" si="265"/>
        <v>-3.2015108609149707E-7</v>
      </c>
      <c r="AV147" s="14">
        <f t="shared" si="266"/>
        <v>2.3430114671401775E-3</v>
      </c>
      <c r="AX147" s="14" t="str">
        <f t="shared" si="267"/>
        <v>1kHz100m</v>
      </c>
      <c r="AY147" s="14" t="str">
        <f t="shared" si="268"/>
        <v>1kHz100m</v>
      </c>
      <c r="AZ147" s="14">
        <f t="shared" si="269"/>
        <v>124</v>
      </c>
      <c r="BB147" s="44">
        <f t="shared" si="283"/>
        <v>0.99993486602427673</v>
      </c>
      <c r="BC147" s="44">
        <f t="shared" si="284"/>
        <v>3.4372280758944742E-6</v>
      </c>
      <c r="BD147" s="45">
        <f t="shared" si="270"/>
        <v>-2.5982027157134963E-6</v>
      </c>
      <c r="BE147" s="44">
        <f t="shared" si="271"/>
        <v>1.0366377326793754E-4</v>
      </c>
      <c r="BF147" t="str">
        <f t="shared" si="285"/>
        <v>OK</v>
      </c>
    </row>
    <row r="148" spans="1:58" x14ac:dyDescent="0.25">
      <c r="A148" s="8">
        <f t="shared" ref="A148:B148" si="310">A147</f>
        <v>100</v>
      </c>
      <c r="B148" s="46" t="str">
        <f t="shared" si="310"/>
        <v>m</v>
      </c>
      <c r="C148" s="10">
        <f t="shared" si="164"/>
        <v>2000</v>
      </c>
      <c r="D148" s="7">
        <f t="shared" ref="D148:E148" si="311">D147</f>
        <v>100</v>
      </c>
      <c r="E148" s="7" t="str">
        <f t="shared" si="311"/>
        <v>m</v>
      </c>
      <c r="F148" s="7">
        <v>100.4891939764737</v>
      </c>
      <c r="G148" s="7">
        <v>9.9622858128802362E-4</v>
      </c>
      <c r="H148" s="7">
        <v>1.8414402490485795</v>
      </c>
      <c r="I148" s="7">
        <v>1.3938963076318505E-3</v>
      </c>
      <c r="J148" s="8" t="s">
        <v>3</v>
      </c>
      <c r="L148" s="8">
        <v>-6.2186894502037817E-4</v>
      </c>
      <c r="M148" s="8">
        <v>1.7769596316918243E-3</v>
      </c>
      <c r="N148" s="8">
        <v>-2.7635797742081819E-4</v>
      </c>
      <c r="O148" s="8">
        <v>1.8825412375754018E-3</v>
      </c>
      <c r="P148" s="8" t="s">
        <v>3</v>
      </c>
      <c r="Q148" s="18" t="str">
        <f t="shared" si="253"/>
        <v>OK</v>
      </c>
      <c r="S148" s="12">
        <f t="shared" si="254"/>
        <v>0.1</v>
      </c>
      <c r="T148" s="11">
        <f t="shared" si="255"/>
        <v>2</v>
      </c>
      <c r="U148" s="11" t="str">
        <f t="shared" si="256"/>
        <v>kHz</v>
      </c>
      <c r="V148" s="12">
        <f t="shared" si="257"/>
        <v>0.1</v>
      </c>
      <c r="W148" s="12">
        <f t="shared" si="258"/>
        <v>1E-3</v>
      </c>
      <c r="X148" s="13">
        <f t="shared" si="274"/>
        <v>0.10048981584541872</v>
      </c>
      <c r="Y148" s="13">
        <f t="shared" si="275"/>
        <v>2.0371688488776509E-6</v>
      </c>
      <c r="Z148" s="13">
        <f t="shared" si="276"/>
        <v>1.8417166070260004E-3</v>
      </c>
      <c r="AA148" s="13">
        <f t="shared" si="277"/>
        <v>2.3424150843950848E-6</v>
      </c>
      <c r="AB148" s="13">
        <f t="shared" si="250"/>
        <v>0.10050669136284789</v>
      </c>
      <c r="AC148" s="14">
        <f t="shared" si="278"/>
        <v>2.0372790205800986E-6</v>
      </c>
      <c r="AD148" s="13">
        <f t="shared" si="259"/>
        <v>1.832534397885191E-2</v>
      </c>
      <c r="AE148" s="13">
        <f t="shared" si="279"/>
        <v>2.3305107681322536E-5</v>
      </c>
      <c r="AG148" s="14" t="str">
        <f t="shared" si="260"/>
        <v>2kHz100m</v>
      </c>
      <c r="AH148" s="12">
        <f>IFERROR(MATCH(AG148,'Ref Z'!$T$6:$T$1055,0),0)</f>
        <v>89</v>
      </c>
      <c r="AI148" s="14">
        <f>IF($AH148&gt;0,INDEX('Ref Z'!O$6:O$1055,$AH148),"")</f>
        <v>0.10049697671172167</v>
      </c>
      <c r="AJ148" s="14">
        <f>IF($AH148&gt;0,INDEX('Ref Z'!P$6:P$1055,$AH148),"")</f>
        <v>1.2649110640673522E-5</v>
      </c>
      <c r="AK148" s="14">
        <f>IF($AH148&gt;0,INDEX('Ref Z'!Q$6:Q$1055,$AH148),"")</f>
        <v>1.8469199487979539E-3</v>
      </c>
      <c r="AL148" s="14">
        <f>IF($AH148&gt;0,INDEX('Ref Z'!R$6:R$1055,$AH148),"")</f>
        <v>2.0000000000000002E-5</v>
      </c>
      <c r="AM148" s="14">
        <f t="shared" si="261"/>
        <v>0.10051394650243117</v>
      </c>
      <c r="AN148" s="14">
        <f t="shared" si="280"/>
        <v>1.2652313292832712E-5</v>
      </c>
      <c r="AO148" s="13">
        <f t="shared" si="281"/>
        <v>1.8375797177565455E-2</v>
      </c>
      <c r="AP148" s="13">
        <f t="shared" si="282"/>
        <v>1.9895720744991688E-4</v>
      </c>
      <c r="AR148" s="14" t="str">
        <f t="shared" si="262"/>
        <v>2kHz100m100m</v>
      </c>
      <c r="AS148" s="14">
        <f t="shared" si="263"/>
        <v>7.1608663029520958E-6</v>
      </c>
      <c r="AT148" s="14">
        <f t="shared" si="264"/>
        <v>1.9924973135993416E-3</v>
      </c>
      <c r="AU148" s="14">
        <f t="shared" si="265"/>
        <v>5.2033417719534684E-6</v>
      </c>
      <c r="AV148" s="14">
        <f t="shared" si="266"/>
        <v>2.787864355688566E-3</v>
      </c>
      <c r="AX148" s="14" t="str">
        <f t="shared" si="267"/>
        <v>2kHz100m</v>
      </c>
      <c r="AY148" s="14" t="str">
        <f t="shared" si="268"/>
        <v>2kHz100m</v>
      </c>
      <c r="AZ148" s="14">
        <f t="shared" si="269"/>
        <v>125</v>
      </c>
      <c r="BB148" s="44">
        <f t="shared" si="283"/>
        <v>1.0000721856374428</v>
      </c>
      <c r="BC148" s="44">
        <f t="shared" si="284"/>
        <v>4.2683834154382643E-6</v>
      </c>
      <c r="BD148" s="45">
        <f t="shared" si="270"/>
        <v>5.0453198713544534E-5</v>
      </c>
      <c r="BE148" s="44">
        <f t="shared" si="271"/>
        <v>2.0434402994073844E-4</v>
      </c>
      <c r="BF148" t="str">
        <f t="shared" si="285"/>
        <v>OK</v>
      </c>
    </row>
    <row r="149" spans="1:58" x14ac:dyDescent="0.25">
      <c r="A149" s="8">
        <f t="shared" ref="A149:B149" si="312">A148</f>
        <v>100</v>
      </c>
      <c r="B149" s="46" t="str">
        <f t="shared" si="312"/>
        <v>m</v>
      </c>
      <c r="C149" s="10">
        <f t="shared" si="164"/>
        <v>5000</v>
      </c>
      <c r="D149" s="7">
        <f t="shared" ref="D149:E149" si="313">D148</f>
        <v>100</v>
      </c>
      <c r="E149" s="7" t="str">
        <f t="shared" si="313"/>
        <v>m</v>
      </c>
      <c r="F149" s="7">
        <v>101.99460562372649</v>
      </c>
      <c r="G149" s="7">
        <v>9.6269337207315064E-4</v>
      </c>
      <c r="H149" s="7">
        <v>4.6654109867001372</v>
      </c>
      <c r="I149" s="7">
        <v>1.0650355444669936E-3</v>
      </c>
      <c r="J149" s="8" t="s">
        <v>3</v>
      </c>
      <c r="L149" s="8">
        <v>1.9402656833664776E-3</v>
      </c>
      <c r="M149" s="8">
        <v>4.9796648950953173E-4</v>
      </c>
      <c r="N149" s="8">
        <v>8.7174819038143391E-4</v>
      </c>
      <c r="O149" s="8">
        <v>5.248150904143354E-4</v>
      </c>
      <c r="P149" s="8" t="s">
        <v>3</v>
      </c>
      <c r="Q149" s="18" t="str">
        <f t="shared" si="253"/>
        <v>OK</v>
      </c>
      <c r="S149" s="12">
        <f t="shared" si="254"/>
        <v>0.1</v>
      </c>
      <c r="T149" s="11">
        <f t="shared" si="255"/>
        <v>5</v>
      </c>
      <c r="U149" s="11" t="str">
        <f t="shared" si="256"/>
        <v>kHz</v>
      </c>
      <c r="V149" s="12">
        <f t="shared" si="257"/>
        <v>0.1</v>
      </c>
      <c r="W149" s="12">
        <f t="shared" si="258"/>
        <v>1E-3</v>
      </c>
      <c r="X149" s="13">
        <f t="shared" si="274"/>
        <v>0.10199266535804312</v>
      </c>
      <c r="Y149" s="13">
        <f t="shared" si="275"/>
        <v>1.0838584563069202E-6</v>
      </c>
      <c r="Z149" s="13">
        <f t="shared" si="276"/>
        <v>4.6645392385097559E-3</v>
      </c>
      <c r="AA149" s="13">
        <f t="shared" si="277"/>
        <v>1.1873211823700918E-6</v>
      </c>
      <c r="AB149" s="13">
        <f t="shared" si="250"/>
        <v>0.10209927381301674</v>
      </c>
      <c r="AC149" s="14">
        <f t="shared" si="278"/>
        <v>1.0840846912628669E-6</v>
      </c>
      <c r="AD149" s="13">
        <f t="shared" si="259"/>
        <v>4.5702219597996599E-2</v>
      </c>
      <c r="AE149" s="13">
        <f t="shared" si="279"/>
        <v>1.1627062344209984E-5</v>
      </c>
      <c r="AG149" s="14" t="str">
        <f t="shared" si="260"/>
        <v>5kHz100m</v>
      </c>
      <c r="AH149" s="12">
        <f>IFERROR(MATCH(AG149,'Ref Z'!$T$6:$T$1055,0),0)</f>
        <v>90</v>
      </c>
      <c r="AI149" s="14">
        <f>IF($AH149&gt;0,INDEX('Ref Z'!O$6:O$1055,$AH149),"")</f>
        <v>0.10198890925585756</v>
      </c>
      <c r="AJ149" s="14">
        <f>IF($AH149&gt;0,INDEX('Ref Z'!P$6:P$1055,$AH149),"")</f>
        <v>5.0000000000000002E-5</v>
      </c>
      <c r="AK149" s="14">
        <f>IF($AH149&gt;0,INDEX('Ref Z'!Q$6:Q$1055,$AH149),"")</f>
        <v>4.6575402268857523E-3</v>
      </c>
      <c r="AL149" s="14">
        <f>IF($AH149&gt;0,INDEX('Ref Z'!R$6:R$1055,$AH149),"")</f>
        <v>5.0000000000000002E-5</v>
      </c>
      <c r="AM149" s="14">
        <f t="shared" si="261"/>
        <v>0.10209520210159048</v>
      </c>
      <c r="AN149" s="14">
        <f t="shared" si="280"/>
        <v>5.0000000000000009E-5</v>
      </c>
      <c r="AO149" s="13">
        <f t="shared" si="281"/>
        <v>4.5635418211515073E-2</v>
      </c>
      <c r="AP149" s="13">
        <f t="shared" si="282"/>
        <v>4.8973897862748914E-4</v>
      </c>
      <c r="AR149" s="14" t="str">
        <f t="shared" si="262"/>
        <v>5kHz100m100m</v>
      </c>
      <c r="AS149" s="14">
        <f t="shared" si="263"/>
        <v>-3.756102185559218E-6</v>
      </c>
      <c r="AT149" s="14">
        <f t="shared" si="264"/>
        <v>1.9260358549451498E-3</v>
      </c>
      <c r="AU149" s="14">
        <f t="shared" si="265"/>
        <v>-6.9990116240035635E-6</v>
      </c>
      <c r="AV149" s="14">
        <f t="shared" si="266"/>
        <v>2.1306578429941356E-3</v>
      </c>
      <c r="AX149" s="14" t="str">
        <f t="shared" si="267"/>
        <v>5kHz100m</v>
      </c>
      <c r="AY149" s="14" t="str">
        <f t="shared" si="268"/>
        <v>5kHz100m</v>
      </c>
      <c r="AZ149" s="14">
        <f t="shared" si="269"/>
        <v>126</v>
      </c>
      <c r="BB149" s="44">
        <f t="shared" si="283"/>
        <v>0.99996012007456858</v>
      </c>
      <c r="BC149" s="44">
        <f t="shared" si="284"/>
        <v>5.5463152411475356E-6</v>
      </c>
      <c r="BD149" s="45">
        <f t="shared" si="270"/>
        <v>-6.6801386481525615E-5</v>
      </c>
      <c r="BE149" s="44">
        <f t="shared" si="271"/>
        <v>4.9029075200550225E-4</v>
      </c>
      <c r="BF149" t="str">
        <f t="shared" si="285"/>
        <v>OK</v>
      </c>
    </row>
  </sheetData>
  <mergeCells count="6">
    <mergeCell ref="D5:E5"/>
    <mergeCell ref="D4:E4"/>
    <mergeCell ref="A5:B5"/>
    <mergeCell ref="A4:B4"/>
    <mergeCell ref="T4:U4"/>
    <mergeCell ref="T5:U5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T95"/>
  <sheetViews>
    <sheetView zoomScale="85" zoomScaleNormal="85" workbookViewId="0">
      <selection activeCell="F3" sqref="F3"/>
    </sheetView>
  </sheetViews>
  <sheetFormatPr defaultRowHeight="15" x14ac:dyDescent="0.25"/>
  <cols>
    <col min="2" max="2" width="6.140625" customWidth="1"/>
    <col min="3" max="3" width="6.5703125" customWidth="1"/>
    <col min="8" max="8" width="9.7109375" bestFit="1" customWidth="1"/>
    <col min="9" max="10" width="9.7109375" style="32" customWidth="1"/>
    <col min="11" max="12" width="5.140625" customWidth="1"/>
    <col min="13" max="13" width="11" customWidth="1"/>
    <col min="14" max="14" width="10.85546875" customWidth="1"/>
    <col min="20" max="20" width="11.85546875" customWidth="1"/>
  </cols>
  <sheetData>
    <row r="1" spans="1:20" x14ac:dyDescent="0.25">
      <c r="A1" t="s">
        <v>15</v>
      </c>
    </row>
    <row r="3" spans="1:20" x14ac:dyDescent="0.25">
      <c r="A3" s="5" t="s">
        <v>118</v>
      </c>
    </row>
    <row r="4" spans="1:20" x14ac:dyDescent="0.25">
      <c r="A4" s="4" t="s">
        <v>0</v>
      </c>
      <c r="B4" s="48" t="s">
        <v>5</v>
      </c>
      <c r="C4" s="48"/>
      <c r="D4" s="4" t="s">
        <v>8</v>
      </c>
      <c r="E4" s="4" t="s">
        <v>16</v>
      </c>
      <c r="F4" s="4" t="s">
        <v>10</v>
      </c>
      <c r="G4" s="4" t="s">
        <v>17</v>
      </c>
      <c r="H4" s="4" t="s">
        <v>12</v>
      </c>
      <c r="I4" s="42"/>
      <c r="J4" s="42"/>
      <c r="K4" s="48" t="s">
        <v>0</v>
      </c>
      <c r="L4" s="48"/>
      <c r="M4" s="4" t="s">
        <v>18</v>
      </c>
      <c r="N4" s="4" t="s">
        <v>13</v>
      </c>
      <c r="O4" s="4" t="str">
        <f t="shared" ref="O4:R5" si="0">D4</f>
        <v>Rs</v>
      </c>
      <c r="P4" s="4" t="str">
        <f t="shared" si="0"/>
        <v>U(Rs)</v>
      </c>
      <c r="Q4" s="4" t="str">
        <f t="shared" si="0"/>
        <v>Xs</v>
      </c>
      <c r="R4" s="4" t="str">
        <f t="shared" si="0"/>
        <v>U(Xs)</v>
      </c>
      <c r="T4" s="4" t="s">
        <v>19</v>
      </c>
    </row>
    <row r="5" spans="1:20" x14ac:dyDescent="0.25">
      <c r="A5" s="1" t="s">
        <v>2</v>
      </c>
      <c r="B5" s="49" t="s">
        <v>4</v>
      </c>
      <c r="C5" s="49"/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43"/>
      <c r="J5" s="43"/>
      <c r="K5" s="49" t="s">
        <v>1</v>
      </c>
      <c r="L5" s="49"/>
      <c r="M5" s="1" t="s">
        <v>4</v>
      </c>
      <c r="N5" s="1" t="s">
        <v>1</v>
      </c>
      <c r="O5" s="1" t="str">
        <f t="shared" si="0"/>
        <v>Ohm</v>
      </c>
      <c r="P5" s="1" t="str">
        <f t="shared" si="0"/>
        <v>Ohm</v>
      </c>
      <c r="Q5" s="1" t="str">
        <f t="shared" si="0"/>
        <v>Ohm</v>
      </c>
      <c r="R5" s="1" t="str">
        <f t="shared" si="0"/>
        <v>Ohm</v>
      </c>
      <c r="T5" s="1" t="s">
        <v>1</v>
      </c>
    </row>
    <row r="6" spans="1:20" x14ac:dyDescent="0.25">
      <c r="A6" s="10">
        <v>0.01</v>
      </c>
      <c r="B6" s="7">
        <v>0</v>
      </c>
      <c r="C6" s="7" t="s">
        <v>3</v>
      </c>
      <c r="D6" s="7">
        <v>0</v>
      </c>
      <c r="E6" s="7">
        <v>0</v>
      </c>
      <c r="F6" s="7">
        <v>0</v>
      </c>
      <c r="G6" s="7">
        <v>0</v>
      </c>
      <c r="H6" s="8" t="s">
        <v>3</v>
      </c>
      <c r="I6" s="47"/>
      <c r="J6" s="47"/>
      <c r="K6" s="11">
        <f t="shared" ref="K6:K37" si="1">IF(L6="mHz",1000,IF(L6="kHz",0.001,1))*A6</f>
        <v>10</v>
      </c>
      <c r="L6" s="11" t="str">
        <f t="shared" ref="L6:L37" si="2">IF(A6&gt;=1000,"kHz",IF(A6&gt;=1,"Hz","mHz"))</f>
        <v>mHz</v>
      </c>
      <c r="M6" s="12">
        <f t="shared" ref="M6:M37" si="3">IF(MID(C6,1,1)="m",0.001,IF(OR(MID(C6,1,1)="u",MID(C6,1,1)="µ"),0.000001,1))*B6</f>
        <v>0</v>
      </c>
      <c r="N6" s="12">
        <f>IF(MID(H6,1,1)="m",0.001,IF(OR(MID(H6,1,1)="u",MID(H6,1,1)="µ"),0.000001,1))</f>
        <v>1E-3</v>
      </c>
      <c r="O6" s="13">
        <f>D6*$N6</f>
        <v>0</v>
      </c>
      <c r="P6" s="13">
        <f>E6*$N6</f>
        <v>0</v>
      </c>
      <c r="Q6" s="13">
        <f>F6*$N6</f>
        <v>0</v>
      </c>
      <c r="R6" s="13">
        <f>G6*$N6</f>
        <v>0</v>
      </c>
      <c r="T6" s="13" t="str">
        <f t="shared" ref="T6:T37" si="4">K6&amp;L6&amp;B6&amp;C6</f>
        <v>10mHz0m</v>
      </c>
    </row>
    <row r="7" spans="1:20" x14ac:dyDescent="0.25">
      <c r="A7" s="10">
        <v>0.02</v>
      </c>
      <c r="B7" s="7">
        <f>B6</f>
        <v>0</v>
      </c>
      <c r="C7" s="7" t="str">
        <f>C6</f>
        <v>m</v>
      </c>
      <c r="D7" s="7">
        <v>0</v>
      </c>
      <c r="E7" s="7">
        <v>0</v>
      </c>
      <c r="F7" s="7">
        <v>0</v>
      </c>
      <c r="G7" s="7">
        <v>0</v>
      </c>
      <c r="H7" s="8" t="s">
        <v>3</v>
      </c>
      <c r="I7" s="47"/>
      <c r="J7" s="47"/>
      <c r="K7" s="11">
        <f t="shared" si="1"/>
        <v>20</v>
      </c>
      <c r="L7" s="11" t="str">
        <f t="shared" si="2"/>
        <v>mHz</v>
      </c>
      <c r="M7" s="12">
        <f t="shared" si="3"/>
        <v>0</v>
      </c>
      <c r="N7" s="12">
        <f t="shared" ref="N7:N41" si="5">IF(MID(H7,1,1)="m",0.001,IF(OR(MID(H7,1,1)="u",MID(H7,1,1)="µ"),0.000001,1))</f>
        <v>1E-3</v>
      </c>
      <c r="O7" s="13">
        <f t="shared" ref="O7:O70" si="6">D7*$N7</f>
        <v>0</v>
      </c>
      <c r="P7" s="13">
        <f t="shared" ref="P7:P70" si="7">E7*$N7</f>
        <v>0</v>
      </c>
      <c r="Q7" s="13">
        <f t="shared" ref="Q7:Q70" si="8">F7*$N7</f>
        <v>0</v>
      </c>
      <c r="R7" s="13">
        <f t="shared" ref="R7:R70" si="9">G7*$N7</f>
        <v>0</v>
      </c>
      <c r="T7" s="13" t="str">
        <f t="shared" si="4"/>
        <v>20mHz0m</v>
      </c>
    </row>
    <row r="8" spans="1:20" x14ac:dyDescent="0.25">
      <c r="A8" s="10">
        <v>0.05</v>
      </c>
      <c r="B8" s="7">
        <f t="shared" ref="B8:B23" si="10">B7</f>
        <v>0</v>
      </c>
      <c r="C8" s="7" t="str">
        <f t="shared" ref="C8:C23" si="11">C7</f>
        <v>m</v>
      </c>
      <c r="D8" s="7">
        <v>0</v>
      </c>
      <c r="E8" s="7">
        <v>0</v>
      </c>
      <c r="F8" s="7">
        <v>0</v>
      </c>
      <c r="G8" s="7">
        <v>0</v>
      </c>
      <c r="H8" s="8" t="s">
        <v>3</v>
      </c>
      <c r="I8" s="47"/>
      <c r="J8" s="47"/>
      <c r="K8" s="11">
        <f t="shared" si="1"/>
        <v>50</v>
      </c>
      <c r="L8" s="11" t="str">
        <f t="shared" si="2"/>
        <v>mHz</v>
      </c>
      <c r="M8" s="12">
        <f t="shared" si="3"/>
        <v>0</v>
      </c>
      <c r="N8" s="12">
        <f t="shared" si="5"/>
        <v>1E-3</v>
      </c>
      <c r="O8" s="13">
        <f t="shared" si="6"/>
        <v>0</v>
      </c>
      <c r="P8" s="13">
        <f t="shared" si="7"/>
        <v>0</v>
      </c>
      <c r="Q8" s="13">
        <f t="shared" si="8"/>
        <v>0</v>
      </c>
      <c r="R8" s="13">
        <f t="shared" si="9"/>
        <v>0</v>
      </c>
      <c r="T8" s="13" t="str">
        <f t="shared" si="4"/>
        <v>50mHz0m</v>
      </c>
    </row>
    <row r="9" spans="1:20" x14ac:dyDescent="0.25">
      <c r="A9" s="10">
        <v>0.1</v>
      </c>
      <c r="B9" s="7">
        <f t="shared" si="10"/>
        <v>0</v>
      </c>
      <c r="C9" s="7" t="str">
        <f t="shared" si="11"/>
        <v>m</v>
      </c>
      <c r="D9" s="7">
        <v>0</v>
      </c>
      <c r="E9" s="7">
        <v>0</v>
      </c>
      <c r="F9" s="7">
        <v>0</v>
      </c>
      <c r="G9" s="7">
        <v>0</v>
      </c>
      <c r="H9" s="8" t="s">
        <v>3</v>
      </c>
      <c r="I9" s="47"/>
      <c r="J9" s="47"/>
      <c r="K9" s="11">
        <f t="shared" si="1"/>
        <v>100</v>
      </c>
      <c r="L9" s="11" t="str">
        <f t="shared" si="2"/>
        <v>mHz</v>
      </c>
      <c r="M9" s="12">
        <f t="shared" si="3"/>
        <v>0</v>
      </c>
      <c r="N9" s="12">
        <f t="shared" si="5"/>
        <v>1E-3</v>
      </c>
      <c r="O9" s="13">
        <f t="shared" si="6"/>
        <v>0</v>
      </c>
      <c r="P9" s="13">
        <f t="shared" si="7"/>
        <v>0</v>
      </c>
      <c r="Q9" s="13">
        <f t="shared" si="8"/>
        <v>0</v>
      </c>
      <c r="R9" s="13">
        <f t="shared" si="9"/>
        <v>0</v>
      </c>
      <c r="T9" s="13" t="str">
        <f t="shared" si="4"/>
        <v>100mHz0m</v>
      </c>
    </row>
    <row r="10" spans="1:20" x14ac:dyDescent="0.25">
      <c r="A10" s="10">
        <v>0.2</v>
      </c>
      <c r="B10" s="7">
        <f t="shared" si="10"/>
        <v>0</v>
      </c>
      <c r="C10" s="7" t="str">
        <f t="shared" si="11"/>
        <v>m</v>
      </c>
      <c r="D10" s="7">
        <v>0</v>
      </c>
      <c r="E10" s="7">
        <v>0</v>
      </c>
      <c r="F10" s="7">
        <v>0</v>
      </c>
      <c r="G10" s="7">
        <v>0</v>
      </c>
      <c r="H10" s="8" t="s">
        <v>3</v>
      </c>
      <c r="I10" s="47"/>
      <c r="J10" s="47"/>
      <c r="K10" s="11">
        <f t="shared" si="1"/>
        <v>200</v>
      </c>
      <c r="L10" s="11" t="str">
        <f t="shared" si="2"/>
        <v>mHz</v>
      </c>
      <c r="M10" s="12">
        <f t="shared" si="3"/>
        <v>0</v>
      </c>
      <c r="N10" s="12">
        <f t="shared" si="5"/>
        <v>1E-3</v>
      </c>
      <c r="O10" s="13">
        <f t="shared" si="6"/>
        <v>0</v>
      </c>
      <c r="P10" s="13">
        <f t="shared" si="7"/>
        <v>0</v>
      </c>
      <c r="Q10" s="13">
        <f t="shared" si="8"/>
        <v>0</v>
      </c>
      <c r="R10" s="13">
        <f t="shared" si="9"/>
        <v>0</v>
      </c>
      <c r="T10" s="13" t="str">
        <f t="shared" si="4"/>
        <v>200mHz0m</v>
      </c>
    </row>
    <row r="11" spans="1:20" x14ac:dyDescent="0.25">
      <c r="A11" s="10">
        <v>0.5</v>
      </c>
      <c r="B11" s="7">
        <f t="shared" si="10"/>
        <v>0</v>
      </c>
      <c r="C11" s="7" t="str">
        <f t="shared" si="11"/>
        <v>m</v>
      </c>
      <c r="D11" s="7">
        <v>0</v>
      </c>
      <c r="E11" s="7">
        <v>0</v>
      </c>
      <c r="F11" s="7">
        <v>0</v>
      </c>
      <c r="G11" s="7">
        <v>0</v>
      </c>
      <c r="H11" s="8" t="s">
        <v>3</v>
      </c>
      <c r="I11" s="47"/>
      <c r="J11" s="47"/>
      <c r="K11" s="11">
        <f t="shared" si="1"/>
        <v>500</v>
      </c>
      <c r="L11" s="11" t="str">
        <f t="shared" si="2"/>
        <v>mHz</v>
      </c>
      <c r="M11" s="12">
        <f t="shared" si="3"/>
        <v>0</v>
      </c>
      <c r="N11" s="12">
        <f t="shared" si="5"/>
        <v>1E-3</v>
      </c>
      <c r="O11" s="13">
        <f t="shared" si="6"/>
        <v>0</v>
      </c>
      <c r="P11" s="13">
        <f t="shared" si="7"/>
        <v>0</v>
      </c>
      <c r="Q11" s="13">
        <f t="shared" si="8"/>
        <v>0</v>
      </c>
      <c r="R11" s="13">
        <f t="shared" si="9"/>
        <v>0</v>
      </c>
      <c r="T11" s="13" t="str">
        <f t="shared" si="4"/>
        <v>500mHz0m</v>
      </c>
    </row>
    <row r="12" spans="1:20" x14ac:dyDescent="0.25">
      <c r="A12" s="10">
        <v>1</v>
      </c>
      <c r="B12" s="7">
        <f t="shared" si="10"/>
        <v>0</v>
      </c>
      <c r="C12" s="7" t="str">
        <f t="shared" si="11"/>
        <v>m</v>
      </c>
      <c r="D12" s="7">
        <v>0</v>
      </c>
      <c r="E12" s="7">
        <v>0</v>
      </c>
      <c r="F12" s="7">
        <v>0</v>
      </c>
      <c r="G12" s="7">
        <v>0</v>
      </c>
      <c r="H12" s="8" t="s">
        <v>3</v>
      </c>
      <c r="I12" s="47"/>
      <c r="J12" s="47"/>
      <c r="K12" s="11">
        <f t="shared" si="1"/>
        <v>1</v>
      </c>
      <c r="L12" s="11" t="str">
        <f t="shared" si="2"/>
        <v>Hz</v>
      </c>
      <c r="M12" s="12">
        <f t="shared" si="3"/>
        <v>0</v>
      </c>
      <c r="N12" s="12">
        <f t="shared" si="5"/>
        <v>1E-3</v>
      </c>
      <c r="O12" s="13">
        <f t="shared" si="6"/>
        <v>0</v>
      </c>
      <c r="P12" s="13">
        <f t="shared" si="7"/>
        <v>0</v>
      </c>
      <c r="Q12" s="13">
        <f t="shared" si="8"/>
        <v>0</v>
      </c>
      <c r="R12" s="13">
        <f t="shared" si="9"/>
        <v>0</v>
      </c>
      <c r="T12" s="13" t="str">
        <f t="shared" si="4"/>
        <v>1Hz0m</v>
      </c>
    </row>
    <row r="13" spans="1:20" x14ac:dyDescent="0.25">
      <c r="A13" s="10">
        <v>2</v>
      </c>
      <c r="B13" s="7">
        <f t="shared" si="10"/>
        <v>0</v>
      </c>
      <c r="C13" s="7" t="str">
        <f t="shared" si="11"/>
        <v>m</v>
      </c>
      <c r="D13" s="7">
        <v>0</v>
      </c>
      <c r="E13" s="7">
        <v>0</v>
      </c>
      <c r="F13" s="7">
        <v>0</v>
      </c>
      <c r="G13" s="7">
        <v>0</v>
      </c>
      <c r="H13" s="8" t="s">
        <v>3</v>
      </c>
      <c r="I13" s="47"/>
      <c r="J13" s="47"/>
      <c r="K13" s="11">
        <f t="shared" si="1"/>
        <v>2</v>
      </c>
      <c r="L13" s="11" t="str">
        <f t="shared" si="2"/>
        <v>Hz</v>
      </c>
      <c r="M13" s="12">
        <f t="shared" si="3"/>
        <v>0</v>
      </c>
      <c r="N13" s="12">
        <f t="shared" si="5"/>
        <v>1E-3</v>
      </c>
      <c r="O13" s="13">
        <f t="shared" si="6"/>
        <v>0</v>
      </c>
      <c r="P13" s="13">
        <f t="shared" si="7"/>
        <v>0</v>
      </c>
      <c r="Q13" s="13">
        <f t="shared" si="8"/>
        <v>0</v>
      </c>
      <c r="R13" s="13">
        <f t="shared" si="9"/>
        <v>0</v>
      </c>
      <c r="T13" s="13" t="str">
        <f t="shared" si="4"/>
        <v>2Hz0m</v>
      </c>
    </row>
    <row r="14" spans="1:20" x14ac:dyDescent="0.25">
      <c r="A14" s="10">
        <v>5</v>
      </c>
      <c r="B14" s="7">
        <f t="shared" si="10"/>
        <v>0</v>
      </c>
      <c r="C14" s="7" t="str">
        <f t="shared" si="11"/>
        <v>m</v>
      </c>
      <c r="D14" s="7">
        <v>0</v>
      </c>
      <c r="E14" s="7">
        <v>0</v>
      </c>
      <c r="F14" s="7">
        <v>0</v>
      </c>
      <c r="G14" s="7">
        <v>0</v>
      </c>
      <c r="H14" s="8" t="s">
        <v>3</v>
      </c>
      <c r="I14" s="47"/>
      <c r="J14" s="47"/>
      <c r="K14" s="11">
        <f t="shared" si="1"/>
        <v>5</v>
      </c>
      <c r="L14" s="11" t="str">
        <f t="shared" si="2"/>
        <v>Hz</v>
      </c>
      <c r="M14" s="12">
        <f t="shared" si="3"/>
        <v>0</v>
      </c>
      <c r="N14" s="12">
        <f t="shared" si="5"/>
        <v>1E-3</v>
      </c>
      <c r="O14" s="13">
        <f t="shared" si="6"/>
        <v>0</v>
      </c>
      <c r="P14" s="13">
        <f t="shared" si="7"/>
        <v>0</v>
      </c>
      <c r="Q14" s="13">
        <f t="shared" si="8"/>
        <v>0</v>
      </c>
      <c r="R14" s="13">
        <f t="shared" si="9"/>
        <v>0</v>
      </c>
      <c r="T14" s="13" t="str">
        <f t="shared" si="4"/>
        <v>5Hz0m</v>
      </c>
    </row>
    <row r="15" spans="1:20" x14ac:dyDescent="0.25">
      <c r="A15" s="10">
        <v>10</v>
      </c>
      <c r="B15" s="7">
        <f t="shared" si="10"/>
        <v>0</v>
      </c>
      <c r="C15" s="7" t="str">
        <f t="shared" si="11"/>
        <v>m</v>
      </c>
      <c r="D15" s="7">
        <v>0</v>
      </c>
      <c r="E15" s="7">
        <v>0</v>
      </c>
      <c r="F15" s="7">
        <v>0</v>
      </c>
      <c r="G15" s="7">
        <v>0</v>
      </c>
      <c r="H15" s="8" t="s">
        <v>3</v>
      </c>
      <c r="I15" s="47"/>
      <c r="J15" s="47"/>
      <c r="K15" s="11">
        <f t="shared" si="1"/>
        <v>10</v>
      </c>
      <c r="L15" s="11" t="str">
        <f t="shared" si="2"/>
        <v>Hz</v>
      </c>
      <c r="M15" s="12">
        <f t="shared" si="3"/>
        <v>0</v>
      </c>
      <c r="N15" s="12">
        <f t="shared" si="5"/>
        <v>1E-3</v>
      </c>
      <c r="O15" s="13">
        <f t="shared" si="6"/>
        <v>0</v>
      </c>
      <c r="P15" s="13">
        <f t="shared" si="7"/>
        <v>0</v>
      </c>
      <c r="Q15" s="13">
        <f t="shared" si="8"/>
        <v>0</v>
      </c>
      <c r="R15" s="13">
        <f t="shared" si="9"/>
        <v>0</v>
      </c>
      <c r="T15" s="13" t="str">
        <f t="shared" si="4"/>
        <v>10Hz0m</v>
      </c>
    </row>
    <row r="16" spans="1:20" x14ac:dyDescent="0.25">
      <c r="A16" s="10">
        <v>20</v>
      </c>
      <c r="B16" s="7">
        <f t="shared" si="10"/>
        <v>0</v>
      </c>
      <c r="C16" s="7" t="str">
        <f t="shared" si="11"/>
        <v>m</v>
      </c>
      <c r="D16" s="7">
        <v>0</v>
      </c>
      <c r="E16" s="7">
        <v>0</v>
      </c>
      <c r="F16" s="7">
        <v>0</v>
      </c>
      <c r="G16" s="7">
        <v>0</v>
      </c>
      <c r="H16" s="8" t="s">
        <v>3</v>
      </c>
      <c r="I16" s="47"/>
      <c r="J16" s="47"/>
      <c r="K16" s="11">
        <f t="shared" si="1"/>
        <v>20</v>
      </c>
      <c r="L16" s="11" t="str">
        <f t="shared" si="2"/>
        <v>Hz</v>
      </c>
      <c r="M16" s="12">
        <f t="shared" si="3"/>
        <v>0</v>
      </c>
      <c r="N16" s="12">
        <f t="shared" si="5"/>
        <v>1E-3</v>
      </c>
      <c r="O16" s="13">
        <f t="shared" si="6"/>
        <v>0</v>
      </c>
      <c r="P16" s="13">
        <f t="shared" si="7"/>
        <v>0</v>
      </c>
      <c r="Q16" s="13">
        <f t="shared" si="8"/>
        <v>0</v>
      </c>
      <c r="R16" s="13">
        <f t="shared" si="9"/>
        <v>0</v>
      </c>
      <c r="T16" s="13" t="str">
        <f t="shared" si="4"/>
        <v>20Hz0m</v>
      </c>
    </row>
    <row r="17" spans="1:20" x14ac:dyDescent="0.25">
      <c r="A17" s="10">
        <v>50</v>
      </c>
      <c r="B17" s="7">
        <f t="shared" si="10"/>
        <v>0</v>
      </c>
      <c r="C17" s="7" t="str">
        <f t="shared" si="11"/>
        <v>m</v>
      </c>
      <c r="D17" s="7">
        <v>0</v>
      </c>
      <c r="E17" s="7">
        <v>0</v>
      </c>
      <c r="F17" s="7">
        <v>0</v>
      </c>
      <c r="G17" s="7">
        <v>0</v>
      </c>
      <c r="H17" s="8" t="s">
        <v>3</v>
      </c>
      <c r="I17" s="47"/>
      <c r="J17" s="47"/>
      <c r="K17" s="11">
        <f t="shared" si="1"/>
        <v>50</v>
      </c>
      <c r="L17" s="11" t="str">
        <f t="shared" si="2"/>
        <v>Hz</v>
      </c>
      <c r="M17" s="12">
        <f t="shared" si="3"/>
        <v>0</v>
      </c>
      <c r="N17" s="12">
        <f t="shared" si="5"/>
        <v>1E-3</v>
      </c>
      <c r="O17" s="13">
        <f t="shared" si="6"/>
        <v>0</v>
      </c>
      <c r="P17" s="13">
        <f t="shared" si="7"/>
        <v>0</v>
      </c>
      <c r="Q17" s="13">
        <f t="shared" si="8"/>
        <v>0</v>
      </c>
      <c r="R17" s="13">
        <f t="shared" si="9"/>
        <v>0</v>
      </c>
      <c r="T17" s="13" t="str">
        <f t="shared" si="4"/>
        <v>50Hz0m</v>
      </c>
    </row>
    <row r="18" spans="1:20" x14ac:dyDescent="0.25">
      <c r="A18" s="10">
        <v>100</v>
      </c>
      <c r="B18" s="7">
        <f t="shared" si="10"/>
        <v>0</v>
      </c>
      <c r="C18" s="7" t="str">
        <f t="shared" si="11"/>
        <v>m</v>
      </c>
      <c r="D18" s="7">
        <v>0</v>
      </c>
      <c r="E18" s="7">
        <v>0</v>
      </c>
      <c r="F18" s="7">
        <v>0</v>
      </c>
      <c r="G18" s="7">
        <v>0</v>
      </c>
      <c r="H18" s="8" t="s">
        <v>3</v>
      </c>
      <c r="I18" s="47"/>
      <c r="J18" s="47"/>
      <c r="K18" s="11">
        <f t="shared" si="1"/>
        <v>100</v>
      </c>
      <c r="L18" s="11" t="str">
        <f t="shared" si="2"/>
        <v>Hz</v>
      </c>
      <c r="M18" s="12">
        <f t="shared" si="3"/>
        <v>0</v>
      </c>
      <c r="N18" s="12">
        <f t="shared" si="5"/>
        <v>1E-3</v>
      </c>
      <c r="O18" s="13">
        <f t="shared" si="6"/>
        <v>0</v>
      </c>
      <c r="P18" s="13">
        <f t="shared" si="7"/>
        <v>0</v>
      </c>
      <c r="Q18" s="13">
        <f t="shared" si="8"/>
        <v>0</v>
      </c>
      <c r="R18" s="13">
        <f t="shared" si="9"/>
        <v>0</v>
      </c>
      <c r="T18" s="13" t="str">
        <f t="shared" si="4"/>
        <v>100Hz0m</v>
      </c>
    </row>
    <row r="19" spans="1:20" x14ac:dyDescent="0.25">
      <c r="A19" s="10">
        <v>200</v>
      </c>
      <c r="B19" s="7">
        <f t="shared" si="10"/>
        <v>0</v>
      </c>
      <c r="C19" s="7" t="str">
        <f t="shared" si="11"/>
        <v>m</v>
      </c>
      <c r="D19" s="7">
        <v>0</v>
      </c>
      <c r="E19" s="7">
        <v>0</v>
      </c>
      <c r="F19" s="7">
        <v>0</v>
      </c>
      <c r="G19" s="7">
        <v>0</v>
      </c>
      <c r="H19" s="8" t="s">
        <v>3</v>
      </c>
      <c r="I19" s="47"/>
      <c r="J19" s="47"/>
      <c r="K19" s="11">
        <f t="shared" si="1"/>
        <v>200</v>
      </c>
      <c r="L19" s="11" t="str">
        <f t="shared" si="2"/>
        <v>Hz</v>
      </c>
      <c r="M19" s="12">
        <f t="shared" si="3"/>
        <v>0</v>
      </c>
      <c r="N19" s="12">
        <f t="shared" si="5"/>
        <v>1E-3</v>
      </c>
      <c r="O19" s="13">
        <f t="shared" si="6"/>
        <v>0</v>
      </c>
      <c r="P19" s="13">
        <f t="shared" si="7"/>
        <v>0</v>
      </c>
      <c r="Q19" s="13">
        <f t="shared" si="8"/>
        <v>0</v>
      </c>
      <c r="R19" s="13">
        <f t="shared" si="9"/>
        <v>0</v>
      </c>
      <c r="T19" s="13" t="str">
        <f t="shared" si="4"/>
        <v>200Hz0m</v>
      </c>
    </row>
    <row r="20" spans="1:20" x14ac:dyDescent="0.25">
      <c r="A20" s="10">
        <v>500</v>
      </c>
      <c r="B20" s="7">
        <f t="shared" si="10"/>
        <v>0</v>
      </c>
      <c r="C20" s="7" t="str">
        <f t="shared" si="11"/>
        <v>m</v>
      </c>
      <c r="D20" s="7">
        <v>0</v>
      </c>
      <c r="E20" s="7">
        <v>0</v>
      </c>
      <c r="F20" s="7">
        <v>0</v>
      </c>
      <c r="G20" s="7">
        <v>0</v>
      </c>
      <c r="H20" s="8" t="s">
        <v>3</v>
      </c>
      <c r="I20" s="47"/>
      <c r="J20" s="47"/>
      <c r="K20" s="11">
        <f t="shared" si="1"/>
        <v>500</v>
      </c>
      <c r="L20" s="11" t="str">
        <f t="shared" si="2"/>
        <v>Hz</v>
      </c>
      <c r="M20" s="12">
        <f t="shared" si="3"/>
        <v>0</v>
      </c>
      <c r="N20" s="12">
        <f t="shared" si="5"/>
        <v>1E-3</v>
      </c>
      <c r="O20" s="13">
        <f t="shared" si="6"/>
        <v>0</v>
      </c>
      <c r="P20" s="13">
        <f t="shared" si="7"/>
        <v>0</v>
      </c>
      <c r="Q20" s="13">
        <f t="shared" si="8"/>
        <v>0</v>
      </c>
      <c r="R20" s="13">
        <f t="shared" si="9"/>
        <v>0</v>
      </c>
      <c r="T20" s="13" t="str">
        <f t="shared" si="4"/>
        <v>500Hz0m</v>
      </c>
    </row>
    <row r="21" spans="1:20" x14ac:dyDescent="0.25">
      <c r="A21" s="10">
        <v>1000</v>
      </c>
      <c r="B21" s="7">
        <f t="shared" si="10"/>
        <v>0</v>
      </c>
      <c r="C21" s="7" t="str">
        <f t="shared" si="11"/>
        <v>m</v>
      </c>
      <c r="D21" s="7">
        <v>0</v>
      </c>
      <c r="E21" s="7">
        <v>0</v>
      </c>
      <c r="F21" s="7">
        <v>0</v>
      </c>
      <c r="G21" s="7">
        <v>0</v>
      </c>
      <c r="H21" s="8" t="s">
        <v>3</v>
      </c>
      <c r="I21" s="47"/>
      <c r="J21" s="47"/>
      <c r="K21" s="11">
        <f t="shared" si="1"/>
        <v>1</v>
      </c>
      <c r="L21" s="11" t="str">
        <f t="shared" si="2"/>
        <v>kHz</v>
      </c>
      <c r="M21" s="12">
        <f t="shared" si="3"/>
        <v>0</v>
      </c>
      <c r="N21" s="12">
        <f t="shared" si="5"/>
        <v>1E-3</v>
      </c>
      <c r="O21" s="13">
        <f t="shared" si="6"/>
        <v>0</v>
      </c>
      <c r="P21" s="13">
        <f t="shared" si="7"/>
        <v>0</v>
      </c>
      <c r="Q21" s="13">
        <f t="shared" si="8"/>
        <v>0</v>
      </c>
      <c r="R21" s="13">
        <f t="shared" si="9"/>
        <v>0</v>
      </c>
      <c r="T21" s="13" t="str">
        <f t="shared" si="4"/>
        <v>1kHz0m</v>
      </c>
    </row>
    <row r="22" spans="1:20" x14ac:dyDescent="0.25">
      <c r="A22" s="10">
        <v>2000</v>
      </c>
      <c r="B22" s="7">
        <f t="shared" si="10"/>
        <v>0</v>
      </c>
      <c r="C22" s="7" t="str">
        <f t="shared" si="11"/>
        <v>m</v>
      </c>
      <c r="D22" s="7">
        <v>0</v>
      </c>
      <c r="E22" s="7">
        <v>0</v>
      </c>
      <c r="F22" s="7">
        <v>0</v>
      </c>
      <c r="G22" s="7">
        <v>0</v>
      </c>
      <c r="H22" s="8" t="s">
        <v>3</v>
      </c>
      <c r="I22" s="47"/>
      <c r="J22" s="47"/>
      <c r="K22" s="11">
        <f t="shared" si="1"/>
        <v>2</v>
      </c>
      <c r="L22" s="11" t="str">
        <f t="shared" si="2"/>
        <v>kHz</v>
      </c>
      <c r="M22" s="12">
        <f t="shared" si="3"/>
        <v>0</v>
      </c>
      <c r="N22" s="12">
        <f t="shared" si="5"/>
        <v>1E-3</v>
      </c>
      <c r="O22" s="13">
        <f t="shared" si="6"/>
        <v>0</v>
      </c>
      <c r="P22" s="13">
        <f t="shared" si="7"/>
        <v>0</v>
      </c>
      <c r="Q22" s="13">
        <f t="shared" si="8"/>
        <v>0</v>
      </c>
      <c r="R22" s="13">
        <f t="shared" si="9"/>
        <v>0</v>
      </c>
      <c r="T22" s="13" t="str">
        <f t="shared" si="4"/>
        <v>2kHz0m</v>
      </c>
    </row>
    <row r="23" spans="1:20" x14ac:dyDescent="0.25">
      <c r="A23" s="10">
        <v>5000</v>
      </c>
      <c r="B23" s="7">
        <f t="shared" si="10"/>
        <v>0</v>
      </c>
      <c r="C23" s="7" t="str">
        <f t="shared" si="11"/>
        <v>m</v>
      </c>
      <c r="D23" s="7">
        <v>0</v>
      </c>
      <c r="E23" s="7">
        <v>0</v>
      </c>
      <c r="F23" s="7">
        <v>0</v>
      </c>
      <c r="G23" s="7">
        <v>0</v>
      </c>
      <c r="H23" s="8" t="s">
        <v>3</v>
      </c>
      <c r="I23" s="47"/>
      <c r="J23" s="47"/>
      <c r="K23" s="11">
        <f t="shared" si="1"/>
        <v>5</v>
      </c>
      <c r="L23" s="11" t="str">
        <f t="shared" si="2"/>
        <v>kHz</v>
      </c>
      <c r="M23" s="12">
        <f t="shared" si="3"/>
        <v>0</v>
      </c>
      <c r="N23" s="12">
        <f t="shared" si="5"/>
        <v>1E-3</v>
      </c>
      <c r="O23" s="13">
        <f t="shared" si="6"/>
        <v>0</v>
      </c>
      <c r="P23" s="13">
        <f t="shared" si="7"/>
        <v>0</v>
      </c>
      <c r="Q23" s="13">
        <f t="shared" si="8"/>
        <v>0</v>
      </c>
      <c r="R23" s="13">
        <f t="shared" si="9"/>
        <v>0</v>
      </c>
      <c r="T23" s="13" t="str">
        <f t="shared" si="4"/>
        <v>5kHz0m</v>
      </c>
    </row>
    <row r="24" spans="1:20" ht="21.75" customHeight="1" x14ac:dyDescent="0.25">
      <c r="A24" s="10">
        <f>A6</f>
        <v>0.01</v>
      </c>
      <c r="B24" s="7">
        <v>1</v>
      </c>
      <c r="C24" s="7" t="s">
        <v>3</v>
      </c>
      <c r="D24" s="7">
        <v>1.0000767922509974</v>
      </c>
      <c r="E24" s="7">
        <v>1.0000000000000001E-5</v>
      </c>
      <c r="F24" s="7">
        <v>5.0774326562517884E-5</v>
      </c>
      <c r="G24" s="7">
        <v>5.0000000000000002E-5</v>
      </c>
      <c r="H24" s="8" t="s">
        <v>3</v>
      </c>
      <c r="I24" s="47"/>
      <c r="J24" s="47"/>
      <c r="K24" s="11">
        <f t="shared" si="1"/>
        <v>10</v>
      </c>
      <c r="L24" s="11" t="str">
        <f t="shared" si="2"/>
        <v>mHz</v>
      </c>
      <c r="M24" s="12">
        <f t="shared" si="3"/>
        <v>1E-3</v>
      </c>
      <c r="N24" s="12">
        <f>IF(MID(H24,1,1)="m",0.001,IF(OR(MID(H24,1,1)="u",MID(H24,1,1)="µ"),0.000001,1))</f>
        <v>1E-3</v>
      </c>
      <c r="O24" s="13">
        <f t="shared" si="6"/>
        <v>1.0000767922509974E-3</v>
      </c>
      <c r="P24" s="13">
        <f t="shared" si="7"/>
        <v>1E-8</v>
      </c>
      <c r="Q24" s="13">
        <f t="shared" si="8"/>
        <v>5.0774326562517882E-8</v>
      </c>
      <c r="R24" s="13">
        <f t="shared" si="9"/>
        <v>5.0000000000000004E-8</v>
      </c>
      <c r="T24" s="13" t="str">
        <f t="shared" si="4"/>
        <v>10mHz1m</v>
      </c>
    </row>
    <row r="25" spans="1:20" x14ac:dyDescent="0.25">
      <c r="A25" s="10">
        <f t="shared" ref="A25:A88" si="12">A7</f>
        <v>0.02</v>
      </c>
      <c r="B25" s="7">
        <f>B24</f>
        <v>1</v>
      </c>
      <c r="C25" s="7" t="str">
        <f>C24</f>
        <v>m</v>
      </c>
      <c r="D25" s="7">
        <v>1.0001301328148151</v>
      </c>
      <c r="E25" s="7">
        <v>1.0000000000000001E-5</v>
      </c>
      <c r="F25" s="7">
        <v>6.354949185238522E-5</v>
      </c>
      <c r="G25" s="7">
        <v>5.0000000000000002E-5</v>
      </c>
      <c r="H25" s="8" t="s">
        <v>3</v>
      </c>
      <c r="I25" s="47"/>
      <c r="J25" s="47"/>
      <c r="K25" s="11">
        <f t="shared" si="1"/>
        <v>20</v>
      </c>
      <c r="L25" s="11" t="str">
        <f t="shared" si="2"/>
        <v>mHz</v>
      </c>
      <c r="M25" s="12">
        <f t="shared" si="3"/>
        <v>1E-3</v>
      </c>
      <c r="N25" s="12">
        <f t="shared" si="5"/>
        <v>1E-3</v>
      </c>
      <c r="O25" s="13">
        <f t="shared" si="6"/>
        <v>1.000130132814815E-3</v>
      </c>
      <c r="P25" s="13">
        <f t="shared" si="7"/>
        <v>1E-8</v>
      </c>
      <c r="Q25" s="13">
        <f t="shared" si="8"/>
        <v>6.3549491852385219E-8</v>
      </c>
      <c r="R25" s="13">
        <f t="shared" si="9"/>
        <v>5.0000000000000004E-8</v>
      </c>
      <c r="T25" s="13" t="str">
        <f t="shared" si="4"/>
        <v>20mHz1m</v>
      </c>
    </row>
    <row r="26" spans="1:20" x14ac:dyDescent="0.25">
      <c r="A26" s="10">
        <f t="shared" si="12"/>
        <v>0.05</v>
      </c>
      <c r="B26" s="7">
        <f t="shared" ref="B26:B41" si="13">B25</f>
        <v>1</v>
      </c>
      <c r="C26" s="7" t="str">
        <f t="shared" ref="C26:C41" si="14">C25</f>
        <v>m</v>
      </c>
      <c r="D26" s="7">
        <v>0.99991286417004799</v>
      </c>
      <c r="E26" s="7">
        <v>1.0000000000000001E-5</v>
      </c>
      <c r="F26" s="7">
        <v>-7.6898577536315221E-5</v>
      </c>
      <c r="G26" s="7">
        <v>5.0000000000000002E-5</v>
      </c>
      <c r="H26" s="8" t="s">
        <v>3</v>
      </c>
      <c r="I26" s="47"/>
      <c r="J26" s="47"/>
      <c r="K26" s="11">
        <f t="shared" si="1"/>
        <v>50</v>
      </c>
      <c r="L26" s="11" t="str">
        <f t="shared" si="2"/>
        <v>mHz</v>
      </c>
      <c r="M26" s="12">
        <f t="shared" si="3"/>
        <v>1E-3</v>
      </c>
      <c r="N26" s="12">
        <f t="shared" si="5"/>
        <v>1E-3</v>
      </c>
      <c r="O26" s="13">
        <f t="shared" si="6"/>
        <v>9.9991286417004796E-4</v>
      </c>
      <c r="P26" s="13">
        <f t="shared" si="7"/>
        <v>1E-8</v>
      </c>
      <c r="Q26" s="13">
        <f t="shared" si="8"/>
        <v>-7.6898577536315223E-8</v>
      </c>
      <c r="R26" s="13">
        <f t="shared" si="9"/>
        <v>5.0000000000000004E-8</v>
      </c>
      <c r="T26" s="13" t="str">
        <f t="shared" si="4"/>
        <v>50mHz1m</v>
      </c>
    </row>
    <row r="27" spans="1:20" x14ac:dyDescent="0.25">
      <c r="A27" s="10">
        <f t="shared" si="12"/>
        <v>0.1</v>
      </c>
      <c r="B27" s="7">
        <f t="shared" si="13"/>
        <v>1</v>
      </c>
      <c r="C27" s="7" t="str">
        <f t="shared" si="14"/>
        <v>m</v>
      </c>
      <c r="D27" s="7">
        <v>1.0000182456069695</v>
      </c>
      <c r="E27" s="7">
        <v>1.0000000000000001E-5</v>
      </c>
      <c r="F27" s="7">
        <v>-3.8533622965496854E-5</v>
      </c>
      <c r="G27" s="7">
        <v>5.0000000000000002E-5</v>
      </c>
      <c r="H27" s="8" t="s">
        <v>3</v>
      </c>
      <c r="I27" s="47"/>
      <c r="J27" s="47"/>
      <c r="K27" s="11">
        <f t="shared" si="1"/>
        <v>100</v>
      </c>
      <c r="L27" s="11" t="str">
        <f t="shared" si="2"/>
        <v>mHz</v>
      </c>
      <c r="M27" s="12">
        <f t="shared" si="3"/>
        <v>1E-3</v>
      </c>
      <c r="N27" s="12">
        <f t="shared" si="5"/>
        <v>1E-3</v>
      </c>
      <c r="O27" s="13">
        <f t="shared" si="6"/>
        <v>1.0000182456069695E-3</v>
      </c>
      <c r="P27" s="13">
        <f t="shared" si="7"/>
        <v>1E-8</v>
      </c>
      <c r="Q27" s="13">
        <f t="shared" si="8"/>
        <v>-3.8533622965496856E-8</v>
      </c>
      <c r="R27" s="13">
        <f t="shared" si="9"/>
        <v>5.0000000000000004E-8</v>
      </c>
      <c r="T27" s="13" t="str">
        <f t="shared" si="4"/>
        <v>100mHz1m</v>
      </c>
    </row>
    <row r="28" spans="1:20" x14ac:dyDescent="0.25">
      <c r="A28" s="10">
        <f t="shared" si="12"/>
        <v>0.2</v>
      </c>
      <c r="B28" s="7">
        <f t="shared" si="13"/>
        <v>1</v>
      </c>
      <c r="C28" s="7" t="str">
        <f t="shared" si="14"/>
        <v>m</v>
      </c>
      <c r="D28" s="7">
        <v>0.99998063392164815</v>
      </c>
      <c r="E28" s="7">
        <v>1.0000000000000001E-5</v>
      </c>
      <c r="F28" s="7">
        <v>-2.0679179937997048E-5</v>
      </c>
      <c r="G28" s="7">
        <v>5.0000000000000002E-5</v>
      </c>
      <c r="H28" s="8" t="s">
        <v>3</v>
      </c>
      <c r="I28" s="47"/>
      <c r="J28" s="47"/>
      <c r="K28" s="11">
        <f t="shared" si="1"/>
        <v>200</v>
      </c>
      <c r="L28" s="11" t="str">
        <f t="shared" si="2"/>
        <v>mHz</v>
      </c>
      <c r="M28" s="12">
        <f t="shared" si="3"/>
        <v>1E-3</v>
      </c>
      <c r="N28" s="12">
        <f t="shared" si="5"/>
        <v>1E-3</v>
      </c>
      <c r="O28" s="13">
        <f t="shared" si="6"/>
        <v>9.9998063392164817E-4</v>
      </c>
      <c r="P28" s="13">
        <f t="shared" si="7"/>
        <v>1E-8</v>
      </c>
      <c r="Q28" s="13">
        <f t="shared" si="8"/>
        <v>-2.067917993799705E-8</v>
      </c>
      <c r="R28" s="13">
        <f t="shared" si="9"/>
        <v>5.0000000000000004E-8</v>
      </c>
      <c r="T28" s="13" t="str">
        <f t="shared" si="4"/>
        <v>200mHz1m</v>
      </c>
    </row>
    <row r="29" spans="1:20" x14ac:dyDescent="0.25">
      <c r="A29" s="10">
        <f t="shared" si="12"/>
        <v>0.5</v>
      </c>
      <c r="B29" s="7">
        <f t="shared" si="13"/>
        <v>1</v>
      </c>
      <c r="C29" s="7" t="str">
        <f t="shared" si="14"/>
        <v>m</v>
      </c>
      <c r="D29" s="7">
        <v>1.0000271284582172</v>
      </c>
      <c r="E29" s="7">
        <v>1.0000000000000001E-5</v>
      </c>
      <c r="F29" s="7">
        <v>1.3157103988248496E-4</v>
      </c>
      <c r="G29" s="7">
        <v>5.0000000000000002E-5</v>
      </c>
      <c r="H29" s="8" t="s">
        <v>3</v>
      </c>
      <c r="I29" s="47"/>
      <c r="J29" s="47"/>
      <c r="K29" s="11">
        <f t="shared" si="1"/>
        <v>500</v>
      </c>
      <c r="L29" s="11" t="str">
        <f t="shared" si="2"/>
        <v>mHz</v>
      </c>
      <c r="M29" s="12">
        <f t="shared" si="3"/>
        <v>1E-3</v>
      </c>
      <c r="N29" s="12">
        <f t="shared" si="5"/>
        <v>1E-3</v>
      </c>
      <c r="O29" s="13">
        <f t="shared" si="6"/>
        <v>1.0000271284582173E-3</v>
      </c>
      <c r="P29" s="13">
        <f t="shared" si="7"/>
        <v>1E-8</v>
      </c>
      <c r="Q29" s="13">
        <f t="shared" si="8"/>
        <v>1.3157103988248497E-7</v>
      </c>
      <c r="R29" s="13">
        <f t="shared" si="9"/>
        <v>5.0000000000000004E-8</v>
      </c>
      <c r="T29" s="13" t="str">
        <f t="shared" si="4"/>
        <v>500mHz1m</v>
      </c>
    </row>
    <row r="30" spans="1:20" x14ac:dyDescent="0.25">
      <c r="A30" s="10">
        <f t="shared" si="12"/>
        <v>1</v>
      </c>
      <c r="B30" s="7">
        <f t="shared" si="13"/>
        <v>1</v>
      </c>
      <c r="C30" s="7" t="str">
        <f t="shared" si="14"/>
        <v>m</v>
      </c>
      <c r="D30" s="7">
        <v>1.0001830113751147</v>
      </c>
      <c r="E30" s="7">
        <v>1.0000000000000001E-5</v>
      </c>
      <c r="F30" s="7">
        <v>-3.7713687765019255E-5</v>
      </c>
      <c r="G30" s="7">
        <v>5.0000000000000002E-5</v>
      </c>
      <c r="H30" s="8" t="s">
        <v>3</v>
      </c>
      <c r="I30" s="47"/>
      <c r="J30" s="47"/>
      <c r="K30" s="11">
        <f t="shared" si="1"/>
        <v>1</v>
      </c>
      <c r="L30" s="11" t="str">
        <f t="shared" si="2"/>
        <v>Hz</v>
      </c>
      <c r="M30" s="12">
        <f t="shared" si="3"/>
        <v>1E-3</v>
      </c>
      <c r="N30" s="12">
        <f t="shared" si="5"/>
        <v>1E-3</v>
      </c>
      <c r="O30" s="13">
        <f t="shared" si="6"/>
        <v>1.0001830113751148E-3</v>
      </c>
      <c r="P30" s="13">
        <f t="shared" si="7"/>
        <v>1E-8</v>
      </c>
      <c r="Q30" s="13">
        <f t="shared" si="8"/>
        <v>-3.7713687765019259E-8</v>
      </c>
      <c r="R30" s="13">
        <f t="shared" si="9"/>
        <v>5.0000000000000004E-8</v>
      </c>
      <c r="T30" s="13" t="str">
        <f t="shared" si="4"/>
        <v>1Hz1m</v>
      </c>
    </row>
    <row r="31" spans="1:20" x14ac:dyDescent="0.25">
      <c r="A31" s="10">
        <f t="shared" si="12"/>
        <v>2</v>
      </c>
      <c r="B31" s="7">
        <f t="shared" si="13"/>
        <v>1</v>
      </c>
      <c r="C31" s="7" t="str">
        <f t="shared" si="14"/>
        <v>m</v>
      </c>
      <c r="D31" s="7">
        <v>0.99995947848812816</v>
      </c>
      <c r="E31" s="7">
        <v>1.0000000000000001E-5</v>
      </c>
      <c r="F31" s="7">
        <v>8.2643799182595509E-5</v>
      </c>
      <c r="G31" s="7">
        <v>5.0000000000000002E-5</v>
      </c>
      <c r="H31" s="8" t="s">
        <v>3</v>
      </c>
      <c r="I31" s="47"/>
      <c r="J31" s="47"/>
      <c r="K31" s="11">
        <f t="shared" si="1"/>
        <v>2</v>
      </c>
      <c r="L31" s="11" t="str">
        <f t="shared" si="2"/>
        <v>Hz</v>
      </c>
      <c r="M31" s="12">
        <f t="shared" si="3"/>
        <v>1E-3</v>
      </c>
      <c r="N31" s="12">
        <f t="shared" si="5"/>
        <v>1E-3</v>
      </c>
      <c r="O31" s="13">
        <f t="shared" si="6"/>
        <v>9.9995947848812816E-4</v>
      </c>
      <c r="P31" s="13">
        <f t="shared" si="7"/>
        <v>1E-8</v>
      </c>
      <c r="Q31" s="13">
        <f t="shared" si="8"/>
        <v>8.2643799182595509E-8</v>
      </c>
      <c r="R31" s="13">
        <f t="shared" si="9"/>
        <v>5.0000000000000004E-8</v>
      </c>
      <c r="T31" s="13" t="str">
        <f t="shared" si="4"/>
        <v>2Hz1m</v>
      </c>
    </row>
    <row r="32" spans="1:20" x14ac:dyDescent="0.25">
      <c r="A32" s="10">
        <f t="shared" si="12"/>
        <v>5</v>
      </c>
      <c r="B32" s="7">
        <f t="shared" si="13"/>
        <v>1</v>
      </c>
      <c r="C32" s="7" t="str">
        <f t="shared" si="14"/>
        <v>m</v>
      </c>
      <c r="D32" s="7">
        <v>0.99993144148382529</v>
      </c>
      <c r="E32" s="7">
        <v>1.0000000000000001E-5</v>
      </c>
      <c r="F32" s="7">
        <v>-5.3102779792008757E-5</v>
      </c>
      <c r="G32" s="7">
        <v>5.0000000000000002E-5</v>
      </c>
      <c r="H32" s="8" t="s">
        <v>3</v>
      </c>
      <c r="I32" s="47"/>
      <c r="J32" s="47"/>
      <c r="K32" s="11">
        <f t="shared" si="1"/>
        <v>5</v>
      </c>
      <c r="L32" s="11" t="str">
        <f t="shared" si="2"/>
        <v>Hz</v>
      </c>
      <c r="M32" s="12">
        <f t="shared" si="3"/>
        <v>1E-3</v>
      </c>
      <c r="N32" s="12">
        <f t="shared" si="5"/>
        <v>1E-3</v>
      </c>
      <c r="O32" s="13">
        <f t="shared" si="6"/>
        <v>9.9993144148382532E-4</v>
      </c>
      <c r="P32" s="13">
        <f t="shared" si="7"/>
        <v>1E-8</v>
      </c>
      <c r="Q32" s="13">
        <f t="shared" si="8"/>
        <v>-5.3102779792008755E-8</v>
      </c>
      <c r="R32" s="13">
        <f t="shared" si="9"/>
        <v>5.0000000000000004E-8</v>
      </c>
      <c r="T32" s="13" t="str">
        <f t="shared" si="4"/>
        <v>5Hz1m</v>
      </c>
    </row>
    <row r="33" spans="1:20" x14ac:dyDescent="0.25">
      <c r="A33" s="10">
        <f t="shared" si="12"/>
        <v>10</v>
      </c>
      <c r="B33" s="7">
        <f t="shared" si="13"/>
        <v>1</v>
      </c>
      <c r="C33" s="7" t="str">
        <f t="shared" si="14"/>
        <v>m</v>
      </c>
      <c r="D33" s="7">
        <v>0.99986569923476853</v>
      </c>
      <c r="E33" s="7">
        <v>1.0000000000000001E-5</v>
      </c>
      <c r="F33" s="7">
        <v>-2.2700474148877505E-5</v>
      </c>
      <c r="G33" s="7">
        <v>5.0000000000000002E-5</v>
      </c>
      <c r="H33" s="8" t="s">
        <v>3</v>
      </c>
      <c r="I33" s="47"/>
      <c r="J33" s="47"/>
      <c r="K33" s="11">
        <f t="shared" si="1"/>
        <v>10</v>
      </c>
      <c r="L33" s="11" t="str">
        <f t="shared" si="2"/>
        <v>Hz</v>
      </c>
      <c r="M33" s="12">
        <f t="shared" si="3"/>
        <v>1E-3</v>
      </c>
      <c r="N33" s="12">
        <f t="shared" si="5"/>
        <v>1E-3</v>
      </c>
      <c r="O33" s="13">
        <f t="shared" si="6"/>
        <v>9.9986569923476857E-4</v>
      </c>
      <c r="P33" s="13">
        <f t="shared" si="7"/>
        <v>1E-8</v>
      </c>
      <c r="Q33" s="13">
        <f t="shared" si="8"/>
        <v>-2.2700474148877506E-8</v>
      </c>
      <c r="R33" s="13">
        <f t="shared" si="9"/>
        <v>5.0000000000000004E-8</v>
      </c>
      <c r="T33" s="13" t="str">
        <f t="shared" si="4"/>
        <v>10Hz1m</v>
      </c>
    </row>
    <row r="34" spans="1:20" x14ac:dyDescent="0.25">
      <c r="A34" s="10">
        <f t="shared" si="12"/>
        <v>20</v>
      </c>
      <c r="B34" s="7">
        <f t="shared" si="13"/>
        <v>1</v>
      </c>
      <c r="C34" s="7" t="str">
        <f t="shared" si="14"/>
        <v>m</v>
      </c>
      <c r="D34" s="7">
        <v>1.0000316504569287</v>
      </c>
      <c r="E34" s="7">
        <v>1.0000000000000001E-5</v>
      </c>
      <c r="F34" s="7">
        <v>1.914247059929537E-4</v>
      </c>
      <c r="G34" s="7">
        <v>5.0000000000000002E-5</v>
      </c>
      <c r="H34" s="8" t="s">
        <v>3</v>
      </c>
      <c r="I34" s="47"/>
      <c r="J34" s="47"/>
      <c r="K34" s="11">
        <f t="shared" si="1"/>
        <v>20</v>
      </c>
      <c r="L34" s="11" t="str">
        <f t="shared" si="2"/>
        <v>Hz</v>
      </c>
      <c r="M34" s="12">
        <f t="shared" si="3"/>
        <v>1E-3</v>
      </c>
      <c r="N34" s="12">
        <f t="shared" si="5"/>
        <v>1E-3</v>
      </c>
      <c r="O34" s="13">
        <f t="shared" si="6"/>
        <v>1.0000316504569287E-3</v>
      </c>
      <c r="P34" s="13">
        <f t="shared" si="7"/>
        <v>1E-8</v>
      </c>
      <c r="Q34" s="13">
        <f t="shared" si="8"/>
        <v>1.9142470599295372E-7</v>
      </c>
      <c r="R34" s="13">
        <f t="shared" si="9"/>
        <v>5.0000000000000004E-8</v>
      </c>
      <c r="T34" s="13" t="str">
        <f t="shared" si="4"/>
        <v>20Hz1m</v>
      </c>
    </row>
    <row r="35" spans="1:20" x14ac:dyDescent="0.25">
      <c r="A35" s="10">
        <f t="shared" si="12"/>
        <v>50</v>
      </c>
      <c r="B35" s="7">
        <f t="shared" si="13"/>
        <v>1</v>
      </c>
      <c r="C35" s="7" t="str">
        <f t="shared" si="14"/>
        <v>m</v>
      </c>
      <c r="D35" s="7">
        <v>0.99999638104353539</v>
      </c>
      <c r="E35" s="7">
        <v>1.0000000000000001E-5</v>
      </c>
      <c r="F35" s="7">
        <v>3.0259778667098209E-4</v>
      </c>
      <c r="G35" s="7">
        <v>5.0000000000000002E-5</v>
      </c>
      <c r="H35" s="8" t="s">
        <v>3</v>
      </c>
      <c r="I35" s="47"/>
      <c r="J35" s="47"/>
      <c r="K35" s="11">
        <f t="shared" si="1"/>
        <v>50</v>
      </c>
      <c r="L35" s="11" t="str">
        <f t="shared" si="2"/>
        <v>Hz</v>
      </c>
      <c r="M35" s="12">
        <f t="shared" si="3"/>
        <v>1E-3</v>
      </c>
      <c r="N35" s="12">
        <f t="shared" si="5"/>
        <v>1E-3</v>
      </c>
      <c r="O35" s="13">
        <f t="shared" si="6"/>
        <v>9.9999638104353544E-4</v>
      </c>
      <c r="P35" s="13">
        <f t="shared" si="7"/>
        <v>1E-8</v>
      </c>
      <c r="Q35" s="13">
        <f t="shared" si="8"/>
        <v>3.0259778667098211E-7</v>
      </c>
      <c r="R35" s="13">
        <f t="shared" si="9"/>
        <v>5.0000000000000004E-8</v>
      </c>
      <c r="T35" s="13" t="str">
        <f t="shared" si="4"/>
        <v>50Hz1m</v>
      </c>
    </row>
    <row r="36" spans="1:20" x14ac:dyDescent="0.25">
      <c r="A36" s="10">
        <f t="shared" si="12"/>
        <v>100</v>
      </c>
      <c r="B36" s="7">
        <f t="shared" si="13"/>
        <v>1</v>
      </c>
      <c r="C36" s="7" t="str">
        <f t="shared" si="14"/>
        <v>m</v>
      </c>
      <c r="D36" s="7">
        <v>1.0000367089537614</v>
      </c>
      <c r="E36" s="7">
        <v>1.0000000000000001E-5</v>
      </c>
      <c r="F36" s="7">
        <v>9.7347420549294839E-4</v>
      </c>
      <c r="G36" s="7">
        <v>5.0000000000000002E-5</v>
      </c>
      <c r="H36" s="8" t="s">
        <v>3</v>
      </c>
      <c r="I36" s="47"/>
      <c r="J36" s="47"/>
      <c r="K36" s="11">
        <f t="shared" si="1"/>
        <v>100</v>
      </c>
      <c r="L36" s="11" t="str">
        <f t="shared" si="2"/>
        <v>Hz</v>
      </c>
      <c r="M36" s="12">
        <f t="shared" si="3"/>
        <v>1E-3</v>
      </c>
      <c r="N36" s="12">
        <f t="shared" si="5"/>
        <v>1E-3</v>
      </c>
      <c r="O36" s="13">
        <f t="shared" si="6"/>
        <v>1.0000367089537615E-3</v>
      </c>
      <c r="P36" s="13">
        <f t="shared" si="7"/>
        <v>1E-8</v>
      </c>
      <c r="Q36" s="13">
        <f t="shared" si="8"/>
        <v>9.734742054929484E-7</v>
      </c>
      <c r="R36" s="13">
        <f t="shared" si="9"/>
        <v>5.0000000000000004E-8</v>
      </c>
      <c r="T36" s="13" t="str">
        <f t="shared" si="4"/>
        <v>100Hz1m</v>
      </c>
    </row>
    <row r="37" spans="1:20" x14ac:dyDescent="0.25">
      <c r="A37" s="10">
        <f t="shared" si="12"/>
        <v>200</v>
      </c>
      <c r="B37" s="7">
        <f t="shared" si="13"/>
        <v>1</v>
      </c>
      <c r="C37" s="7" t="str">
        <f t="shared" si="14"/>
        <v>m</v>
      </c>
      <c r="D37" s="7">
        <v>1.0000354314931326</v>
      </c>
      <c r="E37" s="7">
        <v>1.0000000000000001E-5</v>
      </c>
      <c r="F37" s="7">
        <v>1.8838921534369945E-3</v>
      </c>
      <c r="G37" s="7">
        <v>5.0000000000000002E-5</v>
      </c>
      <c r="H37" s="8" t="s">
        <v>3</v>
      </c>
      <c r="I37" s="47"/>
      <c r="J37" s="47"/>
      <c r="K37" s="11">
        <f t="shared" si="1"/>
        <v>200</v>
      </c>
      <c r="L37" s="11" t="str">
        <f t="shared" si="2"/>
        <v>Hz</v>
      </c>
      <c r="M37" s="12">
        <f t="shared" si="3"/>
        <v>1E-3</v>
      </c>
      <c r="N37" s="12">
        <f t="shared" si="5"/>
        <v>1E-3</v>
      </c>
      <c r="O37" s="13">
        <f t="shared" si="6"/>
        <v>1.0000354314931325E-3</v>
      </c>
      <c r="P37" s="13">
        <f t="shared" si="7"/>
        <v>1E-8</v>
      </c>
      <c r="Q37" s="13">
        <f t="shared" si="8"/>
        <v>1.8838921534369946E-6</v>
      </c>
      <c r="R37" s="13">
        <f t="shared" si="9"/>
        <v>5.0000000000000004E-8</v>
      </c>
      <c r="T37" s="13" t="str">
        <f t="shared" si="4"/>
        <v>200Hz1m</v>
      </c>
    </row>
    <row r="38" spans="1:20" x14ac:dyDescent="0.25">
      <c r="A38" s="10">
        <f t="shared" si="12"/>
        <v>500</v>
      </c>
      <c r="B38" s="7">
        <f t="shared" si="13"/>
        <v>1</v>
      </c>
      <c r="C38" s="7" t="str">
        <f t="shared" si="14"/>
        <v>m</v>
      </c>
      <c r="D38" s="7">
        <v>1.000734281355149</v>
      </c>
      <c r="E38" s="7">
        <v>1.5811388300841901E-5</v>
      </c>
      <c r="F38" s="7">
        <v>4.522880612667003E-3</v>
      </c>
      <c r="G38" s="7">
        <v>5.0000000000000002E-5</v>
      </c>
      <c r="H38" s="8" t="s">
        <v>3</v>
      </c>
      <c r="I38" s="47"/>
      <c r="J38" s="47"/>
      <c r="K38" s="11">
        <f t="shared" ref="K38:K69" si="15">IF(L38="mHz",1000,IF(L38="kHz",0.001,1))*A38</f>
        <v>500</v>
      </c>
      <c r="L38" s="11" t="str">
        <f t="shared" ref="L38:L69" si="16">IF(A38&gt;=1000,"kHz",IF(A38&gt;=1,"Hz","mHz"))</f>
        <v>Hz</v>
      </c>
      <c r="M38" s="12">
        <f t="shared" ref="M38:M69" si="17">IF(MID(C38,1,1)="m",0.001,IF(OR(MID(C38,1,1)="u",MID(C38,1,1)="µ"),0.000001,1))*B38</f>
        <v>1E-3</v>
      </c>
      <c r="N38" s="12">
        <f t="shared" si="5"/>
        <v>1E-3</v>
      </c>
      <c r="O38" s="13">
        <f t="shared" si="6"/>
        <v>1.0007342813551489E-3</v>
      </c>
      <c r="P38" s="13">
        <f t="shared" si="7"/>
        <v>1.5811388300841903E-8</v>
      </c>
      <c r="Q38" s="13">
        <f t="shared" si="8"/>
        <v>4.5228806126670028E-6</v>
      </c>
      <c r="R38" s="13">
        <f t="shared" si="9"/>
        <v>5.0000000000000004E-8</v>
      </c>
      <c r="T38" s="13" t="str">
        <f t="shared" ref="T38:T69" si="18">K38&amp;L38&amp;B38&amp;C38</f>
        <v>500Hz1m</v>
      </c>
    </row>
    <row r="39" spans="1:20" x14ac:dyDescent="0.25">
      <c r="A39" s="10">
        <f t="shared" si="12"/>
        <v>1000</v>
      </c>
      <c r="B39" s="7">
        <f t="shared" si="13"/>
        <v>1</v>
      </c>
      <c r="C39" s="7" t="str">
        <f t="shared" si="14"/>
        <v>m</v>
      </c>
      <c r="D39" s="7">
        <v>1.0017292784183018</v>
      </c>
      <c r="E39" s="7">
        <v>4.4721359549995802E-5</v>
      </c>
      <c r="F39" s="7">
        <v>9.3570885777034211E-3</v>
      </c>
      <c r="G39" s="7">
        <v>1E-4</v>
      </c>
      <c r="H39" s="8" t="s">
        <v>3</v>
      </c>
      <c r="I39" s="47"/>
      <c r="J39" s="47"/>
      <c r="K39" s="11">
        <f t="shared" si="15"/>
        <v>1</v>
      </c>
      <c r="L39" s="11" t="str">
        <f t="shared" si="16"/>
        <v>kHz</v>
      </c>
      <c r="M39" s="12">
        <f t="shared" si="17"/>
        <v>1E-3</v>
      </c>
      <c r="N39" s="12">
        <f t="shared" si="5"/>
        <v>1E-3</v>
      </c>
      <c r="O39" s="13">
        <f t="shared" si="6"/>
        <v>1.0017292784183019E-3</v>
      </c>
      <c r="P39" s="13">
        <f t="shared" si="7"/>
        <v>4.4721359549995803E-8</v>
      </c>
      <c r="Q39" s="13">
        <f t="shared" si="8"/>
        <v>9.357088577703422E-6</v>
      </c>
      <c r="R39" s="13">
        <f t="shared" si="9"/>
        <v>1.0000000000000001E-7</v>
      </c>
      <c r="T39" s="13" t="str">
        <f t="shared" si="18"/>
        <v>1kHz1m</v>
      </c>
    </row>
    <row r="40" spans="1:20" x14ac:dyDescent="0.25">
      <c r="A40" s="10">
        <f t="shared" si="12"/>
        <v>2000</v>
      </c>
      <c r="B40" s="7">
        <f t="shared" si="13"/>
        <v>1</v>
      </c>
      <c r="C40" s="7" t="str">
        <f t="shared" si="14"/>
        <v>m</v>
      </c>
      <c r="D40" s="7">
        <v>1.0049308804144779</v>
      </c>
      <c r="E40" s="7">
        <v>1.2649110640673521E-4</v>
      </c>
      <c r="F40" s="7">
        <v>1.8571243874792302E-2</v>
      </c>
      <c r="G40" s="7">
        <v>2.0000000000000001E-4</v>
      </c>
      <c r="H40" s="8" t="s">
        <v>3</v>
      </c>
      <c r="I40" s="47"/>
      <c r="J40" s="47"/>
      <c r="K40" s="11">
        <f t="shared" si="15"/>
        <v>2</v>
      </c>
      <c r="L40" s="11" t="str">
        <f t="shared" si="16"/>
        <v>kHz</v>
      </c>
      <c r="M40" s="12">
        <f t="shared" si="17"/>
        <v>1E-3</v>
      </c>
      <c r="N40" s="12">
        <f t="shared" si="5"/>
        <v>1E-3</v>
      </c>
      <c r="O40" s="13">
        <f t="shared" si="6"/>
        <v>1.0049308804144779E-3</v>
      </c>
      <c r="P40" s="13">
        <f t="shared" si="7"/>
        <v>1.2649110640673522E-7</v>
      </c>
      <c r="Q40" s="13">
        <f t="shared" si="8"/>
        <v>1.8571243874792304E-5</v>
      </c>
      <c r="R40" s="13">
        <f t="shared" si="9"/>
        <v>2.0000000000000002E-7</v>
      </c>
      <c r="T40" s="13" t="str">
        <f t="shared" si="18"/>
        <v>2kHz1m</v>
      </c>
    </row>
    <row r="41" spans="1:20" x14ac:dyDescent="0.25">
      <c r="A41" s="10">
        <f t="shared" si="12"/>
        <v>5000</v>
      </c>
      <c r="B41" s="7">
        <f t="shared" si="13"/>
        <v>1</v>
      </c>
      <c r="C41" s="7" t="str">
        <f t="shared" si="14"/>
        <v>m</v>
      </c>
      <c r="D41" s="7">
        <v>1.0198571918765806</v>
      </c>
      <c r="E41" s="7">
        <v>5.0000000000000001E-4</v>
      </c>
      <c r="F41" s="7">
        <v>4.6830829749285562E-2</v>
      </c>
      <c r="G41" s="7">
        <v>5.0000000000000001E-4</v>
      </c>
      <c r="H41" s="8" t="s">
        <v>3</v>
      </c>
      <c r="I41" s="47"/>
      <c r="J41" s="47"/>
      <c r="K41" s="11">
        <f t="shared" si="15"/>
        <v>5</v>
      </c>
      <c r="L41" s="11" t="str">
        <f t="shared" si="16"/>
        <v>kHz</v>
      </c>
      <c r="M41" s="12">
        <f t="shared" si="17"/>
        <v>1E-3</v>
      </c>
      <c r="N41" s="12">
        <f t="shared" si="5"/>
        <v>1E-3</v>
      </c>
      <c r="O41" s="13">
        <f t="shared" si="6"/>
        <v>1.0198571918765807E-3</v>
      </c>
      <c r="P41" s="13">
        <f t="shared" si="7"/>
        <v>4.9999999999999998E-7</v>
      </c>
      <c r="Q41" s="13">
        <f t="shared" si="8"/>
        <v>4.683082974928556E-5</v>
      </c>
      <c r="R41" s="13">
        <f t="shared" si="9"/>
        <v>4.9999999999999998E-7</v>
      </c>
      <c r="T41" s="13" t="str">
        <f t="shared" si="18"/>
        <v>5kHz1m</v>
      </c>
    </row>
    <row r="42" spans="1:20" ht="21.75" customHeight="1" x14ac:dyDescent="0.25">
      <c r="A42" s="10">
        <f>A24</f>
        <v>0.01</v>
      </c>
      <c r="B42" s="7">
        <v>3</v>
      </c>
      <c r="C42" s="7" t="s">
        <v>3</v>
      </c>
      <c r="D42" s="7">
        <v>2.9998938755160585</v>
      </c>
      <c r="E42" s="7">
        <v>3.0000000000000004E-5</v>
      </c>
      <c r="F42" s="7">
        <v>7.330106274056129E-5</v>
      </c>
      <c r="G42" s="7">
        <v>1.5000000000000001E-4</v>
      </c>
      <c r="H42" s="8" t="s">
        <v>3</v>
      </c>
      <c r="I42" s="47"/>
      <c r="J42" s="47"/>
      <c r="K42" s="11">
        <f t="shared" si="15"/>
        <v>10</v>
      </c>
      <c r="L42" s="11" t="str">
        <f t="shared" si="16"/>
        <v>mHz</v>
      </c>
      <c r="M42" s="12">
        <f t="shared" si="17"/>
        <v>3.0000000000000001E-3</v>
      </c>
      <c r="N42" s="12">
        <f>IF(MID(H42,1,1)="m",0.001,IF(OR(MID(H42,1,1)="u",MID(H42,1,1)="µ"),0.000001,1))</f>
        <v>1E-3</v>
      </c>
      <c r="O42" s="13">
        <f t="shared" si="6"/>
        <v>2.9998938755160585E-3</v>
      </c>
      <c r="P42" s="13">
        <f t="shared" si="7"/>
        <v>3.0000000000000004E-8</v>
      </c>
      <c r="Q42" s="13">
        <f t="shared" si="8"/>
        <v>7.3301062740561292E-8</v>
      </c>
      <c r="R42" s="13">
        <f t="shared" si="9"/>
        <v>1.5000000000000002E-7</v>
      </c>
      <c r="T42" s="13" t="str">
        <f t="shared" si="18"/>
        <v>10mHz3m</v>
      </c>
    </row>
    <row r="43" spans="1:20" x14ac:dyDescent="0.25">
      <c r="A43" s="10">
        <f t="shared" si="12"/>
        <v>0.02</v>
      </c>
      <c r="B43" s="7">
        <f>B42</f>
        <v>3</v>
      </c>
      <c r="C43" s="7" t="str">
        <f>C42</f>
        <v>m</v>
      </c>
      <c r="D43" s="7">
        <v>2.9996996449748154</v>
      </c>
      <c r="E43" s="7">
        <v>3.0000000000000004E-5</v>
      </c>
      <c r="F43" s="7">
        <v>4.1885800860296018E-5</v>
      </c>
      <c r="G43" s="7">
        <v>1.5000000000000001E-4</v>
      </c>
      <c r="H43" s="8" t="s">
        <v>3</v>
      </c>
      <c r="I43" s="47"/>
      <c r="J43" s="47"/>
      <c r="K43" s="11">
        <f t="shared" si="15"/>
        <v>20</v>
      </c>
      <c r="L43" s="11" t="str">
        <f t="shared" si="16"/>
        <v>mHz</v>
      </c>
      <c r="M43" s="12">
        <f t="shared" si="17"/>
        <v>3.0000000000000001E-3</v>
      </c>
      <c r="N43" s="12">
        <f t="shared" ref="N43:N59" si="19">IF(MID(H43,1,1)="m",0.001,IF(OR(MID(H43,1,1)="u",MID(H43,1,1)="µ"),0.000001,1))</f>
        <v>1E-3</v>
      </c>
      <c r="O43" s="13">
        <f t="shared" si="6"/>
        <v>2.9996996449748155E-3</v>
      </c>
      <c r="P43" s="13">
        <f t="shared" si="7"/>
        <v>3.0000000000000004E-8</v>
      </c>
      <c r="Q43" s="13">
        <f t="shared" si="8"/>
        <v>4.1885800860296019E-8</v>
      </c>
      <c r="R43" s="13">
        <f t="shared" si="9"/>
        <v>1.5000000000000002E-7</v>
      </c>
      <c r="T43" s="13" t="str">
        <f t="shared" si="18"/>
        <v>20mHz3m</v>
      </c>
    </row>
    <row r="44" spans="1:20" x14ac:dyDescent="0.25">
      <c r="A44" s="10">
        <f t="shared" si="12"/>
        <v>0.05</v>
      </c>
      <c r="B44" s="7">
        <f t="shared" ref="B44:C59" si="20">B43</f>
        <v>3</v>
      </c>
      <c r="C44" s="7" t="str">
        <f t="shared" si="20"/>
        <v>m</v>
      </c>
      <c r="D44" s="7">
        <v>3.0000711348229352</v>
      </c>
      <c r="E44" s="7">
        <v>3.0000000000000004E-5</v>
      </c>
      <c r="F44" s="7">
        <v>9.8062688411567006E-5</v>
      </c>
      <c r="G44" s="7">
        <v>1.5000000000000001E-4</v>
      </c>
      <c r="H44" s="8" t="s">
        <v>3</v>
      </c>
      <c r="I44" s="47"/>
      <c r="J44" s="47"/>
      <c r="K44" s="11">
        <f t="shared" si="15"/>
        <v>50</v>
      </c>
      <c r="L44" s="11" t="str">
        <f t="shared" si="16"/>
        <v>mHz</v>
      </c>
      <c r="M44" s="12">
        <f t="shared" si="17"/>
        <v>3.0000000000000001E-3</v>
      </c>
      <c r="N44" s="12">
        <f t="shared" si="19"/>
        <v>1E-3</v>
      </c>
      <c r="O44" s="13">
        <f t="shared" si="6"/>
        <v>3.0000711348229354E-3</v>
      </c>
      <c r="P44" s="13">
        <f t="shared" si="7"/>
        <v>3.0000000000000004E-8</v>
      </c>
      <c r="Q44" s="13">
        <f t="shared" si="8"/>
        <v>9.8062688411567012E-8</v>
      </c>
      <c r="R44" s="13">
        <f t="shared" si="9"/>
        <v>1.5000000000000002E-7</v>
      </c>
      <c r="T44" s="13" t="str">
        <f t="shared" si="18"/>
        <v>50mHz3m</v>
      </c>
    </row>
    <row r="45" spans="1:20" x14ac:dyDescent="0.25">
      <c r="A45" s="10">
        <f t="shared" si="12"/>
        <v>0.1</v>
      </c>
      <c r="B45" s="7">
        <f t="shared" si="20"/>
        <v>3</v>
      </c>
      <c r="C45" s="7" t="str">
        <f t="shared" si="20"/>
        <v>m</v>
      </c>
      <c r="D45" s="7">
        <v>3.0000248248374133</v>
      </c>
      <c r="E45" s="7">
        <v>3.0000000000000004E-5</v>
      </c>
      <c r="F45" s="7">
        <v>2.9191109991534515E-4</v>
      </c>
      <c r="G45" s="7">
        <v>1.5000000000000001E-4</v>
      </c>
      <c r="H45" s="8" t="s">
        <v>3</v>
      </c>
      <c r="I45" s="47"/>
      <c r="J45" s="47"/>
      <c r="K45" s="11">
        <f t="shared" si="15"/>
        <v>100</v>
      </c>
      <c r="L45" s="11" t="str">
        <f t="shared" si="16"/>
        <v>mHz</v>
      </c>
      <c r="M45" s="12">
        <f t="shared" si="17"/>
        <v>3.0000000000000001E-3</v>
      </c>
      <c r="N45" s="12">
        <f t="shared" si="19"/>
        <v>1E-3</v>
      </c>
      <c r="O45" s="13">
        <f t="shared" si="6"/>
        <v>3.0000248248374132E-3</v>
      </c>
      <c r="P45" s="13">
        <f t="shared" si="7"/>
        <v>3.0000000000000004E-8</v>
      </c>
      <c r="Q45" s="13">
        <f t="shared" si="8"/>
        <v>2.9191109991534514E-7</v>
      </c>
      <c r="R45" s="13">
        <f t="shared" si="9"/>
        <v>1.5000000000000002E-7</v>
      </c>
      <c r="T45" s="13" t="str">
        <f t="shared" si="18"/>
        <v>100mHz3m</v>
      </c>
    </row>
    <row r="46" spans="1:20" x14ac:dyDescent="0.25">
      <c r="A46" s="10">
        <f t="shared" si="12"/>
        <v>0.2</v>
      </c>
      <c r="B46" s="7">
        <f t="shared" si="20"/>
        <v>3</v>
      </c>
      <c r="C46" s="7" t="str">
        <f t="shared" si="20"/>
        <v>m</v>
      </c>
      <c r="D46" s="7">
        <v>2.9994718329178109</v>
      </c>
      <c r="E46" s="7">
        <v>3.0000000000000004E-5</v>
      </c>
      <c r="F46" s="7">
        <v>1.2602421372529744E-4</v>
      </c>
      <c r="G46" s="7">
        <v>1.5000000000000001E-4</v>
      </c>
      <c r="H46" s="8" t="s">
        <v>3</v>
      </c>
      <c r="I46" s="47"/>
      <c r="J46" s="47"/>
      <c r="K46" s="11">
        <f t="shared" si="15"/>
        <v>200</v>
      </c>
      <c r="L46" s="11" t="str">
        <f t="shared" si="16"/>
        <v>mHz</v>
      </c>
      <c r="M46" s="12">
        <f t="shared" si="17"/>
        <v>3.0000000000000001E-3</v>
      </c>
      <c r="N46" s="12">
        <f t="shared" si="19"/>
        <v>1E-3</v>
      </c>
      <c r="O46" s="13">
        <f t="shared" si="6"/>
        <v>2.9994718329178112E-3</v>
      </c>
      <c r="P46" s="13">
        <f t="shared" si="7"/>
        <v>3.0000000000000004E-8</v>
      </c>
      <c r="Q46" s="13">
        <f t="shared" si="8"/>
        <v>1.2602421372529745E-7</v>
      </c>
      <c r="R46" s="13">
        <f t="shared" si="9"/>
        <v>1.5000000000000002E-7</v>
      </c>
      <c r="T46" s="13" t="str">
        <f t="shared" si="18"/>
        <v>200mHz3m</v>
      </c>
    </row>
    <row r="47" spans="1:20" x14ac:dyDescent="0.25">
      <c r="A47" s="10">
        <f t="shared" si="12"/>
        <v>0.5</v>
      </c>
      <c r="B47" s="7">
        <f t="shared" si="20"/>
        <v>3</v>
      </c>
      <c r="C47" s="7" t="str">
        <f t="shared" si="20"/>
        <v>m</v>
      </c>
      <c r="D47" s="7">
        <v>3.0001550051954973</v>
      </c>
      <c r="E47" s="7">
        <v>3.0000000000000004E-5</v>
      </c>
      <c r="F47" s="7">
        <v>2.6309439183468597E-4</v>
      </c>
      <c r="G47" s="7">
        <v>1.5000000000000001E-4</v>
      </c>
      <c r="H47" s="8" t="s">
        <v>3</v>
      </c>
      <c r="I47" s="47"/>
      <c r="J47" s="47"/>
      <c r="K47" s="11">
        <f t="shared" si="15"/>
        <v>500</v>
      </c>
      <c r="L47" s="11" t="str">
        <f t="shared" si="16"/>
        <v>mHz</v>
      </c>
      <c r="M47" s="12">
        <f t="shared" si="17"/>
        <v>3.0000000000000001E-3</v>
      </c>
      <c r="N47" s="12">
        <f t="shared" si="19"/>
        <v>1E-3</v>
      </c>
      <c r="O47" s="13">
        <f t="shared" si="6"/>
        <v>3.0001550051954973E-3</v>
      </c>
      <c r="P47" s="13">
        <f t="shared" si="7"/>
        <v>3.0000000000000004E-8</v>
      </c>
      <c r="Q47" s="13">
        <f t="shared" si="8"/>
        <v>2.6309439183468596E-7</v>
      </c>
      <c r="R47" s="13">
        <f t="shared" si="9"/>
        <v>1.5000000000000002E-7</v>
      </c>
      <c r="T47" s="13" t="str">
        <f t="shared" si="18"/>
        <v>500mHz3m</v>
      </c>
    </row>
    <row r="48" spans="1:20" x14ac:dyDescent="0.25">
      <c r="A48" s="10">
        <f t="shared" si="12"/>
        <v>1</v>
      </c>
      <c r="B48" s="7">
        <f t="shared" si="20"/>
        <v>3</v>
      </c>
      <c r="C48" s="7" t="str">
        <f t="shared" si="20"/>
        <v>m</v>
      </c>
      <c r="D48" s="7">
        <v>3.0002481167639465</v>
      </c>
      <c r="E48" s="7">
        <v>3.0000000000000004E-5</v>
      </c>
      <c r="F48" s="7">
        <v>-7.9261851573223408E-5</v>
      </c>
      <c r="G48" s="7">
        <v>1.5000000000000001E-4</v>
      </c>
      <c r="H48" s="8" t="s">
        <v>3</v>
      </c>
      <c r="I48" s="47"/>
      <c r="J48" s="47"/>
      <c r="K48" s="11">
        <f t="shared" si="15"/>
        <v>1</v>
      </c>
      <c r="L48" s="11" t="str">
        <f t="shared" si="16"/>
        <v>Hz</v>
      </c>
      <c r="M48" s="12">
        <f t="shared" si="17"/>
        <v>3.0000000000000001E-3</v>
      </c>
      <c r="N48" s="12">
        <f t="shared" si="19"/>
        <v>1E-3</v>
      </c>
      <c r="O48" s="13">
        <f t="shared" si="6"/>
        <v>3.0002481167639467E-3</v>
      </c>
      <c r="P48" s="13">
        <f t="shared" si="7"/>
        <v>3.0000000000000004E-8</v>
      </c>
      <c r="Q48" s="13">
        <f t="shared" si="8"/>
        <v>-7.9261851573223407E-8</v>
      </c>
      <c r="R48" s="13">
        <f t="shared" si="9"/>
        <v>1.5000000000000002E-7</v>
      </c>
      <c r="T48" s="13" t="str">
        <f t="shared" si="18"/>
        <v>1Hz3m</v>
      </c>
    </row>
    <row r="49" spans="1:20" x14ac:dyDescent="0.25">
      <c r="A49" s="10">
        <f t="shared" si="12"/>
        <v>2</v>
      </c>
      <c r="B49" s="7">
        <f t="shared" si="20"/>
        <v>3</v>
      </c>
      <c r="C49" s="7" t="str">
        <f t="shared" si="20"/>
        <v>m</v>
      </c>
      <c r="D49" s="7">
        <v>3.0000496694529279</v>
      </c>
      <c r="E49" s="7">
        <v>3.0000000000000004E-5</v>
      </c>
      <c r="F49" s="7">
        <v>-8.1115670941177045E-5</v>
      </c>
      <c r="G49" s="7">
        <v>1.5000000000000001E-4</v>
      </c>
      <c r="H49" s="8" t="s">
        <v>3</v>
      </c>
      <c r="I49" s="47"/>
      <c r="J49" s="47"/>
      <c r="K49" s="11">
        <f t="shared" si="15"/>
        <v>2</v>
      </c>
      <c r="L49" s="11" t="str">
        <f t="shared" si="16"/>
        <v>Hz</v>
      </c>
      <c r="M49" s="12">
        <f t="shared" si="17"/>
        <v>3.0000000000000001E-3</v>
      </c>
      <c r="N49" s="12">
        <f t="shared" si="19"/>
        <v>1E-3</v>
      </c>
      <c r="O49" s="13">
        <f t="shared" si="6"/>
        <v>3.0000496694529278E-3</v>
      </c>
      <c r="P49" s="13">
        <f t="shared" si="7"/>
        <v>3.0000000000000004E-8</v>
      </c>
      <c r="Q49" s="13">
        <f t="shared" si="8"/>
        <v>-8.111567094117705E-8</v>
      </c>
      <c r="R49" s="13">
        <f t="shared" si="9"/>
        <v>1.5000000000000002E-7</v>
      </c>
      <c r="T49" s="13" t="str">
        <f t="shared" si="18"/>
        <v>2Hz3m</v>
      </c>
    </row>
    <row r="50" spans="1:20" x14ac:dyDescent="0.25">
      <c r="A50" s="10">
        <f t="shared" si="12"/>
        <v>5</v>
      </c>
      <c r="B50" s="7">
        <f t="shared" si="20"/>
        <v>3</v>
      </c>
      <c r="C50" s="7" t="str">
        <f t="shared" si="20"/>
        <v>m</v>
      </c>
      <c r="D50" s="7">
        <v>2.999806052038712</v>
      </c>
      <c r="E50" s="7">
        <v>3.0000000000000004E-5</v>
      </c>
      <c r="F50" s="7">
        <v>5.8039869532907978E-4</v>
      </c>
      <c r="G50" s="7">
        <v>1.5000000000000001E-4</v>
      </c>
      <c r="H50" s="8" t="s">
        <v>3</v>
      </c>
      <c r="I50" s="47"/>
      <c r="J50" s="47"/>
      <c r="K50" s="11">
        <f t="shared" si="15"/>
        <v>5</v>
      </c>
      <c r="L50" s="11" t="str">
        <f t="shared" si="16"/>
        <v>Hz</v>
      </c>
      <c r="M50" s="12">
        <f t="shared" si="17"/>
        <v>3.0000000000000001E-3</v>
      </c>
      <c r="N50" s="12">
        <f t="shared" si="19"/>
        <v>1E-3</v>
      </c>
      <c r="O50" s="13">
        <f t="shared" si="6"/>
        <v>2.9998060520387121E-3</v>
      </c>
      <c r="P50" s="13">
        <f t="shared" si="7"/>
        <v>3.0000000000000004E-8</v>
      </c>
      <c r="Q50" s="13">
        <f t="shared" si="8"/>
        <v>5.8039869532907983E-7</v>
      </c>
      <c r="R50" s="13">
        <f t="shared" si="9"/>
        <v>1.5000000000000002E-7</v>
      </c>
      <c r="T50" s="13" t="str">
        <f t="shared" si="18"/>
        <v>5Hz3m</v>
      </c>
    </row>
    <row r="51" spans="1:20" x14ac:dyDescent="0.25">
      <c r="A51" s="10">
        <f t="shared" si="12"/>
        <v>10</v>
      </c>
      <c r="B51" s="7">
        <f t="shared" si="20"/>
        <v>3</v>
      </c>
      <c r="C51" s="7" t="str">
        <f t="shared" si="20"/>
        <v>m</v>
      </c>
      <c r="D51" s="7">
        <v>3.0006830158994826</v>
      </c>
      <c r="E51" s="7">
        <v>3.0000000000000004E-5</v>
      </c>
      <c r="F51" s="7">
        <v>1.993387919061745E-4</v>
      </c>
      <c r="G51" s="7">
        <v>1.5000000000000001E-4</v>
      </c>
      <c r="H51" s="8" t="s">
        <v>3</v>
      </c>
      <c r="I51" s="47"/>
      <c r="J51" s="47"/>
      <c r="K51" s="11">
        <f t="shared" si="15"/>
        <v>10</v>
      </c>
      <c r="L51" s="11" t="str">
        <f t="shared" si="16"/>
        <v>Hz</v>
      </c>
      <c r="M51" s="12">
        <f t="shared" si="17"/>
        <v>3.0000000000000001E-3</v>
      </c>
      <c r="N51" s="12">
        <f t="shared" si="19"/>
        <v>1E-3</v>
      </c>
      <c r="O51" s="13">
        <f t="shared" si="6"/>
        <v>3.0006830158994828E-3</v>
      </c>
      <c r="P51" s="13">
        <f t="shared" si="7"/>
        <v>3.0000000000000004E-8</v>
      </c>
      <c r="Q51" s="13">
        <f t="shared" si="8"/>
        <v>1.993387919061745E-7</v>
      </c>
      <c r="R51" s="13">
        <f t="shared" si="9"/>
        <v>1.5000000000000002E-7</v>
      </c>
      <c r="T51" s="13" t="str">
        <f t="shared" si="18"/>
        <v>10Hz3m</v>
      </c>
    </row>
    <row r="52" spans="1:20" x14ac:dyDescent="0.25">
      <c r="A52" s="10">
        <f t="shared" si="12"/>
        <v>20</v>
      </c>
      <c r="B52" s="7">
        <f t="shared" si="20"/>
        <v>3</v>
      </c>
      <c r="C52" s="7" t="str">
        <f t="shared" si="20"/>
        <v>m</v>
      </c>
      <c r="D52" s="7">
        <v>3.0005322626700148</v>
      </c>
      <c r="E52" s="7">
        <v>3.0000000000000004E-5</v>
      </c>
      <c r="F52" s="7">
        <v>3.75366941134433E-4</v>
      </c>
      <c r="G52" s="7">
        <v>1.5000000000000001E-4</v>
      </c>
      <c r="H52" s="8" t="s">
        <v>3</v>
      </c>
      <c r="I52" s="47"/>
      <c r="J52" s="47"/>
      <c r="K52" s="11">
        <f t="shared" si="15"/>
        <v>20</v>
      </c>
      <c r="L52" s="11" t="str">
        <f t="shared" si="16"/>
        <v>Hz</v>
      </c>
      <c r="M52" s="12">
        <f t="shared" si="17"/>
        <v>3.0000000000000001E-3</v>
      </c>
      <c r="N52" s="12">
        <f t="shared" si="19"/>
        <v>1E-3</v>
      </c>
      <c r="O52" s="13">
        <f t="shared" si="6"/>
        <v>3.0005322626700148E-3</v>
      </c>
      <c r="P52" s="13">
        <f t="shared" si="7"/>
        <v>3.0000000000000004E-8</v>
      </c>
      <c r="Q52" s="13">
        <f t="shared" si="8"/>
        <v>3.75366941134433E-7</v>
      </c>
      <c r="R52" s="13">
        <f t="shared" si="9"/>
        <v>1.5000000000000002E-7</v>
      </c>
      <c r="T52" s="13" t="str">
        <f t="shared" si="18"/>
        <v>20Hz3m</v>
      </c>
    </row>
    <row r="53" spans="1:20" x14ac:dyDescent="0.25">
      <c r="A53" s="10">
        <f t="shared" si="12"/>
        <v>50</v>
      </c>
      <c r="B53" s="7">
        <f t="shared" si="20"/>
        <v>3</v>
      </c>
      <c r="C53" s="7" t="str">
        <f t="shared" si="20"/>
        <v>m</v>
      </c>
      <c r="D53" s="7">
        <v>3.000046032015558</v>
      </c>
      <c r="E53" s="7">
        <v>3.0000000000000004E-5</v>
      </c>
      <c r="F53" s="7">
        <v>1.7363460050147871E-3</v>
      </c>
      <c r="G53" s="7">
        <v>1.5000000000000001E-4</v>
      </c>
      <c r="H53" s="8" t="s">
        <v>3</v>
      </c>
      <c r="I53" s="47"/>
      <c r="J53" s="47"/>
      <c r="K53" s="11">
        <f t="shared" si="15"/>
        <v>50</v>
      </c>
      <c r="L53" s="11" t="str">
        <f t="shared" si="16"/>
        <v>Hz</v>
      </c>
      <c r="M53" s="12">
        <f t="shared" si="17"/>
        <v>3.0000000000000001E-3</v>
      </c>
      <c r="N53" s="12">
        <f t="shared" si="19"/>
        <v>1E-3</v>
      </c>
      <c r="O53" s="13">
        <f t="shared" si="6"/>
        <v>3.0000460320155579E-3</v>
      </c>
      <c r="P53" s="13">
        <f t="shared" si="7"/>
        <v>3.0000000000000004E-8</v>
      </c>
      <c r="Q53" s="13">
        <f t="shared" si="8"/>
        <v>1.7363460050147872E-6</v>
      </c>
      <c r="R53" s="13">
        <f t="shared" si="9"/>
        <v>1.5000000000000002E-7</v>
      </c>
      <c r="T53" s="13" t="str">
        <f t="shared" si="18"/>
        <v>50Hz3m</v>
      </c>
    </row>
    <row r="54" spans="1:20" x14ac:dyDescent="0.25">
      <c r="A54" s="10">
        <f t="shared" si="12"/>
        <v>100</v>
      </c>
      <c r="B54" s="7">
        <f t="shared" si="20"/>
        <v>3</v>
      </c>
      <c r="C54" s="7" t="str">
        <f t="shared" si="20"/>
        <v>m</v>
      </c>
      <c r="D54" s="7">
        <v>3.0001707678571088</v>
      </c>
      <c r="E54" s="7">
        <v>3.0000000000000004E-5</v>
      </c>
      <c r="F54" s="7">
        <v>2.8479938628559309E-3</v>
      </c>
      <c r="G54" s="7">
        <v>1.5000000000000001E-4</v>
      </c>
      <c r="H54" s="8" t="s">
        <v>3</v>
      </c>
      <c r="I54" s="47"/>
      <c r="J54" s="47"/>
      <c r="K54" s="11">
        <f t="shared" si="15"/>
        <v>100</v>
      </c>
      <c r="L54" s="11" t="str">
        <f t="shared" si="16"/>
        <v>Hz</v>
      </c>
      <c r="M54" s="12">
        <f t="shared" si="17"/>
        <v>3.0000000000000001E-3</v>
      </c>
      <c r="N54" s="12">
        <f t="shared" si="19"/>
        <v>1E-3</v>
      </c>
      <c r="O54" s="13">
        <f t="shared" si="6"/>
        <v>3.000170767857109E-3</v>
      </c>
      <c r="P54" s="13">
        <f t="shared" si="7"/>
        <v>3.0000000000000004E-8</v>
      </c>
      <c r="Q54" s="13">
        <f t="shared" si="8"/>
        <v>2.8479938628559311E-6</v>
      </c>
      <c r="R54" s="13">
        <f t="shared" si="9"/>
        <v>1.5000000000000002E-7</v>
      </c>
      <c r="T54" s="13" t="str">
        <f t="shared" si="18"/>
        <v>100Hz3m</v>
      </c>
    </row>
    <row r="55" spans="1:20" x14ac:dyDescent="0.25">
      <c r="A55" s="10">
        <f t="shared" si="12"/>
        <v>200</v>
      </c>
      <c r="B55" s="7">
        <f t="shared" si="20"/>
        <v>3</v>
      </c>
      <c r="C55" s="7" t="str">
        <f t="shared" si="20"/>
        <v>m</v>
      </c>
      <c r="D55" s="7">
        <v>3.0011223521242694</v>
      </c>
      <c r="E55" s="7">
        <v>3.0000000000000004E-5</v>
      </c>
      <c r="F55" s="7">
        <v>5.5955307555030235E-3</v>
      </c>
      <c r="G55" s="7">
        <v>1.5000000000000001E-4</v>
      </c>
      <c r="H55" s="8" t="s">
        <v>3</v>
      </c>
      <c r="I55" s="47"/>
      <c r="J55" s="47"/>
      <c r="K55" s="11">
        <f t="shared" si="15"/>
        <v>200</v>
      </c>
      <c r="L55" s="11" t="str">
        <f t="shared" si="16"/>
        <v>Hz</v>
      </c>
      <c r="M55" s="12">
        <f t="shared" si="17"/>
        <v>3.0000000000000001E-3</v>
      </c>
      <c r="N55" s="12">
        <f t="shared" si="19"/>
        <v>1E-3</v>
      </c>
      <c r="O55" s="13">
        <f t="shared" si="6"/>
        <v>3.0011223521242696E-3</v>
      </c>
      <c r="P55" s="13">
        <f t="shared" si="7"/>
        <v>3.0000000000000004E-8</v>
      </c>
      <c r="Q55" s="13">
        <f t="shared" si="8"/>
        <v>5.595530755503024E-6</v>
      </c>
      <c r="R55" s="13">
        <f t="shared" si="9"/>
        <v>1.5000000000000002E-7</v>
      </c>
      <c r="T55" s="13" t="str">
        <f t="shared" si="18"/>
        <v>200Hz3m</v>
      </c>
    </row>
    <row r="56" spans="1:20" x14ac:dyDescent="0.25">
      <c r="A56" s="10">
        <f t="shared" si="12"/>
        <v>500</v>
      </c>
      <c r="B56" s="7">
        <f t="shared" si="20"/>
        <v>3</v>
      </c>
      <c r="C56" s="7" t="str">
        <f t="shared" si="20"/>
        <v>m</v>
      </c>
      <c r="D56" s="7">
        <v>3.0017419773117204</v>
      </c>
      <c r="E56" s="7">
        <v>4.7434164902525703E-5</v>
      </c>
      <c r="F56" s="7">
        <v>1.3645314908601847E-2</v>
      </c>
      <c r="G56" s="7">
        <v>1.5000000000000001E-4</v>
      </c>
      <c r="H56" s="8" t="s">
        <v>3</v>
      </c>
      <c r="I56" s="47"/>
      <c r="J56" s="47"/>
      <c r="K56" s="11">
        <f t="shared" si="15"/>
        <v>500</v>
      </c>
      <c r="L56" s="11" t="str">
        <f t="shared" si="16"/>
        <v>Hz</v>
      </c>
      <c r="M56" s="12">
        <f t="shared" si="17"/>
        <v>3.0000000000000001E-3</v>
      </c>
      <c r="N56" s="12">
        <f t="shared" si="19"/>
        <v>1E-3</v>
      </c>
      <c r="O56" s="13">
        <f t="shared" si="6"/>
        <v>3.0017419773117203E-3</v>
      </c>
      <c r="P56" s="13">
        <f t="shared" si="7"/>
        <v>4.7434164902525701E-8</v>
      </c>
      <c r="Q56" s="13">
        <f t="shared" si="8"/>
        <v>1.3645314908601847E-5</v>
      </c>
      <c r="R56" s="13">
        <f t="shared" si="9"/>
        <v>1.5000000000000002E-7</v>
      </c>
      <c r="T56" s="13" t="str">
        <f t="shared" si="18"/>
        <v>500Hz3m</v>
      </c>
    </row>
    <row r="57" spans="1:20" x14ac:dyDescent="0.25">
      <c r="A57" s="10">
        <f t="shared" si="12"/>
        <v>1000</v>
      </c>
      <c r="B57" s="7">
        <f t="shared" si="20"/>
        <v>3</v>
      </c>
      <c r="C57" s="7" t="str">
        <f t="shared" si="20"/>
        <v>m</v>
      </c>
      <c r="D57" s="7">
        <v>3.005415630659702</v>
      </c>
      <c r="E57" s="7">
        <v>1.3416407864998741E-4</v>
      </c>
      <c r="F57" s="7">
        <v>2.7865562321182796E-2</v>
      </c>
      <c r="G57" s="7">
        <v>3.0000000000000003E-4</v>
      </c>
      <c r="H57" s="8" t="s">
        <v>3</v>
      </c>
      <c r="I57" s="47"/>
      <c r="J57" s="47"/>
      <c r="K57" s="11">
        <f t="shared" si="15"/>
        <v>1</v>
      </c>
      <c r="L57" s="11" t="str">
        <f t="shared" si="16"/>
        <v>kHz</v>
      </c>
      <c r="M57" s="12">
        <f t="shared" si="17"/>
        <v>3.0000000000000001E-3</v>
      </c>
      <c r="N57" s="12">
        <f t="shared" si="19"/>
        <v>1E-3</v>
      </c>
      <c r="O57" s="13">
        <f t="shared" si="6"/>
        <v>3.005415630659702E-3</v>
      </c>
      <c r="P57" s="13">
        <f t="shared" si="7"/>
        <v>1.3416407864998741E-7</v>
      </c>
      <c r="Q57" s="13">
        <f t="shared" si="8"/>
        <v>2.7865562321182797E-5</v>
      </c>
      <c r="R57" s="13">
        <f t="shared" si="9"/>
        <v>3.0000000000000004E-7</v>
      </c>
      <c r="T57" s="13" t="str">
        <f t="shared" si="18"/>
        <v>1kHz3m</v>
      </c>
    </row>
    <row r="58" spans="1:20" x14ac:dyDescent="0.25">
      <c r="A58" s="10">
        <f t="shared" si="12"/>
        <v>2000</v>
      </c>
      <c r="B58" s="7">
        <f t="shared" si="20"/>
        <v>3</v>
      </c>
      <c r="C58" s="7" t="str">
        <f t="shared" si="20"/>
        <v>m</v>
      </c>
      <c r="D58" s="7">
        <v>3.0146836764356268</v>
      </c>
      <c r="E58" s="7">
        <v>3.7947331922020562E-4</v>
      </c>
      <c r="F58" s="7">
        <v>5.606925657362237E-2</v>
      </c>
      <c r="G58" s="7">
        <v>6.0000000000000006E-4</v>
      </c>
      <c r="H58" s="8" t="s">
        <v>3</v>
      </c>
      <c r="I58" s="47"/>
      <c r="J58" s="47"/>
      <c r="K58" s="11">
        <f t="shared" si="15"/>
        <v>2</v>
      </c>
      <c r="L58" s="11" t="str">
        <f t="shared" si="16"/>
        <v>kHz</v>
      </c>
      <c r="M58" s="12">
        <f t="shared" si="17"/>
        <v>3.0000000000000001E-3</v>
      </c>
      <c r="N58" s="12">
        <f t="shared" si="19"/>
        <v>1E-3</v>
      </c>
      <c r="O58" s="13">
        <f t="shared" si="6"/>
        <v>3.0146836764356269E-3</v>
      </c>
      <c r="P58" s="13">
        <f t="shared" si="7"/>
        <v>3.7947331922020561E-7</v>
      </c>
      <c r="Q58" s="13">
        <f t="shared" si="8"/>
        <v>5.6069256573622369E-5</v>
      </c>
      <c r="R58" s="13">
        <f t="shared" si="9"/>
        <v>6.0000000000000008E-7</v>
      </c>
      <c r="T58" s="13" t="str">
        <f t="shared" si="18"/>
        <v>2kHz3m</v>
      </c>
    </row>
    <row r="59" spans="1:20" x14ac:dyDescent="0.25">
      <c r="A59" s="10">
        <f t="shared" si="12"/>
        <v>5000</v>
      </c>
      <c r="B59" s="7">
        <f t="shared" si="20"/>
        <v>3</v>
      </c>
      <c r="C59" s="7" t="str">
        <f t="shared" si="20"/>
        <v>m</v>
      </c>
      <c r="D59" s="7">
        <v>3.0601436291070732</v>
      </c>
      <c r="E59" s="7">
        <v>1.5E-3</v>
      </c>
      <c r="F59" s="7">
        <v>0.14008905643423816</v>
      </c>
      <c r="G59" s="7">
        <v>1.5E-3</v>
      </c>
      <c r="H59" s="8" t="s">
        <v>3</v>
      </c>
      <c r="I59" s="47"/>
      <c r="J59" s="47"/>
      <c r="K59" s="11">
        <f t="shared" si="15"/>
        <v>5</v>
      </c>
      <c r="L59" s="11" t="str">
        <f t="shared" si="16"/>
        <v>kHz</v>
      </c>
      <c r="M59" s="12">
        <f t="shared" si="17"/>
        <v>3.0000000000000001E-3</v>
      </c>
      <c r="N59" s="12">
        <f t="shared" si="19"/>
        <v>1E-3</v>
      </c>
      <c r="O59" s="13">
        <f t="shared" si="6"/>
        <v>3.0601436291070733E-3</v>
      </c>
      <c r="P59" s="13">
        <f t="shared" si="7"/>
        <v>1.5E-6</v>
      </c>
      <c r="Q59" s="13">
        <f t="shared" si="8"/>
        <v>1.4008905643423818E-4</v>
      </c>
      <c r="R59" s="13">
        <f t="shared" si="9"/>
        <v>1.5E-6</v>
      </c>
      <c r="T59" s="13" t="str">
        <f t="shared" si="18"/>
        <v>5kHz3m</v>
      </c>
    </row>
    <row r="60" spans="1:20" ht="21.75" customHeight="1" x14ac:dyDescent="0.25">
      <c r="A60" s="10">
        <f>A42</f>
        <v>0.01</v>
      </c>
      <c r="B60" s="7">
        <v>10</v>
      </c>
      <c r="C60" s="7" t="s">
        <v>3</v>
      </c>
      <c r="D60" s="7">
        <v>10.000414674732554</v>
      </c>
      <c r="E60" s="7">
        <v>1E-4</v>
      </c>
      <c r="F60" s="7">
        <v>-5.5374140796520373E-5</v>
      </c>
      <c r="G60" s="7">
        <v>5.0000000000000012E-4</v>
      </c>
      <c r="H60" s="8" t="s">
        <v>3</v>
      </c>
      <c r="I60" s="47"/>
      <c r="J60" s="47"/>
      <c r="K60" s="11">
        <f t="shared" si="15"/>
        <v>10</v>
      </c>
      <c r="L60" s="11" t="str">
        <f t="shared" si="16"/>
        <v>mHz</v>
      </c>
      <c r="M60" s="12">
        <f t="shared" si="17"/>
        <v>0.01</v>
      </c>
      <c r="N60" s="12">
        <f>IF(MID(H60,1,1)="m",0.001,IF(OR(MID(H60,1,1)="u",MID(H60,1,1)="µ"),0.000001,1))</f>
        <v>1E-3</v>
      </c>
      <c r="O60" s="13">
        <f t="shared" si="6"/>
        <v>1.0000414674732554E-2</v>
      </c>
      <c r="P60" s="13">
        <f t="shared" si="7"/>
        <v>1.0000000000000001E-7</v>
      </c>
      <c r="Q60" s="13">
        <f t="shared" si="8"/>
        <v>-5.5374140796520377E-8</v>
      </c>
      <c r="R60" s="13">
        <f t="shared" si="9"/>
        <v>5.0000000000000008E-7</v>
      </c>
      <c r="T60" s="13" t="str">
        <f t="shared" si="18"/>
        <v>10mHz10m</v>
      </c>
    </row>
    <row r="61" spans="1:20" x14ac:dyDescent="0.25">
      <c r="A61" s="10">
        <f t="shared" si="12"/>
        <v>0.02</v>
      </c>
      <c r="B61" s="7">
        <f>B60</f>
        <v>10</v>
      </c>
      <c r="C61" s="7" t="str">
        <f>C60</f>
        <v>m</v>
      </c>
      <c r="D61" s="7">
        <v>10.001451016869071</v>
      </c>
      <c r="E61" s="7">
        <v>1E-4</v>
      </c>
      <c r="F61" s="7">
        <v>1.3285701074319547E-3</v>
      </c>
      <c r="G61" s="7">
        <v>5.0000000000000012E-4</v>
      </c>
      <c r="H61" s="8" t="s">
        <v>3</v>
      </c>
      <c r="I61" s="47"/>
      <c r="J61" s="47"/>
      <c r="K61" s="11">
        <f t="shared" si="15"/>
        <v>20</v>
      </c>
      <c r="L61" s="11" t="str">
        <f t="shared" si="16"/>
        <v>mHz</v>
      </c>
      <c r="M61" s="12">
        <f t="shared" si="17"/>
        <v>0.01</v>
      </c>
      <c r="N61" s="12">
        <f t="shared" ref="N61:N77" si="21">IF(MID(H61,1,1)="m",0.001,IF(OR(MID(H61,1,1)="u",MID(H61,1,1)="µ"),0.000001,1))</f>
        <v>1E-3</v>
      </c>
      <c r="O61" s="13">
        <f t="shared" si="6"/>
        <v>1.0001451016869072E-2</v>
      </c>
      <c r="P61" s="13">
        <f t="shared" si="7"/>
        <v>1.0000000000000001E-7</v>
      </c>
      <c r="Q61" s="13">
        <f t="shared" si="8"/>
        <v>1.3285701074319548E-6</v>
      </c>
      <c r="R61" s="13">
        <f t="shared" si="9"/>
        <v>5.0000000000000008E-7</v>
      </c>
      <c r="T61" s="13" t="str">
        <f t="shared" si="18"/>
        <v>20mHz10m</v>
      </c>
    </row>
    <row r="62" spans="1:20" x14ac:dyDescent="0.25">
      <c r="A62" s="10">
        <f t="shared" si="12"/>
        <v>0.05</v>
      </c>
      <c r="B62" s="7">
        <f t="shared" ref="B62:C62" si="22">B61</f>
        <v>10</v>
      </c>
      <c r="C62" s="7" t="str">
        <f t="shared" si="22"/>
        <v>m</v>
      </c>
      <c r="D62" s="7">
        <v>10.000720904153461</v>
      </c>
      <c r="E62" s="7">
        <v>1E-4</v>
      </c>
      <c r="F62" s="7">
        <v>-1.1448565396118444E-3</v>
      </c>
      <c r="G62" s="7">
        <v>5.0000000000000012E-4</v>
      </c>
      <c r="H62" s="8" t="s">
        <v>3</v>
      </c>
      <c r="I62" s="47"/>
      <c r="J62" s="47"/>
      <c r="K62" s="11">
        <f t="shared" si="15"/>
        <v>50</v>
      </c>
      <c r="L62" s="11" t="str">
        <f t="shared" si="16"/>
        <v>mHz</v>
      </c>
      <c r="M62" s="12">
        <f t="shared" si="17"/>
        <v>0.01</v>
      </c>
      <c r="N62" s="12">
        <f t="shared" si="21"/>
        <v>1E-3</v>
      </c>
      <c r="O62" s="13">
        <f t="shared" si="6"/>
        <v>1.0000720904153462E-2</v>
      </c>
      <c r="P62" s="13">
        <f t="shared" si="7"/>
        <v>1.0000000000000001E-7</v>
      </c>
      <c r="Q62" s="13">
        <f t="shared" si="8"/>
        <v>-1.1448565396118445E-6</v>
      </c>
      <c r="R62" s="13">
        <f t="shared" si="9"/>
        <v>5.0000000000000008E-7</v>
      </c>
      <c r="T62" s="13" t="str">
        <f t="shared" si="18"/>
        <v>50mHz10m</v>
      </c>
    </row>
    <row r="63" spans="1:20" x14ac:dyDescent="0.25">
      <c r="A63" s="10">
        <f t="shared" si="12"/>
        <v>0.1</v>
      </c>
      <c r="B63" s="7">
        <f t="shared" ref="B63:C63" si="23">B62</f>
        <v>10</v>
      </c>
      <c r="C63" s="7" t="str">
        <f t="shared" si="23"/>
        <v>m</v>
      </c>
      <c r="D63" s="7">
        <v>10.000417549072635</v>
      </c>
      <c r="E63" s="7">
        <v>1E-4</v>
      </c>
      <c r="F63" s="7">
        <v>-1.6301674493840186E-4</v>
      </c>
      <c r="G63" s="7">
        <v>5.0000000000000012E-4</v>
      </c>
      <c r="H63" s="8" t="s">
        <v>3</v>
      </c>
      <c r="I63" s="47"/>
      <c r="J63" s="47"/>
      <c r="K63" s="11">
        <f t="shared" si="15"/>
        <v>100</v>
      </c>
      <c r="L63" s="11" t="str">
        <f t="shared" si="16"/>
        <v>mHz</v>
      </c>
      <c r="M63" s="12">
        <f t="shared" si="17"/>
        <v>0.01</v>
      </c>
      <c r="N63" s="12">
        <f t="shared" si="21"/>
        <v>1E-3</v>
      </c>
      <c r="O63" s="13">
        <f t="shared" si="6"/>
        <v>1.0000417549072636E-2</v>
      </c>
      <c r="P63" s="13">
        <f t="shared" si="7"/>
        <v>1.0000000000000001E-7</v>
      </c>
      <c r="Q63" s="13">
        <f t="shared" si="8"/>
        <v>-1.6301674493840187E-7</v>
      </c>
      <c r="R63" s="13">
        <f t="shared" si="9"/>
        <v>5.0000000000000008E-7</v>
      </c>
      <c r="T63" s="13" t="str">
        <f t="shared" si="18"/>
        <v>100mHz10m</v>
      </c>
    </row>
    <row r="64" spans="1:20" x14ac:dyDescent="0.25">
      <c r="A64" s="10">
        <f t="shared" si="12"/>
        <v>0.2</v>
      </c>
      <c r="B64" s="7">
        <f t="shared" ref="B64:C64" si="24">B63</f>
        <v>10</v>
      </c>
      <c r="C64" s="7" t="str">
        <f t="shared" si="24"/>
        <v>m</v>
      </c>
      <c r="D64" s="7">
        <v>9.9995519154396657</v>
      </c>
      <c r="E64" s="7">
        <v>1E-4</v>
      </c>
      <c r="F64" s="7">
        <v>7.4735188835882947E-4</v>
      </c>
      <c r="G64" s="7">
        <v>5.0000000000000012E-4</v>
      </c>
      <c r="H64" s="8" t="s">
        <v>3</v>
      </c>
      <c r="I64" s="47"/>
      <c r="J64" s="47"/>
      <c r="K64" s="11">
        <f t="shared" si="15"/>
        <v>200</v>
      </c>
      <c r="L64" s="11" t="str">
        <f t="shared" si="16"/>
        <v>mHz</v>
      </c>
      <c r="M64" s="12">
        <f t="shared" si="17"/>
        <v>0.01</v>
      </c>
      <c r="N64" s="12">
        <f t="shared" si="21"/>
        <v>1E-3</v>
      </c>
      <c r="O64" s="13">
        <f t="shared" si="6"/>
        <v>9.9995519154396657E-3</v>
      </c>
      <c r="P64" s="13">
        <f t="shared" si="7"/>
        <v>1.0000000000000001E-7</v>
      </c>
      <c r="Q64" s="13">
        <f t="shared" si="8"/>
        <v>7.4735188835882952E-7</v>
      </c>
      <c r="R64" s="13">
        <f t="shared" si="9"/>
        <v>5.0000000000000008E-7</v>
      </c>
      <c r="T64" s="13" t="str">
        <f t="shared" si="18"/>
        <v>200mHz10m</v>
      </c>
    </row>
    <row r="65" spans="1:20" x14ac:dyDescent="0.25">
      <c r="A65" s="10">
        <f t="shared" si="12"/>
        <v>0.5</v>
      </c>
      <c r="B65" s="7">
        <f t="shared" ref="B65:C65" si="25">B64</f>
        <v>10</v>
      </c>
      <c r="C65" s="7" t="str">
        <f t="shared" si="25"/>
        <v>m</v>
      </c>
      <c r="D65" s="7">
        <v>10.000362556873849</v>
      </c>
      <c r="E65" s="7">
        <v>1E-4</v>
      </c>
      <c r="F65" s="7">
        <v>-4.598645143008893E-4</v>
      </c>
      <c r="G65" s="7">
        <v>5.0000000000000012E-4</v>
      </c>
      <c r="H65" s="8" t="s">
        <v>3</v>
      </c>
      <c r="I65" s="47"/>
      <c r="J65" s="47"/>
      <c r="K65" s="11">
        <f t="shared" si="15"/>
        <v>500</v>
      </c>
      <c r="L65" s="11" t="str">
        <f t="shared" si="16"/>
        <v>mHz</v>
      </c>
      <c r="M65" s="12">
        <f t="shared" si="17"/>
        <v>0.01</v>
      </c>
      <c r="N65" s="12">
        <f t="shared" si="21"/>
        <v>1E-3</v>
      </c>
      <c r="O65" s="13">
        <f t="shared" si="6"/>
        <v>1.000036255687385E-2</v>
      </c>
      <c r="P65" s="13">
        <f t="shared" si="7"/>
        <v>1.0000000000000001E-7</v>
      </c>
      <c r="Q65" s="13">
        <f t="shared" si="8"/>
        <v>-4.598645143008893E-7</v>
      </c>
      <c r="R65" s="13">
        <f t="shared" si="9"/>
        <v>5.0000000000000008E-7</v>
      </c>
      <c r="T65" s="13" t="str">
        <f t="shared" si="18"/>
        <v>500mHz10m</v>
      </c>
    </row>
    <row r="66" spans="1:20" x14ac:dyDescent="0.25">
      <c r="A66" s="10">
        <f t="shared" si="12"/>
        <v>1</v>
      </c>
      <c r="B66" s="7">
        <f t="shared" ref="B66:C66" si="26">B65</f>
        <v>10</v>
      </c>
      <c r="C66" s="7" t="str">
        <f t="shared" si="26"/>
        <v>m</v>
      </c>
      <c r="D66" s="7">
        <v>9.9990403450144125</v>
      </c>
      <c r="E66" s="7">
        <v>1E-4</v>
      </c>
      <c r="F66" s="7">
        <v>-4.9945115457860256E-4</v>
      </c>
      <c r="G66" s="7">
        <v>5.0000000000000012E-4</v>
      </c>
      <c r="H66" s="8" t="s">
        <v>3</v>
      </c>
      <c r="I66" s="47"/>
      <c r="J66" s="47"/>
      <c r="K66" s="11">
        <f t="shared" si="15"/>
        <v>1</v>
      </c>
      <c r="L66" s="11" t="str">
        <f t="shared" si="16"/>
        <v>Hz</v>
      </c>
      <c r="M66" s="12">
        <f t="shared" si="17"/>
        <v>0.01</v>
      </c>
      <c r="N66" s="12">
        <f t="shared" si="21"/>
        <v>1E-3</v>
      </c>
      <c r="O66" s="13">
        <f t="shared" si="6"/>
        <v>9.9990403450144136E-3</v>
      </c>
      <c r="P66" s="13">
        <f t="shared" si="7"/>
        <v>1.0000000000000001E-7</v>
      </c>
      <c r="Q66" s="13">
        <f t="shared" si="8"/>
        <v>-4.9945115457860259E-7</v>
      </c>
      <c r="R66" s="13">
        <f t="shared" si="9"/>
        <v>5.0000000000000008E-7</v>
      </c>
      <c r="T66" s="13" t="str">
        <f t="shared" si="18"/>
        <v>1Hz10m</v>
      </c>
    </row>
    <row r="67" spans="1:20" x14ac:dyDescent="0.25">
      <c r="A67" s="10">
        <f t="shared" si="12"/>
        <v>2</v>
      </c>
      <c r="B67" s="7">
        <f t="shared" ref="B67:C67" si="27">B66</f>
        <v>10</v>
      </c>
      <c r="C67" s="7" t="str">
        <f t="shared" si="27"/>
        <v>m</v>
      </c>
      <c r="D67" s="7">
        <v>9.9979907168119464</v>
      </c>
      <c r="E67" s="7">
        <v>1E-4</v>
      </c>
      <c r="F67" s="7">
        <v>9.4430956309901669E-4</v>
      </c>
      <c r="G67" s="7">
        <v>5.0000000000000012E-4</v>
      </c>
      <c r="H67" s="8" t="s">
        <v>3</v>
      </c>
      <c r="I67" s="47"/>
      <c r="J67" s="47"/>
      <c r="K67" s="11">
        <f t="shared" si="15"/>
        <v>2</v>
      </c>
      <c r="L67" s="11" t="str">
        <f t="shared" si="16"/>
        <v>Hz</v>
      </c>
      <c r="M67" s="12">
        <f t="shared" si="17"/>
        <v>0.01</v>
      </c>
      <c r="N67" s="12">
        <f t="shared" si="21"/>
        <v>1E-3</v>
      </c>
      <c r="O67" s="13">
        <f t="shared" si="6"/>
        <v>9.9979907168119466E-3</v>
      </c>
      <c r="P67" s="13">
        <f t="shared" si="7"/>
        <v>1.0000000000000001E-7</v>
      </c>
      <c r="Q67" s="13">
        <f t="shared" si="8"/>
        <v>9.4430956309901674E-7</v>
      </c>
      <c r="R67" s="13">
        <f t="shared" si="9"/>
        <v>5.0000000000000008E-7</v>
      </c>
      <c r="T67" s="13" t="str">
        <f t="shared" si="18"/>
        <v>2Hz10m</v>
      </c>
    </row>
    <row r="68" spans="1:20" x14ac:dyDescent="0.25">
      <c r="A68" s="10">
        <f t="shared" si="12"/>
        <v>5</v>
      </c>
      <c r="B68" s="7">
        <f t="shared" ref="B68:C68" si="28">B67</f>
        <v>10</v>
      </c>
      <c r="C68" s="7" t="str">
        <f t="shared" si="28"/>
        <v>m</v>
      </c>
      <c r="D68" s="7">
        <v>10.000213504101696</v>
      </c>
      <c r="E68" s="7">
        <v>1E-4</v>
      </c>
      <c r="F68" s="7">
        <v>-9.9104084927884007E-4</v>
      </c>
      <c r="G68" s="7">
        <v>5.0000000000000012E-4</v>
      </c>
      <c r="H68" s="8" t="s">
        <v>3</v>
      </c>
      <c r="I68" s="47"/>
      <c r="J68" s="47"/>
      <c r="K68" s="11">
        <f t="shared" si="15"/>
        <v>5</v>
      </c>
      <c r="L68" s="11" t="str">
        <f t="shared" si="16"/>
        <v>Hz</v>
      </c>
      <c r="M68" s="12">
        <f t="shared" si="17"/>
        <v>0.01</v>
      </c>
      <c r="N68" s="12">
        <f t="shared" si="21"/>
        <v>1E-3</v>
      </c>
      <c r="O68" s="13">
        <f t="shared" si="6"/>
        <v>1.0000213504101697E-2</v>
      </c>
      <c r="P68" s="13">
        <f t="shared" si="7"/>
        <v>1.0000000000000001E-7</v>
      </c>
      <c r="Q68" s="13">
        <f t="shared" si="8"/>
        <v>-9.9104084927884004E-7</v>
      </c>
      <c r="R68" s="13">
        <f t="shared" si="9"/>
        <v>5.0000000000000008E-7</v>
      </c>
      <c r="T68" s="13" t="str">
        <f t="shared" si="18"/>
        <v>5Hz10m</v>
      </c>
    </row>
    <row r="69" spans="1:20" x14ac:dyDescent="0.25">
      <c r="A69" s="10">
        <f t="shared" si="12"/>
        <v>10</v>
      </c>
      <c r="B69" s="7">
        <f t="shared" ref="B69:C69" si="29">B68</f>
        <v>10</v>
      </c>
      <c r="C69" s="7" t="str">
        <f t="shared" si="29"/>
        <v>m</v>
      </c>
      <c r="D69" s="7">
        <v>10.000990930807443</v>
      </c>
      <c r="E69" s="7">
        <v>1E-4</v>
      </c>
      <c r="F69" s="7">
        <v>8.9632384140143765E-5</v>
      </c>
      <c r="G69" s="7">
        <v>5.0000000000000012E-4</v>
      </c>
      <c r="H69" s="8" t="s">
        <v>3</v>
      </c>
      <c r="I69" s="47"/>
      <c r="J69" s="47"/>
      <c r="K69" s="11">
        <f t="shared" si="15"/>
        <v>10</v>
      </c>
      <c r="L69" s="11" t="str">
        <f t="shared" si="16"/>
        <v>Hz</v>
      </c>
      <c r="M69" s="12">
        <f t="shared" si="17"/>
        <v>0.01</v>
      </c>
      <c r="N69" s="12">
        <f t="shared" si="21"/>
        <v>1E-3</v>
      </c>
      <c r="O69" s="13">
        <f t="shared" si="6"/>
        <v>1.0000990930807443E-2</v>
      </c>
      <c r="P69" s="13">
        <f t="shared" si="7"/>
        <v>1.0000000000000001E-7</v>
      </c>
      <c r="Q69" s="13">
        <f t="shared" si="8"/>
        <v>8.9632384140143767E-8</v>
      </c>
      <c r="R69" s="13">
        <f t="shared" si="9"/>
        <v>5.0000000000000008E-7</v>
      </c>
      <c r="T69" s="13" t="str">
        <f t="shared" si="18"/>
        <v>10Hz10m</v>
      </c>
    </row>
    <row r="70" spans="1:20" x14ac:dyDescent="0.25">
      <c r="A70" s="10">
        <f t="shared" si="12"/>
        <v>20</v>
      </c>
      <c r="B70" s="7">
        <f t="shared" ref="B70:C70" si="30">B69</f>
        <v>10</v>
      </c>
      <c r="C70" s="7" t="str">
        <f t="shared" si="30"/>
        <v>m</v>
      </c>
      <c r="D70" s="7">
        <v>9.9997613533351206</v>
      </c>
      <c r="E70" s="7">
        <v>1E-4</v>
      </c>
      <c r="F70" s="7">
        <v>1.6296877098129856E-3</v>
      </c>
      <c r="G70" s="7">
        <v>5.0000000000000012E-4</v>
      </c>
      <c r="H70" s="8" t="s">
        <v>3</v>
      </c>
      <c r="I70" s="47"/>
      <c r="J70" s="47"/>
      <c r="K70" s="11">
        <f t="shared" ref="K70:K95" si="31">IF(L70="mHz",1000,IF(L70="kHz",0.001,1))*A70</f>
        <v>20</v>
      </c>
      <c r="L70" s="11" t="str">
        <f t="shared" ref="L70:L95" si="32">IF(A70&gt;=1000,"kHz",IF(A70&gt;=1,"Hz","mHz"))</f>
        <v>Hz</v>
      </c>
      <c r="M70" s="12">
        <f t="shared" ref="M70:M95" si="33">IF(MID(C70,1,1)="m",0.001,IF(OR(MID(C70,1,1)="u",MID(C70,1,1)="µ"),0.000001,1))*B70</f>
        <v>0.01</v>
      </c>
      <c r="N70" s="12">
        <f t="shared" si="21"/>
        <v>1E-3</v>
      </c>
      <c r="O70" s="13">
        <f t="shared" si="6"/>
        <v>9.999761353335121E-3</v>
      </c>
      <c r="P70" s="13">
        <f t="shared" si="7"/>
        <v>1.0000000000000001E-7</v>
      </c>
      <c r="Q70" s="13">
        <f t="shared" si="8"/>
        <v>1.6296877098129856E-6</v>
      </c>
      <c r="R70" s="13">
        <f t="shared" si="9"/>
        <v>5.0000000000000008E-7</v>
      </c>
      <c r="T70" s="13" t="str">
        <f t="shared" ref="T70:T95" si="34">K70&amp;L70&amp;B70&amp;C70</f>
        <v>20Hz10m</v>
      </c>
    </row>
    <row r="71" spans="1:20" x14ac:dyDescent="0.25">
      <c r="A71" s="10">
        <f t="shared" si="12"/>
        <v>50</v>
      </c>
      <c r="B71" s="7">
        <f t="shared" ref="B71:C71" si="35">B70</f>
        <v>10</v>
      </c>
      <c r="C71" s="7" t="str">
        <f t="shared" si="35"/>
        <v>m</v>
      </c>
      <c r="D71" s="7">
        <v>9.9993492405359063</v>
      </c>
      <c r="E71" s="7">
        <v>1E-4</v>
      </c>
      <c r="F71" s="7">
        <v>4.4984378013300068E-3</v>
      </c>
      <c r="G71" s="7">
        <v>5.0000000000000012E-4</v>
      </c>
      <c r="H71" s="8" t="s">
        <v>3</v>
      </c>
      <c r="I71" s="47"/>
      <c r="J71" s="47"/>
      <c r="K71" s="11">
        <f t="shared" si="31"/>
        <v>50</v>
      </c>
      <c r="L71" s="11" t="str">
        <f t="shared" si="32"/>
        <v>Hz</v>
      </c>
      <c r="M71" s="12">
        <f t="shared" si="33"/>
        <v>0.01</v>
      </c>
      <c r="N71" s="12">
        <f t="shared" si="21"/>
        <v>1E-3</v>
      </c>
      <c r="O71" s="13">
        <f t="shared" ref="O71:O95" si="36">D71*$N71</f>
        <v>9.9993492405359066E-3</v>
      </c>
      <c r="P71" s="13">
        <f t="shared" ref="P71:P95" si="37">E71*$N71</f>
        <v>1.0000000000000001E-7</v>
      </c>
      <c r="Q71" s="13">
        <f t="shared" ref="Q71:Q95" si="38">F71*$N71</f>
        <v>4.4984378013300068E-6</v>
      </c>
      <c r="R71" s="13">
        <f t="shared" ref="R71:R95" si="39">G71*$N71</f>
        <v>5.0000000000000008E-7</v>
      </c>
      <c r="T71" s="13" t="str">
        <f t="shared" si="34"/>
        <v>50Hz10m</v>
      </c>
    </row>
    <row r="72" spans="1:20" x14ac:dyDescent="0.25">
      <c r="A72" s="10">
        <f t="shared" si="12"/>
        <v>100</v>
      </c>
      <c r="B72" s="7">
        <f t="shared" ref="B72:C72" si="40">B71</f>
        <v>10</v>
      </c>
      <c r="C72" s="7" t="str">
        <f t="shared" si="40"/>
        <v>m</v>
      </c>
      <c r="D72" s="7">
        <v>10.000747134583722</v>
      </c>
      <c r="E72" s="7">
        <v>1E-4</v>
      </c>
      <c r="F72" s="7">
        <v>9.5712735371535681E-3</v>
      </c>
      <c r="G72" s="7">
        <v>5.0000000000000012E-4</v>
      </c>
      <c r="H72" s="8" t="s">
        <v>3</v>
      </c>
      <c r="I72" s="47"/>
      <c r="J72" s="47"/>
      <c r="K72" s="11">
        <f t="shared" si="31"/>
        <v>100</v>
      </c>
      <c r="L72" s="11" t="str">
        <f t="shared" si="32"/>
        <v>Hz</v>
      </c>
      <c r="M72" s="12">
        <f t="shared" si="33"/>
        <v>0.01</v>
      </c>
      <c r="N72" s="12">
        <f t="shared" si="21"/>
        <v>1E-3</v>
      </c>
      <c r="O72" s="13">
        <f t="shared" si="36"/>
        <v>1.0000747134583723E-2</v>
      </c>
      <c r="P72" s="13">
        <f t="shared" si="37"/>
        <v>1.0000000000000001E-7</v>
      </c>
      <c r="Q72" s="13">
        <f t="shared" si="38"/>
        <v>9.571273537153569E-6</v>
      </c>
      <c r="R72" s="13">
        <f t="shared" si="39"/>
        <v>5.0000000000000008E-7</v>
      </c>
      <c r="T72" s="13" t="str">
        <f t="shared" si="34"/>
        <v>100Hz10m</v>
      </c>
    </row>
    <row r="73" spans="1:20" x14ac:dyDescent="0.25">
      <c r="A73" s="10">
        <f t="shared" si="12"/>
        <v>200</v>
      </c>
      <c r="B73" s="7">
        <f t="shared" ref="B73:C73" si="41">B72</f>
        <v>10</v>
      </c>
      <c r="C73" s="7" t="str">
        <f t="shared" si="41"/>
        <v>m</v>
      </c>
      <c r="D73" s="7">
        <v>10.000479090269394</v>
      </c>
      <c r="E73" s="7">
        <v>1E-4</v>
      </c>
      <c r="F73" s="7">
        <v>1.7729162644916353E-2</v>
      </c>
      <c r="G73" s="7">
        <v>5.0000000000000012E-4</v>
      </c>
      <c r="H73" s="8" t="s">
        <v>3</v>
      </c>
      <c r="I73" s="47"/>
      <c r="J73" s="47"/>
      <c r="K73" s="11">
        <f t="shared" si="31"/>
        <v>200</v>
      </c>
      <c r="L73" s="11" t="str">
        <f t="shared" si="32"/>
        <v>Hz</v>
      </c>
      <c r="M73" s="12">
        <f t="shared" si="33"/>
        <v>0.01</v>
      </c>
      <c r="N73" s="12">
        <f t="shared" si="21"/>
        <v>1E-3</v>
      </c>
      <c r="O73" s="13">
        <f t="shared" si="36"/>
        <v>1.0000479090269394E-2</v>
      </c>
      <c r="P73" s="13">
        <f t="shared" si="37"/>
        <v>1.0000000000000001E-7</v>
      </c>
      <c r="Q73" s="13">
        <f t="shared" si="38"/>
        <v>1.7729162644916353E-5</v>
      </c>
      <c r="R73" s="13">
        <f t="shared" si="39"/>
        <v>5.0000000000000008E-7</v>
      </c>
      <c r="T73" s="13" t="str">
        <f t="shared" si="34"/>
        <v>200Hz10m</v>
      </c>
    </row>
    <row r="74" spans="1:20" x14ac:dyDescent="0.25">
      <c r="A74" s="10">
        <f t="shared" si="12"/>
        <v>500</v>
      </c>
      <c r="B74" s="7">
        <f t="shared" ref="B74:C74" si="42">B73</f>
        <v>10</v>
      </c>
      <c r="C74" s="7" t="str">
        <f t="shared" si="42"/>
        <v>m</v>
      </c>
      <c r="D74" s="7">
        <v>10.005916544907544</v>
      </c>
      <c r="E74" s="7">
        <v>1.58113883008419E-4</v>
      </c>
      <c r="F74" s="7">
        <v>4.5355796872112129E-2</v>
      </c>
      <c r="G74" s="7">
        <v>5.0000000000000012E-4</v>
      </c>
      <c r="H74" s="8" t="s">
        <v>3</v>
      </c>
      <c r="I74" s="47"/>
      <c r="J74" s="47"/>
      <c r="K74" s="11">
        <f t="shared" si="31"/>
        <v>500</v>
      </c>
      <c r="L74" s="11" t="str">
        <f t="shared" si="32"/>
        <v>Hz</v>
      </c>
      <c r="M74" s="12">
        <f t="shared" si="33"/>
        <v>0.01</v>
      </c>
      <c r="N74" s="12">
        <f t="shared" si="21"/>
        <v>1E-3</v>
      </c>
      <c r="O74" s="13">
        <f t="shared" si="36"/>
        <v>1.0005916544907545E-2</v>
      </c>
      <c r="P74" s="13">
        <f t="shared" si="37"/>
        <v>1.5811388300841901E-7</v>
      </c>
      <c r="Q74" s="13">
        <f t="shared" si="38"/>
        <v>4.5355796872112129E-5</v>
      </c>
      <c r="R74" s="13">
        <f t="shared" si="39"/>
        <v>5.0000000000000008E-7</v>
      </c>
      <c r="T74" s="13" t="str">
        <f t="shared" si="34"/>
        <v>500Hz10m</v>
      </c>
    </row>
    <row r="75" spans="1:20" x14ac:dyDescent="0.25">
      <c r="A75" s="10">
        <f t="shared" si="12"/>
        <v>1000</v>
      </c>
      <c r="B75" s="7">
        <f t="shared" ref="B75:C75" si="43">B74</f>
        <v>10</v>
      </c>
      <c r="C75" s="7" t="str">
        <f t="shared" si="43"/>
        <v>m</v>
      </c>
      <c r="D75" s="7">
        <v>10.01841188036645</v>
      </c>
      <c r="E75" s="7">
        <v>4.4721359549995801E-4</v>
      </c>
      <c r="F75" s="7">
        <v>9.3275134214185942E-2</v>
      </c>
      <c r="G75" s="7">
        <v>1.0000000000000002E-3</v>
      </c>
      <c r="H75" s="8" t="s">
        <v>3</v>
      </c>
      <c r="I75" s="47"/>
      <c r="J75" s="47"/>
      <c r="K75" s="11">
        <f t="shared" si="31"/>
        <v>1</v>
      </c>
      <c r="L75" s="11" t="str">
        <f t="shared" si="32"/>
        <v>kHz</v>
      </c>
      <c r="M75" s="12">
        <f t="shared" si="33"/>
        <v>0.01</v>
      </c>
      <c r="N75" s="12">
        <f t="shared" si="21"/>
        <v>1E-3</v>
      </c>
      <c r="O75" s="13">
        <f t="shared" si="36"/>
        <v>1.0018411880366451E-2</v>
      </c>
      <c r="P75" s="13">
        <f t="shared" si="37"/>
        <v>4.4721359549995803E-7</v>
      </c>
      <c r="Q75" s="13">
        <f t="shared" si="38"/>
        <v>9.3275134214185939E-5</v>
      </c>
      <c r="R75" s="13">
        <f t="shared" si="39"/>
        <v>1.0000000000000002E-6</v>
      </c>
      <c r="T75" s="13" t="str">
        <f t="shared" si="34"/>
        <v>1kHz10m</v>
      </c>
    </row>
    <row r="76" spans="1:20" x14ac:dyDescent="0.25">
      <c r="A76" s="10">
        <f t="shared" si="12"/>
        <v>2000</v>
      </c>
      <c r="B76" s="7">
        <f t="shared" ref="B76:C76" si="44">B75</f>
        <v>10</v>
      </c>
      <c r="C76" s="7" t="str">
        <f t="shared" si="44"/>
        <v>m</v>
      </c>
      <c r="D76" s="7">
        <v>10.050698346017992</v>
      </c>
      <c r="E76" s="7">
        <v>1.264911064067352E-3</v>
      </c>
      <c r="F76" s="7">
        <v>0.18716346976889467</v>
      </c>
      <c r="G76" s="7">
        <v>2.0000000000000005E-3</v>
      </c>
      <c r="H76" s="8" t="s">
        <v>3</v>
      </c>
      <c r="I76" s="47"/>
      <c r="J76" s="47"/>
      <c r="K76" s="11">
        <f t="shared" si="31"/>
        <v>2</v>
      </c>
      <c r="L76" s="11" t="str">
        <f t="shared" si="32"/>
        <v>kHz</v>
      </c>
      <c r="M76" s="12">
        <f t="shared" si="33"/>
        <v>0.01</v>
      </c>
      <c r="N76" s="12">
        <f t="shared" si="21"/>
        <v>1E-3</v>
      </c>
      <c r="O76" s="13">
        <f t="shared" si="36"/>
        <v>1.0050698346017992E-2</v>
      </c>
      <c r="P76" s="13">
        <f t="shared" si="37"/>
        <v>1.2649110640673521E-6</v>
      </c>
      <c r="Q76" s="13">
        <f t="shared" si="38"/>
        <v>1.8716346976889467E-4</v>
      </c>
      <c r="R76" s="13">
        <f t="shared" si="39"/>
        <v>2.0000000000000003E-6</v>
      </c>
      <c r="T76" s="13" t="str">
        <f t="shared" si="34"/>
        <v>2kHz10m</v>
      </c>
    </row>
    <row r="77" spans="1:20" x14ac:dyDescent="0.25">
      <c r="A77" s="10">
        <f t="shared" si="12"/>
        <v>5000</v>
      </c>
      <c r="B77" s="7">
        <f t="shared" ref="B77:C77" si="45">B76</f>
        <v>10</v>
      </c>
      <c r="C77" s="7" t="str">
        <f t="shared" si="45"/>
        <v>m</v>
      </c>
      <c r="D77" s="7">
        <v>10.199069424904543</v>
      </c>
      <c r="E77" s="7">
        <v>5.0000000000000001E-3</v>
      </c>
      <c r="F77" s="7">
        <v>0.46838872586203784</v>
      </c>
      <c r="G77" s="7">
        <v>5.0000000000000001E-3</v>
      </c>
      <c r="H77" s="8" t="s">
        <v>3</v>
      </c>
      <c r="I77" s="47"/>
      <c r="J77" s="47"/>
      <c r="K77" s="11">
        <f t="shared" si="31"/>
        <v>5</v>
      </c>
      <c r="L77" s="11" t="str">
        <f t="shared" si="32"/>
        <v>kHz</v>
      </c>
      <c r="M77" s="12">
        <f t="shared" si="33"/>
        <v>0.01</v>
      </c>
      <c r="N77" s="12">
        <f t="shared" si="21"/>
        <v>1E-3</v>
      </c>
      <c r="O77" s="13">
        <f t="shared" si="36"/>
        <v>1.0199069424904544E-2</v>
      </c>
      <c r="P77" s="13">
        <f t="shared" si="37"/>
        <v>5.0000000000000004E-6</v>
      </c>
      <c r="Q77" s="13">
        <f t="shared" si="38"/>
        <v>4.6838872586203782E-4</v>
      </c>
      <c r="R77" s="13">
        <f t="shared" si="39"/>
        <v>5.0000000000000004E-6</v>
      </c>
      <c r="T77" s="13" t="str">
        <f t="shared" si="34"/>
        <v>5kHz10m</v>
      </c>
    </row>
    <row r="78" spans="1:20" ht="21.75" customHeight="1" x14ac:dyDescent="0.25">
      <c r="A78" s="10">
        <f>A60</f>
        <v>0.01</v>
      </c>
      <c r="B78" s="7">
        <v>100</v>
      </c>
      <c r="C78" s="7" t="s">
        <v>3</v>
      </c>
      <c r="D78" s="7">
        <v>99.999063595308684</v>
      </c>
      <c r="E78" s="7">
        <v>1.0000000000000002E-3</v>
      </c>
      <c r="F78" s="7">
        <v>7.8026309139317515E-4</v>
      </c>
      <c r="G78" s="7">
        <v>5.0000000000000001E-3</v>
      </c>
      <c r="H78" s="8" t="s">
        <v>3</v>
      </c>
      <c r="I78" s="47"/>
      <c r="J78" s="47"/>
      <c r="K78" s="11">
        <f t="shared" si="31"/>
        <v>10</v>
      </c>
      <c r="L78" s="11" t="str">
        <f t="shared" si="32"/>
        <v>mHz</v>
      </c>
      <c r="M78" s="12">
        <f t="shared" si="33"/>
        <v>0.1</v>
      </c>
      <c r="N78" s="12">
        <f>IF(MID(H78,1,1)="m",0.001,IF(OR(MID(H78,1,1)="u",MID(H78,1,1)="µ"),0.000001,1))</f>
        <v>1E-3</v>
      </c>
      <c r="O78" s="13">
        <f t="shared" si="36"/>
        <v>9.999906359530869E-2</v>
      </c>
      <c r="P78" s="13">
        <f t="shared" si="37"/>
        <v>1.0000000000000002E-6</v>
      </c>
      <c r="Q78" s="13">
        <f t="shared" si="38"/>
        <v>7.8026309139317513E-7</v>
      </c>
      <c r="R78" s="13">
        <f t="shared" si="39"/>
        <v>5.0000000000000004E-6</v>
      </c>
      <c r="T78" s="13" t="str">
        <f t="shared" si="34"/>
        <v>10mHz100m</v>
      </c>
    </row>
    <row r="79" spans="1:20" x14ac:dyDescent="0.25">
      <c r="A79" s="10">
        <f t="shared" si="12"/>
        <v>0.02</v>
      </c>
      <c r="B79" s="7">
        <f>B78</f>
        <v>100</v>
      </c>
      <c r="C79" s="7" t="str">
        <f>C78</f>
        <v>m</v>
      </c>
      <c r="D79" s="7">
        <v>99.992391046231276</v>
      </c>
      <c r="E79" s="7">
        <v>1.0000000000000002E-3</v>
      </c>
      <c r="F79" s="7">
        <v>-4.5183854188309436E-3</v>
      </c>
      <c r="G79" s="7">
        <v>5.0000000000000001E-3</v>
      </c>
      <c r="H79" s="8" t="s">
        <v>3</v>
      </c>
      <c r="I79" s="47"/>
      <c r="J79" s="47"/>
      <c r="K79" s="11">
        <f t="shared" si="31"/>
        <v>20</v>
      </c>
      <c r="L79" s="11" t="str">
        <f t="shared" si="32"/>
        <v>mHz</v>
      </c>
      <c r="M79" s="12">
        <f t="shared" si="33"/>
        <v>0.1</v>
      </c>
      <c r="N79" s="12">
        <f t="shared" ref="N79:N95" si="46">IF(MID(H79,1,1)="m",0.001,IF(OR(MID(H79,1,1)="u",MID(H79,1,1)="µ"),0.000001,1))</f>
        <v>1E-3</v>
      </c>
      <c r="O79" s="13">
        <f t="shared" si="36"/>
        <v>9.9992391046231283E-2</v>
      </c>
      <c r="P79" s="13">
        <f t="shared" si="37"/>
        <v>1.0000000000000002E-6</v>
      </c>
      <c r="Q79" s="13">
        <f t="shared" si="38"/>
        <v>-4.5183854188309436E-6</v>
      </c>
      <c r="R79" s="13">
        <f t="shared" si="39"/>
        <v>5.0000000000000004E-6</v>
      </c>
      <c r="T79" s="13" t="str">
        <f t="shared" si="34"/>
        <v>20mHz100m</v>
      </c>
    </row>
    <row r="80" spans="1:20" x14ac:dyDescent="0.25">
      <c r="A80" s="10">
        <f t="shared" si="12"/>
        <v>0.05</v>
      </c>
      <c r="B80" s="7">
        <f t="shared" ref="B80:C80" si="47">B79</f>
        <v>100</v>
      </c>
      <c r="C80" s="7" t="str">
        <f t="shared" si="47"/>
        <v>m</v>
      </c>
      <c r="D80" s="7">
        <v>99.994528104633162</v>
      </c>
      <c r="E80" s="7">
        <v>1.0000000000000002E-3</v>
      </c>
      <c r="F80" s="7">
        <v>-1.8541666991828677E-2</v>
      </c>
      <c r="G80" s="7">
        <v>5.0000000000000001E-3</v>
      </c>
      <c r="H80" s="8" t="s">
        <v>3</v>
      </c>
      <c r="I80" s="47"/>
      <c r="J80" s="47"/>
      <c r="K80" s="11">
        <f t="shared" si="31"/>
        <v>50</v>
      </c>
      <c r="L80" s="11" t="str">
        <f t="shared" si="32"/>
        <v>mHz</v>
      </c>
      <c r="M80" s="12">
        <f t="shared" si="33"/>
        <v>0.1</v>
      </c>
      <c r="N80" s="12">
        <f t="shared" si="46"/>
        <v>1E-3</v>
      </c>
      <c r="O80" s="13">
        <f t="shared" si="36"/>
        <v>9.9994528104633162E-2</v>
      </c>
      <c r="P80" s="13">
        <f t="shared" si="37"/>
        <v>1.0000000000000002E-6</v>
      </c>
      <c r="Q80" s="13">
        <f t="shared" si="38"/>
        <v>-1.8541666991828675E-5</v>
      </c>
      <c r="R80" s="13">
        <f t="shared" si="39"/>
        <v>5.0000000000000004E-6</v>
      </c>
      <c r="T80" s="13" t="str">
        <f t="shared" si="34"/>
        <v>50mHz100m</v>
      </c>
    </row>
    <row r="81" spans="1:20" x14ac:dyDescent="0.25">
      <c r="A81" s="10">
        <f t="shared" si="12"/>
        <v>0.1</v>
      </c>
      <c r="B81" s="7">
        <f t="shared" ref="B81:C81" si="48">B80</f>
        <v>100</v>
      </c>
      <c r="C81" s="7" t="str">
        <f t="shared" si="48"/>
        <v>m</v>
      </c>
      <c r="D81" s="7">
        <v>100.00694697375852</v>
      </c>
      <c r="E81" s="7">
        <v>1.0000000000000002E-3</v>
      </c>
      <c r="F81" s="7">
        <v>-3.6363609844070072E-3</v>
      </c>
      <c r="G81" s="7">
        <v>5.0000000000000001E-3</v>
      </c>
      <c r="H81" s="8" t="s">
        <v>3</v>
      </c>
      <c r="I81" s="47"/>
      <c r="J81" s="47"/>
      <c r="K81" s="11">
        <f t="shared" si="31"/>
        <v>100</v>
      </c>
      <c r="L81" s="11" t="str">
        <f t="shared" si="32"/>
        <v>mHz</v>
      </c>
      <c r="M81" s="12">
        <f t="shared" si="33"/>
        <v>0.1</v>
      </c>
      <c r="N81" s="12">
        <f t="shared" si="46"/>
        <v>1E-3</v>
      </c>
      <c r="O81" s="13">
        <f t="shared" si="36"/>
        <v>0.10000694697375852</v>
      </c>
      <c r="P81" s="13">
        <f t="shared" si="37"/>
        <v>1.0000000000000002E-6</v>
      </c>
      <c r="Q81" s="13">
        <f t="shared" si="38"/>
        <v>-3.6363609844070073E-6</v>
      </c>
      <c r="R81" s="13">
        <f t="shared" si="39"/>
        <v>5.0000000000000004E-6</v>
      </c>
      <c r="T81" s="13" t="str">
        <f t="shared" si="34"/>
        <v>100mHz100m</v>
      </c>
    </row>
    <row r="82" spans="1:20" x14ac:dyDescent="0.25">
      <c r="A82" s="10">
        <f t="shared" si="12"/>
        <v>0.2</v>
      </c>
      <c r="B82" s="7">
        <f t="shared" ref="B82:C82" si="49">B81</f>
        <v>100</v>
      </c>
      <c r="C82" s="7" t="str">
        <f t="shared" si="49"/>
        <v>m</v>
      </c>
      <c r="D82" s="7">
        <v>99.982920009581392</v>
      </c>
      <c r="E82" s="7">
        <v>1.0000000000000002E-3</v>
      </c>
      <c r="F82" s="7">
        <v>-1.3679722448776898E-2</v>
      </c>
      <c r="G82" s="7">
        <v>5.0000000000000001E-3</v>
      </c>
      <c r="H82" s="8" t="s">
        <v>3</v>
      </c>
      <c r="I82" s="47"/>
      <c r="J82" s="47"/>
      <c r="K82" s="11">
        <f t="shared" si="31"/>
        <v>200</v>
      </c>
      <c r="L82" s="11" t="str">
        <f t="shared" si="32"/>
        <v>mHz</v>
      </c>
      <c r="M82" s="12">
        <f t="shared" si="33"/>
        <v>0.1</v>
      </c>
      <c r="N82" s="12">
        <f t="shared" si="46"/>
        <v>1E-3</v>
      </c>
      <c r="O82" s="13">
        <f t="shared" si="36"/>
        <v>9.9982920009581394E-2</v>
      </c>
      <c r="P82" s="13">
        <f t="shared" si="37"/>
        <v>1.0000000000000002E-6</v>
      </c>
      <c r="Q82" s="13">
        <f t="shared" si="38"/>
        <v>-1.3679722448776898E-5</v>
      </c>
      <c r="R82" s="13">
        <f t="shared" si="39"/>
        <v>5.0000000000000004E-6</v>
      </c>
      <c r="T82" s="13" t="str">
        <f t="shared" si="34"/>
        <v>200mHz100m</v>
      </c>
    </row>
    <row r="83" spans="1:20" x14ac:dyDescent="0.25">
      <c r="A83" s="10">
        <f t="shared" si="12"/>
        <v>0.5</v>
      </c>
      <c r="B83" s="7">
        <f t="shared" ref="B83:C83" si="50">B82</f>
        <v>100</v>
      </c>
      <c r="C83" s="7" t="str">
        <f t="shared" si="50"/>
        <v>m</v>
      </c>
      <c r="D83" s="7">
        <v>99.993598857747457</v>
      </c>
      <c r="E83" s="7">
        <v>1.0000000000000002E-3</v>
      </c>
      <c r="F83" s="7">
        <v>-7.8555473722762854E-3</v>
      </c>
      <c r="G83" s="7">
        <v>5.0000000000000001E-3</v>
      </c>
      <c r="H83" s="8" t="s">
        <v>3</v>
      </c>
      <c r="I83" s="47"/>
      <c r="J83" s="47"/>
      <c r="K83" s="11">
        <f t="shared" si="31"/>
        <v>500</v>
      </c>
      <c r="L83" s="11" t="str">
        <f t="shared" si="32"/>
        <v>mHz</v>
      </c>
      <c r="M83" s="12">
        <f t="shared" si="33"/>
        <v>0.1</v>
      </c>
      <c r="N83" s="12">
        <f t="shared" si="46"/>
        <v>1E-3</v>
      </c>
      <c r="O83" s="13">
        <f t="shared" si="36"/>
        <v>9.9993598857747459E-2</v>
      </c>
      <c r="P83" s="13">
        <f t="shared" si="37"/>
        <v>1.0000000000000002E-6</v>
      </c>
      <c r="Q83" s="13">
        <f t="shared" si="38"/>
        <v>-7.855547372276286E-6</v>
      </c>
      <c r="R83" s="13">
        <f t="shared" si="39"/>
        <v>5.0000000000000004E-6</v>
      </c>
      <c r="T83" s="13" t="str">
        <f t="shared" si="34"/>
        <v>500mHz100m</v>
      </c>
    </row>
    <row r="84" spans="1:20" x14ac:dyDescent="0.25">
      <c r="A84" s="10">
        <f t="shared" si="12"/>
        <v>1</v>
      </c>
      <c r="B84" s="7">
        <f t="shared" ref="B84:C84" si="51">B83</f>
        <v>100</v>
      </c>
      <c r="C84" s="7" t="str">
        <f t="shared" si="51"/>
        <v>m</v>
      </c>
      <c r="D84" s="7">
        <v>99.993570987953134</v>
      </c>
      <c r="E84" s="7">
        <v>1.0000000000000002E-3</v>
      </c>
      <c r="F84" s="7">
        <v>-6.1224258775640257E-3</v>
      </c>
      <c r="G84" s="7">
        <v>5.0000000000000001E-3</v>
      </c>
      <c r="H84" s="8" t="s">
        <v>3</v>
      </c>
      <c r="I84" s="47"/>
      <c r="J84" s="47"/>
      <c r="K84" s="11">
        <f t="shared" si="31"/>
        <v>1</v>
      </c>
      <c r="L84" s="11" t="str">
        <f t="shared" si="32"/>
        <v>Hz</v>
      </c>
      <c r="M84" s="12">
        <f t="shared" si="33"/>
        <v>0.1</v>
      </c>
      <c r="N84" s="12">
        <f t="shared" si="46"/>
        <v>1E-3</v>
      </c>
      <c r="O84" s="13">
        <f t="shared" si="36"/>
        <v>9.999357098795314E-2</v>
      </c>
      <c r="P84" s="13">
        <f t="shared" si="37"/>
        <v>1.0000000000000002E-6</v>
      </c>
      <c r="Q84" s="13">
        <f t="shared" si="38"/>
        <v>-6.1224258775640255E-6</v>
      </c>
      <c r="R84" s="13">
        <f t="shared" si="39"/>
        <v>5.0000000000000004E-6</v>
      </c>
      <c r="T84" s="13" t="str">
        <f t="shared" si="34"/>
        <v>1Hz100m</v>
      </c>
    </row>
    <row r="85" spans="1:20" x14ac:dyDescent="0.25">
      <c r="A85" s="10">
        <f t="shared" si="12"/>
        <v>2</v>
      </c>
      <c r="B85" s="7">
        <f t="shared" ref="B85:C85" si="52">B84</f>
        <v>100</v>
      </c>
      <c r="C85" s="7" t="str">
        <f t="shared" si="52"/>
        <v>m</v>
      </c>
      <c r="D85" s="7">
        <v>100.02206454836227</v>
      </c>
      <c r="E85" s="7">
        <v>1.0000000000000002E-3</v>
      </c>
      <c r="F85" s="7">
        <v>9.6162419053663194E-3</v>
      </c>
      <c r="G85" s="7">
        <v>5.0000000000000001E-3</v>
      </c>
      <c r="H85" s="8" t="s">
        <v>3</v>
      </c>
      <c r="I85" s="47"/>
      <c r="J85" s="47"/>
      <c r="K85" s="11">
        <f t="shared" si="31"/>
        <v>2</v>
      </c>
      <c r="L85" s="11" t="str">
        <f t="shared" si="32"/>
        <v>Hz</v>
      </c>
      <c r="M85" s="12">
        <f t="shared" si="33"/>
        <v>0.1</v>
      </c>
      <c r="N85" s="12">
        <f t="shared" si="46"/>
        <v>1E-3</v>
      </c>
      <c r="O85" s="13">
        <f t="shared" si="36"/>
        <v>0.10002206454836227</v>
      </c>
      <c r="P85" s="13">
        <f t="shared" si="37"/>
        <v>1.0000000000000002E-6</v>
      </c>
      <c r="Q85" s="13">
        <f t="shared" si="38"/>
        <v>9.6162419053663191E-6</v>
      </c>
      <c r="R85" s="13">
        <f t="shared" si="39"/>
        <v>5.0000000000000004E-6</v>
      </c>
      <c r="T85" s="13" t="str">
        <f t="shared" si="34"/>
        <v>2Hz100m</v>
      </c>
    </row>
    <row r="86" spans="1:20" x14ac:dyDescent="0.25">
      <c r="A86" s="10">
        <f t="shared" si="12"/>
        <v>5</v>
      </c>
      <c r="B86" s="7">
        <f t="shared" ref="B86:C86" si="53">B85</f>
        <v>100</v>
      </c>
      <c r="C86" s="7" t="str">
        <f t="shared" si="53"/>
        <v>m</v>
      </c>
      <c r="D86" s="7">
        <v>99.990880439215317</v>
      </c>
      <c r="E86" s="7">
        <v>1.0000000000000002E-3</v>
      </c>
      <c r="F86" s="7">
        <v>9.8483104043594789E-3</v>
      </c>
      <c r="G86" s="7">
        <v>5.0000000000000001E-3</v>
      </c>
      <c r="H86" s="8" t="s">
        <v>3</v>
      </c>
      <c r="I86" s="47"/>
      <c r="J86" s="47"/>
      <c r="K86" s="11">
        <f t="shared" si="31"/>
        <v>5</v>
      </c>
      <c r="L86" s="11" t="str">
        <f t="shared" si="32"/>
        <v>Hz</v>
      </c>
      <c r="M86" s="12">
        <f t="shared" si="33"/>
        <v>0.1</v>
      </c>
      <c r="N86" s="12">
        <f t="shared" si="46"/>
        <v>1E-3</v>
      </c>
      <c r="O86" s="13">
        <f t="shared" si="36"/>
        <v>9.9990880439215321E-2</v>
      </c>
      <c r="P86" s="13">
        <f t="shared" si="37"/>
        <v>1.0000000000000002E-6</v>
      </c>
      <c r="Q86" s="13">
        <f t="shared" si="38"/>
        <v>9.8483104043594794E-6</v>
      </c>
      <c r="R86" s="13">
        <f t="shared" si="39"/>
        <v>5.0000000000000004E-6</v>
      </c>
      <c r="T86" s="13" t="str">
        <f t="shared" si="34"/>
        <v>5Hz100m</v>
      </c>
    </row>
    <row r="87" spans="1:20" x14ac:dyDescent="0.25">
      <c r="A87" s="10">
        <f t="shared" si="12"/>
        <v>10</v>
      </c>
      <c r="B87" s="7">
        <f t="shared" ref="B87:C87" si="54">B86</f>
        <v>100</v>
      </c>
      <c r="C87" s="7" t="str">
        <f t="shared" si="54"/>
        <v>m</v>
      </c>
      <c r="D87" s="7">
        <v>99.977174782010678</v>
      </c>
      <c r="E87" s="7">
        <v>1.0000000000000002E-3</v>
      </c>
      <c r="F87" s="7">
        <v>-1.7625823461887133E-3</v>
      </c>
      <c r="G87" s="7">
        <v>5.0000000000000001E-3</v>
      </c>
      <c r="H87" s="8" t="s">
        <v>3</v>
      </c>
      <c r="I87" s="47"/>
      <c r="J87" s="47"/>
      <c r="K87" s="11">
        <f t="shared" si="31"/>
        <v>10</v>
      </c>
      <c r="L87" s="11" t="str">
        <f t="shared" si="32"/>
        <v>Hz</v>
      </c>
      <c r="M87" s="12">
        <f t="shared" si="33"/>
        <v>0.1</v>
      </c>
      <c r="N87" s="12">
        <f t="shared" si="46"/>
        <v>1E-3</v>
      </c>
      <c r="O87" s="13">
        <f t="shared" si="36"/>
        <v>9.997717478201068E-2</v>
      </c>
      <c r="P87" s="13">
        <f t="shared" si="37"/>
        <v>1.0000000000000002E-6</v>
      </c>
      <c r="Q87" s="13">
        <f t="shared" si="38"/>
        <v>-1.7625823461887134E-6</v>
      </c>
      <c r="R87" s="13">
        <f t="shared" si="39"/>
        <v>5.0000000000000004E-6</v>
      </c>
      <c r="T87" s="13" t="str">
        <f t="shared" si="34"/>
        <v>10Hz100m</v>
      </c>
    </row>
    <row r="88" spans="1:20" x14ac:dyDescent="0.25">
      <c r="A88" s="10">
        <f t="shared" si="12"/>
        <v>20</v>
      </c>
      <c r="B88" s="7">
        <f t="shared" ref="B88:C88" si="55">B87</f>
        <v>100</v>
      </c>
      <c r="C88" s="7" t="str">
        <f t="shared" si="55"/>
        <v>m</v>
      </c>
      <c r="D88" s="7">
        <v>100.01696639748509</v>
      </c>
      <c r="E88" s="7">
        <v>1.0000000000000002E-3</v>
      </c>
      <c r="F88" s="7">
        <v>1.1488015840472009E-2</v>
      </c>
      <c r="G88" s="7">
        <v>5.0000000000000001E-3</v>
      </c>
      <c r="H88" s="8" t="s">
        <v>3</v>
      </c>
      <c r="I88" s="47"/>
      <c r="J88" s="47"/>
      <c r="K88" s="11">
        <f t="shared" si="31"/>
        <v>20</v>
      </c>
      <c r="L88" s="11" t="str">
        <f t="shared" si="32"/>
        <v>Hz</v>
      </c>
      <c r="M88" s="12">
        <f t="shared" si="33"/>
        <v>0.1</v>
      </c>
      <c r="N88" s="12">
        <f t="shared" si="46"/>
        <v>1E-3</v>
      </c>
      <c r="O88" s="13">
        <f t="shared" si="36"/>
        <v>0.1000169663974851</v>
      </c>
      <c r="P88" s="13">
        <f t="shared" si="37"/>
        <v>1.0000000000000002E-6</v>
      </c>
      <c r="Q88" s="13">
        <f t="shared" si="38"/>
        <v>1.148801584047201E-5</v>
      </c>
      <c r="R88" s="13">
        <f t="shared" si="39"/>
        <v>5.0000000000000004E-6</v>
      </c>
      <c r="T88" s="13" t="str">
        <f t="shared" si="34"/>
        <v>20Hz100m</v>
      </c>
    </row>
    <row r="89" spans="1:20" x14ac:dyDescent="0.25">
      <c r="A89" s="10">
        <f t="shared" ref="A89:A95" si="56">A71</f>
        <v>50</v>
      </c>
      <c r="B89" s="7">
        <f t="shared" ref="B89:C89" si="57">B88</f>
        <v>100</v>
      </c>
      <c r="C89" s="7" t="str">
        <f t="shared" si="57"/>
        <v>m</v>
      </c>
      <c r="D89" s="7">
        <v>100.00071650964485</v>
      </c>
      <c r="E89" s="7">
        <v>1.0000000000000002E-3</v>
      </c>
      <c r="F89" s="7">
        <v>5.250086455463035E-2</v>
      </c>
      <c r="G89" s="7">
        <v>5.0000000000000001E-3</v>
      </c>
      <c r="H89" s="8" t="s">
        <v>3</v>
      </c>
      <c r="I89" s="47"/>
      <c r="J89" s="47"/>
      <c r="K89" s="11">
        <f t="shared" si="31"/>
        <v>50</v>
      </c>
      <c r="L89" s="11" t="str">
        <f t="shared" si="32"/>
        <v>Hz</v>
      </c>
      <c r="M89" s="12">
        <f t="shared" si="33"/>
        <v>0.1</v>
      </c>
      <c r="N89" s="12">
        <f t="shared" si="46"/>
        <v>1E-3</v>
      </c>
      <c r="O89" s="13">
        <f t="shared" si="36"/>
        <v>0.10000071650964484</v>
      </c>
      <c r="P89" s="13">
        <f t="shared" si="37"/>
        <v>1.0000000000000002E-6</v>
      </c>
      <c r="Q89" s="13">
        <f t="shared" si="38"/>
        <v>5.2500864554630349E-5</v>
      </c>
      <c r="R89" s="13">
        <f t="shared" si="39"/>
        <v>5.0000000000000004E-6</v>
      </c>
      <c r="T89" s="13" t="str">
        <f t="shared" si="34"/>
        <v>50Hz100m</v>
      </c>
    </row>
    <row r="90" spans="1:20" x14ac:dyDescent="0.25">
      <c r="A90" s="10">
        <f t="shared" si="56"/>
        <v>100</v>
      </c>
      <c r="B90" s="7">
        <f t="shared" ref="B90:C90" si="58">B89</f>
        <v>100</v>
      </c>
      <c r="C90" s="7" t="str">
        <f t="shared" si="58"/>
        <v>m</v>
      </c>
      <c r="D90" s="7">
        <v>100.01628973573116</v>
      </c>
      <c r="E90" s="7">
        <v>1.0000000000000002E-3</v>
      </c>
      <c r="F90" s="7">
        <v>8.9340436142169105E-2</v>
      </c>
      <c r="G90" s="7">
        <v>5.0000000000000001E-3</v>
      </c>
      <c r="H90" s="8" t="s">
        <v>3</v>
      </c>
      <c r="I90" s="47"/>
      <c r="J90" s="47"/>
      <c r="K90" s="11">
        <f t="shared" si="31"/>
        <v>100</v>
      </c>
      <c r="L90" s="11" t="str">
        <f t="shared" si="32"/>
        <v>Hz</v>
      </c>
      <c r="M90" s="12">
        <f t="shared" si="33"/>
        <v>0.1</v>
      </c>
      <c r="N90" s="12">
        <f t="shared" si="46"/>
        <v>1E-3</v>
      </c>
      <c r="O90" s="13">
        <f t="shared" si="36"/>
        <v>0.10001628973573116</v>
      </c>
      <c r="P90" s="13">
        <f t="shared" si="37"/>
        <v>1.0000000000000002E-6</v>
      </c>
      <c r="Q90" s="13">
        <f t="shared" si="38"/>
        <v>8.9340436142169101E-5</v>
      </c>
      <c r="R90" s="13">
        <f t="shared" si="39"/>
        <v>5.0000000000000004E-6</v>
      </c>
      <c r="T90" s="13" t="str">
        <f t="shared" si="34"/>
        <v>100Hz100m</v>
      </c>
    </row>
    <row r="91" spans="1:20" x14ac:dyDescent="0.25">
      <c r="A91" s="10">
        <f t="shared" si="56"/>
        <v>200</v>
      </c>
      <c r="B91" s="7">
        <f t="shared" ref="B91:C91" si="59">B90</f>
        <v>100</v>
      </c>
      <c r="C91" s="7" t="str">
        <f t="shared" si="59"/>
        <v>m</v>
      </c>
      <c r="D91" s="7">
        <v>100.01128737002196</v>
      </c>
      <c r="E91" s="7">
        <v>1.0000000000000002E-3</v>
      </c>
      <c r="F91" s="7">
        <v>0.18900000950383541</v>
      </c>
      <c r="G91" s="7">
        <v>5.0000000000000001E-3</v>
      </c>
      <c r="H91" s="8" t="s">
        <v>3</v>
      </c>
      <c r="I91" s="47"/>
      <c r="J91" s="47"/>
      <c r="K91" s="11">
        <f t="shared" si="31"/>
        <v>200</v>
      </c>
      <c r="L91" s="11" t="str">
        <f t="shared" si="32"/>
        <v>Hz</v>
      </c>
      <c r="M91" s="12">
        <f t="shared" si="33"/>
        <v>0.1</v>
      </c>
      <c r="N91" s="12">
        <f t="shared" si="46"/>
        <v>1E-3</v>
      </c>
      <c r="O91" s="13">
        <f t="shared" si="36"/>
        <v>0.10001128737002196</v>
      </c>
      <c r="P91" s="13">
        <f t="shared" si="37"/>
        <v>1.0000000000000002E-6</v>
      </c>
      <c r="Q91" s="13">
        <f t="shared" si="38"/>
        <v>1.8900000950383542E-4</v>
      </c>
      <c r="R91" s="13">
        <f t="shared" si="39"/>
        <v>5.0000000000000004E-6</v>
      </c>
      <c r="T91" s="13" t="str">
        <f t="shared" si="34"/>
        <v>200Hz100m</v>
      </c>
    </row>
    <row r="92" spans="1:20" x14ac:dyDescent="0.25">
      <c r="A92" s="10">
        <f t="shared" si="56"/>
        <v>500</v>
      </c>
      <c r="B92" s="7">
        <f t="shared" ref="B92:C92" si="60">B91</f>
        <v>100</v>
      </c>
      <c r="C92" s="7" t="str">
        <f t="shared" si="60"/>
        <v>m</v>
      </c>
      <c r="D92" s="7">
        <v>100.03805148597877</v>
      </c>
      <c r="E92" s="7">
        <v>1.5811388300841901E-3</v>
      </c>
      <c r="F92" s="7">
        <v>0.45736594418648224</v>
      </c>
      <c r="G92" s="7">
        <v>5.0000000000000001E-3</v>
      </c>
      <c r="H92" s="8" t="s">
        <v>3</v>
      </c>
      <c r="I92" s="47"/>
      <c r="J92" s="47"/>
      <c r="K92" s="11">
        <f t="shared" si="31"/>
        <v>500</v>
      </c>
      <c r="L92" s="11" t="str">
        <f t="shared" si="32"/>
        <v>Hz</v>
      </c>
      <c r="M92" s="12">
        <f t="shared" si="33"/>
        <v>0.1</v>
      </c>
      <c r="N92" s="12">
        <f t="shared" si="46"/>
        <v>1E-3</v>
      </c>
      <c r="O92" s="13">
        <f t="shared" si="36"/>
        <v>0.10003805148597877</v>
      </c>
      <c r="P92" s="13">
        <f t="shared" si="37"/>
        <v>1.5811388300841902E-6</v>
      </c>
      <c r="Q92" s="13">
        <f t="shared" si="38"/>
        <v>4.5736594418648225E-4</v>
      </c>
      <c r="R92" s="13">
        <f t="shared" si="39"/>
        <v>5.0000000000000004E-6</v>
      </c>
      <c r="T92" s="13" t="str">
        <f t="shared" si="34"/>
        <v>500Hz100m</v>
      </c>
    </row>
    <row r="93" spans="1:20" x14ac:dyDescent="0.25">
      <c r="A93" s="10">
        <f t="shared" si="56"/>
        <v>1000</v>
      </c>
      <c r="B93" s="7">
        <f t="shared" ref="B93:C93" si="61">B92</f>
        <v>100</v>
      </c>
      <c r="C93" s="7" t="str">
        <f t="shared" si="61"/>
        <v>m</v>
      </c>
      <c r="D93" s="7">
        <v>100.17273921619774</v>
      </c>
      <c r="E93" s="7">
        <v>4.4721359549995806E-3</v>
      </c>
      <c r="F93" s="7">
        <v>0.91904651518815594</v>
      </c>
      <c r="G93" s="7">
        <v>0.01</v>
      </c>
      <c r="H93" s="8" t="s">
        <v>3</v>
      </c>
      <c r="I93" s="47"/>
      <c r="J93" s="47"/>
      <c r="K93" s="11">
        <f t="shared" si="31"/>
        <v>1</v>
      </c>
      <c r="L93" s="11" t="str">
        <f t="shared" si="32"/>
        <v>kHz</v>
      </c>
      <c r="M93" s="12">
        <f t="shared" si="33"/>
        <v>0.1</v>
      </c>
      <c r="N93" s="12">
        <f t="shared" si="46"/>
        <v>1E-3</v>
      </c>
      <c r="O93" s="13">
        <f t="shared" si="36"/>
        <v>0.10017273921619774</v>
      </c>
      <c r="P93" s="13">
        <f t="shared" si="37"/>
        <v>4.4721359549995807E-6</v>
      </c>
      <c r="Q93" s="13">
        <f t="shared" si="38"/>
        <v>9.1904651518815599E-4</v>
      </c>
      <c r="R93" s="13">
        <f t="shared" si="39"/>
        <v>1.0000000000000001E-5</v>
      </c>
      <c r="T93" s="13" t="str">
        <f t="shared" si="34"/>
        <v>1kHz100m</v>
      </c>
    </row>
    <row r="94" spans="1:20" x14ac:dyDescent="0.25">
      <c r="A94" s="10">
        <f t="shared" si="56"/>
        <v>2000</v>
      </c>
      <c r="B94" s="7">
        <f t="shared" ref="B94:C94" si="62">B93</f>
        <v>100</v>
      </c>
      <c r="C94" s="7" t="str">
        <f t="shared" si="62"/>
        <v>m</v>
      </c>
      <c r="D94" s="7">
        <v>100.49697671172167</v>
      </c>
      <c r="E94" s="7">
        <v>1.2649110640673521E-2</v>
      </c>
      <c r="F94" s="7">
        <v>1.8469199487979537</v>
      </c>
      <c r="G94" s="7">
        <v>0.02</v>
      </c>
      <c r="H94" s="8" t="s">
        <v>3</v>
      </c>
      <c r="I94" s="47"/>
      <c r="J94" s="47"/>
      <c r="K94" s="11">
        <f t="shared" si="31"/>
        <v>2</v>
      </c>
      <c r="L94" s="11" t="str">
        <f t="shared" si="32"/>
        <v>kHz</v>
      </c>
      <c r="M94" s="12">
        <f t="shared" si="33"/>
        <v>0.1</v>
      </c>
      <c r="N94" s="12">
        <f t="shared" si="46"/>
        <v>1E-3</v>
      </c>
      <c r="O94" s="13">
        <f t="shared" si="36"/>
        <v>0.10049697671172167</v>
      </c>
      <c r="P94" s="13">
        <f t="shared" si="37"/>
        <v>1.2649110640673522E-5</v>
      </c>
      <c r="Q94" s="13">
        <f t="shared" si="38"/>
        <v>1.8469199487979539E-3</v>
      </c>
      <c r="R94" s="13">
        <f t="shared" si="39"/>
        <v>2.0000000000000002E-5</v>
      </c>
      <c r="T94" s="13" t="str">
        <f t="shared" si="34"/>
        <v>2kHz100m</v>
      </c>
    </row>
    <row r="95" spans="1:20" x14ac:dyDescent="0.25">
      <c r="A95" s="10">
        <f t="shared" si="56"/>
        <v>5000</v>
      </c>
      <c r="B95" s="7">
        <f t="shared" ref="B95:C95" si="63">B94</f>
        <v>100</v>
      </c>
      <c r="C95" s="7" t="str">
        <f t="shared" si="63"/>
        <v>m</v>
      </c>
      <c r="D95" s="7">
        <v>101.98890925585756</v>
      </c>
      <c r="E95" s="7">
        <v>0.05</v>
      </c>
      <c r="F95" s="7">
        <v>4.657540226885752</v>
      </c>
      <c r="G95" s="7">
        <v>0.05</v>
      </c>
      <c r="H95" s="8" t="s">
        <v>3</v>
      </c>
      <c r="I95" s="47"/>
      <c r="J95" s="47"/>
      <c r="K95" s="11">
        <f t="shared" si="31"/>
        <v>5</v>
      </c>
      <c r="L95" s="11" t="str">
        <f t="shared" si="32"/>
        <v>kHz</v>
      </c>
      <c r="M95" s="12">
        <f t="shared" si="33"/>
        <v>0.1</v>
      </c>
      <c r="N95" s="12">
        <f t="shared" si="46"/>
        <v>1E-3</v>
      </c>
      <c r="O95" s="13">
        <f t="shared" si="36"/>
        <v>0.10198890925585756</v>
      </c>
      <c r="P95" s="13">
        <f t="shared" si="37"/>
        <v>5.0000000000000002E-5</v>
      </c>
      <c r="Q95" s="13">
        <f t="shared" si="38"/>
        <v>4.6575402268857523E-3</v>
      </c>
      <c r="R95" s="13">
        <f t="shared" si="39"/>
        <v>5.0000000000000002E-5</v>
      </c>
      <c r="T95" s="13" t="str">
        <f t="shared" si="34"/>
        <v>5kHz100m</v>
      </c>
    </row>
  </sheetData>
  <mergeCells count="4">
    <mergeCell ref="B5:C5"/>
    <mergeCell ref="B4:C4"/>
    <mergeCell ref="K4:L4"/>
    <mergeCell ref="K5:L5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>
      <selection activeCell="I7" sqref="I7"/>
    </sheetView>
  </sheetViews>
  <sheetFormatPr defaultRowHeight="15" x14ac:dyDescent="0.25"/>
  <cols>
    <col min="1" max="1" width="5" customWidth="1"/>
    <col min="2" max="2" width="4.5703125" customWidth="1"/>
    <col min="3" max="3" width="8" customWidth="1"/>
    <col min="4" max="4" width="6.85546875" customWidth="1"/>
    <col min="5" max="5" width="5.85546875" customWidth="1"/>
    <col min="7" max="8" width="5.140625" customWidth="1"/>
    <col min="9" max="9" width="8" bestFit="1" customWidth="1"/>
    <col min="12" max="12" width="18.5703125" bestFit="1" customWidth="1"/>
  </cols>
  <sheetData>
    <row r="1" spans="1:9" x14ac:dyDescent="0.25">
      <c r="A1" t="s">
        <v>30</v>
      </c>
    </row>
    <row r="3" spans="1:9" x14ac:dyDescent="0.25">
      <c r="A3" s="48" t="s">
        <v>14</v>
      </c>
      <c r="B3" s="48"/>
      <c r="C3" s="38" t="s">
        <v>14</v>
      </c>
      <c r="D3" s="38" t="s">
        <v>31</v>
      </c>
      <c r="E3" s="9"/>
      <c r="F3" s="9"/>
      <c r="G3" s="9"/>
      <c r="H3" s="9"/>
      <c r="I3" s="9"/>
    </row>
    <row r="4" spans="1:9" x14ac:dyDescent="0.25">
      <c r="A4" s="49" t="s">
        <v>4</v>
      </c>
      <c r="B4" s="49"/>
      <c r="C4" s="39" t="s">
        <v>4</v>
      </c>
      <c r="D4" s="39" t="s">
        <v>1</v>
      </c>
      <c r="E4" s="3"/>
      <c r="F4" s="3"/>
      <c r="G4" s="3"/>
      <c r="H4" s="3"/>
      <c r="I4" s="3"/>
    </row>
    <row r="5" spans="1:9" x14ac:dyDescent="0.25">
      <c r="A5" s="7">
        <v>0</v>
      </c>
      <c r="B5" s="7" t="s">
        <v>3</v>
      </c>
      <c r="C5" s="12">
        <f>IF(MID(B5,1,1)="m",0.001,IF(OR(MID(B5,1,1)="u",MID(B5,1,1)="µ"),0.000001,1))*A5</f>
        <v>0</v>
      </c>
      <c r="D5" s="12" t="str">
        <f>A5 &amp; B5</f>
        <v>0m</v>
      </c>
      <c r="F5" s="1"/>
      <c r="I5" s="1"/>
    </row>
    <row r="6" spans="1:9" x14ac:dyDescent="0.25">
      <c r="A6" s="7">
        <v>1</v>
      </c>
      <c r="B6" s="7" t="s">
        <v>3</v>
      </c>
      <c r="C6" s="12">
        <f>IF(MID(B6,1,1)="m",0.001,IF(OR(MID(B6,1,1)="u",MID(B6,1,1)="µ"),0.000001,1))*A6</f>
        <v>1E-3</v>
      </c>
      <c r="D6" s="12" t="str">
        <f t="shared" ref="D6:D9" si="0">A6 &amp; B6</f>
        <v>1m</v>
      </c>
      <c r="F6" s="1"/>
      <c r="I6" s="1"/>
    </row>
    <row r="7" spans="1:9" x14ac:dyDescent="0.25">
      <c r="A7" s="7">
        <v>3</v>
      </c>
      <c r="B7" s="7" t="s">
        <v>3</v>
      </c>
      <c r="C7" s="12">
        <f>IF(MID(B7,1,1)="m",0.001,IF(OR(MID(B7,1,1)="u",MID(B7,1,1)="µ"),0.000001,1))*A7</f>
        <v>3.0000000000000001E-3</v>
      </c>
      <c r="D7" s="12" t="str">
        <f t="shared" si="0"/>
        <v>3m</v>
      </c>
      <c r="F7" s="1"/>
      <c r="I7" s="1"/>
    </row>
    <row r="8" spans="1:9" x14ac:dyDescent="0.25">
      <c r="A8" s="7">
        <v>10</v>
      </c>
      <c r="B8" s="7" t="s">
        <v>3</v>
      </c>
      <c r="C8" s="12">
        <f>IF(MID(B8,1,1)="m",0.001,IF(OR(MID(B8,1,1)="u",MID(B8,1,1)="µ"),0.000001,1))*A8</f>
        <v>0.01</v>
      </c>
      <c r="D8" s="12" t="str">
        <f t="shared" si="0"/>
        <v>10m</v>
      </c>
      <c r="F8" s="1"/>
      <c r="I8" s="1"/>
    </row>
    <row r="9" spans="1:9" x14ac:dyDescent="0.25">
      <c r="A9" s="7">
        <v>100</v>
      </c>
      <c r="B9" s="7" t="s">
        <v>3</v>
      </c>
      <c r="C9" s="12">
        <f>IF(MID(B9,1,1)="m",0.001,IF(OR(MID(B9,1,1)="u",MID(B9,1,1)="µ"),0.000001,1))*A9</f>
        <v>0.1</v>
      </c>
      <c r="D9" s="12" t="str">
        <f t="shared" si="0"/>
        <v>100m</v>
      </c>
      <c r="F9" s="1"/>
      <c r="I9" s="1"/>
    </row>
  </sheetData>
  <mergeCells count="2">
    <mergeCell ref="A3:B3"/>
    <mergeCell ref="A4:B4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workbookViewId="0">
      <selection activeCell="E13" sqref="E13"/>
    </sheetView>
  </sheetViews>
  <sheetFormatPr defaultRowHeight="15" x14ac:dyDescent="0.25"/>
  <cols>
    <col min="1" max="1" width="5" customWidth="1"/>
    <col min="2" max="2" width="4.5703125" customWidth="1"/>
    <col min="3" max="3" width="8" customWidth="1"/>
    <col min="4" max="5" width="5.85546875" customWidth="1"/>
    <col min="7" max="8" width="5.140625" customWidth="1"/>
    <col min="9" max="9" width="8" bestFit="1" customWidth="1"/>
  </cols>
  <sheetData>
    <row r="1" spans="1:9" x14ac:dyDescent="0.25">
      <c r="A1" t="s">
        <v>6</v>
      </c>
    </row>
    <row r="3" spans="1:9" x14ac:dyDescent="0.25">
      <c r="A3" s="48" t="s">
        <v>7</v>
      </c>
      <c r="B3" s="48"/>
      <c r="C3" s="4" t="s">
        <v>53</v>
      </c>
      <c r="D3" s="48" t="s">
        <v>28</v>
      </c>
      <c r="E3" s="48"/>
      <c r="F3" s="9" t="s">
        <v>59</v>
      </c>
      <c r="G3" s="48" t="s">
        <v>29</v>
      </c>
      <c r="H3" s="48"/>
      <c r="I3" s="9" t="s">
        <v>60</v>
      </c>
    </row>
    <row r="4" spans="1:9" x14ac:dyDescent="0.25">
      <c r="A4" s="49" t="s">
        <v>4</v>
      </c>
      <c r="B4" s="49"/>
      <c r="C4" s="1" t="s">
        <v>4</v>
      </c>
      <c r="D4" s="49" t="s">
        <v>4</v>
      </c>
      <c r="E4" s="49"/>
      <c r="F4" s="3" t="s">
        <v>4</v>
      </c>
      <c r="G4" s="49" t="s">
        <v>4</v>
      </c>
      <c r="H4" s="49"/>
      <c r="I4" s="3" t="s">
        <v>4</v>
      </c>
    </row>
    <row r="5" spans="1:9" x14ac:dyDescent="0.25">
      <c r="A5" s="7">
        <v>1</v>
      </c>
      <c r="B5" s="7" t="s">
        <v>3</v>
      </c>
      <c r="C5" s="12">
        <f>IF(MID(B5,1,1)="m",0.001,IF(OR(MID(B5,1,1)="u",MID(B5,1,1)="µ"),0.000001,1))*A5</f>
        <v>1E-3</v>
      </c>
      <c r="D5" s="7">
        <v>0</v>
      </c>
      <c r="E5" s="7" t="s">
        <v>3</v>
      </c>
      <c r="F5" s="12">
        <f>IF(MID(E5,1,1)="m",0.001,IF(OR(MID(E5,1,1)="u",MID(E5,1,1)="µ"),0.000001,1))*D5</f>
        <v>0</v>
      </c>
      <c r="G5" s="7">
        <v>1</v>
      </c>
      <c r="H5" s="7" t="s">
        <v>3</v>
      </c>
      <c r="I5" s="12">
        <f>IF(MID(H5,1,1)="m",0.001,IF(OR(MID(H5,1,1)="u",MID(H5,1,1)="µ"),0.000001,1))*G5</f>
        <v>1E-3</v>
      </c>
    </row>
    <row r="6" spans="1:9" x14ac:dyDescent="0.25">
      <c r="A6" s="7">
        <v>3</v>
      </c>
      <c r="B6" s="7" t="s">
        <v>3</v>
      </c>
      <c r="C6" s="12">
        <f>IF(MID(B6,1,1)="m",0.001,IF(OR(MID(B6,1,1)="u",MID(B6,1,1)="µ"),0.000001,1))*A6</f>
        <v>3.0000000000000001E-3</v>
      </c>
      <c r="D6" s="7">
        <v>1</v>
      </c>
      <c r="E6" s="7" t="s">
        <v>3</v>
      </c>
      <c r="F6" s="12">
        <f>IF(MID(E6,1,1)="m",0.001,IF(OR(MID(E6,1,1)="u",MID(E6,1,1)="µ"),0.000001,1))*D6</f>
        <v>1E-3</v>
      </c>
      <c r="G6" s="7">
        <v>3</v>
      </c>
      <c r="H6" s="7" t="s">
        <v>3</v>
      </c>
      <c r="I6" s="12">
        <f>IF(MID(H6,1,1)="m",0.001,IF(OR(MID(H6,1,1)="u",MID(H6,1,1)="µ"),0.000001,1))*G6</f>
        <v>3.0000000000000001E-3</v>
      </c>
    </row>
    <row r="7" spans="1:9" x14ac:dyDescent="0.25">
      <c r="A7" s="7">
        <v>10</v>
      </c>
      <c r="B7" s="7" t="s">
        <v>3</v>
      </c>
      <c r="C7" s="12">
        <f>IF(MID(B7,1,1)="m",0.001,IF(OR(MID(B7,1,1)="u",MID(B7,1,1)="µ"),0.000001,1))*A7</f>
        <v>0.01</v>
      </c>
      <c r="D7" s="7">
        <v>3</v>
      </c>
      <c r="E7" s="7" t="s">
        <v>3</v>
      </c>
      <c r="F7" s="12">
        <f>IF(MID(E7,1,1)="m",0.001,IF(OR(MID(E7,1,1)="u",MID(E7,1,1)="µ"),0.000001,1))*D7</f>
        <v>3.0000000000000001E-3</v>
      </c>
      <c r="G7" s="7">
        <v>10</v>
      </c>
      <c r="H7" s="7" t="s">
        <v>3</v>
      </c>
      <c r="I7" s="12">
        <f>IF(MID(H7,1,1)="m",0.001,IF(OR(MID(H7,1,1)="u",MID(H7,1,1)="µ"),0.000001,1))*G7</f>
        <v>0.01</v>
      </c>
    </row>
    <row r="8" spans="1:9" x14ac:dyDescent="0.25">
      <c r="A8" s="7">
        <v>100</v>
      </c>
      <c r="B8" s="7" t="s">
        <v>3</v>
      </c>
      <c r="C8" s="12">
        <f>IF(MID(B8,1,1)="m",0.001,IF(OR(MID(B8,1,1)="u",MID(B8,1,1)="µ"),0.000001,1))*A8</f>
        <v>0.1</v>
      </c>
      <c r="D8" s="7">
        <v>10</v>
      </c>
      <c r="E8" s="7" t="s">
        <v>3</v>
      </c>
      <c r="F8" s="12">
        <f>IF(MID(E8,1,1)="m",0.001,IF(OR(MID(E8,1,1)="u",MID(E8,1,1)="µ"),0.000001,1))*D8</f>
        <v>0.01</v>
      </c>
      <c r="G8" s="7">
        <v>100</v>
      </c>
      <c r="H8" s="7" t="s">
        <v>3</v>
      </c>
      <c r="I8" s="12">
        <f>IF(MID(H8,1,1)="m",0.001,IF(OR(MID(H8,1,1)="u",MID(H8,1,1)="µ"),0.000001,1))*G8</f>
        <v>0.1</v>
      </c>
    </row>
  </sheetData>
  <mergeCells count="6">
    <mergeCell ref="A3:B3"/>
    <mergeCell ref="A4:B4"/>
    <mergeCell ref="D3:E3"/>
    <mergeCell ref="D4:E4"/>
    <mergeCell ref="G3:H3"/>
    <mergeCell ref="G4:H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Measurement</vt:lpstr>
      <vt:lpstr>Cal Data</vt:lpstr>
      <vt:lpstr>Ref Z</vt:lpstr>
      <vt:lpstr>Ref Z list</vt:lpstr>
      <vt:lpstr>Ranges</vt:lpstr>
    </vt:vector>
  </TitlesOfParts>
  <Company>doma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stenli</dc:creator>
  <cp:lastModifiedBy>CMI</cp:lastModifiedBy>
  <dcterms:created xsi:type="dcterms:W3CDTF">2021-03-17T18:51:20Z</dcterms:created>
  <dcterms:modified xsi:type="dcterms:W3CDTF">2021-03-23T15:13:25Z</dcterms:modified>
</cp:coreProperties>
</file>