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E:\smaslan\data\Z\LiB\RLC-bridge-corrections\spreadsheets\"/>
    </mc:Choice>
  </mc:AlternateContent>
  <xr:revisionPtr revIDLastSave="0" documentId="13_ncr:1_{DCAC1D97-89C5-4484-A2A3-0A1A31B5CF74}" xr6:coauthVersionLast="47" xr6:coauthVersionMax="47" xr10:uidLastSave="{00000000-0000-0000-0000-000000000000}"/>
  <bookViews>
    <workbookView xWindow="-120" yWindow="-120" windowWidth="29040" windowHeight="15990" activeTab="1" xr2:uid="{00000000-000D-0000-FFFF-FFFF00000000}"/>
  </bookViews>
  <sheets>
    <sheet name="Info" sheetId="6" r:id="rId1"/>
    <sheet name="Measurement" sheetId="3" r:id="rId2"/>
    <sheet name="Cal Data" sheetId="1" r:id="rId3"/>
    <sheet name="Ref Z" sheetId="2" r:id="rId4"/>
    <sheet name="Ref Z list"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C46" i="1" l="1"/>
  <c r="BC50" i="1"/>
  <c r="BC53" i="1"/>
  <c r="BC54" i="1"/>
  <c r="BC57" i="1"/>
  <c r="BC58" i="1"/>
  <c r="BC61" i="1"/>
  <c r="BC62" i="1"/>
  <c r="BC63" i="1"/>
  <c r="BC64" i="1"/>
  <c r="BC65" i="1"/>
  <c r="BC47" i="1" s="1"/>
  <c r="BC66" i="1"/>
  <c r="BC48" i="1" s="1"/>
  <c r="BC67" i="1"/>
  <c r="BC49" i="1" s="1"/>
  <c r="BC68" i="1"/>
  <c r="BC69" i="1"/>
  <c r="BC51" i="1" s="1"/>
  <c r="BC70" i="1"/>
  <c r="BC52" i="1" s="1"/>
  <c r="BC71" i="1"/>
  <c r="BC72" i="1"/>
  <c r="BC73" i="1"/>
  <c r="BC55" i="1" s="1"/>
  <c r="BC74" i="1"/>
  <c r="BC56" i="1" s="1"/>
  <c r="BC75" i="1"/>
  <c r="BC76" i="1"/>
  <c r="BC77" i="1"/>
  <c r="BC59" i="1" s="1"/>
  <c r="BC78" i="1"/>
  <c r="BC60" i="1" s="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45" i="1"/>
  <c r="D46" i="1"/>
  <c r="D11" i="5"/>
  <c r="D12" i="5"/>
  <c r="D13" i="5"/>
  <c r="D14" i="5"/>
  <c r="D10" i="5"/>
  <c r="A58" i="2"/>
  <c r="U21" i="3"/>
  <c r="CZ20" i="3"/>
  <c r="AC22" i="3" l="1"/>
  <c r="AI22" i="3" s="1"/>
  <c r="AN22" i="3" s="1"/>
  <c r="AC23" i="3"/>
  <c r="AI23" i="3" s="1"/>
  <c r="AN23" i="3" s="1"/>
  <c r="AC24" i="3"/>
  <c r="AI24" i="3" s="1"/>
  <c r="AN24" i="3" s="1"/>
  <c r="AC25" i="3"/>
  <c r="AI25" i="3" s="1"/>
  <c r="AN25" i="3" s="1"/>
  <c r="AC26" i="3"/>
  <c r="AI26" i="3" s="1"/>
  <c r="AN26" i="3" s="1"/>
  <c r="AC27" i="3"/>
  <c r="AI27" i="3" s="1"/>
  <c r="AN27" i="3" s="1"/>
  <c r="AC28" i="3"/>
  <c r="AI28" i="3" s="1"/>
  <c r="AN28" i="3" s="1"/>
  <c r="AC29" i="3"/>
  <c r="AI29" i="3" s="1"/>
  <c r="AN29" i="3" s="1"/>
  <c r="AC30" i="3"/>
  <c r="AI30" i="3" s="1"/>
  <c r="AN30" i="3" s="1"/>
  <c r="AC31" i="3"/>
  <c r="AI31" i="3" s="1"/>
  <c r="AN31" i="3" s="1"/>
  <c r="AC32" i="3"/>
  <c r="AI32" i="3" s="1"/>
  <c r="AN32" i="3" s="1"/>
  <c r="AC33" i="3"/>
  <c r="AI33" i="3" s="1"/>
  <c r="AN33" i="3" s="1"/>
  <c r="AC34" i="3"/>
  <c r="AI34" i="3" s="1"/>
  <c r="AN34" i="3" s="1"/>
  <c r="AC35" i="3"/>
  <c r="AI35" i="3" s="1"/>
  <c r="AN35" i="3" s="1"/>
  <c r="AC36" i="3"/>
  <c r="AI36" i="3" s="1"/>
  <c r="AN36" i="3" s="1"/>
  <c r="AC37" i="3"/>
  <c r="AI37" i="3" s="1"/>
  <c r="AN37" i="3" s="1"/>
  <c r="AC38" i="3"/>
  <c r="AI38" i="3" s="1"/>
  <c r="AN38" i="3" s="1"/>
  <c r="AC39" i="3"/>
  <c r="AI39" i="3" s="1"/>
  <c r="AN39" i="3" s="1"/>
  <c r="AC40" i="3"/>
  <c r="AI40" i="3" s="1"/>
  <c r="AN40" i="3" s="1"/>
  <c r="AC41" i="3"/>
  <c r="AI41" i="3" s="1"/>
  <c r="AN41" i="3" s="1"/>
  <c r="AC42" i="3"/>
  <c r="AI42" i="3" s="1"/>
  <c r="AN42" i="3" s="1"/>
  <c r="AC43" i="3"/>
  <c r="AI43" i="3" s="1"/>
  <c r="AN43" i="3" s="1"/>
  <c r="AC44" i="3"/>
  <c r="AI44" i="3" s="1"/>
  <c r="AN44" i="3" s="1"/>
  <c r="AC45" i="3"/>
  <c r="AI45" i="3" s="1"/>
  <c r="AN45" i="3" s="1"/>
  <c r="AC46" i="3"/>
  <c r="AI46" i="3" s="1"/>
  <c r="AN46" i="3" s="1"/>
  <c r="AC47" i="3"/>
  <c r="AI47" i="3" s="1"/>
  <c r="AN47" i="3" s="1"/>
  <c r="AC48" i="3"/>
  <c r="AI48" i="3" s="1"/>
  <c r="AN48" i="3" s="1"/>
  <c r="AC49" i="3"/>
  <c r="AI49" i="3" s="1"/>
  <c r="AN49" i="3" s="1"/>
  <c r="AC50" i="3"/>
  <c r="AI50" i="3" s="1"/>
  <c r="AN50" i="3" s="1"/>
  <c r="AC51" i="3"/>
  <c r="AI51" i="3" s="1"/>
  <c r="AN51" i="3" s="1"/>
  <c r="AC52" i="3"/>
  <c r="AI52" i="3" s="1"/>
  <c r="AN52" i="3" s="1"/>
  <c r="AC53" i="3"/>
  <c r="AI53" i="3" s="1"/>
  <c r="AN53" i="3" s="1"/>
  <c r="AC54" i="3"/>
  <c r="AI54" i="3" s="1"/>
  <c r="AN54" i="3" s="1"/>
  <c r="AC55" i="3"/>
  <c r="AI55" i="3" s="1"/>
  <c r="AN55" i="3" s="1"/>
  <c r="AC56" i="3"/>
  <c r="AI56" i="3" s="1"/>
  <c r="AN56" i="3" s="1"/>
  <c r="AC57" i="3"/>
  <c r="AI57" i="3" s="1"/>
  <c r="AN57" i="3" s="1"/>
  <c r="AC58" i="3"/>
  <c r="AI58" i="3" s="1"/>
  <c r="AN58" i="3" s="1"/>
  <c r="AC59" i="3"/>
  <c r="AI59" i="3" s="1"/>
  <c r="AN59" i="3" s="1"/>
  <c r="AC60" i="3"/>
  <c r="AI60" i="3" s="1"/>
  <c r="AN60" i="3" s="1"/>
  <c r="AC61" i="3"/>
  <c r="AI61" i="3" s="1"/>
  <c r="AN61" i="3" s="1"/>
  <c r="AC62" i="3"/>
  <c r="AI62" i="3" s="1"/>
  <c r="AN62" i="3" s="1"/>
  <c r="AC63" i="3"/>
  <c r="AI63" i="3" s="1"/>
  <c r="AN63" i="3" s="1"/>
  <c r="AC64" i="3"/>
  <c r="AI64" i="3" s="1"/>
  <c r="AN64" i="3" s="1"/>
  <c r="AC65" i="3"/>
  <c r="AI65" i="3" s="1"/>
  <c r="AN65" i="3" s="1"/>
  <c r="AC66" i="3"/>
  <c r="AI66" i="3" s="1"/>
  <c r="AN66" i="3" s="1"/>
  <c r="AC67" i="3"/>
  <c r="AI67" i="3" s="1"/>
  <c r="AN67" i="3" s="1"/>
  <c r="AC68" i="3"/>
  <c r="AI68" i="3" s="1"/>
  <c r="AN68" i="3" s="1"/>
  <c r="AC69" i="3"/>
  <c r="AI69" i="3" s="1"/>
  <c r="AN69" i="3" s="1"/>
  <c r="AC70" i="3"/>
  <c r="AI70" i="3" s="1"/>
  <c r="AN70" i="3" s="1"/>
  <c r="AC71" i="3"/>
  <c r="AI71" i="3" s="1"/>
  <c r="AN71" i="3" s="1"/>
  <c r="AC72" i="3"/>
  <c r="AI72" i="3" s="1"/>
  <c r="AN72" i="3" s="1"/>
  <c r="AC73" i="3"/>
  <c r="AI73" i="3" s="1"/>
  <c r="AN73" i="3" s="1"/>
  <c r="AC74" i="3"/>
  <c r="AI74" i="3" s="1"/>
  <c r="AN74" i="3" s="1"/>
  <c r="AC75" i="3"/>
  <c r="AI75" i="3" s="1"/>
  <c r="AN75" i="3" s="1"/>
  <c r="AC76" i="3"/>
  <c r="AI76" i="3" s="1"/>
  <c r="AN76" i="3" s="1"/>
  <c r="AC77" i="3"/>
  <c r="AI77" i="3" s="1"/>
  <c r="AN77" i="3" s="1"/>
  <c r="AC78" i="3"/>
  <c r="AI78" i="3" s="1"/>
  <c r="AN78" i="3" s="1"/>
  <c r="AC79" i="3"/>
  <c r="AI79" i="3" s="1"/>
  <c r="AN79" i="3" s="1"/>
  <c r="AC80" i="3"/>
  <c r="AI80" i="3" s="1"/>
  <c r="AN80" i="3" s="1"/>
  <c r="AC81" i="3"/>
  <c r="AI81" i="3" s="1"/>
  <c r="AN81" i="3" s="1"/>
  <c r="AC82" i="3"/>
  <c r="AI82" i="3" s="1"/>
  <c r="AN82" i="3" s="1"/>
  <c r="AC83" i="3"/>
  <c r="AI83" i="3" s="1"/>
  <c r="AN83" i="3" s="1"/>
  <c r="AC84" i="3"/>
  <c r="AI84" i="3" s="1"/>
  <c r="AN84" i="3" s="1"/>
  <c r="AC85" i="3"/>
  <c r="AI85" i="3" s="1"/>
  <c r="AN85" i="3" s="1"/>
  <c r="AC86" i="3"/>
  <c r="AI86" i="3" s="1"/>
  <c r="AN86" i="3" s="1"/>
  <c r="AC87" i="3"/>
  <c r="AI87" i="3" s="1"/>
  <c r="AN87" i="3" s="1"/>
  <c r="AC88" i="3"/>
  <c r="AI88" i="3" s="1"/>
  <c r="AN88" i="3" s="1"/>
  <c r="AC89" i="3"/>
  <c r="AI89" i="3" s="1"/>
  <c r="AN89" i="3" s="1"/>
  <c r="AC90" i="3"/>
  <c r="AI90" i="3" s="1"/>
  <c r="AN90" i="3" s="1"/>
  <c r="AC91" i="3"/>
  <c r="AI91" i="3" s="1"/>
  <c r="AN91" i="3" s="1"/>
  <c r="AC92" i="3"/>
  <c r="AI92" i="3" s="1"/>
  <c r="AN92" i="3" s="1"/>
  <c r="AC93" i="3"/>
  <c r="AI93" i="3" s="1"/>
  <c r="AN93" i="3" s="1"/>
  <c r="AC94" i="3"/>
  <c r="AI94" i="3" s="1"/>
  <c r="AN94" i="3" s="1"/>
  <c r="AC95" i="3"/>
  <c r="AI95" i="3" s="1"/>
  <c r="AN95" i="3" s="1"/>
  <c r="AC96" i="3"/>
  <c r="AI96" i="3" s="1"/>
  <c r="AN96" i="3" s="1"/>
  <c r="AC97" i="3"/>
  <c r="AI97" i="3" s="1"/>
  <c r="AN97" i="3" s="1"/>
  <c r="AC98" i="3"/>
  <c r="AI98" i="3" s="1"/>
  <c r="AN98" i="3" s="1"/>
  <c r="AC99" i="3"/>
  <c r="AI99" i="3" s="1"/>
  <c r="AN99" i="3" s="1"/>
  <c r="AC100" i="3"/>
  <c r="AI100" i="3" s="1"/>
  <c r="AN100" i="3" s="1"/>
  <c r="AC101" i="3"/>
  <c r="AI101" i="3" s="1"/>
  <c r="AN101" i="3" s="1"/>
  <c r="AC102" i="3"/>
  <c r="AI102" i="3" s="1"/>
  <c r="AN102" i="3" s="1"/>
  <c r="AC103" i="3"/>
  <c r="AI103" i="3" s="1"/>
  <c r="AN103" i="3" s="1"/>
  <c r="AC104" i="3"/>
  <c r="AI104" i="3" s="1"/>
  <c r="AN104" i="3" s="1"/>
  <c r="AC105" i="3"/>
  <c r="AI105" i="3" s="1"/>
  <c r="AN105" i="3" s="1"/>
  <c r="AC106" i="3"/>
  <c r="AI106" i="3" s="1"/>
  <c r="AN106" i="3" s="1"/>
  <c r="AC107" i="3"/>
  <c r="AI107" i="3" s="1"/>
  <c r="AN107" i="3" s="1"/>
  <c r="AC108" i="3"/>
  <c r="AI108" i="3" s="1"/>
  <c r="AN108" i="3" s="1"/>
  <c r="AC109" i="3"/>
  <c r="AI109" i="3" s="1"/>
  <c r="AN109" i="3" s="1"/>
  <c r="AC110" i="3"/>
  <c r="AI110" i="3" s="1"/>
  <c r="AN110" i="3" s="1"/>
  <c r="AC111" i="3"/>
  <c r="AI111" i="3" s="1"/>
  <c r="AN111" i="3" s="1"/>
  <c r="AC112" i="3"/>
  <c r="AI112" i="3" s="1"/>
  <c r="AN112" i="3" s="1"/>
  <c r="AC113" i="3"/>
  <c r="AI113" i="3" s="1"/>
  <c r="AN113" i="3" s="1"/>
  <c r="AC114" i="3"/>
  <c r="AI114" i="3" s="1"/>
  <c r="AN114" i="3" s="1"/>
  <c r="AC115" i="3"/>
  <c r="AI115" i="3" s="1"/>
  <c r="AN115" i="3" s="1"/>
  <c r="AC21" i="3"/>
  <c r="AI21" i="3" s="1"/>
  <c r="AN21" i="3" s="1"/>
  <c r="AQ22" i="3"/>
  <c r="AP22" i="3" s="1"/>
  <c r="AR22" i="3"/>
  <c r="U22" i="3"/>
  <c r="AQ23" i="3"/>
  <c r="AP23" i="3" s="1"/>
  <c r="AR23" i="3"/>
  <c r="U23" i="3"/>
  <c r="AQ24" i="3"/>
  <c r="AP24" i="3" s="1"/>
  <c r="AR24" i="3"/>
  <c r="U24" i="3"/>
  <c r="AQ25" i="3"/>
  <c r="AP25" i="3" s="1"/>
  <c r="AR25" i="3"/>
  <c r="U25" i="3"/>
  <c r="AQ26" i="3"/>
  <c r="AP26" i="3" s="1"/>
  <c r="AR26" i="3"/>
  <c r="U26" i="3"/>
  <c r="AQ27" i="3"/>
  <c r="AP27" i="3" s="1"/>
  <c r="AR27" i="3"/>
  <c r="U27" i="3"/>
  <c r="AQ28" i="3"/>
  <c r="AP28" i="3" s="1"/>
  <c r="AR28" i="3"/>
  <c r="U28" i="3"/>
  <c r="AQ29" i="3"/>
  <c r="AP29" i="3" s="1"/>
  <c r="AR29" i="3"/>
  <c r="U29" i="3"/>
  <c r="AQ30" i="3"/>
  <c r="AP30" i="3" s="1"/>
  <c r="AR30" i="3"/>
  <c r="U30" i="3"/>
  <c r="AQ31" i="3"/>
  <c r="AP31" i="3" s="1"/>
  <c r="AR31" i="3"/>
  <c r="U31" i="3"/>
  <c r="AQ32" i="3"/>
  <c r="AP32" i="3" s="1"/>
  <c r="AR32" i="3"/>
  <c r="U32" i="3"/>
  <c r="AQ33" i="3"/>
  <c r="AP33" i="3" s="1"/>
  <c r="AR33" i="3"/>
  <c r="U33" i="3"/>
  <c r="AQ34" i="3"/>
  <c r="AP34" i="3" s="1"/>
  <c r="AR34" i="3"/>
  <c r="U34" i="3"/>
  <c r="AQ35" i="3"/>
  <c r="AP35" i="3" s="1"/>
  <c r="AR35" i="3"/>
  <c r="U35" i="3"/>
  <c r="AQ36" i="3"/>
  <c r="AP36" i="3" s="1"/>
  <c r="AR36" i="3"/>
  <c r="U36" i="3"/>
  <c r="AQ37" i="3"/>
  <c r="AP37" i="3" s="1"/>
  <c r="AR37" i="3"/>
  <c r="U37" i="3"/>
  <c r="AQ38" i="3"/>
  <c r="AP38" i="3" s="1"/>
  <c r="AR38" i="3"/>
  <c r="U38" i="3"/>
  <c r="AQ39" i="3"/>
  <c r="AP39" i="3" s="1"/>
  <c r="AR39" i="3"/>
  <c r="U39" i="3"/>
  <c r="AQ40" i="3"/>
  <c r="AP40" i="3" s="1"/>
  <c r="AR40" i="3"/>
  <c r="U40" i="3"/>
  <c r="AQ41" i="3"/>
  <c r="AP41" i="3" s="1"/>
  <c r="AR41" i="3"/>
  <c r="U41" i="3"/>
  <c r="AQ42" i="3"/>
  <c r="AP42" i="3" s="1"/>
  <c r="AR42" i="3"/>
  <c r="U42" i="3"/>
  <c r="AQ43" i="3"/>
  <c r="AP43" i="3" s="1"/>
  <c r="AR43" i="3"/>
  <c r="U43" i="3"/>
  <c r="AQ44" i="3"/>
  <c r="AP44" i="3" s="1"/>
  <c r="AR44" i="3"/>
  <c r="U44" i="3"/>
  <c r="AQ45" i="3"/>
  <c r="AP45" i="3" s="1"/>
  <c r="AR45" i="3"/>
  <c r="U45" i="3"/>
  <c r="AQ46" i="3"/>
  <c r="AP46" i="3" s="1"/>
  <c r="AR46" i="3"/>
  <c r="U46" i="3"/>
  <c r="AQ47" i="3"/>
  <c r="AP47" i="3" s="1"/>
  <c r="AR47" i="3"/>
  <c r="U47" i="3"/>
  <c r="AQ48" i="3"/>
  <c r="AP48" i="3" s="1"/>
  <c r="AR48" i="3"/>
  <c r="U48" i="3"/>
  <c r="AQ49" i="3"/>
  <c r="AP49" i="3" s="1"/>
  <c r="AR49" i="3"/>
  <c r="U49" i="3"/>
  <c r="AQ50" i="3"/>
  <c r="AP50" i="3" s="1"/>
  <c r="AR50" i="3"/>
  <c r="U50" i="3"/>
  <c r="AQ51" i="3"/>
  <c r="AP51" i="3" s="1"/>
  <c r="AR51" i="3"/>
  <c r="U51" i="3"/>
  <c r="AQ52" i="3"/>
  <c r="AP52" i="3" s="1"/>
  <c r="AR52" i="3"/>
  <c r="U52" i="3"/>
  <c r="AQ53" i="3"/>
  <c r="AP53" i="3" s="1"/>
  <c r="AR53" i="3"/>
  <c r="U53" i="3"/>
  <c r="AQ54" i="3"/>
  <c r="AP54" i="3" s="1"/>
  <c r="AR54" i="3"/>
  <c r="U54" i="3"/>
  <c r="AQ55" i="3"/>
  <c r="AP55" i="3" s="1"/>
  <c r="AR55" i="3"/>
  <c r="U55" i="3"/>
  <c r="AQ56" i="3"/>
  <c r="AP56" i="3" s="1"/>
  <c r="AR56" i="3"/>
  <c r="U56" i="3"/>
  <c r="AQ57" i="3"/>
  <c r="AP57" i="3" s="1"/>
  <c r="AR57" i="3"/>
  <c r="U57" i="3"/>
  <c r="AQ58" i="3"/>
  <c r="AP58" i="3" s="1"/>
  <c r="AR58" i="3"/>
  <c r="U58" i="3"/>
  <c r="AQ59" i="3"/>
  <c r="AP59" i="3" s="1"/>
  <c r="AR59" i="3"/>
  <c r="U59" i="3"/>
  <c r="AQ60" i="3"/>
  <c r="AP60" i="3" s="1"/>
  <c r="AR60" i="3"/>
  <c r="U60" i="3"/>
  <c r="AQ61" i="3"/>
  <c r="AP61" i="3" s="1"/>
  <c r="AR61" i="3"/>
  <c r="U61" i="3"/>
  <c r="AQ62" i="3"/>
  <c r="AP62" i="3" s="1"/>
  <c r="AR62" i="3"/>
  <c r="U62" i="3"/>
  <c r="AQ63" i="3"/>
  <c r="AP63" i="3" s="1"/>
  <c r="AR63" i="3"/>
  <c r="U63" i="3"/>
  <c r="AQ64" i="3"/>
  <c r="AP64" i="3" s="1"/>
  <c r="AR64" i="3"/>
  <c r="U64" i="3"/>
  <c r="AQ65" i="3"/>
  <c r="AP65" i="3" s="1"/>
  <c r="AR65" i="3"/>
  <c r="U65" i="3"/>
  <c r="AQ66" i="3"/>
  <c r="AP66" i="3" s="1"/>
  <c r="AR66" i="3"/>
  <c r="U66" i="3"/>
  <c r="AQ67" i="3"/>
  <c r="AP67" i="3" s="1"/>
  <c r="AR67" i="3"/>
  <c r="U67" i="3"/>
  <c r="AQ68" i="3"/>
  <c r="AP68" i="3" s="1"/>
  <c r="AR68" i="3"/>
  <c r="U68" i="3"/>
  <c r="AQ69" i="3"/>
  <c r="AP69" i="3" s="1"/>
  <c r="AR69" i="3"/>
  <c r="U69" i="3"/>
  <c r="AQ70" i="3"/>
  <c r="AP70" i="3" s="1"/>
  <c r="AR70" i="3"/>
  <c r="U70" i="3"/>
  <c r="AQ71" i="3"/>
  <c r="AP71" i="3" s="1"/>
  <c r="AR71" i="3"/>
  <c r="U71" i="3"/>
  <c r="AQ72" i="3"/>
  <c r="AP72" i="3" s="1"/>
  <c r="AR72" i="3"/>
  <c r="U72" i="3"/>
  <c r="AQ73" i="3"/>
  <c r="AP73" i="3" s="1"/>
  <c r="AR73" i="3"/>
  <c r="U73" i="3"/>
  <c r="AQ74" i="3"/>
  <c r="AP74" i="3" s="1"/>
  <c r="AR74" i="3"/>
  <c r="U74" i="3"/>
  <c r="AQ75" i="3"/>
  <c r="AP75" i="3" s="1"/>
  <c r="AR75" i="3"/>
  <c r="U75" i="3"/>
  <c r="AQ76" i="3"/>
  <c r="AP76" i="3" s="1"/>
  <c r="AR76" i="3"/>
  <c r="U76" i="3"/>
  <c r="AQ77" i="3"/>
  <c r="AP77" i="3" s="1"/>
  <c r="AR77" i="3"/>
  <c r="U77" i="3"/>
  <c r="AQ78" i="3"/>
  <c r="AP78" i="3" s="1"/>
  <c r="AR78" i="3"/>
  <c r="U78" i="3"/>
  <c r="AQ79" i="3"/>
  <c r="AP79" i="3" s="1"/>
  <c r="AR79" i="3"/>
  <c r="U79" i="3"/>
  <c r="AQ80" i="3"/>
  <c r="AP80" i="3" s="1"/>
  <c r="AR80" i="3"/>
  <c r="U80" i="3"/>
  <c r="AQ81" i="3"/>
  <c r="AP81" i="3" s="1"/>
  <c r="AR81" i="3"/>
  <c r="U81" i="3"/>
  <c r="AQ82" i="3"/>
  <c r="AP82" i="3" s="1"/>
  <c r="AR82" i="3"/>
  <c r="U82" i="3"/>
  <c r="AQ83" i="3"/>
  <c r="AP83" i="3" s="1"/>
  <c r="AR83" i="3"/>
  <c r="U83" i="3"/>
  <c r="AQ84" i="3"/>
  <c r="AP84" i="3" s="1"/>
  <c r="AR84" i="3"/>
  <c r="U84" i="3"/>
  <c r="AQ85" i="3"/>
  <c r="AP85" i="3" s="1"/>
  <c r="AR85" i="3"/>
  <c r="U85" i="3"/>
  <c r="AQ86" i="3"/>
  <c r="AP86" i="3" s="1"/>
  <c r="AR86" i="3"/>
  <c r="U86" i="3"/>
  <c r="AQ87" i="3"/>
  <c r="AP87" i="3" s="1"/>
  <c r="AR87" i="3"/>
  <c r="U87" i="3"/>
  <c r="AQ88" i="3"/>
  <c r="AP88" i="3" s="1"/>
  <c r="AR88" i="3"/>
  <c r="U88" i="3"/>
  <c r="AQ89" i="3"/>
  <c r="AP89" i="3" s="1"/>
  <c r="AR89" i="3"/>
  <c r="U89" i="3"/>
  <c r="AQ90" i="3"/>
  <c r="AP90" i="3" s="1"/>
  <c r="AR90" i="3"/>
  <c r="U90" i="3"/>
  <c r="AQ91" i="3"/>
  <c r="AP91" i="3" s="1"/>
  <c r="AR91" i="3"/>
  <c r="U91" i="3"/>
  <c r="AQ92" i="3"/>
  <c r="AP92" i="3" s="1"/>
  <c r="AR92" i="3"/>
  <c r="U92" i="3"/>
  <c r="AQ93" i="3"/>
  <c r="AP93" i="3" s="1"/>
  <c r="AR93" i="3"/>
  <c r="U93" i="3"/>
  <c r="AQ94" i="3"/>
  <c r="AP94" i="3" s="1"/>
  <c r="AR94" i="3"/>
  <c r="U94" i="3"/>
  <c r="AQ95" i="3"/>
  <c r="AP95" i="3" s="1"/>
  <c r="AR95" i="3"/>
  <c r="U95" i="3"/>
  <c r="AQ96" i="3"/>
  <c r="AP96" i="3" s="1"/>
  <c r="AR96" i="3"/>
  <c r="U96" i="3"/>
  <c r="AQ97" i="3"/>
  <c r="AP97" i="3" s="1"/>
  <c r="AR97" i="3"/>
  <c r="U97" i="3"/>
  <c r="AQ98" i="3"/>
  <c r="AP98" i="3" s="1"/>
  <c r="AR98" i="3"/>
  <c r="U98" i="3"/>
  <c r="AQ99" i="3"/>
  <c r="AP99" i="3" s="1"/>
  <c r="AR99" i="3"/>
  <c r="U99" i="3"/>
  <c r="AQ100" i="3"/>
  <c r="AP100" i="3" s="1"/>
  <c r="AR100" i="3"/>
  <c r="U100" i="3"/>
  <c r="AQ101" i="3"/>
  <c r="AP101" i="3" s="1"/>
  <c r="AR101" i="3"/>
  <c r="U101" i="3"/>
  <c r="AQ102" i="3"/>
  <c r="AP102" i="3" s="1"/>
  <c r="AR102" i="3"/>
  <c r="U102" i="3"/>
  <c r="AQ103" i="3"/>
  <c r="AP103" i="3" s="1"/>
  <c r="AR103" i="3"/>
  <c r="U103" i="3"/>
  <c r="AQ104" i="3"/>
  <c r="AP104" i="3" s="1"/>
  <c r="AR104" i="3"/>
  <c r="U104" i="3"/>
  <c r="AQ105" i="3"/>
  <c r="AP105" i="3" s="1"/>
  <c r="AR105" i="3"/>
  <c r="U105" i="3"/>
  <c r="AQ106" i="3"/>
  <c r="AP106" i="3" s="1"/>
  <c r="AR106" i="3"/>
  <c r="U106" i="3"/>
  <c r="AQ107" i="3"/>
  <c r="AP107" i="3" s="1"/>
  <c r="AR107" i="3"/>
  <c r="U107" i="3"/>
  <c r="AQ108" i="3"/>
  <c r="AP108" i="3" s="1"/>
  <c r="AR108" i="3"/>
  <c r="U108" i="3"/>
  <c r="AQ109" i="3"/>
  <c r="AP109" i="3" s="1"/>
  <c r="AR109" i="3"/>
  <c r="U109" i="3"/>
  <c r="AQ110" i="3"/>
  <c r="AP110" i="3" s="1"/>
  <c r="AR110" i="3"/>
  <c r="U110" i="3"/>
  <c r="AQ111" i="3"/>
  <c r="AP111" i="3" s="1"/>
  <c r="AR111" i="3"/>
  <c r="U111" i="3"/>
  <c r="AQ112" i="3"/>
  <c r="AP112" i="3" s="1"/>
  <c r="AR112" i="3"/>
  <c r="U112" i="3"/>
  <c r="AQ113" i="3"/>
  <c r="AP113" i="3" s="1"/>
  <c r="AR113" i="3"/>
  <c r="U113" i="3"/>
  <c r="AQ114" i="3"/>
  <c r="AP114" i="3" s="1"/>
  <c r="AR114" i="3"/>
  <c r="U114" i="3"/>
  <c r="AQ115" i="3"/>
  <c r="AP115" i="3" s="1"/>
  <c r="AR115" i="3"/>
  <c r="U115" i="3"/>
  <c r="S81" i="1"/>
  <c r="V81" i="1"/>
  <c r="W81" i="1"/>
  <c r="A82" i="1"/>
  <c r="A83" i="1" s="1"/>
  <c r="A84" i="1" s="1"/>
  <c r="A85" i="1" s="1"/>
  <c r="A86" i="1" s="1"/>
  <c r="A87" i="1" s="1"/>
  <c r="A88" i="1" s="1"/>
  <c r="A89" i="1" s="1"/>
  <c r="A90" i="1" s="1"/>
  <c r="A91" i="1" s="1"/>
  <c r="A92" i="1" s="1"/>
  <c r="A93" i="1" s="1"/>
  <c r="A94" i="1" s="1"/>
  <c r="A95" i="1" s="1"/>
  <c r="A96" i="1" s="1"/>
  <c r="A97" i="1" s="1"/>
  <c r="A98" i="1" s="1"/>
  <c r="B82" i="1"/>
  <c r="D82" i="1"/>
  <c r="D83" i="1" s="1"/>
  <c r="D84" i="1" s="1"/>
  <c r="D85" i="1" s="1"/>
  <c r="D86" i="1" s="1"/>
  <c r="D87" i="1" s="1"/>
  <c r="D88" i="1" s="1"/>
  <c r="D89" i="1" s="1"/>
  <c r="D90" i="1" s="1"/>
  <c r="D91" i="1" s="1"/>
  <c r="D92" i="1" s="1"/>
  <c r="D93" i="1" s="1"/>
  <c r="D94" i="1" s="1"/>
  <c r="D95" i="1" s="1"/>
  <c r="D96" i="1" s="1"/>
  <c r="D97" i="1" s="1"/>
  <c r="D98" i="1" s="1"/>
  <c r="E82" i="1"/>
  <c r="W82" i="1"/>
  <c r="W83" i="1"/>
  <c r="W84" i="1"/>
  <c r="W85" i="1"/>
  <c r="W86" i="1"/>
  <c r="W87" i="1"/>
  <c r="W88" i="1"/>
  <c r="W89" i="1"/>
  <c r="W90" i="1"/>
  <c r="W91" i="1"/>
  <c r="W92" i="1"/>
  <c r="W93" i="1"/>
  <c r="W94" i="1"/>
  <c r="W95" i="1"/>
  <c r="W96" i="1"/>
  <c r="W97" i="1"/>
  <c r="W98" i="1"/>
  <c r="W188" i="1"/>
  <c r="W187" i="1"/>
  <c r="W186" i="1"/>
  <c r="W185" i="1"/>
  <c r="W184" i="1"/>
  <c r="W183" i="1"/>
  <c r="W182" i="1"/>
  <c r="W181" i="1"/>
  <c r="W180" i="1"/>
  <c r="W179" i="1"/>
  <c r="W178" i="1"/>
  <c r="W177" i="1"/>
  <c r="W176" i="1"/>
  <c r="W175" i="1"/>
  <c r="W174" i="1"/>
  <c r="W173" i="1"/>
  <c r="W172" i="1"/>
  <c r="E172" i="1"/>
  <c r="E173" i="1" s="1"/>
  <c r="E174" i="1" s="1"/>
  <c r="E175" i="1" s="1"/>
  <c r="D172" i="1"/>
  <c r="D173" i="1" s="1"/>
  <c r="B172" i="1"/>
  <c r="B173" i="1" s="1"/>
  <c r="B174" i="1" s="1"/>
  <c r="B175" i="1" s="1"/>
  <c r="B176" i="1" s="1"/>
  <c r="B177" i="1" s="1"/>
  <c r="A172" i="1"/>
  <c r="W171" i="1"/>
  <c r="V171" i="1"/>
  <c r="S171" i="1"/>
  <c r="W170" i="1"/>
  <c r="W169" i="1"/>
  <c r="W168" i="1"/>
  <c r="W167" i="1"/>
  <c r="W166" i="1"/>
  <c r="W165" i="1"/>
  <c r="W164" i="1"/>
  <c r="W163" i="1"/>
  <c r="W162" i="1"/>
  <c r="W161" i="1"/>
  <c r="W160" i="1"/>
  <c r="W159" i="1"/>
  <c r="W158" i="1"/>
  <c r="W157" i="1"/>
  <c r="W156" i="1"/>
  <c r="W155" i="1"/>
  <c r="W154" i="1"/>
  <c r="E154" i="1"/>
  <c r="E155" i="1" s="1"/>
  <c r="E156" i="1" s="1"/>
  <c r="E157" i="1" s="1"/>
  <c r="E158" i="1" s="1"/>
  <c r="E159" i="1" s="1"/>
  <c r="D154" i="1"/>
  <c r="B154" i="1"/>
  <c r="A154" i="1"/>
  <c r="A155" i="1" s="1"/>
  <c r="A156" i="1" s="1"/>
  <c r="A157" i="1" s="1"/>
  <c r="A158" i="1" s="1"/>
  <c r="A159" i="1" s="1"/>
  <c r="A160" i="1" s="1"/>
  <c r="A161" i="1" s="1"/>
  <c r="A162" i="1" s="1"/>
  <c r="A163" i="1" s="1"/>
  <c r="A164" i="1" s="1"/>
  <c r="A165" i="1" s="1"/>
  <c r="A166" i="1" s="1"/>
  <c r="A167" i="1" s="1"/>
  <c r="A168" i="1" s="1"/>
  <c r="A169" i="1" s="1"/>
  <c r="A170" i="1" s="1"/>
  <c r="W153" i="1"/>
  <c r="V153" i="1"/>
  <c r="S153" i="1"/>
  <c r="W152" i="1"/>
  <c r="W151" i="1"/>
  <c r="W150" i="1"/>
  <c r="W149" i="1"/>
  <c r="W148" i="1"/>
  <c r="W147" i="1"/>
  <c r="W146" i="1"/>
  <c r="W145" i="1"/>
  <c r="W144" i="1"/>
  <c r="W143" i="1"/>
  <c r="W142" i="1"/>
  <c r="W141" i="1"/>
  <c r="W140" i="1"/>
  <c r="W139" i="1"/>
  <c r="W138" i="1"/>
  <c r="W137" i="1"/>
  <c r="W136" i="1"/>
  <c r="E136" i="1"/>
  <c r="D136" i="1"/>
  <c r="D137" i="1" s="1"/>
  <c r="D138" i="1" s="1"/>
  <c r="D139" i="1" s="1"/>
  <c r="D140" i="1" s="1"/>
  <c r="D141" i="1" s="1"/>
  <c r="D142" i="1" s="1"/>
  <c r="D143" i="1" s="1"/>
  <c r="D144" i="1" s="1"/>
  <c r="D145" i="1" s="1"/>
  <c r="D146" i="1" s="1"/>
  <c r="D147" i="1" s="1"/>
  <c r="D148" i="1" s="1"/>
  <c r="D149" i="1" s="1"/>
  <c r="D150" i="1" s="1"/>
  <c r="D151" i="1" s="1"/>
  <c r="D152" i="1" s="1"/>
  <c r="B136" i="1"/>
  <c r="B137" i="1" s="1"/>
  <c r="B138" i="1" s="1"/>
  <c r="A136" i="1"/>
  <c r="A137" i="1" s="1"/>
  <c r="A138" i="1" s="1"/>
  <c r="A139" i="1" s="1"/>
  <c r="A140" i="1" s="1"/>
  <c r="A141" i="1" s="1"/>
  <c r="A142" i="1" s="1"/>
  <c r="A143" i="1" s="1"/>
  <c r="A144" i="1" s="1"/>
  <c r="A145" i="1" s="1"/>
  <c r="A146" i="1" s="1"/>
  <c r="A147" i="1" s="1"/>
  <c r="A148" i="1" s="1"/>
  <c r="A149" i="1" s="1"/>
  <c r="A150" i="1" s="1"/>
  <c r="A151" i="1" s="1"/>
  <c r="A152" i="1" s="1"/>
  <c r="W135" i="1"/>
  <c r="V135" i="1"/>
  <c r="S135" i="1"/>
  <c r="W134" i="1"/>
  <c r="W133" i="1"/>
  <c r="W132" i="1"/>
  <c r="W131" i="1"/>
  <c r="W130" i="1"/>
  <c r="W129" i="1"/>
  <c r="W128" i="1"/>
  <c r="W127" i="1"/>
  <c r="W126" i="1"/>
  <c r="W125" i="1"/>
  <c r="W124" i="1"/>
  <c r="W123" i="1"/>
  <c r="W122" i="1"/>
  <c r="W121" i="1"/>
  <c r="W120" i="1"/>
  <c r="W119" i="1"/>
  <c r="W118" i="1"/>
  <c r="E118" i="1"/>
  <c r="E119" i="1" s="1"/>
  <c r="E120" i="1" s="1"/>
  <c r="E121" i="1" s="1"/>
  <c r="D118" i="1"/>
  <c r="D119" i="1" s="1"/>
  <c r="D120" i="1" s="1"/>
  <c r="D121" i="1" s="1"/>
  <c r="D122" i="1" s="1"/>
  <c r="D123" i="1" s="1"/>
  <c r="D124" i="1" s="1"/>
  <c r="D125" i="1" s="1"/>
  <c r="D126" i="1" s="1"/>
  <c r="D127" i="1" s="1"/>
  <c r="D128" i="1" s="1"/>
  <c r="D129" i="1" s="1"/>
  <c r="D130" i="1" s="1"/>
  <c r="D131" i="1" s="1"/>
  <c r="D132" i="1" s="1"/>
  <c r="D133" i="1" s="1"/>
  <c r="D134" i="1" s="1"/>
  <c r="B118" i="1"/>
  <c r="B119" i="1" s="1"/>
  <c r="A118" i="1"/>
  <c r="A119" i="1" s="1"/>
  <c r="A120" i="1" s="1"/>
  <c r="A121" i="1" s="1"/>
  <c r="A122" i="1" s="1"/>
  <c r="A123" i="1" s="1"/>
  <c r="A124" i="1" s="1"/>
  <c r="A125" i="1" s="1"/>
  <c r="A126" i="1" s="1"/>
  <c r="A127" i="1" s="1"/>
  <c r="A128" i="1" s="1"/>
  <c r="A129" i="1" s="1"/>
  <c r="A130" i="1" s="1"/>
  <c r="A131" i="1" s="1"/>
  <c r="A132" i="1" s="1"/>
  <c r="A133" i="1" s="1"/>
  <c r="A134" i="1" s="1"/>
  <c r="W117" i="1"/>
  <c r="V117" i="1"/>
  <c r="S117" i="1"/>
  <c r="W116" i="1"/>
  <c r="W115" i="1"/>
  <c r="W114" i="1"/>
  <c r="W113" i="1"/>
  <c r="W112" i="1"/>
  <c r="W111" i="1"/>
  <c r="W110" i="1"/>
  <c r="W109" i="1"/>
  <c r="W108" i="1"/>
  <c r="W107" i="1"/>
  <c r="W106" i="1"/>
  <c r="W105" i="1"/>
  <c r="W104" i="1"/>
  <c r="W103" i="1"/>
  <c r="W102" i="1"/>
  <c r="W101" i="1"/>
  <c r="W100" i="1"/>
  <c r="E100" i="1"/>
  <c r="E101" i="1" s="1"/>
  <c r="E102" i="1" s="1"/>
  <c r="D100" i="1"/>
  <c r="D101" i="1" s="1"/>
  <c r="D102" i="1" s="1"/>
  <c r="D103" i="1" s="1"/>
  <c r="D104" i="1" s="1"/>
  <c r="D105" i="1" s="1"/>
  <c r="D106" i="1" s="1"/>
  <c r="D107" i="1" s="1"/>
  <c r="D108" i="1" s="1"/>
  <c r="D109" i="1" s="1"/>
  <c r="D110" i="1" s="1"/>
  <c r="D111" i="1" s="1"/>
  <c r="D112" i="1" s="1"/>
  <c r="D113" i="1" s="1"/>
  <c r="D114" i="1" s="1"/>
  <c r="D115" i="1" s="1"/>
  <c r="D116" i="1" s="1"/>
  <c r="B100" i="1"/>
  <c r="B101" i="1" s="1"/>
  <c r="A100" i="1"/>
  <c r="A101" i="1" s="1"/>
  <c r="A102" i="1" s="1"/>
  <c r="A103" i="1" s="1"/>
  <c r="A104" i="1" s="1"/>
  <c r="A105" i="1" s="1"/>
  <c r="A106" i="1" s="1"/>
  <c r="A107" i="1" s="1"/>
  <c r="A108" i="1" s="1"/>
  <c r="A109" i="1" s="1"/>
  <c r="A110" i="1" s="1"/>
  <c r="A111" i="1" s="1"/>
  <c r="A112" i="1" s="1"/>
  <c r="A113" i="1" s="1"/>
  <c r="A114" i="1" s="1"/>
  <c r="A115" i="1" s="1"/>
  <c r="A116" i="1" s="1"/>
  <c r="W99" i="1"/>
  <c r="V99" i="1"/>
  <c r="S99" i="1"/>
  <c r="M122" i="2"/>
  <c r="N122" i="2" s="1"/>
  <c r="M121" i="2"/>
  <c r="N121" i="2" s="1"/>
  <c r="M120" i="2"/>
  <c r="N120" i="2" s="1"/>
  <c r="M119" i="2"/>
  <c r="N119" i="2" s="1"/>
  <c r="M118" i="2"/>
  <c r="N118" i="2" s="1"/>
  <c r="M117" i="2"/>
  <c r="N117" i="2" s="1"/>
  <c r="M116" i="2"/>
  <c r="N116" i="2" s="1"/>
  <c r="M115" i="2"/>
  <c r="N115" i="2" s="1"/>
  <c r="M114" i="2"/>
  <c r="N114" i="2" s="1"/>
  <c r="M113" i="2"/>
  <c r="N113" i="2" s="1"/>
  <c r="M112" i="2"/>
  <c r="N112" i="2" s="1"/>
  <c r="M111" i="2"/>
  <c r="N111" i="2" s="1"/>
  <c r="M110" i="2"/>
  <c r="N110" i="2" s="1"/>
  <c r="M109" i="2"/>
  <c r="N109" i="2" s="1"/>
  <c r="M108" i="2"/>
  <c r="N108" i="2" s="1"/>
  <c r="M107" i="2"/>
  <c r="N107" i="2" s="1"/>
  <c r="M106" i="2"/>
  <c r="N106" i="2" s="1"/>
  <c r="C106" i="2"/>
  <c r="B106" i="2"/>
  <c r="B107" i="2" s="1"/>
  <c r="B108" i="2" s="1"/>
  <c r="B109" i="2" s="1"/>
  <c r="B110" i="2" s="1"/>
  <c r="B111" i="2" s="1"/>
  <c r="B112" i="2" s="1"/>
  <c r="B113" i="2" s="1"/>
  <c r="B114" i="2" s="1"/>
  <c r="B115" i="2" s="1"/>
  <c r="B116" i="2" s="1"/>
  <c r="B117" i="2" s="1"/>
  <c r="B118" i="2" s="1"/>
  <c r="B119" i="2" s="1"/>
  <c r="B120" i="2" s="1"/>
  <c r="B121" i="2" s="1"/>
  <c r="B122" i="2" s="1"/>
  <c r="M105" i="2"/>
  <c r="N105" i="2" s="1"/>
  <c r="L105" i="2"/>
  <c r="M104" i="2"/>
  <c r="N104" i="2" s="1"/>
  <c r="M103" i="2"/>
  <c r="N103" i="2" s="1"/>
  <c r="M102" i="2"/>
  <c r="N102" i="2" s="1"/>
  <c r="M101" i="2"/>
  <c r="N101" i="2" s="1"/>
  <c r="M100" i="2"/>
  <c r="N100" i="2" s="1"/>
  <c r="M99" i="2"/>
  <c r="N99" i="2" s="1"/>
  <c r="M98" i="2"/>
  <c r="N98" i="2" s="1"/>
  <c r="M97" i="2"/>
  <c r="N97" i="2" s="1"/>
  <c r="M96" i="2"/>
  <c r="N96" i="2" s="1"/>
  <c r="M95" i="2"/>
  <c r="N95" i="2" s="1"/>
  <c r="M94" i="2"/>
  <c r="N94" i="2" s="1"/>
  <c r="M93" i="2"/>
  <c r="N93" i="2" s="1"/>
  <c r="M92" i="2"/>
  <c r="N92" i="2" s="1"/>
  <c r="M91" i="2"/>
  <c r="N91" i="2" s="1"/>
  <c r="M90" i="2"/>
  <c r="N90" i="2" s="1"/>
  <c r="M89" i="2"/>
  <c r="N89" i="2" s="1"/>
  <c r="M88" i="2"/>
  <c r="N88" i="2" s="1"/>
  <c r="C88" i="2"/>
  <c r="B88" i="2"/>
  <c r="B89" i="2" s="1"/>
  <c r="B90" i="2" s="1"/>
  <c r="B91" i="2" s="1"/>
  <c r="B92" i="2" s="1"/>
  <c r="B93" i="2" s="1"/>
  <c r="B94" i="2" s="1"/>
  <c r="B95" i="2" s="1"/>
  <c r="B96" i="2" s="1"/>
  <c r="B97" i="2" s="1"/>
  <c r="B98" i="2" s="1"/>
  <c r="B99" i="2" s="1"/>
  <c r="B100" i="2" s="1"/>
  <c r="B101" i="2" s="1"/>
  <c r="B102" i="2" s="1"/>
  <c r="B103" i="2" s="1"/>
  <c r="B104" i="2" s="1"/>
  <c r="M87" i="2"/>
  <c r="N87" i="2" s="1"/>
  <c r="L87" i="2"/>
  <c r="M86" i="2"/>
  <c r="N86" i="2" s="1"/>
  <c r="M85" i="2"/>
  <c r="N85" i="2" s="1"/>
  <c r="M84" i="2"/>
  <c r="M83" i="2"/>
  <c r="N83" i="2" s="1"/>
  <c r="M82" i="2"/>
  <c r="Q82" i="2" s="1"/>
  <c r="M81" i="2"/>
  <c r="N81" i="2" s="1"/>
  <c r="M80" i="2"/>
  <c r="M79" i="2"/>
  <c r="N79" i="2" s="1"/>
  <c r="M78" i="2"/>
  <c r="M77" i="2"/>
  <c r="Q77" i="2" s="1"/>
  <c r="M76" i="2"/>
  <c r="Q76" i="2" s="1"/>
  <c r="M75" i="2"/>
  <c r="N75" i="2" s="1"/>
  <c r="M74" i="2"/>
  <c r="M73" i="2"/>
  <c r="Q73" i="2" s="1"/>
  <c r="M72" i="2"/>
  <c r="M71" i="2"/>
  <c r="Q71" i="2" s="1"/>
  <c r="M70" i="2"/>
  <c r="C70" i="2"/>
  <c r="B70" i="2"/>
  <c r="B71" i="2" s="1"/>
  <c r="B72" i="2" s="1"/>
  <c r="B73" i="2" s="1"/>
  <c r="B74" i="2" s="1"/>
  <c r="B75" i="2" s="1"/>
  <c r="B76" i="2" s="1"/>
  <c r="B77" i="2" s="1"/>
  <c r="B78" i="2" s="1"/>
  <c r="B79" i="2" s="1"/>
  <c r="B80" i="2" s="1"/>
  <c r="B81" i="2" s="1"/>
  <c r="B82" i="2" s="1"/>
  <c r="B83" i="2" s="1"/>
  <c r="B84" i="2" s="1"/>
  <c r="B85" i="2" s="1"/>
  <c r="B86" i="2" s="1"/>
  <c r="M69" i="2"/>
  <c r="L69" i="2"/>
  <c r="CL20" i="3"/>
  <c r="CK20" i="3"/>
  <c r="CJ20" i="3"/>
  <c r="CI20" i="3"/>
  <c r="CG20" i="3"/>
  <c r="CF20" i="3"/>
  <c r="CE20" i="3"/>
  <c r="CD20" i="3"/>
  <c r="C14" i="5"/>
  <c r="C13" i="5"/>
  <c r="C12" i="5"/>
  <c r="C11" i="5"/>
  <c r="C10" i="5"/>
  <c r="AR21" i="3"/>
  <c r="AV20" i="3"/>
  <c r="AU20" i="3"/>
  <c r="AT20" i="3"/>
  <c r="AS20" i="3"/>
  <c r="AQ21" i="3"/>
  <c r="AP21" i="3" s="1"/>
  <c r="W80" i="1"/>
  <c r="W79" i="1"/>
  <c r="W78" i="1"/>
  <c r="W77" i="1"/>
  <c r="W76" i="1"/>
  <c r="W75" i="1"/>
  <c r="W74" i="1"/>
  <c r="W73" i="1"/>
  <c r="W72" i="1"/>
  <c r="W71" i="1"/>
  <c r="W70" i="1"/>
  <c r="W69" i="1"/>
  <c r="W68" i="1"/>
  <c r="W67" i="1"/>
  <c r="W66" i="1"/>
  <c r="W65" i="1"/>
  <c r="W64" i="1"/>
  <c r="W63" i="1"/>
  <c r="E64" i="1"/>
  <c r="E65" i="1" s="1"/>
  <c r="D64" i="1"/>
  <c r="D65" i="1" s="1"/>
  <c r="D66" i="1" s="1"/>
  <c r="D67" i="1" s="1"/>
  <c r="D68" i="1" s="1"/>
  <c r="D69" i="1" s="1"/>
  <c r="D70" i="1" s="1"/>
  <c r="D71" i="1" s="1"/>
  <c r="D72" i="1" s="1"/>
  <c r="D73" i="1" s="1"/>
  <c r="D74" i="1" s="1"/>
  <c r="D75" i="1" s="1"/>
  <c r="D76" i="1" s="1"/>
  <c r="D77" i="1" s="1"/>
  <c r="D78" i="1" s="1"/>
  <c r="D79" i="1" s="1"/>
  <c r="D80" i="1" s="1"/>
  <c r="V63" i="1"/>
  <c r="C64" i="1"/>
  <c r="C65" i="1"/>
  <c r="U65" i="1" s="1"/>
  <c r="T65" i="1" s="1"/>
  <c r="C66" i="1"/>
  <c r="C67" i="1"/>
  <c r="U67" i="1" s="1"/>
  <c r="T67" i="1" s="1"/>
  <c r="C68" i="1"/>
  <c r="C86" i="1" s="1"/>
  <c r="C69" i="1"/>
  <c r="U69" i="1" s="1"/>
  <c r="T69" i="1" s="1"/>
  <c r="C70" i="1"/>
  <c r="C88" i="1" s="1"/>
  <c r="C71" i="1"/>
  <c r="C89" i="1" s="1"/>
  <c r="C72" i="1"/>
  <c r="C90" i="1" s="1"/>
  <c r="C73" i="1"/>
  <c r="C91" i="1" s="1"/>
  <c r="C74" i="1"/>
  <c r="C92" i="1" s="1"/>
  <c r="C75" i="1"/>
  <c r="C93" i="1" s="1"/>
  <c r="C76" i="1"/>
  <c r="C94" i="1" s="1"/>
  <c r="C77" i="1"/>
  <c r="C95" i="1" s="1"/>
  <c r="C78" i="1"/>
  <c r="C96" i="1" s="1"/>
  <c r="C79" i="1"/>
  <c r="C97" i="1" s="1"/>
  <c r="C80" i="1"/>
  <c r="C98" i="1" s="1"/>
  <c r="C63" i="1"/>
  <c r="S63" i="1"/>
  <c r="B64" i="1"/>
  <c r="B65" i="1" s="1"/>
  <c r="B66" i="1" s="1"/>
  <c r="B67" i="1" s="1"/>
  <c r="B68" i="1" s="1"/>
  <c r="B69" i="1" s="1"/>
  <c r="B70" i="1" s="1"/>
  <c r="B71" i="1" s="1"/>
  <c r="B72" i="1" s="1"/>
  <c r="B73" i="1" s="1"/>
  <c r="B74" i="1" s="1"/>
  <c r="B75" i="1" s="1"/>
  <c r="B76" i="1" s="1"/>
  <c r="B77" i="1" s="1"/>
  <c r="B78" i="1" s="1"/>
  <c r="B79" i="1" s="1"/>
  <c r="B80" i="1" s="1"/>
  <c r="A64" i="1"/>
  <c r="A65" i="1" s="1"/>
  <c r="A66" i="1" s="1"/>
  <c r="A67" i="1" s="1"/>
  <c r="A68" i="1" s="1"/>
  <c r="A69" i="1" s="1"/>
  <c r="A70" i="1" s="1"/>
  <c r="A71" i="1" s="1"/>
  <c r="A72" i="1" s="1"/>
  <c r="A73" i="1" s="1"/>
  <c r="A74" i="1" s="1"/>
  <c r="A75" i="1" s="1"/>
  <c r="A76" i="1" s="1"/>
  <c r="A77" i="1" s="1"/>
  <c r="A78" i="1" s="1"/>
  <c r="A79" i="1" s="1"/>
  <c r="A80" i="1" s="1"/>
  <c r="AV44" i="1"/>
  <c r="AU44" i="1"/>
  <c r="AS44" i="1"/>
  <c r="AT44" i="1"/>
  <c r="M68" i="2"/>
  <c r="M67" i="2"/>
  <c r="M66" i="2"/>
  <c r="Q66" i="2" s="1"/>
  <c r="M65" i="2"/>
  <c r="M64" i="2"/>
  <c r="M63" i="2"/>
  <c r="M62" i="2"/>
  <c r="Q62" i="2" s="1"/>
  <c r="M61" i="2"/>
  <c r="M60" i="2"/>
  <c r="M59" i="2"/>
  <c r="M58" i="2"/>
  <c r="Q58" i="2" s="1"/>
  <c r="M57" i="2"/>
  <c r="M56" i="2"/>
  <c r="M55" i="2"/>
  <c r="Q55" i="2" s="1"/>
  <c r="M54" i="2"/>
  <c r="Q54" i="2" s="1"/>
  <c r="M53" i="2"/>
  <c r="M52" i="2"/>
  <c r="M51" i="2"/>
  <c r="L51" i="2"/>
  <c r="C52" i="2"/>
  <c r="C53" i="2" s="1"/>
  <c r="C54" i="2" s="1"/>
  <c r="C55" i="2" s="1"/>
  <c r="C56" i="2" s="1"/>
  <c r="C57" i="2" s="1"/>
  <c r="C58" i="2" s="1"/>
  <c r="C59" i="2" s="1"/>
  <c r="C60" i="2" s="1"/>
  <c r="C61" i="2" s="1"/>
  <c r="C62" i="2" s="1"/>
  <c r="C63" i="2" s="1"/>
  <c r="C64" i="2" s="1"/>
  <c r="C65" i="2" s="1"/>
  <c r="C66" i="2" s="1"/>
  <c r="C67" i="2" s="1"/>
  <c r="C68" i="2" s="1"/>
  <c r="B52" i="2"/>
  <c r="B53" i="2" s="1"/>
  <c r="B54" i="2" s="1"/>
  <c r="B55" i="2" s="1"/>
  <c r="B56" i="2" s="1"/>
  <c r="B57" i="2" s="1"/>
  <c r="B58" i="2" s="1"/>
  <c r="B59" i="2" s="1"/>
  <c r="B60" i="2" s="1"/>
  <c r="B61" i="2" s="1"/>
  <c r="B62" i="2" s="1"/>
  <c r="B63" i="2" s="1"/>
  <c r="B64" i="2" s="1"/>
  <c r="B65" i="2" s="1"/>
  <c r="B66" i="2" s="1"/>
  <c r="B67" i="2" s="1"/>
  <c r="B68" i="2" s="1"/>
  <c r="A52" i="2"/>
  <c r="K52" i="2" s="1"/>
  <c r="J52" i="2" s="1"/>
  <c r="S52" i="2" s="1"/>
  <c r="A53" i="2"/>
  <c r="K53" i="2" s="1"/>
  <c r="J53" i="2" s="1"/>
  <c r="S53" i="2" s="1"/>
  <c r="A54" i="2"/>
  <c r="K54" i="2" s="1"/>
  <c r="J54" i="2" s="1"/>
  <c r="S54" i="2" s="1"/>
  <c r="A55" i="2"/>
  <c r="K55" i="2" s="1"/>
  <c r="J55" i="2" s="1"/>
  <c r="S55" i="2" s="1"/>
  <c r="A56" i="2"/>
  <c r="K56" i="2" s="1"/>
  <c r="J56" i="2" s="1"/>
  <c r="S56" i="2" s="1"/>
  <c r="A57" i="2"/>
  <c r="K57" i="2" s="1"/>
  <c r="J57" i="2" s="1"/>
  <c r="S57" i="2" s="1"/>
  <c r="K58" i="2"/>
  <c r="J58" i="2" s="1"/>
  <c r="S58" i="2" s="1"/>
  <c r="A59" i="2"/>
  <c r="K59" i="2" s="1"/>
  <c r="J59" i="2" s="1"/>
  <c r="S59" i="2" s="1"/>
  <c r="A60" i="2"/>
  <c r="K60" i="2" s="1"/>
  <c r="J60" i="2" s="1"/>
  <c r="S60" i="2" s="1"/>
  <c r="A61" i="2"/>
  <c r="K61" i="2" s="1"/>
  <c r="J61" i="2" s="1"/>
  <c r="S61" i="2" s="1"/>
  <c r="A62" i="2"/>
  <c r="K62" i="2" s="1"/>
  <c r="J62" i="2" s="1"/>
  <c r="S62" i="2" s="1"/>
  <c r="A63" i="2"/>
  <c r="K63" i="2" s="1"/>
  <c r="J63" i="2" s="1"/>
  <c r="S63" i="2" s="1"/>
  <c r="A64" i="2"/>
  <c r="K64" i="2" s="1"/>
  <c r="J64" i="2" s="1"/>
  <c r="S64" i="2" s="1"/>
  <c r="A65" i="2"/>
  <c r="K65" i="2" s="1"/>
  <c r="J65" i="2" s="1"/>
  <c r="S65" i="2" s="1"/>
  <c r="A66" i="2"/>
  <c r="K66" i="2" s="1"/>
  <c r="J66" i="2" s="1"/>
  <c r="S66" i="2" s="1"/>
  <c r="A67" i="2"/>
  <c r="K67" i="2" s="1"/>
  <c r="J67" i="2" s="1"/>
  <c r="A68" i="2"/>
  <c r="A51" i="2"/>
  <c r="K51" i="2" s="1"/>
  <c r="J51" i="2" s="1"/>
  <c r="S51" i="2" s="1"/>
  <c r="K50" i="2"/>
  <c r="J50" i="2" s="1"/>
  <c r="K49" i="2"/>
  <c r="J49" i="2" s="1"/>
  <c r="K48" i="2"/>
  <c r="J48" i="2" s="1"/>
  <c r="K47" i="2"/>
  <c r="J47" i="2" s="1"/>
  <c r="K46" i="2"/>
  <c r="J46" i="2" s="1"/>
  <c r="K45" i="2"/>
  <c r="J45" i="2" s="1"/>
  <c r="K44" i="2"/>
  <c r="J44" i="2" s="1"/>
  <c r="K43" i="2"/>
  <c r="J43" i="2" s="1"/>
  <c r="K42" i="2"/>
  <c r="J42" i="2" s="1"/>
  <c r="K41" i="2"/>
  <c r="J41" i="2" s="1"/>
  <c r="K40" i="2"/>
  <c r="J40" i="2" s="1"/>
  <c r="K39" i="2"/>
  <c r="J39" i="2" s="1"/>
  <c r="K38" i="2"/>
  <c r="J38" i="2" s="1"/>
  <c r="K37" i="2"/>
  <c r="J37" i="2" s="1"/>
  <c r="K36" i="2"/>
  <c r="J36" i="2" s="1"/>
  <c r="K35" i="2"/>
  <c r="J35" i="2" s="1"/>
  <c r="K34" i="2"/>
  <c r="J34" i="2" s="1"/>
  <c r="K33" i="2"/>
  <c r="J33" i="2" s="1"/>
  <c r="S33" i="2" s="1"/>
  <c r="Q32" i="2"/>
  <c r="P32" i="2"/>
  <c r="O32" i="2"/>
  <c r="N32" i="2"/>
  <c r="Q31" i="2"/>
  <c r="P31" i="2"/>
  <c r="O31" i="2"/>
  <c r="N31" i="2"/>
  <c r="M50" i="2"/>
  <c r="Q50" i="2" s="1"/>
  <c r="M49" i="2"/>
  <c r="M48" i="2"/>
  <c r="M47" i="2"/>
  <c r="M46" i="2"/>
  <c r="Q46" i="2" s="1"/>
  <c r="M45" i="2"/>
  <c r="M44" i="2"/>
  <c r="M43" i="2"/>
  <c r="M42" i="2"/>
  <c r="Q42" i="2" s="1"/>
  <c r="M41" i="2"/>
  <c r="M40" i="2"/>
  <c r="M39" i="2"/>
  <c r="M38" i="2"/>
  <c r="Q38" i="2" s="1"/>
  <c r="M37" i="2"/>
  <c r="M36" i="2"/>
  <c r="M35" i="2"/>
  <c r="M34" i="2"/>
  <c r="Q34" i="2" s="1"/>
  <c r="M33" i="2"/>
  <c r="O33" i="2" s="1"/>
  <c r="L33" i="2"/>
  <c r="C34" i="2"/>
  <c r="C35" i="2" s="1"/>
  <c r="C36" i="2" s="1"/>
  <c r="C37" i="2" s="1"/>
  <c r="C38" i="2" s="1"/>
  <c r="C39" i="2" s="1"/>
  <c r="C40" i="2" s="1"/>
  <c r="C41" i="2" s="1"/>
  <c r="C42" i="2" s="1"/>
  <c r="C43" i="2" s="1"/>
  <c r="C44" i="2" s="1"/>
  <c r="C45" i="2" s="1"/>
  <c r="C46" i="2" s="1"/>
  <c r="C47" i="2" s="1"/>
  <c r="C48" i="2" s="1"/>
  <c r="C49" i="2" s="1"/>
  <c r="C50" i="2" s="1"/>
  <c r="B34" i="2"/>
  <c r="B35" i="2" s="1"/>
  <c r="B36" i="2" s="1"/>
  <c r="B37" i="2" s="1"/>
  <c r="B38" i="2" s="1"/>
  <c r="B39" i="2" s="1"/>
  <c r="B40" i="2" s="1"/>
  <c r="B41" i="2" s="1"/>
  <c r="B42" i="2" s="1"/>
  <c r="B43" i="2" s="1"/>
  <c r="B44" i="2" s="1"/>
  <c r="B45" i="2" s="1"/>
  <c r="B46" i="2" s="1"/>
  <c r="B47" i="2" s="1"/>
  <c r="B48" i="2" s="1"/>
  <c r="B49" i="2" s="1"/>
  <c r="B50" i="2" s="1"/>
  <c r="U46" i="1"/>
  <c r="T46" i="1" s="1"/>
  <c r="U47" i="1"/>
  <c r="T47" i="1" s="1"/>
  <c r="U48" i="1"/>
  <c r="T48" i="1" s="1"/>
  <c r="U49" i="1"/>
  <c r="T49" i="1" s="1"/>
  <c r="U50" i="1"/>
  <c r="T50" i="1" s="1"/>
  <c r="U51" i="1"/>
  <c r="T51" i="1" s="1"/>
  <c r="U52" i="1"/>
  <c r="T52" i="1" s="1"/>
  <c r="U53" i="1"/>
  <c r="T53" i="1" s="1"/>
  <c r="U54" i="1"/>
  <c r="T54" i="1" s="1"/>
  <c r="U55" i="1"/>
  <c r="T55" i="1" s="1"/>
  <c r="U56" i="1"/>
  <c r="T56" i="1" s="1"/>
  <c r="U57" i="1"/>
  <c r="T57" i="1" s="1"/>
  <c r="U58" i="1"/>
  <c r="T58" i="1" s="1"/>
  <c r="U59" i="1"/>
  <c r="T59" i="1" s="1"/>
  <c r="U60" i="1"/>
  <c r="T60" i="1" s="1"/>
  <c r="U61" i="1"/>
  <c r="T61" i="1" s="1"/>
  <c r="U62" i="1"/>
  <c r="T62" i="1" s="1"/>
  <c r="U45" i="1"/>
  <c r="T45" i="1" s="1"/>
  <c r="Y44" i="1"/>
  <c r="Z44" i="1"/>
  <c r="AA44" i="1"/>
  <c r="X44" i="1"/>
  <c r="Y43" i="1"/>
  <c r="Z43" i="1"/>
  <c r="AA43" i="1"/>
  <c r="X43" i="1"/>
  <c r="S45" i="1"/>
  <c r="V45" i="1"/>
  <c r="W46" i="1"/>
  <c r="W47" i="1"/>
  <c r="W48" i="1"/>
  <c r="W49" i="1"/>
  <c r="W50" i="1"/>
  <c r="W51" i="1"/>
  <c r="W52" i="1"/>
  <c r="W53" i="1"/>
  <c r="W54" i="1"/>
  <c r="W55" i="1"/>
  <c r="W56" i="1"/>
  <c r="W57" i="1"/>
  <c r="W58" i="1"/>
  <c r="W59" i="1"/>
  <c r="W60" i="1"/>
  <c r="W61" i="1"/>
  <c r="W62" i="1"/>
  <c r="W45" i="1"/>
  <c r="B46" i="1"/>
  <c r="B47" i="1" s="1"/>
  <c r="B48" i="1" s="1"/>
  <c r="B49" i="1" s="1"/>
  <c r="B50" i="1" s="1"/>
  <c r="B51" i="1" s="1"/>
  <c r="B52" i="1" s="1"/>
  <c r="B53" i="1" s="1"/>
  <c r="B54" i="1" s="1"/>
  <c r="B55" i="1" s="1"/>
  <c r="B56" i="1" s="1"/>
  <c r="B57" i="1" s="1"/>
  <c r="B58" i="1" s="1"/>
  <c r="B59" i="1" s="1"/>
  <c r="B60" i="1" s="1"/>
  <c r="E46" i="1"/>
  <c r="E47" i="1" s="1"/>
  <c r="D47" i="1"/>
  <c r="D48" i="1" s="1"/>
  <c r="D49" i="1" s="1"/>
  <c r="D50" i="1" s="1"/>
  <c r="D51" i="1" s="1"/>
  <c r="D52" i="1" s="1"/>
  <c r="D53" i="1" s="1"/>
  <c r="D54" i="1" s="1"/>
  <c r="D55" i="1" s="1"/>
  <c r="D56" i="1" s="1"/>
  <c r="D57" i="1" s="1"/>
  <c r="D58" i="1" s="1"/>
  <c r="D59" i="1" s="1"/>
  <c r="D60" i="1" s="1"/>
  <c r="D61" i="1" s="1"/>
  <c r="D62" i="1" s="1"/>
  <c r="A46" i="1"/>
  <c r="A47" i="1" s="1"/>
  <c r="A48" i="1" s="1"/>
  <c r="A49" i="1" s="1"/>
  <c r="A50" i="1" s="1"/>
  <c r="A51" i="1" s="1"/>
  <c r="A52" i="1" s="1"/>
  <c r="A53" i="1" s="1"/>
  <c r="A54" i="1" s="1"/>
  <c r="A55" i="1" s="1"/>
  <c r="A56" i="1" s="1"/>
  <c r="A57" i="1" s="1"/>
  <c r="A58" i="1" s="1"/>
  <c r="A59" i="1" s="1"/>
  <c r="A60" i="1" s="1"/>
  <c r="A61" i="1" s="1"/>
  <c r="A62" i="1" s="1"/>
  <c r="S67" i="2" l="1"/>
  <c r="S35" i="2"/>
  <c r="S39" i="2"/>
  <c r="S43" i="2"/>
  <c r="S47" i="2"/>
  <c r="S36" i="2"/>
  <c r="S40" i="2"/>
  <c r="S44" i="2"/>
  <c r="S48" i="2"/>
  <c r="S37" i="2"/>
  <c r="S41" i="2"/>
  <c r="S45" i="2"/>
  <c r="S49" i="2"/>
  <c r="S34" i="2"/>
  <c r="S38" i="2"/>
  <c r="S42" i="2"/>
  <c r="S46" i="2"/>
  <c r="S50" i="2"/>
  <c r="A69" i="2"/>
  <c r="K69" i="2" s="1"/>
  <c r="J69" i="2" s="1"/>
  <c r="S69" i="2" s="1"/>
  <c r="N33" i="2"/>
  <c r="Q112" i="2"/>
  <c r="Q91" i="2"/>
  <c r="Q118" i="2"/>
  <c r="Q86" i="2"/>
  <c r="Q75" i="2"/>
  <c r="Q97" i="2"/>
  <c r="Q122" i="2"/>
  <c r="Q116" i="2"/>
  <c r="Q111" i="2"/>
  <c r="Q106" i="2"/>
  <c r="Q101" i="2"/>
  <c r="Q95" i="2"/>
  <c r="Q90" i="2"/>
  <c r="Q85" i="2"/>
  <c r="Q107" i="2"/>
  <c r="Q120" i="2"/>
  <c r="Q115" i="2"/>
  <c r="Q110" i="2"/>
  <c r="Q105" i="2"/>
  <c r="Q99" i="2"/>
  <c r="Q94" i="2"/>
  <c r="Q89" i="2"/>
  <c r="Q81" i="2"/>
  <c r="Q102" i="2"/>
  <c r="Q119" i="2"/>
  <c r="Q114" i="2"/>
  <c r="Q108" i="2"/>
  <c r="Q103" i="2"/>
  <c r="Q98" i="2"/>
  <c r="Q93" i="2"/>
  <c r="Q87" i="2"/>
  <c r="AX60" i="1"/>
  <c r="AX48" i="1"/>
  <c r="AX59" i="1"/>
  <c r="AX55" i="1"/>
  <c r="AX51" i="1"/>
  <c r="AX47" i="1"/>
  <c r="AX69" i="1"/>
  <c r="AX65" i="1"/>
  <c r="AX56" i="1"/>
  <c r="AX58" i="1"/>
  <c r="AX54" i="1"/>
  <c r="AX50" i="1"/>
  <c r="AX46" i="1"/>
  <c r="AX52" i="1"/>
  <c r="AY45" i="1"/>
  <c r="AX57" i="1"/>
  <c r="AX53" i="1"/>
  <c r="AX49" i="1"/>
  <c r="AX67" i="1"/>
  <c r="AG45" i="1"/>
  <c r="AX45" i="1"/>
  <c r="AU111" i="3"/>
  <c r="AL111" i="3" s="1"/>
  <c r="AV111" i="3"/>
  <c r="AS111" i="3"/>
  <c r="AJ111" i="3" s="1"/>
  <c r="AT111" i="3"/>
  <c r="AU107" i="3"/>
  <c r="AL107" i="3" s="1"/>
  <c r="AV107" i="3"/>
  <c r="AS107" i="3"/>
  <c r="AJ107" i="3" s="1"/>
  <c r="AT107" i="3"/>
  <c r="AS95" i="3"/>
  <c r="AJ95" i="3" s="1"/>
  <c r="AT95" i="3"/>
  <c r="AV95" i="3"/>
  <c r="AU95" i="3"/>
  <c r="AL95" i="3" s="1"/>
  <c r="AS91" i="3"/>
  <c r="AJ91" i="3" s="1"/>
  <c r="AT91" i="3"/>
  <c r="AV91" i="3"/>
  <c r="AU91" i="3"/>
  <c r="AL91" i="3" s="1"/>
  <c r="AS83" i="3"/>
  <c r="AJ83" i="3" s="1"/>
  <c r="AT83" i="3"/>
  <c r="AU83" i="3"/>
  <c r="AL83" i="3" s="1"/>
  <c r="AV83" i="3"/>
  <c r="AS79" i="3"/>
  <c r="AJ79" i="3" s="1"/>
  <c r="AT79" i="3"/>
  <c r="AU79" i="3"/>
  <c r="AL79" i="3" s="1"/>
  <c r="AV79" i="3"/>
  <c r="AS63" i="3"/>
  <c r="AJ63" i="3" s="1"/>
  <c r="AT63" i="3"/>
  <c r="AU63" i="3"/>
  <c r="AL63" i="3" s="1"/>
  <c r="AV63" i="3"/>
  <c r="AS59" i="3"/>
  <c r="AJ59" i="3" s="1"/>
  <c r="AT59" i="3"/>
  <c r="AU59" i="3"/>
  <c r="AL59" i="3" s="1"/>
  <c r="AV59" i="3"/>
  <c r="AS51" i="3"/>
  <c r="AJ51" i="3" s="1"/>
  <c r="AT51" i="3"/>
  <c r="AU51" i="3"/>
  <c r="AL51" i="3" s="1"/>
  <c r="AV51" i="3"/>
  <c r="AS47" i="3"/>
  <c r="AJ47" i="3" s="1"/>
  <c r="AT47" i="3"/>
  <c r="AV47" i="3"/>
  <c r="AU47" i="3"/>
  <c r="AL47" i="3" s="1"/>
  <c r="AS35" i="3"/>
  <c r="AJ35" i="3" s="1"/>
  <c r="AT35" i="3"/>
  <c r="AV35" i="3"/>
  <c r="AU35" i="3"/>
  <c r="AL35" i="3" s="1"/>
  <c r="AS31" i="3"/>
  <c r="AJ31" i="3" s="1"/>
  <c r="AT31" i="3"/>
  <c r="AV31" i="3"/>
  <c r="AU31" i="3"/>
  <c r="AL31" i="3" s="1"/>
  <c r="AS23" i="3"/>
  <c r="AJ23" i="3" s="1"/>
  <c r="AT23" i="3"/>
  <c r="AV23" i="3"/>
  <c r="AU23" i="3"/>
  <c r="AL23" i="3" s="1"/>
  <c r="AU113" i="3"/>
  <c r="AL113" i="3" s="1"/>
  <c r="AV113" i="3"/>
  <c r="AS113" i="3"/>
  <c r="AJ113" i="3" s="1"/>
  <c r="AT113" i="3"/>
  <c r="AU109" i="3"/>
  <c r="AL109" i="3" s="1"/>
  <c r="AV109" i="3"/>
  <c r="AS109" i="3"/>
  <c r="AJ109" i="3" s="1"/>
  <c r="AT109" i="3"/>
  <c r="AS97" i="3"/>
  <c r="AJ97" i="3" s="1"/>
  <c r="AT97" i="3"/>
  <c r="AU97" i="3"/>
  <c r="AL97" i="3" s="1"/>
  <c r="AV97" i="3"/>
  <c r="AU115" i="3"/>
  <c r="AL115" i="3" s="1"/>
  <c r="AV115" i="3"/>
  <c r="AS115" i="3"/>
  <c r="AJ115" i="3" s="1"/>
  <c r="AT115" i="3"/>
  <c r="AT103" i="3"/>
  <c r="AV103" i="3"/>
  <c r="AU103" i="3"/>
  <c r="AL103" i="3" s="1"/>
  <c r="AS103" i="3"/>
  <c r="AJ103" i="3" s="1"/>
  <c r="AS99" i="3"/>
  <c r="AJ99" i="3" s="1"/>
  <c r="AT99" i="3"/>
  <c r="AV99" i="3"/>
  <c r="AU99" i="3"/>
  <c r="AL99" i="3" s="1"/>
  <c r="AS87" i="3"/>
  <c r="AJ87" i="3" s="1"/>
  <c r="AT87" i="3"/>
  <c r="AV87" i="3"/>
  <c r="AU87" i="3"/>
  <c r="AL87" i="3" s="1"/>
  <c r="AS75" i="3"/>
  <c r="AJ75" i="3" s="1"/>
  <c r="AT75" i="3"/>
  <c r="AU75" i="3"/>
  <c r="AL75" i="3" s="1"/>
  <c r="AV75" i="3"/>
  <c r="AS71" i="3"/>
  <c r="AJ71" i="3" s="1"/>
  <c r="AT71" i="3"/>
  <c r="AU71" i="3"/>
  <c r="AL71" i="3" s="1"/>
  <c r="AV71" i="3"/>
  <c r="AS67" i="3"/>
  <c r="AJ67" i="3" s="1"/>
  <c r="AT67" i="3"/>
  <c r="AU67" i="3"/>
  <c r="AL67" i="3" s="1"/>
  <c r="AV67" i="3"/>
  <c r="AS55" i="3"/>
  <c r="AJ55" i="3" s="1"/>
  <c r="AT55" i="3"/>
  <c r="AU55" i="3"/>
  <c r="AL55" i="3" s="1"/>
  <c r="AV55" i="3"/>
  <c r="AS43" i="3"/>
  <c r="AJ43" i="3" s="1"/>
  <c r="AT43" i="3"/>
  <c r="AV43" i="3"/>
  <c r="AU43" i="3"/>
  <c r="AL43" i="3" s="1"/>
  <c r="AS39" i="3"/>
  <c r="AJ39" i="3" s="1"/>
  <c r="AT39" i="3"/>
  <c r="AV39" i="3"/>
  <c r="AU39" i="3"/>
  <c r="AL39" i="3" s="1"/>
  <c r="AS27" i="3"/>
  <c r="AT27" i="3"/>
  <c r="AV27" i="3"/>
  <c r="AU27" i="3"/>
  <c r="AL27" i="3" s="1"/>
  <c r="AU21" i="3"/>
  <c r="AL21" i="3" s="1"/>
  <c r="AS21" i="3"/>
  <c r="AT21" i="3"/>
  <c r="AV21" i="3"/>
  <c r="AU112" i="3"/>
  <c r="AL112" i="3" s="1"/>
  <c r="AV112" i="3"/>
  <c r="AT112" i="3"/>
  <c r="AS112" i="3"/>
  <c r="AJ112" i="3" s="1"/>
  <c r="AU108" i="3"/>
  <c r="AL108" i="3" s="1"/>
  <c r="AV108" i="3"/>
  <c r="AT108" i="3"/>
  <c r="AS108" i="3"/>
  <c r="AJ108" i="3" s="1"/>
  <c r="AT104" i="3"/>
  <c r="AS104" i="3"/>
  <c r="AJ104" i="3" s="1"/>
  <c r="AU104" i="3"/>
  <c r="AL104" i="3" s="1"/>
  <c r="AV104" i="3"/>
  <c r="AS100" i="3"/>
  <c r="AJ100" i="3" s="1"/>
  <c r="AT100" i="3"/>
  <c r="AU100" i="3"/>
  <c r="AL100" i="3" s="1"/>
  <c r="AV100" i="3"/>
  <c r="AS96" i="3"/>
  <c r="AJ96" i="3" s="1"/>
  <c r="AT96" i="3"/>
  <c r="AU96" i="3"/>
  <c r="AL96" i="3" s="1"/>
  <c r="AV96" i="3"/>
  <c r="AS92" i="3"/>
  <c r="AJ92" i="3" s="1"/>
  <c r="AT92" i="3"/>
  <c r="AU92" i="3"/>
  <c r="AL92" i="3" s="1"/>
  <c r="AV92" i="3"/>
  <c r="AS88" i="3"/>
  <c r="AJ88" i="3" s="1"/>
  <c r="AT88" i="3"/>
  <c r="AU88" i="3"/>
  <c r="AL88" i="3" s="1"/>
  <c r="AV88" i="3"/>
  <c r="AS84" i="3"/>
  <c r="AJ84" i="3" s="1"/>
  <c r="AT84" i="3"/>
  <c r="AU84" i="3"/>
  <c r="AL84" i="3" s="1"/>
  <c r="AV84" i="3"/>
  <c r="AS80" i="3"/>
  <c r="AJ80" i="3" s="1"/>
  <c r="AT80" i="3"/>
  <c r="AU80" i="3"/>
  <c r="AL80" i="3" s="1"/>
  <c r="AV80" i="3"/>
  <c r="AS76" i="3"/>
  <c r="AJ76" i="3" s="1"/>
  <c r="AT76" i="3"/>
  <c r="AU76" i="3"/>
  <c r="AL76" i="3" s="1"/>
  <c r="AV76" i="3"/>
  <c r="AS72" i="3"/>
  <c r="AJ72" i="3" s="1"/>
  <c r="AT72" i="3"/>
  <c r="AU72" i="3"/>
  <c r="AL72" i="3" s="1"/>
  <c r="AV72" i="3"/>
  <c r="AS68" i="3"/>
  <c r="AJ68" i="3" s="1"/>
  <c r="AT68" i="3"/>
  <c r="AU68" i="3"/>
  <c r="AL68" i="3" s="1"/>
  <c r="AV68" i="3"/>
  <c r="AS64" i="3"/>
  <c r="AJ64" i="3" s="1"/>
  <c r="AT64" i="3"/>
  <c r="AU64" i="3"/>
  <c r="AL64" i="3" s="1"/>
  <c r="AV64" i="3"/>
  <c r="AS60" i="3"/>
  <c r="AJ60" i="3" s="1"/>
  <c r="AT60" i="3"/>
  <c r="AU60" i="3"/>
  <c r="AL60" i="3" s="1"/>
  <c r="AV60" i="3"/>
  <c r="AS56" i="3"/>
  <c r="AJ56" i="3" s="1"/>
  <c r="AT56" i="3"/>
  <c r="AU56" i="3"/>
  <c r="AL56" i="3" s="1"/>
  <c r="AV56" i="3"/>
  <c r="AS52" i="3"/>
  <c r="AJ52" i="3" s="1"/>
  <c r="AT52" i="3"/>
  <c r="AU52" i="3"/>
  <c r="AL52" i="3" s="1"/>
  <c r="AV52" i="3"/>
  <c r="AS48" i="3"/>
  <c r="AJ48" i="3" s="1"/>
  <c r="AT48" i="3"/>
  <c r="AU48" i="3"/>
  <c r="AL48" i="3" s="1"/>
  <c r="AV48" i="3"/>
  <c r="AS44" i="3"/>
  <c r="AJ44" i="3" s="1"/>
  <c r="AT44" i="3"/>
  <c r="AU44" i="3"/>
  <c r="AL44" i="3" s="1"/>
  <c r="AV44" i="3"/>
  <c r="AS40" i="3"/>
  <c r="AJ40" i="3" s="1"/>
  <c r="AT40" i="3"/>
  <c r="AU40" i="3"/>
  <c r="AL40" i="3" s="1"/>
  <c r="AV40" i="3"/>
  <c r="AS36" i="3"/>
  <c r="AJ36" i="3" s="1"/>
  <c r="AT36" i="3"/>
  <c r="AU36" i="3"/>
  <c r="AL36" i="3" s="1"/>
  <c r="AV36" i="3"/>
  <c r="AS32" i="3"/>
  <c r="AJ32" i="3" s="1"/>
  <c r="AT32" i="3"/>
  <c r="AU32" i="3"/>
  <c r="AL32" i="3" s="1"/>
  <c r="AV32" i="3"/>
  <c r="AS28" i="3"/>
  <c r="AJ28" i="3" s="1"/>
  <c r="AT28" i="3"/>
  <c r="AU28" i="3"/>
  <c r="AL28" i="3" s="1"/>
  <c r="AV28" i="3"/>
  <c r="AS24" i="3"/>
  <c r="AJ24" i="3" s="1"/>
  <c r="AT24" i="3"/>
  <c r="AU24" i="3"/>
  <c r="AL24" i="3" s="1"/>
  <c r="AV24" i="3"/>
  <c r="AT105" i="3"/>
  <c r="AS105" i="3"/>
  <c r="AJ105" i="3" s="1"/>
  <c r="AU105" i="3"/>
  <c r="AL105" i="3" s="1"/>
  <c r="AV105" i="3"/>
  <c r="AS101" i="3"/>
  <c r="AJ101" i="3" s="1"/>
  <c r="AT101" i="3"/>
  <c r="AU101" i="3"/>
  <c r="AL101" i="3" s="1"/>
  <c r="AV101" i="3"/>
  <c r="AS89" i="3"/>
  <c r="AJ89" i="3" s="1"/>
  <c r="AT89" i="3"/>
  <c r="AU89" i="3"/>
  <c r="AL89" i="3" s="1"/>
  <c r="AV89" i="3"/>
  <c r="AS77" i="3"/>
  <c r="AJ77" i="3" s="1"/>
  <c r="AT77" i="3"/>
  <c r="AV77" i="3"/>
  <c r="AU77" i="3"/>
  <c r="AL77" i="3" s="1"/>
  <c r="AS73" i="3"/>
  <c r="AJ73" i="3" s="1"/>
  <c r="AT73" i="3"/>
  <c r="AV73" i="3"/>
  <c r="AU73" i="3"/>
  <c r="AL73" i="3" s="1"/>
  <c r="AS69" i="3"/>
  <c r="AJ69" i="3" s="1"/>
  <c r="AT69" i="3"/>
  <c r="AV69" i="3"/>
  <c r="AU69" i="3"/>
  <c r="AL69" i="3" s="1"/>
  <c r="AS33" i="3"/>
  <c r="AJ33" i="3" s="1"/>
  <c r="AT33" i="3"/>
  <c r="AU33" i="3"/>
  <c r="AL33" i="3" s="1"/>
  <c r="AV33" i="3"/>
  <c r="AS93" i="3"/>
  <c r="AJ93" i="3" s="1"/>
  <c r="AT93" i="3"/>
  <c r="AU93" i="3"/>
  <c r="AL93" i="3" s="1"/>
  <c r="AV93" i="3"/>
  <c r="AS85" i="3"/>
  <c r="AJ85" i="3" s="1"/>
  <c r="AT85" i="3"/>
  <c r="AU85" i="3"/>
  <c r="AL85" i="3" s="1"/>
  <c r="AV85" i="3"/>
  <c r="AS81" i="3"/>
  <c r="AJ81" i="3" s="1"/>
  <c r="AT81" i="3"/>
  <c r="AV81" i="3"/>
  <c r="AU81" i="3"/>
  <c r="AL81" i="3" s="1"/>
  <c r="AS65" i="3"/>
  <c r="AJ65" i="3" s="1"/>
  <c r="AT65" i="3"/>
  <c r="AV65" i="3"/>
  <c r="AU65" i="3"/>
  <c r="AL65" i="3" s="1"/>
  <c r="AS61" i="3"/>
  <c r="AJ61" i="3" s="1"/>
  <c r="AT61" i="3"/>
  <c r="AV61" i="3"/>
  <c r="AU61" i="3"/>
  <c r="AL61" i="3" s="1"/>
  <c r="AS57" i="3"/>
  <c r="AJ57" i="3" s="1"/>
  <c r="AT57" i="3"/>
  <c r="AV57" i="3"/>
  <c r="AU57" i="3"/>
  <c r="AL57" i="3" s="1"/>
  <c r="AS53" i="3"/>
  <c r="AJ53" i="3" s="1"/>
  <c r="AT53" i="3"/>
  <c r="AV53" i="3"/>
  <c r="AU53" i="3"/>
  <c r="AL53" i="3" s="1"/>
  <c r="AS49" i="3"/>
  <c r="AJ49" i="3" s="1"/>
  <c r="AT49" i="3"/>
  <c r="AV49" i="3"/>
  <c r="AU49" i="3"/>
  <c r="AL49" i="3" s="1"/>
  <c r="AS45" i="3"/>
  <c r="AJ45" i="3" s="1"/>
  <c r="AT45" i="3"/>
  <c r="AU45" i="3"/>
  <c r="AL45" i="3" s="1"/>
  <c r="AV45" i="3"/>
  <c r="AS41" i="3"/>
  <c r="AJ41" i="3" s="1"/>
  <c r="AT41" i="3"/>
  <c r="AV41" i="3"/>
  <c r="AU41" i="3"/>
  <c r="AL41" i="3" s="1"/>
  <c r="AS37" i="3"/>
  <c r="AJ37" i="3" s="1"/>
  <c r="AT37" i="3"/>
  <c r="AV37" i="3"/>
  <c r="AU37" i="3"/>
  <c r="AL37" i="3" s="1"/>
  <c r="AS29" i="3"/>
  <c r="AJ29" i="3" s="1"/>
  <c r="AT29" i="3"/>
  <c r="AV29" i="3"/>
  <c r="AU29" i="3"/>
  <c r="AL29" i="3" s="1"/>
  <c r="AS25" i="3"/>
  <c r="AJ25" i="3" s="1"/>
  <c r="AT25" i="3"/>
  <c r="AV25" i="3"/>
  <c r="AU25" i="3"/>
  <c r="AL25" i="3" s="1"/>
  <c r="AU114" i="3"/>
  <c r="AL114" i="3" s="1"/>
  <c r="AV114" i="3"/>
  <c r="AT114" i="3"/>
  <c r="AS114" i="3"/>
  <c r="AJ114" i="3" s="1"/>
  <c r="AU110" i="3"/>
  <c r="AL110" i="3" s="1"/>
  <c r="AV110" i="3"/>
  <c r="AT110" i="3"/>
  <c r="AS110" i="3"/>
  <c r="AJ110" i="3" s="1"/>
  <c r="AT106" i="3"/>
  <c r="AU106" i="3"/>
  <c r="AL106" i="3" s="1"/>
  <c r="AV106" i="3"/>
  <c r="AS106" i="3"/>
  <c r="AJ106" i="3" s="1"/>
  <c r="AS102" i="3"/>
  <c r="AJ102" i="3" s="1"/>
  <c r="AT102" i="3"/>
  <c r="AU102" i="3"/>
  <c r="AL102" i="3" s="1"/>
  <c r="AV102" i="3"/>
  <c r="AS98" i="3"/>
  <c r="AJ98" i="3" s="1"/>
  <c r="AT98" i="3"/>
  <c r="AU98" i="3"/>
  <c r="AL98" i="3" s="1"/>
  <c r="AV98" i="3"/>
  <c r="AS94" i="3"/>
  <c r="AJ94" i="3" s="1"/>
  <c r="AT94" i="3"/>
  <c r="AU94" i="3"/>
  <c r="AL94" i="3" s="1"/>
  <c r="AV94" i="3"/>
  <c r="AS90" i="3"/>
  <c r="AJ90" i="3" s="1"/>
  <c r="AT90" i="3"/>
  <c r="AU90" i="3"/>
  <c r="AL90" i="3" s="1"/>
  <c r="AV90" i="3"/>
  <c r="AS86" i="3"/>
  <c r="AJ86" i="3" s="1"/>
  <c r="AT86" i="3"/>
  <c r="AU86" i="3"/>
  <c r="AL86" i="3" s="1"/>
  <c r="AV86" i="3"/>
  <c r="AS82" i="3"/>
  <c r="AJ82" i="3" s="1"/>
  <c r="AT82" i="3"/>
  <c r="AU82" i="3"/>
  <c r="AL82" i="3" s="1"/>
  <c r="AV82" i="3"/>
  <c r="AS78" i="3"/>
  <c r="AJ78" i="3" s="1"/>
  <c r="AT78" i="3"/>
  <c r="AU78" i="3"/>
  <c r="AL78" i="3" s="1"/>
  <c r="AV78" i="3"/>
  <c r="AS74" i="3"/>
  <c r="AJ74" i="3" s="1"/>
  <c r="AT74" i="3"/>
  <c r="AU74" i="3"/>
  <c r="AL74" i="3" s="1"/>
  <c r="AV74" i="3"/>
  <c r="AS70" i="3"/>
  <c r="AJ70" i="3" s="1"/>
  <c r="AT70" i="3"/>
  <c r="AU70" i="3"/>
  <c r="AL70" i="3" s="1"/>
  <c r="AV70" i="3"/>
  <c r="AS66" i="3"/>
  <c r="AJ66" i="3" s="1"/>
  <c r="AT66" i="3"/>
  <c r="AU66" i="3"/>
  <c r="AL66" i="3" s="1"/>
  <c r="AV66" i="3"/>
  <c r="AS62" i="3"/>
  <c r="AJ62" i="3" s="1"/>
  <c r="AT62" i="3"/>
  <c r="AU62" i="3"/>
  <c r="AL62" i="3" s="1"/>
  <c r="AV62" i="3"/>
  <c r="AS58" i="3"/>
  <c r="AJ58" i="3" s="1"/>
  <c r="AT58" i="3"/>
  <c r="AU58" i="3"/>
  <c r="AL58" i="3" s="1"/>
  <c r="AV58" i="3"/>
  <c r="AS54" i="3"/>
  <c r="AJ54" i="3" s="1"/>
  <c r="AT54" i="3"/>
  <c r="AU54" i="3"/>
  <c r="AL54" i="3" s="1"/>
  <c r="AV54" i="3"/>
  <c r="AS50" i="3"/>
  <c r="AJ50" i="3" s="1"/>
  <c r="AT50" i="3"/>
  <c r="AU50" i="3"/>
  <c r="AL50" i="3" s="1"/>
  <c r="AV50" i="3"/>
  <c r="AS46" i="3"/>
  <c r="AJ46" i="3" s="1"/>
  <c r="AT46" i="3"/>
  <c r="AU46" i="3"/>
  <c r="AL46" i="3" s="1"/>
  <c r="AV46" i="3"/>
  <c r="AS42" i="3"/>
  <c r="AJ42" i="3" s="1"/>
  <c r="AT42" i="3"/>
  <c r="AU42" i="3"/>
  <c r="AL42" i="3" s="1"/>
  <c r="AV42" i="3"/>
  <c r="AS38" i="3"/>
  <c r="AJ38" i="3" s="1"/>
  <c r="AT38" i="3"/>
  <c r="AU38" i="3"/>
  <c r="AL38" i="3" s="1"/>
  <c r="AV38" i="3"/>
  <c r="AS34" i="3"/>
  <c r="AJ34" i="3" s="1"/>
  <c r="AT34" i="3"/>
  <c r="AU34" i="3"/>
  <c r="AL34" i="3" s="1"/>
  <c r="AV34" i="3"/>
  <c r="AS30" i="3"/>
  <c r="AJ30" i="3" s="1"/>
  <c r="AT30" i="3"/>
  <c r="AU30" i="3"/>
  <c r="AL30" i="3" s="1"/>
  <c r="AV30" i="3"/>
  <c r="AS26" i="3"/>
  <c r="AJ26" i="3" s="1"/>
  <c r="AT26" i="3"/>
  <c r="AU26" i="3"/>
  <c r="AL26" i="3" s="1"/>
  <c r="AV26" i="3"/>
  <c r="AS22" i="3"/>
  <c r="AJ22" i="3" s="1"/>
  <c r="AT22" i="3"/>
  <c r="AU22" i="3"/>
  <c r="AL22" i="3" s="1"/>
  <c r="AV22" i="3"/>
  <c r="X45" i="1"/>
  <c r="AA45" i="1"/>
  <c r="Y45" i="1"/>
  <c r="Z45" i="1"/>
  <c r="Y59" i="1"/>
  <c r="Z59" i="1"/>
  <c r="AA59" i="1"/>
  <c r="X59" i="1"/>
  <c r="Y55" i="1"/>
  <c r="Z55" i="1"/>
  <c r="AA55" i="1"/>
  <c r="X55" i="1"/>
  <c r="Y51" i="1"/>
  <c r="Z51" i="1"/>
  <c r="AA51" i="1"/>
  <c r="X51" i="1"/>
  <c r="Y47" i="1"/>
  <c r="Z47" i="1"/>
  <c r="AA47" i="1"/>
  <c r="X47" i="1"/>
  <c r="Y66" i="1"/>
  <c r="Z66" i="1"/>
  <c r="AA66" i="1"/>
  <c r="X66" i="1"/>
  <c r="Y70" i="1"/>
  <c r="Z70" i="1"/>
  <c r="AA70" i="1"/>
  <c r="X70" i="1"/>
  <c r="Y74" i="1"/>
  <c r="Z74" i="1"/>
  <c r="AA74" i="1"/>
  <c r="X74" i="1"/>
  <c r="Y78" i="1"/>
  <c r="Z78" i="1"/>
  <c r="AA78" i="1"/>
  <c r="X78" i="1"/>
  <c r="Y102" i="1"/>
  <c r="Z102" i="1"/>
  <c r="AA102" i="1"/>
  <c r="X102" i="1"/>
  <c r="Y106" i="1"/>
  <c r="Z106" i="1"/>
  <c r="AA106" i="1"/>
  <c r="X106" i="1"/>
  <c r="Y110" i="1"/>
  <c r="Z110" i="1"/>
  <c r="AA110" i="1"/>
  <c r="X110" i="1"/>
  <c r="Y114" i="1"/>
  <c r="Z114" i="1"/>
  <c r="AA114" i="1"/>
  <c r="X114" i="1"/>
  <c r="Y120" i="1"/>
  <c r="Z120" i="1"/>
  <c r="AA120" i="1"/>
  <c r="X120" i="1"/>
  <c r="Y124" i="1"/>
  <c r="Z124" i="1"/>
  <c r="AA124" i="1"/>
  <c r="X124" i="1"/>
  <c r="Y128" i="1"/>
  <c r="Z128" i="1"/>
  <c r="AA128" i="1"/>
  <c r="X128" i="1"/>
  <c r="AA132" i="1"/>
  <c r="X132" i="1"/>
  <c r="Y132" i="1"/>
  <c r="Z132" i="1"/>
  <c r="AA138" i="1"/>
  <c r="X138" i="1"/>
  <c r="Y138" i="1"/>
  <c r="Z138" i="1"/>
  <c r="AA142" i="1"/>
  <c r="X142" i="1"/>
  <c r="Y142" i="1"/>
  <c r="Z142" i="1"/>
  <c r="AA146" i="1"/>
  <c r="X146" i="1"/>
  <c r="Y146" i="1"/>
  <c r="Z146" i="1"/>
  <c r="AA150" i="1"/>
  <c r="X150" i="1"/>
  <c r="Y150" i="1"/>
  <c r="Z150" i="1"/>
  <c r="AA156" i="1"/>
  <c r="X156" i="1"/>
  <c r="Y156" i="1"/>
  <c r="Z156" i="1"/>
  <c r="AA160" i="1"/>
  <c r="X160" i="1"/>
  <c r="Y160" i="1"/>
  <c r="Z160" i="1"/>
  <c r="AA164" i="1"/>
  <c r="X164" i="1"/>
  <c r="Y164" i="1"/>
  <c r="Z164" i="1"/>
  <c r="AA168" i="1"/>
  <c r="X168" i="1"/>
  <c r="Y168" i="1"/>
  <c r="Z168" i="1"/>
  <c r="AA174" i="1"/>
  <c r="X174" i="1"/>
  <c r="Y174" i="1"/>
  <c r="Z174" i="1"/>
  <c r="AA178" i="1"/>
  <c r="X178" i="1"/>
  <c r="Y178" i="1"/>
  <c r="Z178" i="1"/>
  <c r="AA182" i="1"/>
  <c r="X182" i="1"/>
  <c r="Y182" i="1"/>
  <c r="Z182" i="1"/>
  <c r="AA186" i="1"/>
  <c r="X186" i="1"/>
  <c r="Y186" i="1"/>
  <c r="Z186" i="1"/>
  <c r="Y97" i="1"/>
  <c r="Z97" i="1"/>
  <c r="AA97" i="1"/>
  <c r="X97" i="1"/>
  <c r="Y93" i="1"/>
  <c r="Z93" i="1"/>
  <c r="AA93" i="1"/>
  <c r="X93" i="1"/>
  <c r="Y89" i="1"/>
  <c r="Z89" i="1"/>
  <c r="AA89" i="1"/>
  <c r="X89" i="1"/>
  <c r="Y85" i="1"/>
  <c r="Z85" i="1"/>
  <c r="AA85" i="1"/>
  <c r="X85" i="1"/>
  <c r="Y81" i="1"/>
  <c r="Z81" i="1"/>
  <c r="AA81" i="1"/>
  <c r="X81" i="1"/>
  <c r="Y57" i="1"/>
  <c r="Z57" i="1"/>
  <c r="AA57" i="1"/>
  <c r="X57" i="1"/>
  <c r="Y49" i="1"/>
  <c r="Z49" i="1"/>
  <c r="AA49" i="1"/>
  <c r="X49" i="1"/>
  <c r="Y62" i="1"/>
  <c r="Z62" i="1"/>
  <c r="AA62" i="1"/>
  <c r="X62" i="1"/>
  <c r="Y58" i="1"/>
  <c r="Z58" i="1"/>
  <c r="AA58" i="1"/>
  <c r="X58" i="1"/>
  <c r="Y54" i="1"/>
  <c r="Z54" i="1"/>
  <c r="AA54" i="1"/>
  <c r="X54" i="1"/>
  <c r="Y50" i="1"/>
  <c r="Z50" i="1"/>
  <c r="AA50" i="1"/>
  <c r="X50" i="1"/>
  <c r="Y46" i="1"/>
  <c r="Z46" i="1"/>
  <c r="AA46" i="1"/>
  <c r="X46" i="1"/>
  <c r="Y63" i="1"/>
  <c r="Z63" i="1"/>
  <c r="AA63" i="1"/>
  <c r="X63" i="1"/>
  <c r="Y67" i="1"/>
  <c r="Z67" i="1"/>
  <c r="AA67" i="1"/>
  <c r="X67" i="1"/>
  <c r="Y71" i="1"/>
  <c r="Z71" i="1"/>
  <c r="AA71" i="1"/>
  <c r="X71" i="1"/>
  <c r="Y75" i="1"/>
  <c r="Z75" i="1"/>
  <c r="AA75" i="1"/>
  <c r="X75" i="1"/>
  <c r="Y79" i="1"/>
  <c r="Z79" i="1"/>
  <c r="AA79" i="1"/>
  <c r="X79" i="1"/>
  <c r="Y99" i="1"/>
  <c r="Z99" i="1"/>
  <c r="AA99" i="1"/>
  <c r="X99" i="1"/>
  <c r="Y103" i="1"/>
  <c r="Z103" i="1"/>
  <c r="AA103" i="1"/>
  <c r="X103" i="1"/>
  <c r="Y107" i="1"/>
  <c r="Z107" i="1"/>
  <c r="AA107" i="1"/>
  <c r="X107" i="1"/>
  <c r="Y111" i="1"/>
  <c r="Z111" i="1"/>
  <c r="AA111" i="1"/>
  <c r="X111" i="1"/>
  <c r="Y115" i="1"/>
  <c r="Z115" i="1"/>
  <c r="AA115" i="1"/>
  <c r="X115" i="1"/>
  <c r="Y117" i="1"/>
  <c r="Z117" i="1"/>
  <c r="AA117" i="1"/>
  <c r="X117" i="1"/>
  <c r="Y121" i="1"/>
  <c r="Z121" i="1"/>
  <c r="AA121" i="1"/>
  <c r="X121" i="1"/>
  <c r="Y125" i="1"/>
  <c r="Z125" i="1"/>
  <c r="AA125" i="1"/>
  <c r="X125" i="1"/>
  <c r="Y129" i="1"/>
  <c r="Z129" i="1"/>
  <c r="AA129" i="1"/>
  <c r="X129" i="1"/>
  <c r="AA133" i="1"/>
  <c r="X133" i="1"/>
  <c r="Y133" i="1"/>
  <c r="Z133" i="1"/>
  <c r="AA135" i="1"/>
  <c r="X135" i="1"/>
  <c r="Y135" i="1"/>
  <c r="Z135" i="1"/>
  <c r="AA139" i="1"/>
  <c r="X139" i="1"/>
  <c r="Y139" i="1"/>
  <c r="Z139" i="1"/>
  <c r="AA143" i="1"/>
  <c r="X143" i="1"/>
  <c r="Y143" i="1"/>
  <c r="Z143" i="1"/>
  <c r="AA147" i="1"/>
  <c r="X147" i="1"/>
  <c r="Y147" i="1"/>
  <c r="Z147" i="1"/>
  <c r="AA151" i="1"/>
  <c r="X151" i="1"/>
  <c r="Y151" i="1"/>
  <c r="Z151" i="1"/>
  <c r="AA153" i="1"/>
  <c r="X153" i="1"/>
  <c r="Y153" i="1"/>
  <c r="Z153" i="1"/>
  <c r="AA157" i="1"/>
  <c r="X157" i="1"/>
  <c r="Y157" i="1"/>
  <c r="Z157" i="1"/>
  <c r="AA161" i="1"/>
  <c r="X161" i="1"/>
  <c r="Y161" i="1"/>
  <c r="Z161" i="1"/>
  <c r="AA165" i="1"/>
  <c r="X165" i="1"/>
  <c r="Y165" i="1"/>
  <c r="Z165" i="1"/>
  <c r="AA169" i="1"/>
  <c r="X169" i="1"/>
  <c r="Y169" i="1"/>
  <c r="Z169" i="1"/>
  <c r="AA171" i="1"/>
  <c r="X171" i="1"/>
  <c r="Y171" i="1"/>
  <c r="Z171" i="1"/>
  <c r="AA175" i="1"/>
  <c r="X175" i="1"/>
  <c r="Y175" i="1"/>
  <c r="Z175" i="1"/>
  <c r="AA179" i="1"/>
  <c r="X179" i="1"/>
  <c r="Y179" i="1"/>
  <c r="Z179" i="1"/>
  <c r="AA183" i="1"/>
  <c r="X183" i="1"/>
  <c r="Y183" i="1"/>
  <c r="Z183" i="1"/>
  <c r="AA187" i="1"/>
  <c r="X187" i="1"/>
  <c r="Y187" i="1"/>
  <c r="Z187" i="1"/>
  <c r="Y96" i="1"/>
  <c r="Z96" i="1"/>
  <c r="AA96" i="1"/>
  <c r="X96" i="1"/>
  <c r="Y92" i="1"/>
  <c r="Z92" i="1"/>
  <c r="AA92" i="1"/>
  <c r="X92" i="1"/>
  <c r="Y88" i="1"/>
  <c r="Z88" i="1"/>
  <c r="AA88" i="1"/>
  <c r="X88" i="1"/>
  <c r="Y84" i="1"/>
  <c r="Z84" i="1"/>
  <c r="AA84" i="1"/>
  <c r="X84" i="1"/>
  <c r="Y53" i="1"/>
  <c r="Z53" i="1"/>
  <c r="AA53" i="1"/>
  <c r="X53" i="1"/>
  <c r="Y64" i="1"/>
  <c r="Z64" i="1"/>
  <c r="AA64" i="1"/>
  <c r="X64" i="1"/>
  <c r="Y68" i="1"/>
  <c r="Z68" i="1"/>
  <c r="AA68" i="1"/>
  <c r="X68" i="1"/>
  <c r="Y72" i="1"/>
  <c r="Z72" i="1"/>
  <c r="AA72" i="1"/>
  <c r="X72" i="1"/>
  <c r="Y76" i="1"/>
  <c r="Z76" i="1"/>
  <c r="AA76" i="1"/>
  <c r="X76" i="1"/>
  <c r="Y80" i="1"/>
  <c r="Z80" i="1"/>
  <c r="AA80" i="1"/>
  <c r="X80" i="1"/>
  <c r="Y100" i="1"/>
  <c r="Z100" i="1"/>
  <c r="AA100" i="1"/>
  <c r="X100" i="1"/>
  <c r="Y104" i="1"/>
  <c r="Z104" i="1"/>
  <c r="AA104" i="1"/>
  <c r="X104" i="1"/>
  <c r="Y108" i="1"/>
  <c r="Z108" i="1"/>
  <c r="AA108" i="1"/>
  <c r="X108" i="1"/>
  <c r="Y112" i="1"/>
  <c r="Z112" i="1"/>
  <c r="AA112" i="1"/>
  <c r="X112" i="1"/>
  <c r="Y116" i="1"/>
  <c r="Z116" i="1"/>
  <c r="AA116" i="1"/>
  <c r="X116" i="1"/>
  <c r="Y118" i="1"/>
  <c r="Z118" i="1"/>
  <c r="AA118" i="1"/>
  <c r="X118" i="1"/>
  <c r="Y122" i="1"/>
  <c r="Z122" i="1"/>
  <c r="AA122" i="1"/>
  <c r="X122" i="1"/>
  <c r="Y126" i="1"/>
  <c r="Z126" i="1"/>
  <c r="AA126" i="1"/>
  <c r="X126" i="1"/>
  <c r="Y130" i="1"/>
  <c r="Z130" i="1"/>
  <c r="AA130" i="1"/>
  <c r="X130" i="1"/>
  <c r="AA134" i="1"/>
  <c r="X134" i="1"/>
  <c r="Y134" i="1"/>
  <c r="Z134" i="1"/>
  <c r="AA136" i="1"/>
  <c r="X136" i="1"/>
  <c r="Y136" i="1"/>
  <c r="Z136" i="1"/>
  <c r="AA140" i="1"/>
  <c r="X140" i="1"/>
  <c r="Y140" i="1"/>
  <c r="Z140" i="1"/>
  <c r="AA144" i="1"/>
  <c r="X144" i="1"/>
  <c r="Y144" i="1"/>
  <c r="Z144" i="1"/>
  <c r="AA148" i="1"/>
  <c r="X148" i="1"/>
  <c r="Y148" i="1"/>
  <c r="Z148" i="1"/>
  <c r="AA152" i="1"/>
  <c r="X152" i="1"/>
  <c r="Y152" i="1"/>
  <c r="Z152" i="1"/>
  <c r="AA154" i="1"/>
  <c r="X154" i="1"/>
  <c r="Y154" i="1"/>
  <c r="Z154" i="1"/>
  <c r="AA158" i="1"/>
  <c r="X158" i="1"/>
  <c r="Y158" i="1"/>
  <c r="Z158" i="1"/>
  <c r="AA162" i="1"/>
  <c r="X162" i="1"/>
  <c r="Y162" i="1"/>
  <c r="Z162" i="1"/>
  <c r="AA166" i="1"/>
  <c r="X166" i="1"/>
  <c r="Y166" i="1"/>
  <c r="Z166" i="1"/>
  <c r="AA170" i="1"/>
  <c r="X170" i="1"/>
  <c r="Y170" i="1"/>
  <c r="Z170" i="1"/>
  <c r="AA172" i="1"/>
  <c r="X172" i="1"/>
  <c r="Y172" i="1"/>
  <c r="Z172" i="1"/>
  <c r="AA176" i="1"/>
  <c r="X176" i="1"/>
  <c r="Y176" i="1"/>
  <c r="Z176" i="1"/>
  <c r="AA180" i="1"/>
  <c r="X180" i="1"/>
  <c r="Y180" i="1"/>
  <c r="Z180" i="1"/>
  <c r="AA184" i="1"/>
  <c r="X184" i="1"/>
  <c r="Y184" i="1"/>
  <c r="Z184" i="1"/>
  <c r="AA188" i="1"/>
  <c r="X188" i="1"/>
  <c r="Y188" i="1"/>
  <c r="Z188" i="1"/>
  <c r="Y95" i="1"/>
  <c r="Z95" i="1"/>
  <c r="AA95" i="1"/>
  <c r="X95" i="1"/>
  <c r="Y91" i="1"/>
  <c r="Z91" i="1"/>
  <c r="AA91" i="1"/>
  <c r="X91" i="1"/>
  <c r="Y87" i="1"/>
  <c r="Z87" i="1"/>
  <c r="AA87" i="1"/>
  <c r="X87" i="1"/>
  <c r="Y83" i="1"/>
  <c r="Z83" i="1"/>
  <c r="AA83" i="1"/>
  <c r="X83" i="1"/>
  <c r="Y61" i="1"/>
  <c r="Z61" i="1"/>
  <c r="AA61" i="1"/>
  <c r="X61" i="1"/>
  <c r="Y60" i="1"/>
  <c r="Z60" i="1"/>
  <c r="AA60" i="1"/>
  <c r="X60" i="1"/>
  <c r="Y56" i="1"/>
  <c r="Z56" i="1"/>
  <c r="AA56" i="1"/>
  <c r="X56" i="1"/>
  <c r="Y52" i="1"/>
  <c r="Z52" i="1"/>
  <c r="AA52" i="1"/>
  <c r="X52" i="1"/>
  <c r="Y48" i="1"/>
  <c r="Z48" i="1"/>
  <c r="AA48" i="1"/>
  <c r="X48" i="1"/>
  <c r="Y65" i="1"/>
  <c r="Z65" i="1"/>
  <c r="AA65" i="1"/>
  <c r="X65" i="1"/>
  <c r="Y69" i="1"/>
  <c r="Z69" i="1"/>
  <c r="AA69" i="1"/>
  <c r="X69" i="1"/>
  <c r="Y73" i="1"/>
  <c r="Z73" i="1"/>
  <c r="AA73" i="1"/>
  <c r="X73" i="1"/>
  <c r="Y77" i="1"/>
  <c r="Z77" i="1"/>
  <c r="AA77" i="1"/>
  <c r="X77" i="1"/>
  <c r="Y101" i="1"/>
  <c r="Z101" i="1"/>
  <c r="AA101" i="1"/>
  <c r="X101" i="1"/>
  <c r="Y105" i="1"/>
  <c r="Z105" i="1"/>
  <c r="AA105" i="1"/>
  <c r="X105" i="1"/>
  <c r="Y109" i="1"/>
  <c r="Z109" i="1"/>
  <c r="AA109" i="1"/>
  <c r="X109" i="1"/>
  <c r="Y113" i="1"/>
  <c r="Z113" i="1"/>
  <c r="AA113" i="1"/>
  <c r="X113" i="1"/>
  <c r="Y119" i="1"/>
  <c r="Z119" i="1"/>
  <c r="AA119" i="1"/>
  <c r="X119" i="1"/>
  <c r="Y123" i="1"/>
  <c r="Z123" i="1"/>
  <c r="AA123" i="1"/>
  <c r="X123" i="1"/>
  <c r="Y127" i="1"/>
  <c r="Z127" i="1"/>
  <c r="AA127" i="1"/>
  <c r="X127" i="1"/>
  <c r="AA131" i="1"/>
  <c r="X131" i="1"/>
  <c r="Y131" i="1"/>
  <c r="Z131" i="1"/>
  <c r="AA137" i="1"/>
  <c r="X137" i="1"/>
  <c r="Y137" i="1"/>
  <c r="Z137" i="1"/>
  <c r="AA141" i="1"/>
  <c r="X141" i="1"/>
  <c r="Y141" i="1"/>
  <c r="Z141" i="1"/>
  <c r="AA145" i="1"/>
  <c r="X145" i="1"/>
  <c r="Y145" i="1"/>
  <c r="Z145" i="1"/>
  <c r="AA149" i="1"/>
  <c r="X149" i="1"/>
  <c r="Y149" i="1"/>
  <c r="Z149" i="1"/>
  <c r="AA155" i="1"/>
  <c r="X155" i="1"/>
  <c r="Y155" i="1"/>
  <c r="Z155" i="1"/>
  <c r="AA159" i="1"/>
  <c r="X159" i="1"/>
  <c r="Y159" i="1"/>
  <c r="Z159" i="1"/>
  <c r="AA163" i="1"/>
  <c r="X163" i="1"/>
  <c r="Y163" i="1"/>
  <c r="Z163" i="1"/>
  <c r="AA167" i="1"/>
  <c r="X167" i="1"/>
  <c r="Y167" i="1"/>
  <c r="Z167" i="1"/>
  <c r="AA173" i="1"/>
  <c r="X173" i="1"/>
  <c r="Y173" i="1"/>
  <c r="Z173" i="1"/>
  <c r="AA177" i="1"/>
  <c r="X177" i="1"/>
  <c r="Y177" i="1"/>
  <c r="Z177" i="1"/>
  <c r="AA181" i="1"/>
  <c r="X181" i="1"/>
  <c r="Y181" i="1"/>
  <c r="Z181" i="1"/>
  <c r="AA185" i="1"/>
  <c r="X185" i="1"/>
  <c r="Y185" i="1"/>
  <c r="Z185" i="1"/>
  <c r="Y98" i="1"/>
  <c r="Z98" i="1"/>
  <c r="AA98" i="1"/>
  <c r="X98" i="1"/>
  <c r="Y94" i="1"/>
  <c r="Z94" i="1"/>
  <c r="AA94" i="1"/>
  <c r="X94" i="1"/>
  <c r="Y90" i="1"/>
  <c r="Z90" i="1"/>
  <c r="AA90" i="1"/>
  <c r="X90" i="1"/>
  <c r="Y86" i="1"/>
  <c r="Z86" i="1"/>
  <c r="AA86" i="1"/>
  <c r="X86" i="1"/>
  <c r="Y82" i="1"/>
  <c r="Z82" i="1"/>
  <c r="AA82" i="1"/>
  <c r="X82" i="1"/>
  <c r="U88" i="1"/>
  <c r="T88" i="1" s="1"/>
  <c r="U93" i="1"/>
  <c r="T93" i="1" s="1"/>
  <c r="U89" i="1"/>
  <c r="T89" i="1" s="1"/>
  <c r="U96" i="1"/>
  <c r="T96" i="1" s="1"/>
  <c r="U92" i="1"/>
  <c r="T92" i="1" s="1"/>
  <c r="U95" i="1"/>
  <c r="T95" i="1" s="1"/>
  <c r="U91" i="1"/>
  <c r="T91" i="1" s="1"/>
  <c r="U97" i="1"/>
  <c r="T97" i="1" s="1"/>
  <c r="U98" i="1"/>
  <c r="T98" i="1" s="1"/>
  <c r="U94" i="1"/>
  <c r="T94" i="1" s="1"/>
  <c r="U90" i="1"/>
  <c r="T90" i="1" s="1"/>
  <c r="U86" i="1"/>
  <c r="T86" i="1" s="1"/>
  <c r="V82" i="1"/>
  <c r="O52" i="2"/>
  <c r="P52" i="2"/>
  <c r="N52" i="2"/>
  <c r="O56" i="2"/>
  <c r="P56" i="2"/>
  <c r="N56" i="2"/>
  <c r="O60" i="2"/>
  <c r="P60" i="2"/>
  <c r="N60" i="2"/>
  <c r="O64" i="2"/>
  <c r="P64" i="2"/>
  <c r="N64" i="2"/>
  <c r="O68" i="2"/>
  <c r="P68" i="2"/>
  <c r="N68" i="2"/>
  <c r="O70" i="2"/>
  <c r="P70" i="2"/>
  <c r="N70" i="2"/>
  <c r="O73" i="2"/>
  <c r="P73" i="2"/>
  <c r="O77" i="2"/>
  <c r="P77" i="2"/>
  <c r="O80" i="2"/>
  <c r="P80" i="2"/>
  <c r="O84" i="2"/>
  <c r="P84" i="2"/>
  <c r="E83" i="1"/>
  <c r="V83" i="1" s="1"/>
  <c r="Q3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N77" i="2"/>
  <c r="N73" i="2"/>
  <c r="Q70" i="2"/>
  <c r="O35" i="2"/>
  <c r="P35" i="2"/>
  <c r="N35" i="2"/>
  <c r="O43" i="2"/>
  <c r="P43" i="2"/>
  <c r="N43" i="2"/>
  <c r="O47" i="2"/>
  <c r="P47" i="2"/>
  <c r="N47" i="2"/>
  <c r="O51" i="2"/>
  <c r="P51" i="2"/>
  <c r="N51" i="2"/>
  <c r="O59" i="2"/>
  <c r="P59" i="2"/>
  <c r="N59" i="2"/>
  <c r="O67" i="2"/>
  <c r="P67" i="2"/>
  <c r="N67" i="2"/>
  <c r="O72" i="2"/>
  <c r="P72" i="2"/>
  <c r="O79" i="2"/>
  <c r="P79" i="2"/>
  <c r="Q121" i="2"/>
  <c r="Q113" i="2"/>
  <c r="Q109" i="2"/>
  <c r="Q100" i="2"/>
  <c r="Q96" i="2"/>
  <c r="Q67" i="2"/>
  <c r="Q47" i="2"/>
  <c r="Q35" i="2"/>
  <c r="O40" i="2"/>
  <c r="P40" i="2"/>
  <c r="N40" i="2"/>
  <c r="O44" i="2"/>
  <c r="P44" i="2"/>
  <c r="N44" i="2"/>
  <c r="O37" i="2"/>
  <c r="P37" i="2"/>
  <c r="N37" i="2"/>
  <c r="O41" i="2"/>
  <c r="P41" i="2"/>
  <c r="N41" i="2"/>
  <c r="O45" i="2"/>
  <c r="P45" i="2"/>
  <c r="N45" i="2"/>
  <c r="O49" i="2"/>
  <c r="P49" i="2"/>
  <c r="N49" i="2"/>
  <c r="L59" i="2"/>
  <c r="O53" i="2"/>
  <c r="P53" i="2"/>
  <c r="N53" i="2"/>
  <c r="O57" i="2"/>
  <c r="P57" i="2"/>
  <c r="N57" i="2"/>
  <c r="O61" i="2"/>
  <c r="P61" i="2"/>
  <c r="N61" i="2"/>
  <c r="O65" i="2"/>
  <c r="P65" i="2"/>
  <c r="N65" i="2"/>
  <c r="O69" i="2"/>
  <c r="P69" i="2"/>
  <c r="N69" i="2"/>
  <c r="A71" i="2"/>
  <c r="K71" i="2" s="1"/>
  <c r="J71" i="2" s="1"/>
  <c r="O74" i="2"/>
  <c r="P74" i="2"/>
  <c r="O78" i="2"/>
  <c r="P78" i="2"/>
  <c r="O81" i="2"/>
  <c r="P81" i="2"/>
  <c r="O85" i="2"/>
  <c r="P85" i="2"/>
  <c r="P3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Q84" i="2"/>
  <c r="Q80" i="2"/>
  <c r="Q78" i="2"/>
  <c r="Q74" i="2"/>
  <c r="Q72" i="2"/>
  <c r="Q69" i="2"/>
  <c r="Q65" i="2"/>
  <c r="Q61" i="2"/>
  <c r="Q57" i="2"/>
  <c r="Q53" i="2"/>
  <c r="Q49" i="2"/>
  <c r="Q45" i="2"/>
  <c r="Q41" i="2"/>
  <c r="Q37" i="2"/>
  <c r="O39" i="2"/>
  <c r="P39" i="2"/>
  <c r="N39" i="2"/>
  <c r="O55" i="2"/>
  <c r="P55" i="2"/>
  <c r="N55" i="2"/>
  <c r="O63" i="2"/>
  <c r="P63" i="2"/>
  <c r="N63" i="2"/>
  <c r="O76" i="2"/>
  <c r="P76" i="2"/>
  <c r="O83" i="2"/>
  <c r="P83" i="2"/>
  <c r="Q117" i="2"/>
  <c r="Q104" i="2"/>
  <c r="Q92" i="2"/>
  <c r="Q88" i="2"/>
  <c r="Q83" i="2"/>
  <c r="Q79" i="2"/>
  <c r="Q63" i="2"/>
  <c r="Q59" i="2"/>
  <c r="Q51" i="2"/>
  <c r="Q43" i="2"/>
  <c r="Q39" i="2"/>
  <c r="O36" i="2"/>
  <c r="P36" i="2"/>
  <c r="N36" i="2"/>
  <c r="O48" i="2"/>
  <c r="P48" i="2"/>
  <c r="N48" i="2"/>
  <c r="O34" i="2"/>
  <c r="P34" i="2"/>
  <c r="N34" i="2"/>
  <c r="O38" i="2"/>
  <c r="P38" i="2"/>
  <c r="N38" i="2"/>
  <c r="O42" i="2"/>
  <c r="P42" i="2"/>
  <c r="N42" i="2"/>
  <c r="O46" i="2"/>
  <c r="P46" i="2"/>
  <c r="N46" i="2"/>
  <c r="O50" i="2"/>
  <c r="P50" i="2"/>
  <c r="N50" i="2"/>
  <c r="O54" i="2"/>
  <c r="P54" i="2"/>
  <c r="N54" i="2"/>
  <c r="O58" i="2"/>
  <c r="P58" i="2"/>
  <c r="N58" i="2"/>
  <c r="O62" i="2"/>
  <c r="P62" i="2"/>
  <c r="N62" i="2"/>
  <c r="O66" i="2"/>
  <c r="P66" i="2"/>
  <c r="N66" i="2"/>
  <c r="O71" i="2"/>
  <c r="P71" i="2"/>
  <c r="N71" i="2"/>
  <c r="O75" i="2"/>
  <c r="P75" i="2"/>
  <c r="A79" i="2"/>
  <c r="K79" i="2" s="1"/>
  <c r="J79" i="2" s="1"/>
  <c r="O82" i="2"/>
  <c r="P82" i="2"/>
  <c r="N84" i="2"/>
  <c r="N82" i="2"/>
  <c r="N80" i="2"/>
  <c r="N78" i="2"/>
  <c r="N76" i="2"/>
  <c r="N74" i="2"/>
  <c r="N72" i="2"/>
  <c r="Q68" i="2"/>
  <c r="Q64" i="2"/>
  <c r="Q60" i="2"/>
  <c r="Q56" i="2"/>
  <c r="Q52" i="2"/>
  <c r="Q48" i="2"/>
  <c r="Q44" i="2"/>
  <c r="Q40" i="2"/>
  <c r="Q36" i="2"/>
  <c r="C87" i="1"/>
  <c r="S82" i="1"/>
  <c r="B83" i="1"/>
  <c r="U64" i="1"/>
  <c r="T64" i="1" s="1"/>
  <c r="AX64" i="1" s="1"/>
  <c r="C82" i="1"/>
  <c r="V136" i="1"/>
  <c r="C83" i="1"/>
  <c r="U63" i="1"/>
  <c r="T63" i="1" s="1"/>
  <c r="AX63" i="1" s="1"/>
  <c r="C81" i="1"/>
  <c r="U66" i="1"/>
  <c r="T66" i="1" s="1"/>
  <c r="AX66" i="1" s="1"/>
  <c r="C84" i="1"/>
  <c r="C85" i="1"/>
  <c r="E137" i="1"/>
  <c r="E138" i="1" s="1"/>
  <c r="E139" i="1" s="1"/>
  <c r="V172" i="1"/>
  <c r="S80" i="1"/>
  <c r="V154" i="1"/>
  <c r="B139" i="1"/>
  <c r="S138" i="1"/>
  <c r="E160" i="1"/>
  <c r="S137" i="1"/>
  <c r="D155" i="1"/>
  <c r="E176" i="1"/>
  <c r="S136" i="1"/>
  <c r="S172" i="1"/>
  <c r="A173" i="1"/>
  <c r="S118" i="1"/>
  <c r="B155" i="1"/>
  <c r="S154" i="1"/>
  <c r="D174" i="1"/>
  <c r="D175" i="1" s="1"/>
  <c r="D176" i="1" s="1"/>
  <c r="D177" i="1" s="1"/>
  <c r="D178" i="1" s="1"/>
  <c r="D179" i="1" s="1"/>
  <c r="D180" i="1" s="1"/>
  <c r="D181" i="1" s="1"/>
  <c r="D182" i="1" s="1"/>
  <c r="D183" i="1" s="1"/>
  <c r="D184" i="1" s="1"/>
  <c r="D185" i="1" s="1"/>
  <c r="D186" i="1" s="1"/>
  <c r="D187" i="1" s="1"/>
  <c r="D188" i="1" s="1"/>
  <c r="V173" i="1"/>
  <c r="B178" i="1"/>
  <c r="S100" i="1"/>
  <c r="E122" i="1"/>
  <c r="V121" i="1"/>
  <c r="S119" i="1"/>
  <c r="V118" i="1"/>
  <c r="B120" i="1"/>
  <c r="V120" i="1"/>
  <c r="V119" i="1"/>
  <c r="V102" i="1"/>
  <c r="C113" i="1"/>
  <c r="C109" i="1"/>
  <c r="V101" i="1"/>
  <c r="AG64" i="1"/>
  <c r="S101" i="1"/>
  <c r="V100" i="1"/>
  <c r="B102" i="1"/>
  <c r="E103" i="1"/>
  <c r="C106" i="1"/>
  <c r="U73" i="1"/>
  <c r="T73" i="1" s="1"/>
  <c r="AX73" i="1" s="1"/>
  <c r="U78" i="1"/>
  <c r="T78" i="1" s="1"/>
  <c r="AX78" i="1" s="1"/>
  <c r="U74" i="1"/>
  <c r="T74" i="1" s="1"/>
  <c r="AX74" i="1" s="1"/>
  <c r="U70" i="1"/>
  <c r="T70" i="1" s="1"/>
  <c r="AX70" i="1" s="1"/>
  <c r="AR46" i="1"/>
  <c r="U80" i="1"/>
  <c r="T80" i="1" s="1"/>
  <c r="AX80" i="1" s="1"/>
  <c r="U76" i="1"/>
  <c r="T76" i="1" s="1"/>
  <c r="AX76" i="1" s="1"/>
  <c r="U72" i="1"/>
  <c r="T72" i="1" s="1"/>
  <c r="AX72" i="1" s="1"/>
  <c r="U68" i="1"/>
  <c r="T68" i="1" s="1"/>
  <c r="AX68" i="1" s="1"/>
  <c r="U77" i="1"/>
  <c r="T77" i="1" s="1"/>
  <c r="AX77" i="1" s="1"/>
  <c r="S64" i="1"/>
  <c r="U79" i="1"/>
  <c r="T79" i="1" s="1"/>
  <c r="AX79" i="1" s="1"/>
  <c r="U75" i="1"/>
  <c r="T75" i="1" s="1"/>
  <c r="AX75" i="1" s="1"/>
  <c r="U71" i="1"/>
  <c r="T71" i="1" s="1"/>
  <c r="AX71" i="1" s="1"/>
  <c r="L106" i="2"/>
  <c r="A86" i="2"/>
  <c r="K86" i="2" s="1"/>
  <c r="J86" i="2" s="1"/>
  <c r="K68" i="2"/>
  <c r="J68" i="2" s="1"/>
  <c r="S68" i="2" s="1"/>
  <c r="C107" i="2"/>
  <c r="L68" i="2"/>
  <c r="A77" i="2"/>
  <c r="K77" i="2" s="1"/>
  <c r="J77" i="2" s="1"/>
  <c r="L88" i="2"/>
  <c r="L70" i="2"/>
  <c r="C89" i="2"/>
  <c r="A104" i="2"/>
  <c r="A73" i="2"/>
  <c r="A75" i="2"/>
  <c r="A82" i="2"/>
  <c r="A70" i="2"/>
  <c r="A78" i="2"/>
  <c r="A85" i="2"/>
  <c r="A87" i="2"/>
  <c r="L67" i="2"/>
  <c r="A74" i="2"/>
  <c r="A81" i="2"/>
  <c r="A83" i="2"/>
  <c r="C71" i="2"/>
  <c r="AH45" i="1"/>
  <c r="L64" i="2"/>
  <c r="L56" i="2"/>
  <c r="A72" i="2"/>
  <c r="A76" i="2"/>
  <c r="A80" i="2"/>
  <c r="A84" i="2"/>
  <c r="L63" i="2"/>
  <c r="L55" i="2"/>
  <c r="L60" i="2"/>
  <c r="L52" i="2"/>
  <c r="B61" i="1"/>
  <c r="B62" i="1" s="1"/>
  <c r="S62" i="1" s="1"/>
  <c r="AR47" i="1"/>
  <c r="L66" i="2"/>
  <c r="L62" i="2"/>
  <c r="L58" i="2"/>
  <c r="L54" i="2"/>
  <c r="L65" i="2"/>
  <c r="L61" i="2"/>
  <c r="L57" i="2"/>
  <c r="L53" i="2"/>
  <c r="AG65" i="1"/>
  <c r="AR45" i="1"/>
  <c r="AR65" i="1"/>
  <c r="S73" i="1"/>
  <c r="S76" i="1"/>
  <c r="S72" i="1"/>
  <c r="S68" i="1"/>
  <c r="S79" i="1"/>
  <c r="S75" i="1"/>
  <c r="S71" i="1"/>
  <c r="S67" i="1"/>
  <c r="S77" i="1"/>
  <c r="S69" i="1"/>
  <c r="S65" i="1"/>
  <c r="S78" i="1"/>
  <c r="S74" i="1"/>
  <c r="S70" i="1"/>
  <c r="S66" i="1"/>
  <c r="E66" i="1"/>
  <c r="V65" i="1"/>
  <c r="V64" i="1"/>
  <c r="V46" i="1"/>
  <c r="AG46" i="1"/>
  <c r="AG47" i="1"/>
  <c r="L50" i="2"/>
  <c r="L42" i="2"/>
  <c r="L38" i="2"/>
  <c r="L45" i="2"/>
  <c r="L41" i="2"/>
  <c r="L37" i="2"/>
  <c r="L47" i="2"/>
  <c r="L43" i="2"/>
  <c r="L39" i="2"/>
  <c r="L35" i="2"/>
  <c r="L49" i="2"/>
  <c r="L46" i="2"/>
  <c r="L34" i="2"/>
  <c r="L48" i="2"/>
  <c r="L44" i="2"/>
  <c r="L40" i="2"/>
  <c r="L36" i="2"/>
  <c r="E48" i="1"/>
  <c r="AG48" i="1" s="1"/>
  <c r="V47" i="1"/>
  <c r="AY47" i="1" s="1"/>
  <c r="S56" i="1"/>
  <c r="S52" i="1"/>
  <c r="S59" i="1"/>
  <c r="S55" i="1"/>
  <c r="S51" i="1"/>
  <c r="S47" i="1"/>
  <c r="S58" i="1"/>
  <c r="S54" i="1"/>
  <c r="S50" i="1"/>
  <c r="S46" i="1"/>
  <c r="S57" i="1"/>
  <c r="S53" i="1"/>
  <c r="S49" i="1"/>
  <c r="S60" i="1"/>
  <c r="S48" i="1"/>
  <c r="S71" i="2" l="1"/>
  <c r="A97" i="2"/>
  <c r="K97" i="2" s="1"/>
  <c r="J97" i="2" s="1"/>
  <c r="A89" i="2"/>
  <c r="K89" i="2" s="1"/>
  <c r="J89" i="2" s="1"/>
  <c r="S89" i="2" s="1"/>
  <c r="AX62" i="1"/>
  <c r="AX61" i="1"/>
  <c r="AY46" i="1"/>
  <c r="AY63" i="1"/>
  <c r="AY65" i="1"/>
  <c r="AY64" i="1"/>
  <c r="AG63" i="1"/>
  <c r="AR64" i="1"/>
  <c r="AJ45" i="1"/>
  <c r="AT45" i="1" s="1"/>
  <c r="Q45" i="1"/>
  <c r="AJ21" i="3"/>
  <c r="AW21" i="3"/>
  <c r="AJ27" i="3"/>
  <c r="AW27" i="3"/>
  <c r="BB27" i="3" s="1"/>
  <c r="AW24" i="3"/>
  <c r="BB24" i="3" s="1"/>
  <c r="AB144" i="1"/>
  <c r="AE144" i="1" s="1"/>
  <c r="AD136" i="1"/>
  <c r="AB155" i="1"/>
  <c r="AE155" i="1" s="1"/>
  <c r="AB154" i="1"/>
  <c r="AC154" i="1" s="1"/>
  <c r="AD175" i="1"/>
  <c r="AB153" i="1"/>
  <c r="AE153" i="1" s="1"/>
  <c r="AD143" i="1"/>
  <c r="AB135" i="1"/>
  <c r="AC135" i="1" s="1"/>
  <c r="AB133" i="1"/>
  <c r="AC133" i="1" s="1"/>
  <c r="AB182" i="1"/>
  <c r="AC182" i="1" s="1"/>
  <c r="AD156" i="1"/>
  <c r="AB138" i="1"/>
  <c r="AE138" i="1" s="1"/>
  <c r="AB45" i="1"/>
  <c r="AE45" i="1" s="1"/>
  <c r="AW106" i="3"/>
  <c r="BB106" i="3" s="1"/>
  <c r="AY28" i="3"/>
  <c r="AY58" i="3"/>
  <c r="AW105" i="3"/>
  <c r="BB105" i="3" s="1"/>
  <c r="AW70" i="3"/>
  <c r="BB70" i="3" s="1"/>
  <c r="AY66" i="3"/>
  <c r="AY90" i="3"/>
  <c r="AW110" i="3"/>
  <c r="BB110" i="3" s="1"/>
  <c r="AY22" i="3"/>
  <c r="AY25" i="3"/>
  <c r="AY46" i="3"/>
  <c r="AW60" i="3"/>
  <c r="BB60" i="3" s="1"/>
  <c r="AY24" i="3"/>
  <c r="AY110" i="3"/>
  <c r="AY65" i="3"/>
  <c r="AY30" i="3"/>
  <c r="AY52" i="3"/>
  <c r="AY54" i="3"/>
  <c r="AY114" i="3"/>
  <c r="AY87" i="3"/>
  <c r="AW57" i="3"/>
  <c r="BB57" i="3" s="1"/>
  <c r="AW25" i="3"/>
  <c r="BB25" i="3" s="1"/>
  <c r="AY79" i="3"/>
  <c r="AW91" i="3"/>
  <c r="BB91" i="3" s="1"/>
  <c r="AY92" i="3"/>
  <c r="AY107" i="3"/>
  <c r="AY39" i="3"/>
  <c r="AY94" i="3"/>
  <c r="AY32" i="3"/>
  <c r="AY88" i="3"/>
  <c r="AY70" i="3"/>
  <c r="AY23" i="3"/>
  <c r="AY26" i="3"/>
  <c r="AY38" i="3"/>
  <c r="AY48" i="3"/>
  <c r="AY55" i="3"/>
  <c r="AY59" i="3"/>
  <c r="AY83" i="3"/>
  <c r="AY81" i="3"/>
  <c r="AY99" i="3"/>
  <c r="AW113" i="3"/>
  <c r="BB113" i="3" s="1"/>
  <c r="AY40" i="3"/>
  <c r="AY51" i="3"/>
  <c r="AW109" i="3"/>
  <c r="BB109" i="3" s="1"/>
  <c r="AW111" i="3"/>
  <c r="BB111" i="3" s="1"/>
  <c r="AY61" i="3"/>
  <c r="AY72" i="3"/>
  <c r="AY29" i="3"/>
  <c r="AY47" i="3"/>
  <c r="AW96" i="3"/>
  <c r="BB96" i="3" s="1"/>
  <c r="AY103" i="3"/>
  <c r="AY86" i="3"/>
  <c r="AY96" i="3"/>
  <c r="AW43" i="3"/>
  <c r="BB43" i="3" s="1"/>
  <c r="AY84" i="3"/>
  <c r="AY67" i="3"/>
  <c r="AY115" i="3"/>
  <c r="AY109" i="3"/>
  <c r="AY106" i="3"/>
  <c r="AY77" i="3"/>
  <c r="AY34" i="3"/>
  <c r="AW73" i="3"/>
  <c r="BB73" i="3" s="1"/>
  <c r="AY53" i="3"/>
  <c r="AW56" i="3"/>
  <c r="BB56" i="3" s="1"/>
  <c r="AY56" i="3"/>
  <c r="AY101" i="3"/>
  <c r="AY37" i="3"/>
  <c r="AY69" i="3"/>
  <c r="AY85" i="3"/>
  <c r="AY42" i="3"/>
  <c r="AY75" i="3"/>
  <c r="AY80" i="3"/>
  <c r="AW100" i="3"/>
  <c r="BB100" i="3" s="1"/>
  <c r="AW89" i="3"/>
  <c r="BB89" i="3" s="1"/>
  <c r="AY68" i="3"/>
  <c r="AY102" i="3"/>
  <c r="AY82" i="3"/>
  <c r="AY27" i="3"/>
  <c r="AY43" i="3"/>
  <c r="AY21" i="3"/>
  <c r="AY31" i="3"/>
  <c r="AY33" i="3"/>
  <c r="AY36" i="3"/>
  <c r="AY50" i="3"/>
  <c r="AW63" i="3"/>
  <c r="BB63" i="3" s="1"/>
  <c r="AY64" i="3"/>
  <c r="AY93" i="3"/>
  <c r="AY97" i="3"/>
  <c r="AY44" i="3"/>
  <c r="AY71" i="3"/>
  <c r="AY112" i="3"/>
  <c r="AY57" i="3"/>
  <c r="AY76" i="3"/>
  <c r="AY113" i="3"/>
  <c r="AY108" i="3"/>
  <c r="AY49" i="3"/>
  <c r="AY100" i="3"/>
  <c r="AY104" i="3"/>
  <c r="AW74" i="3"/>
  <c r="BB74" i="3" s="1"/>
  <c r="AY74" i="3"/>
  <c r="AY98" i="3"/>
  <c r="AY45" i="3"/>
  <c r="AY91" i="3"/>
  <c r="AX91" i="3"/>
  <c r="AY35" i="3"/>
  <c r="AY63" i="3"/>
  <c r="AY62" i="3"/>
  <c r="AY78" i="3"/>
  <c r="AY95" i="3"/>
  <c r="AY111" i="3"/>
  <c r="AY60" i="3"/>
  <c r="AY105" i="3"/>
  <c r="AY41" i="3"/>
  <c r="AY73" i="3"/>
  <c r="AY89" i="3"/>
  <c r="AW85" i="3"/>
  <c r="BB85" i="3" s="1"/>
  <c r="AW71" i="3"/>
  <c r="BB71" i="3" s="1"/>
  <c r="AW112" i="3"/>
  <c r="BB112" i="3" s="1"/>
  <c r="AW78" i="3"/>
  <c r="BB78" i="3" s="1"/>
  <c r="AW76" i="3"/>
  <c r="BB76" i="3" s="1"/>
  <c r="AW115" i="3"/>
  <c r="BB115" i="3" s="1"/>
  <c r="AW98" i="3"/>
  <c r="BB98" i="3" s="1"/>
  <c r="AW69" i="3"/>
  <c r="BB69" i="3" s="1"/>
  <c r="AW101" i="3"/>
  <c r="BB101" i="3" s="1"/>
  <c r="AB94" i="1"/>
  <c r="AE94" i="1" s="1"/>
  <c r="AB98" i="1"/>
  <c r="AE98" i="1" s="1"/>
  <c r="AB123" i="1"/>
  <c r="AE123" i="1" s="1"/>
  <c r="AB119" i="1"/>
  <c r="AE119" i="1" s="1"/>
  <c r="AD48" i="1"/>
  <c r="AD91" i="1"/>
  <c r="AB116" i="1"/>
  <c r="AE116" i="1" s="1"/>
  <c r="AB112" i="1"/>
  <c r="AE112" i="1" s="1"/>
  <c r="AD104" i="1"/>
  <c r="AB96" i="1"/>
  <c r="AE96" i="1" s="1"/>
  <c r="AB117" i="1"/>
  <c r="AE117" i="1" s="1"/>
  <c r="AB103" i="1"/>
  <c r="AE103" i="1" s="1"/>
  <c r="AD50" i="1"/>
  <c r="AB81" i="1"/>
  <c r="AE81" i="1" s="1"/>
  <c r="AB93" i="1"/>
  <c r="AE93" i="1" s="1"/>
  <c r="AB102" i="1"/>
  <c r="AE102" i="1" s="1"/>
  <c r="AD51" i="1"/>
  <c r="AD59" i="1"/>
  <c r="AG66" i="1"/>
  <c r="AB91" i="1"/>
  <c r="AE91" i="1" s="1"/>
  <c r="AD188" i="1"/>
  <c r="E84" i="1"/>
  <c r="E85" i="1" s="1"/>
  <c r="AD180" i="1"/>
  <c r="U85" i="1"/>
  <c r="T85" i="1" s="1"/>
  <c r="U87" i="1"/>
  <c r="T87" i="1" s="1"/>
  <c r="U81" i="1"/>
  <c r="T81" i="1" s="1"/>
  <c r="AX81" i="1" s="1"/>
  <c r="U84" i="1"/>
  <c r="T84" i="1" s="1"/>
  <c r="U83" i="1"/>
  <c r="T83" i="1" s="1"/>
  <c r="AX83" i="1" s="1"/>
  <c r="U82" i="1"/>
  <c r="T82" i="1" s="1"/>
  <c r="AX82" i="1" s="1"/>
  <c r="AD149" i="1"/>
  <c r="AD100" i="1"/>
  <c r="AB158" i="1"/>
  <c r="AE158" i="1" s="1"/>
  <c r="A95" i="2"/>
  <c r="K95" i="2" s="1"/>
  <c r="J95" i="2" s="1"/>
  <c r="AD126" i="1"/>
  <c r="AD172" i="1"/>
  <c r="AD176" i="1"/>
  <c r="AW65" i="3"/>
  <c r="BB65" i="3" s="1"/>
  <c r="AD55" i="1"/>
  <c r="AD173" i="1"/>
  <c r="AD127" i="1"/>
  <c r="AD47" i="1"/>
  <c r="AD107" i="1"/>
  <c r="AD183" i="1"/>
  <c r="AD166" i="1"/>
  <c r="AD114" i="1"/>
  <c r="AD140" i="1"/>
  <c r="AD60" i="1"/>
  <c r="AD178" i="1"/>
  <c r="AD62" i="1"/>
  <c r="AD58" i="1"/>
  <c r="AD111" i="1"/>
  <c r="AD118" i="1"/>
  <c r="AD46" i="1"/>
  <c r="AD56" i="1"/>
  <c r="AD57" i="1"/>
  <c r="AD86" i="1"/>
  <c r="AD84" i="1"/>
  <c r="AD139" i="1"/>
  <c r="AD124" i="1"/>
  <c r="AD122" i="1"/>
  <c r="AD162" i="1"/>
  <c r="AW108" i="3"/>
  <c r="BB108" i="3" s="1"/>
  <c r="AD170" i="1"/>
  <c r="AD152" i="1"/>
  <c r="AD52" i="1"/>
  <c r="AD146" i="1"/>
  <c r="AD54" i="1"/>
  <c r="AD49" i="1"/>
  <c r="AD134" i="1"/>
  <c r="AD147" i="1"/>
  <c r="AD184" i="1"/>
  <c r="AD129" i="1"/>
  <c r="AD171" i="1"/>
  <c r="AW87" i="3"/>
  <c r="BB87" i="3" s="1"/>
  <c r="AW79" i="3"/>
  <c r="BB79" i="3" s="1"/>
  <c r="AW90" i="3"/>
  <c r="BB90" i="3" s="1"/>
  <c r="AW107" i="3"/>
  <c r="BB107" i="3" s="1"/>
  <c r="AW68" i="3"/>
  <c r="BB68" i="3" s="1"/>
  <c r="AW39" i="3"/>
  <c r="BB39" i="3" s="1"/>
  <c r="AW94" i="3"/>
  <c r="BB94" i="3" s="1"/>
  <c r="AW102" i="3"/>
  <c r="BB102" i="3" s="1"/>
  <c r="AW32" i="3"/>
  <c r="BB32" i="3" s="1"/>
  <c r="AW40" i="3"/>
  <c r="BB40" i="3" s="1"/>
  <c r="AW51" i="3"/>
  <c r="BB51" i="3" s="1"/>
  <c r="AW61" i="3"/>
  <c r="BB61" i="3" s="1"/>
  <c r="AW29" i="3"/>
  <c r="BB29" i="3" s="1"/>
  <c r="AW103" i="3"/>
  <c r="BB103" i="3" s="1"/>
  <c r="AW44" i="3"/>
  <c r="BB44" i="3" s="1"/>
  <c r="AD61" i="1"/>
  <c r="AD106" i="1"/>
  <c r="AD181" i="1"/>
  <c r="AD157" i="1"/>
  <c r="AD148" i="1"/>
  <c r="AD121" i="1"/>
  <c r="AD174" i="1"/>
  <c r="AD125" i="1"/>
  <c r="AD151" i="1"/>
  <c r="AD88" i="1"/>
  <c r="AD89" i="1"/>
  <c r="AD163" i="1"/>
  <c r="AD155" i="1"/>
  <c r="AD154" i="1"/>
  <c r="AD153" i="1"/>
  <c r="AD45" i="1"/>
  <c r="AD135" i="1"/>
  <c r="AD113" i="1"/>
  <c r="AD185" i="1"/>
  <c r="AD120" i="1"/>
  <c r="AD186" i="1"/>
  <c r="AD137" i="1"/>
  <c r="AD132" i="1"/>
  <c r="AD128" i="1"/>
  <c r="AD164" i="1"/>
  <c r="AD159" i="1"/>
  <c r="AD161" i="1"/>
  <c r="AD138" i="1"/>
  <c r="AD123" i="1"/>
  <c r="AD144" i="1"/>
  <c r="AD96" i="1"/>
  <c r="AD133" i="1"/>
  <c r="AD150" i="1"/>
  <c r="AD141" i="1"/>
  <c r="AD165" i="1"/>
  <c r="AD169" i="1"/>
  <c r="AD94" i="1"/>
  <c r="AD81" i="1"/>
  <c r="AD119" i="1"/>
  <c r="AD116" i="1"/>
  <c r="AD182" i="1"/>
  <c r="AD117" i="1"/>
  <c r="AD53" i="1"/>
  <c r="AD115" i="1"/>
  <c r="AD109" i="1"/>
  <c r="AD108" i="1"/>
  <c r="AD110" i="1"/>
  <c r="AD99" i="1"/>
  <c r="AD177" i="1"/>
  <c r="AD187" i="1"/>
  <c r="AD179" i="1"/>
  <c r="AD101" i="1"/>
  <c r="AD90" i="1"/>
  <c r="AD168" i="1"/>
  <c r="AD160" i="1"/>
  <c r="AD82" i="1"/>
  <c r="AD142" i="1"/>
  <c r="AD167" i="1"/>
  <c r="AD98" i="1"/>
  <c r="AD93" i="1"/>
  <c r="AD103" i="1"/>
  <c r="AD112" i="1"/>
  <c r="AD158" i="1"/>
  <c r="AD102" i="1"/>
  <c r="AB68" i="1"/>
  <c r="AE68" i="1" s="1"/>
  <c r="AD68" i="1"/>
  <c r="AB75" i="1"/>
  <c r="AE75" i="1" s="1"/>
  <c r="AD75" i="1"/>
  <c r="AB72" i="1"/>
  <c r="AE72" i="1" s="1"/>
  <c r="AD72" i="1"/>
  <c r="AB73" i="1"/>
  <c r="AE73" i="1" s="1"/>
  <c r="AD73" i="1"/>
  <c r="AB145" i="1"/>
  <c r="AE145" i="1" s="1"/>
  <c r="AD145" i="1"/>
  <c r="AB83" i="1"/>
  <c r="AE83" i="1" s="1"/>
  <c r="AD83" i="1"/>
  <c r="AB97" i="1"/>
  <c r="AE97" i="1" s="1"/>
  <c r="AD97" i="1"/>
  <c r="AB71" i="1"/>
  <c r="AE71" i="1" s="1"/>
  <c r="AD71" i="1"/>
  <c r="AB80" i="1"/>
  <c r="AE80" i="1" s="1"/>
  <c r="AD80" i="1"/>
  <c r="AB63" i="1"/>
  <c r="AE63" i="1" s="1"/>
  <c r="AD63" i="1"/>
  <c r="AB78" i="1"/>
  <c r="AE78" i="1" s="1"/>
  <c r="AD78" i="1"/>
  <c r="AB130" i="1"/>
  <c r="AE130" i="1" s="1"/>
  <c r="AD130" i="1"/>
  <c r="AB85" i="1"/>
  <c r="AE85" i="1" s="1"/>
  <c r="AD85" i="1"/>
  <c r="AB70" i="1"/>
  <c r="AE70" i="1" s="1"/>
  <c r="AD70" i="1"/>
  <c r="AB79" i="1"/>
  <c r="AE79" i="1" s="1"/>
  <c r="AD79" i="1"/>
  <c r="AB67" i="1"/>
  <c r="AE67" i="1" s="1"/>
  <c r="AD67" i="1"/>
  <c r="AB64" i="1"/>
  <c r="AE64" i="1" s="1"/>
  <c r="AD64" i="1"/>
  <c r="AB77" i="1"/>
  <c r="AE77" i="1" s="1"/>
  <c r="AD77" i="1"/>
  <c r="AB65" i="1"/>
  <c r="AE65" i="1" s="1"/>
  <c r="AD65" i="1"/>
  <c r="AB74" i="1"/>
  <c r="AE74" i="1" s="1"/>
  <c r="AD74" i="1"/>
  <c r="AB131" i="1"/>
  <c r="AE131" i="1" s="1"/>
  <c r="AD131" i="1"/>
  <c r="AB87" i="1"/>
  <c r="AE87" i="1" s="1"/>
  <c r="AD87" i="1"/>
  <c r="AB95" i="1"/>
  <c r="AE95" i="1" s="1"/>
  <c r="AD95" i="1"/>
  <c r="AB92" i="1"/>
  <c r="AE92" i="1" s="1"/>
  <c r="AD92" i="1"/>
  <c r="AB69" i="1"/>
  <c r="AE69" i="1" s="1"/>
  <c r="AD69" i="1"/>
  <c r="AB76" i="1"/>
  <c r="AE76" i="1" s="1"/>
  <c r="AD76" i="1"/>
  <c r="AB66" i="1"/>
  <c r="AE66" i="1" s="1"/>
  <c r="AD66" i="1"/>
  <c r="AB105" i="1"/>
  <c r="AE105" i="1" s="1"/>
  <c r="AD105" i="1"/>
  <c r="AB161" i="1"/>
  <c r="AE161" i="1" s="1"/>
  <c r="AB186" i="1"/>
  <c r="AE186" i="1" s="1"/>
  <c r="AB127" i="1"/>
  <c r="AE127" i="1" s="1"/>
  <c r="AB101" i="1"/>
  <c r="AE101" i="1" s="1"/>
  <c r="AB141" i="1"/>
  <c r="AE141" i="1" s="1"/>
  <c r="AW49" i="3"/>
  <c r="BB49" i="3" s="1"/>
  <c r="AW72" i="3"/>
  <c r="BB72" i="3" s="1"/>
  <c r="AW66" i="3"/>
  <c r="BB66" i="3" s="1"/>
  <c r="AW104" i="3"/>
  <c r="BB104" i="3" s="1"/>
  <c r="AB170" i="1"/>
  <c r="AE170" i="1" s="1"/>
  <c r="AB152" i="1"/>
  <c r="AE152" i="1" s="1"/>
  <c r="AW84" i="3"/>
  <c r="BB84" i="3" s="1"/>
  <c r="AW88" i="3"/>
  <c r="BB88" i="3" s="1"/>
  <c r="AW53" i="3"/>
  <c r="BB53" i="3" s="1"/>
  <c r="AB163" i="1"/>
  <c r="AE163" i="1" s="1"/>
  <c r="AW82" i="3"/>
  <c r="BB82" i="3" s="1"/>
  <c r="AW47" i="3"/>
  <c r="BB47" i="3" s="1"/>
  <c r="AW86" i="3"/>
  <c r="BB86" i="3" s="1"/>
  <c r="AB188" i="1"/>
  <c r="AE188" i="1" s="1"/>
  <c r="AB151" i="1"/>
  <c r="AE151" i="1" s="1"/>
  <c r="AB159" i="1"/>
  <c r="AE159" i="1" s="1"/>
  <c r="AB125" i="1"/>
  <c r="AE125" i="1" s="1"/>
  <c r="AB121" i="1"/>
  <c r="AE121" i="1" s="1"/>
  <c r="AB48" i="1"/>
  <c r="AE48" i="1" s="1"/>
  <c r="AB139" i="1"/>
  <c r="AE139" i="1" s="1"/>
  <c r="AB180" i="1"/>
  <c r="AE180" i="1" s="1"/>
  <c r="AB176" i="1"/>
  <c r="AE176" i="1" s="1"/>
  <c r="AB174" i="1"/>
  <c r="AE174" i="1" s="1"/>
  <c r="AB167" i="1"/>
  <c r="AE167" i="1" s="1"/>
  <c r="AB128" i="1"/>
  <c r="AE128" i="1" s="1"/>
  <c r="AW28" i="3"/>
  <c r="BB28" i="3" s="1"/>
  <c r="AW54" i="3"/>
  <c r="BB54" i="3" s="1"/>
  <c r="AW81" i="3"/>
  <c r="BB81" i="3" s="1"/>
  <c r="AW30" i="3"/>
  <c r="BB30" i="3" s="1"/>
  <c r="AW35" i="3"/>
  <c r="BB35" i="3" s="1"/>
  <c r="AW50" i="3"/>
  <c r="BB50" i="3" s="1"/>
  <c r="AW58" i="3"/>
  <c r="BB58" i="3" s="1"/>
  <c r="AW59" i="3"/>
  <c r="BB59" i="3" s="1"/>
  <c r="AW80" i="3"/>
  <c r="BB80" i="3" s="1"/>
  <c r="AW23" i="3"/>
  <c r="BB23" i="3" s="1"/>
  <c r="AW26" i="3"/>
  <c r="BB26" i="3" s="1"/>
  <c r="AW38" i="3"/>
  <c r="BB38" i="3" s="1"/>
  <c r="AW37" i="3"/>
  <c r="BB37" i="3" s="1"/>
  <c r="AW42" i="3"/>
  <c r="BB42" i="3" s="1"/>
  <c r="AW41" i="3"/>
  <c r="BB41" i="3" s="1"/>
  <c r="AW48" i="3"/>
  <c r="BB48" i="3" s="1"/>
  <c r="AW52" i="3"/>
  <c r="BB52" i="3" s="1"/>
  <c r="AW55" i="3"/>
  <c r="BB55" i="3" s="1"/>
  <c r="AW75" i="3"/>
  <c r="BB75" i="3" s="1"/>
  <c r="AW83" i="3"/>
  <c r="BB83" i="3" s="1"/>
  <c r="AW99" i="3"/>
  <c r="BB99" i="3" s="1"/>
  <c r="AW64" i="3"/>
  <c r="BB64" i="3" s="1"/>
  <c r="AW22" i="3"/>
  <c r="BB22" i="3" s="1"/>
  <c r="AW77" i="3"/>
  <c r="BB77" i="3" s="1"/>
  <c r="AW62" i="3"/>
  <c r="BB62" i="3" s="1"/>
  <c r="AW93" i="3"/>
  <c r="BB93" i="3" s="1"/>
  <c r="AW95" i="3"/>
  <c r="BB95" i="3" s="1"/>
  <c r="AW97" i="3"/>
  <c r="BB97" i="3" s="1"/>
  <c r="AW67" i="3"/>
  <c r="BB67" i="3" s="1"/>
  <c r="AW114" i="3"/>
  <c r="BB114" i="3" s="1"/>
  <c r="AW92" i="3"/>
  <c r="BB92" i="3" s="1"/>
  <c r="AW31" i="3"/>
  <c r="BB31" i="3" s="1"/>
  <c r="AW33" i="3"/>
  <c r="BB33" i="3" s="1"/>
  <c r="AW45" i="3"/>
  <c r="BB45" i="3" s="1"/>
  <c r="AW36" i="3"/>
  <c r="BB36" i="3" s="1"/>
  <c r="AW34" i="3"/>
  <c r="BB34" i="3" s="1"/>
  <c r="AW46" i="3"/>
  <c r="BB46" i="3" s="1"/>
  <c r="AB162" i="1"/>
  <c r="AE162" i="1" s="1"/>
  <c r="AB166" i="1"/>
  <c r="AE166" i="1" s="1"/>
  <c r="AB183" i="1"/>
  <c r="AE183" i="1" s="1"/>
  <c r="AB168" i="1"/>
  <c r="AE168" i="1" s="1"/>
  <c r="AB160" i="1"/>
  <c r="AE160" i="1" s="1"/>
  <c r="AB142" i="1"/>
  <c r="AE142" i="1" s="1"/>
  <c r="AB178" i="1"/>
  <c r="AE178" i="1" s="1"/>
  <c r="AB184" i="1"/>
  <c r="AE184" i="1" s="1"/>
  <c r="AR63" i="1"/>
  <c r="AB126" i="1"/>
  <c r="AE126" i="1" s="1"/>
  <c r="AB149" i="1"/>
  <c r="AE149" i="1" s="1"/>
  <c r="AB169" i="1"/>
  <c r="AE169" i="1" s="1"/>
  <c r="AB165" i="1"/>
  <c r="AE165" i="1" s="1"/>
  <c r="AB90" i="1"/>
  <c r="AE90" i="1" s="1"/>
  <c r="AB147" i="1"/>
  <c r="AE147" i="1" s="1"/>
  <c r="AB164" i="1"/>
  <c r="AE164" i="1" s="1"/>
  <c r="AB136" i="1"/>
  <c r="AE136" i="1" s="1"/>
  <c r="AB172" i="1"/>
  <c r="AE172" i="1" s="1"/>
  <c r="AB84" i="1"/>
  <c r="AE84" i="1" s="1"/>
  <c r="V138" i="1"/>
  <c r="AB88" i="1"/>
  <c r="AE88" i="1" s="1"/>
  <c r="AB120" i="1"/>
  <c r="AE120" i="1" s="1"/>
  <c r="AB143" i="1"/>
  <c r="AE143" i="1" s="1"/>
  <c r="S83" i="1"/>
  <c r="B84" i="1"/>
  <c r="AB82" i="1"/>
  <c r="AE82" i="1" s="1"/>
  <c r="AB114" i="1"/>
  <c r="AE114" i="1" s="1"/>
  <c r="AB175" i="1"/>
  <c r="AE175" i="1" s="1"/>
  <c r="V137" i="1"/>
  <c r="AB150" i="1"/>
  <c r="AE150" i="1" s="1"/>
  <c r="V84" i="1"/>
  <c r="AB86" i="1"/>
  <c r="AE86" i="1" s="1"/>
  <c r="AB89" i="1"/>
  <c r="AE89" i="1" s="1"/>
  <c r="AB137" i="1"/>
  <c r="AE137" i="1" s="1"/>
  <c r="AB148" i="1"/>
  <c r="AE148" i="1" s="1"/>
  <c r="AB108" i="1"/>
  <c r="AE108" i="1" s="1"/>
  <c r="AB113" i="1"/>
  <c r="AE113" i="1" s="1"/>
  <c r="AB181" i="1"/>
  <c r="AE181" i="1" s="1"/>
  <c r="AB171" i="1"/>
  <c r="AE171" i="1" s="1"/>
  <c r="AB157" i="1"/>
  <c r="AE157" i="1" s="1"/>
  <c r="AB124" i="1"/>
  <c r="AE124" i="1" s="1"/>
  <c r="AB104" i="1"/>
  <c r="AE104" i="1" s="1"/>
  <c r="AB134" i="1"/>
  <c r="AE134" i="1" s="1"/>
  <c r="AB132" i="1"/>
  <c r="AE132" i="1" s="1"/>
  <c r="AB129" i="1"/>
  <c r="AE129" i="1" s="1"/>
  <c r="AB122" i="1"/>
  <c r="AE122" i="1" s="1"/>
  <c r="AB177" i="1"/>
  <c r="AE177" i="1" s="1"/>
  <c r="AB187" i="1"/>
  <c r="AE187" i="1" s="1"/>
  <c r="AB179" i="1"/>
  <c r="AE179" i="1" s="1"/>
  <c r="AB46" i="1"/>
  <c r="AE46" i="1" s="1"/>
  <c r="AB51" i="1"/>
  <c r="AE51" i="1" s="1"/>
  <c r="AB140" i="1"/>
  <c r="AE140" i="1" s="1"/>
  <c r="E177" i="1"/>
  <c r="V176" i="1"/>
  <c r="AB49" i="1"/>
  <c r="AE49" i="1" s="1"/>
  <c r="B156" i="1"/>
  <c r="S155" i="1"/>
  <c r="AB156" i="1"/>
  <c r="AE156" i="1" s="1"/>
  <c r="V175" i="1"/>
  <c r="E161" i="1"/>
  <c r="AB107" i="1"/>
  <c r="AE107" i="1" s="1"/>
  <c r="AB185" i="1"/>
  <c r="AE185" i="1" s="1"/>
  <c r="B179" i="1"/>
  <c r="V174" i="1"/>
  <c r="AB146" i="1"/>
  <c r="AE146" i="1" s="1"/>
  <c r="D156" i="1"/>
  <c r="V155" i="1"/>
  <c r="AB173" i="1"/>
  <c r="AE173" i="1" s="1"/>
  <c r="A174" i="1"/>
  <c r="S173" i="1"/>
  <c r="E140" i="1"/>
  <c r="V139" i="1"/>
  <c r="B140" i="1"/>
  <c r="S139" i="1"/>
  <c r="U106" i="1"/>
  <c r="T106" i="1" s="1"/>
  <c r="C124" i="1"/>
  <c r="B121" i="1"/>
  <c r="S120" i="1"/>
  <c r="E123" i="1"/>
  <c r="V122" i="1"/>
  <c r="AB110" i="1"/>
  <c r="AE110" i="1" s="1"/>
  <c r="U113" i="1"/>
  <c r="T113" i="1" s="1"/>
  <c r="C131" i="1"/>
  <c r="AB118" i="1"/>
  <c r="AE118" i="1" s="1"/>
  <c r="U109" i="1"/>
  <c r="T109" i="1" s="1"/>
  <c r="C127" i="1"/>
  <c r="AB47" i="1"/>
  <c r="AE47" i="1" s="1"/>
  <c r="AB106" i="1"/>
  <c r="AE106" i="1" s="1"/>
  <c r="AB100" i="1"/>
  <c r="AE100" i="1" s="1"/>
  <c r="AB99" i="1"/>
  <c r="AE99" i="1" s="1"/>
  <c r="C99" i="1"/>
  <c r="C105" i="1"/>
  <c r="C101" i="1"/>
  <c r="C110" i="1"/>
  <c r="C102" i="1"/>
  <c r="E104" i="1"/>
  <c r="V103" i="1"/>
  <c r="C107" i="1"/>
  <c r="C115" i="1"/>
  <c r="C108" i="1"/>
  <c r="C116" i="1"/>
  <c r="B103" i="1"/>
  <c r="S102" i="1"/>
  <c r="AB55" i="1"/>
  <c r="AE55" i="1" s="1"/>
  <c r="C111" i="1"/>
  <c r="C104" i="1"/>
  <c r="C112" i="1"/>
  <c r="AB115" i="1"/>
  <c r="AE115" i="1" s="1"/>
  <c r="AB109" i="1"/>
  <c r="AE109" i="1" s="1"/>
  <c r="AB111" i="1"/>
  <c r="AE111" i="1" s="1"/>
  <c r="C114" i="1"/>
  <c r="C103" i="1"/>
  <c r="C100" i="1"/>
  <c r="AB54" i="1"/>
  <c r="AE54" i="1" s="1"/>
  <c r="AB53" i="1"/>
  <c r="AE53" i="1" s="1"/>
  <c r="K87" i="2"/>
  <c r="J87" i="2" s="1"/>
  <c r="S87" i="2" s="1"/>
  <c r="A105" i="2"/>
  <c r="K105" i="2" s="1"/>
  <c r="J105" i="2" s="1"/>
  <c r="S105" i="2" s="1"/>
  <c r="A115" i="2"/>
  <c r="K115" i="2" s="1"/>
  <c r="J115" i="2" s="1"/>
  <c r="L107" i="2"/>
  <c r="C108" i="2"/>
  <c r="AH46" i="1"/>
  <c r="K104" i="2"/>
  <c r="J104" i="2" s="1"/>
  <c r="A122" i="2"/>
  <c r="K122" i="2" s="1"/>
  <c r="J122" i="2" s="1"/>
  <c r="A107" i="2"/>
  <c r="K107" i="2" s="1"/>
  <c r="J107" i="2" s="1"/>
  <c r="S107" i="2" s="1"/>
  <c r="AH47" i="1"/>
  <c r="K84" i="2"/>
  <c r="J84" i="2" s="1"/>
  <c r="A102" i="2"/>
  <c r="K83" i="2"/>
  <c r="J83" i="2" s="1"/>
  <c r="A101" i="2"/>
  <c r="K82" i="2"/>
  <c r="J82" i="2" s="1"/>
  <c r="A100" i="2"/>
  <c r="K80" i="2"/>
  <c r="J80" i="2" s="1"/>
  <c r="A98" i="2"/>
  <c r="K81" i="2"/>
  <c r="J81" i="2" s="1"/>
  <c r="A99" i="2"/>
  <c r="K85" i="2"/>
  <c r="J85" i="2" s="1"/>
  <c r="A103" i="2"/>
  <c r="K75" i="2"/>
  <c r="J75" i="2" s="1"/>
  <c r="A93" i="2"/>
  <c r="K76" i="2"/>
  <c r="J76" i="2" s="1"/>
  <c r="A94" i="2"/>
  <c r="K74" i="2"/>
  <c r="J74" i="2" s="1"/>
  <c r="A92" i="2"/>
  <c r="K78" i="2"/>
  <c r="J78" i="2" s="1"/>
  <c r="A96" i="2"/>
  <c r="K73" i="2"/>
  <c r="J73" i="2" s="1"/>
  <c r="A91" i="2"/>
  <c r="L89" i="2"/>
  <c r="C90" i="2"/>
  <c r="AI45" i="1"/>
  <c r="K72" i="2"/>
  <c r="J72" i="2" s="1"/>
  <c r="A90" i="2"/>
  <c r="K70" i="2"/>
  <c r="J70" i="2" s="1"/>
  <c r="S70" i="2" s="1"/>
  <c r="A88" i="2"/>
  <c r="AH48" i="1"/>
  <c r="AI48" i="1" s="1"/>
  <c r="AH63" i="1"/>
  <c r="AK45" i="1"/>
  <c r="AL45" i="1"/>
  <c r="AV45" i="1" s="1"/>
  <c r="C72" i="2"/>
  <c r="L71" i="2"/>
  <c r="AH66" i="1"/>
  <c r="AH65" i="1"/>
  <c r="Q65" i="1" s="1"/>
  <c r="AR66" i="1"/>
  <c r="S61" i="1"/>
  <c r="AB50" i="1"/>
  <c r="AE50" i="1" s="1"/>
  <c r="AB60" i="1"/>
  <c r="AE60" i="1" s="1"/>
  <c r="AH64" i="1"/>
  <c r="Q64" i="1" s="1"/>
  <c r="AR48" i="1"/>
  <c r="AB56" i="1"/>
  <c r="AE56" i="1" s="1"/>
  <c r="AB62" i="1"/>
  <c r="AE62" i="1" s="1"/>
  <c r="AB57" i="1"/>
  <c r="AE57" i="1" s="1"/>
  <c r="AB61" i="1"/>
  <c r="AE61" i="1" s="1"/>
  <c r="AB52" i="1"/>
  <c r="AE52" i="1" s="1"/>
  <c r="AB58" i="1"/>
  <c r="AE58" i="1" s="1"/>
  <c r="AB59" i="1"/>
  <c r="AE59" i="1" s="1"/>
  <c r="V66" i="1"/>
  <c r="E67" i="1"/>
  <c r="E49" i="1"/>
  <c r="V48" i="1"/>
  <c r="AY48" i="1" s="1"/>
  <c r="S72" i="2" l="1"/>
  <c r="A113" i="2"/>
  <c r="K113" i="2" s="1"/>
  <c r="J113" i="2" s="1"/>
  <c r="AX84" i="1"/>
  <c r="AY84" i="1" s="1"/>
  <c r="AY83" i="1"/>
  <c r="AY81" i="1"/>
  <c r="AY82" i="1"/>
  <c r="AY66" i="1"/>
  <c r="AG83" i="1"/>
  <c r="AH83" i="1" s="1"/>
  <c r="Q83" i="1" s="1"/>
  <c r="AR81" i="1"/>
  <c r="AR82" i="1"/>
  <c r="AR83" i="1"/>
  <c r="AG81" i="1"/>
  <c r="AH81" i="1" s="1"/>
  <c r="Q81" i="1" s="1"/>
  <c r="AK48" i="1"/>
  <c r="AU48" i="1" s="1"/>
  <c r="Q48" i="1"/>
  <c r="AI66" i="1"/>
  <c r="AS66" i="1" s="1"/>
  <c r="Q66" i="1"/>
  <c r="AL46" i="1"/>
  <c r="AV46" i="1" s="1"/>
  <c r="Q46" i="1"/>
  <c r="AI63" i="1"/>
  <c r="AS63" i="1" s="1"/>
  <c r="Q63" i="1"/>
  <c r="AK47" i="1"/>
  <c r="AU47" i="1" s="1"/>
  <c r="Q47" i="1"/>
  <c r="AZ24" i="3"/>
  <c r="AX24" i="3"/>
  <c r="BC45" i="3"/>
  <c r="BD45" i="3"/>
  <c r="BC114" i="3"/>
  <c r="BD114" i="3"/>
  <c r="BC93" i="3"/>
  <c r="BD93" i="3"/>
  <c r="BD64" i="3"/>
  <c r="BC64" i="3"/>
  <c r="BC55" i="3"/>
  <c r="BD55" i="3"/>
  <c r="BC42" i="3"/>
  <c r="BD42" i="3"/>
  <c r="BC23" i="3"/>
  <c r="BD23" i="3"/>
  <c r="BD50" i="3"/>
  <c r="BC50" i="3"/>
  <c r="BD54" i="3"/>
  <c r="BC54" i="3"/>
  <c r="BD82" i="3"/>
  <c r="BC82" i="3"/>
  <c r="BD84" i="3"/>
  <c r="BC84" i="3"/>
  <c r="BD66" i="3"/>
  <c r="BC66" i="3"/>
  <c r="BC44" i="3"/>
  <c r="BD44" i="3"/>
  <c r="BC51" i="3"/>
  <c r="BD51" i="3"/>
  <c r="BC94" i="3"/>
  <c r="BD94" i="3"/>
  <c r="BD90" i="3"/>
  <c r="BC90" i="3"/>
  <c r="BC101" i="3"/>
  <c r="BD101" i="3"/>
  <c r="BD76" i="3"/>
  <c r="BC76" i="3"/>
  <c r="BD85" i="3"/>
  <c r="BC85" i="3"/>
  <c r="BC56" i="3"/>
  <c r="BD56" i="3"/>
  <c r="BC109" i="3"/>
  <c r="BD109" i="3"/>
  <c r="BD91" i="3"/>
  <c r="BC91" i="3"/>
  <c r="BD57" i="3"/>
  <c r="BC57" i="3"/>
  <c r="BD27" i="3"/>
  <c r="BC27" i="3"/>
  <c r="BC46" i="3"/>
  <c r="BD46" i="3"/>
  <c r="BC33" i="3"/>
  <c r="BD33" i="3"/>
  <c r="BD67" i="3"/>
  <c r="BC67" i="3"/>
  <c r="BD62" i="3"/>
  <c r="BC62" i="3"/>
  <c r="BC99" i="3"/>
  <c r="BD99" i="3"/>
  <c r="BD52" i="3"/>
  <c r="BC52" i="3"/>
  <c r="BC37" i="3"/>
  <c r="BD37" i="3"/>
  <c r="BD80" i="3"/>
  <c r="BC80" i="3"/>
  <c r="BD35" i="3"/>
  <c r="BC35" i="3"/>
  <c r="BC28" i="3"/>
  <c r="BD28" i="3"/>
  <c r="BD72" i="3"/>
  <c r="BC72" i="3"/>
  <c r="BC103" i="3"/>
  <c r="BD103" i="3"/>
  <c r="BC40" i="3"/>
  <c r="BD40" i="3"/>
  <c r="BD39" i="3"/>
  <c r="BC39" i="3"/>
  <c r="BD79" i="3"/>
  <c r="BC79" i="3"/>
  <c r="BD69" i="3"/>
  <c r="BC69" i="3"/>
  <c r="BD78" i="3"/>
  <c r="BC78" i="3"/>
  <c r="BD74" i="3"/>
  <c r="BC74" i="3"/>
  <c r="BD70" i="3"/>
  <c r="BC70" i="3"/>
  <c r="BC106" i="3"/>
  <c r="BD106" i="3"/>
  <c r="BD34" i="3"/>
  <c r="BC34" i="3"/>
  <c r="BC31" i="3"/>
  <c r="BD31" i="3"/>
  <c r="BC97" i="3"/>
  <c r="BD97" i="3"/>
  <c r="BD77" i="3"/>
  <c r="BC77" i="3"/>
  <c r="BD83" i="3"/>
  <c r="BC83" i="3"/>
  <c r="BC48" i="3"/>
  <c r="BD48" i="3"/>
  <c r="BD38" i="3"/>
  <c r="BC38" i="3"/>
  <c r="BC59" i="3"/>
  <c r="BD59" i="3"/>
  <c r="BC30" i="3"/>
  <c r="BD30" i="3"/>
  <c r="BD86" i="3"/>
  <c r="BC86" i="3"/>
  <c r="BC53" i="3"/>
  <c r="BD53" i="3"/>
  <c r="BC49" i="3"/>
  <c r="BD49" i="3"/>
  <c r="BD29" i="3"/>
  <c r="BC29" i="3"/>
  <c r="BC32" i="3"/>
  <c r="BD32" i="3"/>
  <c r="BD68" i="3"/>
  <c r="BC68" i="3"/>
  <c r="BD87" i="3"/>
  <c r="BC87" i="3"/>
  <c r="BC108" i="3"/>
  <c r="BD108" i="3"/>
  <c r="BC98" i="3"/>
  <c r="BD98" i="3"/>
  <c r="BC112" i="3"/>
  <c r="BD112" i="3"/>
  <c r="BD89" i="3"/>
  <c r="BC89" i="3"/>
  <c r="BD73" i="3"/>
  <c r="BC73" i="3"/>
  <c r="BD43" i="3"/>
  <c r="BC43" i="3"/>
  <c r="BC96" i="3"/>
  <c r="BD96" i="3"/>
  <c r="BC60" i="3"/>
  <c r="BD60" i="3"/>
  <c r="BC110" i="3"/>
  <c r="BD110" i="3"/>
  <c r="BC105" i="3"/>
  <c r="BD105" i="3"/>
  <c r="BC36" i="3"/>
  <c r="BD36" i="3"/>
  <c r="BD92" i="3"/>
  <c r="BC92" i="3"/>
  <c r="BC95" i="3"/>
  <c r="BD95" i="3"/>
  <c r="BC22" i="3"/>
  <c r="BD22" i="3"/>
  <c r="BD75" i="3"/>
  <c r="BC75" i="3"/>
  <c r="BC41" i="3"/>
  <c r="BD41" i="3"/>
  <c r="BC26" i="3"/>
  <c r="BD26" i="3"/>
  <c r="BD58" i="3"/>
  <c r="BC58" i="3"/>
  <c r="BD81" i="3"/>
  <c r="BC81" i="3"/>
  <c r="BC47" i="3"/>
  <c r="BD47" i="3"/>
  <c r="BD88" i="3"/>
  <c r="BC88" i="3"/>
  <c r="BC104" i="3"/>
  <c r="BD104" i="3"/>
  <c r="BD61" i="3"/>
  <c r="BC61" i="3"/>
  <c r="BC102" i="3"/>
  <c r="BD102" i="3"/>
  <c r="BC107" i="3"/>
  <c r="BD107" i="3"/>
  <c r="BD65" i="3"/>
  <c r="BC65" i="3"/>
  <c r="BC115" i="3"/>
  <c r="BD115" i="3"/>
  <c r="BD71" i="3"/>
  <c r="BC71" i="3"/>
  <c r="BD63" i="3"/>
  <c r="BC63" i="3"/>
  <c r="BC100" i="3"/>
  <c r="BD100" i="3"/>
  <c r="BC111" i="3"/>
  <c r="BD111" i="3"/>
  <c r="BC113" i="3"/>
  <c r="BD113" i="3"/>
  <c r="BC25" i="3"/>
  <c r="BD25" i="3"/>
  <c r="BC24" i="3"/>
  <c r="BD24" i="3"/>
  <c r="AE182" i="1"/>
  <c r="AC144" i="1"/>
  <c r="AC155" i="1"/>
  <c r="AE135" i="1"/>
  <c r="AE133" i="1"/>
  <c r="AC138" i="1"/>
  <c r="AE154" i="1"/>
  <c r="AC153" i="1"/>
  <c r="AX109" i="3"/>
  <c r="AZ106" i="3"/>
  <c r="AC45" i="1"/>
  <c r="AC81" i="1"/>
  <c r="AC93" i="1"/>
  <c r="AC73" i="1"/>
  <c r="AC96" i="1"/>
  <c r="AC77" i="1"/>
  <c r="AC123" i="1"/>
  <c r="AC169" i="1"/>
  <c r="AC170" i="1"/>
  <c r="AC141" i="1"/>
  <c r="AC173" i="1"/>
  <c r="AC116" i="1"/>
  <c r="AC90" i="1"/>
  <c r="AC142" i="1"/>
  <c r="AC160" i="1"/>
  <c r="AC178" i="1"/>
  <c r="AC151" i="1"/>
  <c r="AC165" i="1"/>
  <c r="AC183" i="1"/>
  <c r="AC166" i="1"/>
  <c r="AC137" i="1"/>
  <c r="AC177" i="1"/>
  <c r="AC95" i="1"/>
  <c r="AC65" i="1"/>
  <c r="AC49" i="1"/>
  <c r="AC75" i="1"/>
  <c r="AC121" i="1"/>
  <c r="AC72" i="1"/>
  <c r="AC83" i="1"/>
  <c r="AC119" i="1"/>
  <c r="AC59" i="1"/>
  <c r="AC66" i="1"/>
  <c r="AC102" i="1"/>
  <c r="AC120" i="1"/>
  <c r="AC89" i="1"/>
  <c r="AC62" i="1"/>
  <c r="AC71" i="1"/>
  <c r="AC117" i="1"/>
  <c r="AC53" i="1"/>
  <c r="AC118" i="1"/>
  <c r="AC69" i="1"/>
  <c r="AC140" i="1"/>
  <c r="AC176" i="1"/>
  <c r="AC149" i="1"/>
  <c r="AC181" i="1"/>
  <c r="AC130" i="1"/>
  <c r="AC82" i="1"/>
  <c r="AC146" i="1"/>
  <c r="AC164" i="1"/>
  <c r="AC139" i="1"/>
  <c r="AC171" i="1"/>
  <c r="AC187" i="1"/>
  <c r="AC148" i="1"/>
  <c r="AC172" i="1"/>
  <c r="AC145" i="1"/>
  <c r="AC185" i="1"/>
  <c r="AC87" i="1"/>
  <c r="AC101" i="1"/>
  <c r="AC54" i="1"/>
  <c r="AC99" i="1"/>
  <c r="AC129" i="1"/>
  <c r="AC100" i="1"/>
  <c r="AC52" i="1"/>
  <c r="AC98" i="1"/>
  <c r="AC55" i="1"/>
  <c r="AC70" i="1"/>
  <c r="AC106" i="1"/>
  <c r="AC124" i="1"/>
  <c r="AC85" i="1"/>
  <c r="AC58" i="1"/>
  <c r="AC79" i="1"/>
  <c r="AC125" i="1"/>
  <c r="AC68" i="1"/>
  <c r="AC91" i="1"/>
  <c r="AC105" i="1"/>
  <c r="AC184" i="1"/>
  <c r="AC76" i="1"/>
  <c r="AC132" i="1"/>
  <c r="AC150" i="1"/>
  <c r="AC168" i="1"/>
  <c r="AC186" i="1"/>
  <c r="AC143" i="1"/>
  <c r="AC157" i="1"/>
  <c r="AC175" i="1"/>
  <c r="AC134" i="1"/>
  <c r="AC152" i="1"/>
  <c r="AC180" i="1"/>
  <c r="AC159" i="1"/>
  <c r="AC92" i="1"/>
  <c r="AC61" i="1"/>
  <c r="AC113" i="1"/>
  <c r="AC46" i="1"/>
  <c r="AC107" i="1"/>
  <c r="AC84" i="1"/>
  <c r="AC112" i="1"/>
  <c r="AC86" i="1"/>
  <c r="AC51" i="1"/>
  <c r="AC74" i="1"/>
  <c r="AC110" i="1"/>
  <c r="AC128" i="1"/>
  <c r="AC50" i="1"/>
  <c r="AC103" i="1"/>
  <c r="AC80" i="1"/>
  <c r="AC60" i="1"/>
  <c r="AC162" i="1"/>
  <c r="AC131" i="1"/>
  <c r="AC163" i="1"/>
  <c r="AC108" i="1"/>
  <c r="AC127" i="1"/>
  <c r="AC156" i="1"/>
  <c r="AC174" i="1"/>
  <c r="AC147" i="1"/>
  <c r="AC161" i="1"/>
  <c r="AC179" i="1"/>
  <c r="AC136" i="1"/>
  <c r="AC158" i="1"/>
  <c r="AC188" i="1"/>
  <c r="AC167" i="1"/>
  <c r="AC126" i="1"/>
  <c r="AC56" i="1"/>
  <c r="AC97" i="1"/>
  <c r="AC67" i="1"/>
  <c r="AC115" i="1"/>
  <c r="AC64" i="1"/>
  <c r="AC122" i="1"/>
  <c r="AC109" i="1"/>
  <c r="AC47" i="1"/>
  <c r="AC78" i="1"/>
  <c r="AC114" i="1"/>
  <c r="AC57" i="1"/>
  <c r="AC63" i="1"/>
  <c r="AC111" i="1"/>
  <c r="AC88" i="1"/>
  <c r="AC104" i="1"/>
  <c r="AC48" i="1"/>
  <c r="AC94" i="1"/>
  <c r="AX60" i="3"/>
  <c r="AX63" i="3"/>
  <c r="AX110" i="3"/>
  <c r="AZ56" i="3"/>
  <c r="AX74" i="3"/>
  <c r="AX100" i="3"/>
  <c r="AX106" i="3"/>
  <c r="AX96" i="3"/>
  <c r="AX70" i="3"/>
  <c r="AZ109" i="3"/>
  <c r="AX98" i="3"/>
  <c r="AZ25" i="3"/>
  <c r="AX105" i="3"/>
  <c r="AZ105" i="3"/>
  <c r="AZ64" i="3"/>
  <c r="AZ75" i="3"/>
  <c r="AZ79" i="3"/>
  <c r="AX113" i="3"/>
  <c r="AZ102" i="3"/>
  <c r="AZ63" i="3"/>
  <c r="AX36" i="3"/>
  <c r="AZ28" i="3"/>
  <c r="AZ78" i="3"/>
  <c r="AZ33" i="3"/>
  <c r="AX39" i="3"/>
  <c r="AZ52" i="3"/>
  <c r="AZ104" i="3"/>
  <c r="AX25" i="3"/>
  <c r="AZ86" i="3"/>
  <c r="AZ31" i="3"/>
  <c r="AX34" i="3"/>
  <c r="AZ91" i="3"/>
  <c r="AZ70" i="3"/>
  <c r="AZ29" i="3"/>
  <c r="AX78" i="3"/>
  <c r="AZ68" i="3"/>
  <c r="AZ83" i="3"/>
  <c r="AX33" i="3"/>
  <c r="AZ100" i="3"/>
  <c r="AZ67" i="3"/>
  <c r="AZ37" i="3"/>
  <c r="AX30" i="3"/>
  <c r="AX76" i="3"/>
  <c r="AX44" i="3"/>
  <c r="AZ72" i="3"/>
  <c r="AZ114" i="3"/>
  <c r="AX81" i="3"/>
  <c r="AX23" i="3"/>
  <c r="AX73" i="3"/>
  <c r="AZ32" i="3"/>
  <c r="AX62" i="3"/>
  <c r="AX35" i="3"/>
  <c r="AX104" i="3"/>
  <c r="AX49" i="3"/>
  <c r="AZ53" i="3"/>
  <c r="AX71" i="3"/>
  <c r="AZ92" i="3"/>
  <c r="AX93" i="3"/>
  <c r="AZ77" i="3"/>
  <c r="AX50" i="3"/>
  <c r="AZ45" i="3"/>
  <c r="AX31" i="3"/>
  <c r="AZ22" i="3"/>
  <c r="AX43" i="3"/>
  <c r="AZ49" i="3"/>
  <c r="AX68" i="3"/>
  <c r="AZ47" i="3"/>
  <c r="AX80" i="3"/>
  <c r="AX42" i="3"/>
  <c r="AX85" i="3"/>
  <c r="AX37" i="3"/>
  <c r="AX56" i="3"/>
  <c r="AZ46" i="3"/>
  <c r="AZ73" i="3"/>
  <c r="AX115" i="3"/>
  <c r="AZ39" i="3"/>
  <c r="AZ43" i="3"/>
  <c r="AZ96" i="3"/>
  <c r="AZ98" i="3"/>
  <c r="AX40" i="3"/>
  <c r="AX99" i="3"/>
  <c r="AX83" i="3"/>
  <c r="AX59" i="3"/>
  <c r="AZ36" i="3"/>
  <c r="AZ30" i="3"/>
  <c r="AZ71" i="3"/>
  <c r="AX32" i="3"/>
  <c r="AZ74" i="3"/>
  <c r="AX87" i="3"/>
  <c r="AZ93" i="3"/>
  <c r="AX52" i="3"/>
  <c r="AZ81" i="3"/>
  <c r="AZ103" i="3"/>
  <c r="AZ69" i="3"/>
  <c r="AZ44" i="3"/>
  <c r="AX22" i="3"/>
  <c r="AX90" i="3"/>
  <c r="AX66" i="3"/>
  <c r="AX58" i="3"/>
  <c r="AX95" i="3"/>
  <c r="AX72" i="3"/>
  <c r="AX114" i="3"/>
  <c r="AX111" i="3"/>
  <c r="AZ23" i="3"/>
  <c r="AX45" i="3"/>
  <c r="AX57" i="3"/>
  <c r="AZ80" i="3"/>
  <c r="AZ54" i="3"/>
  <c r="AZ42" i="3"/>
  <c r="AZ35" i="3"/>
  <c r="AX102" i="3"/>
  <c r="AX75" i="3"/>
  <c r="AZ34" i="3"/>
  <c r="AX77" i="3"/>
  <c r="AZ65" i="3"/>
  <c r="AX86" i="3"/>
  <c r="AX29" i="3"/>
  <c r="AX61" i="3"/>
  <c r="AZ82" i="3"/>
  <c r="AX51" i="3"/>
  <c r="AX48" i="3"/>
  <c r="AZ40" i="3"/>
  <c r="AZ66" i="3"/>
  <c r="AX92" i="3"/>
  <c r="AZ38" i="3"/>
  <c r="AZ41" i="3"/>
  <c r="AZ113" i="3"/>
  <c r="AZ112" i="3"/>
  <c r="AZ99" i="3"/>
  <c r="AX46" i="3"/>
  <c r="AZ90" i="3"/>
  <c r="AZ110" i="3"/>
  <c r="AZ88" i="3"/>
  <c r="AZ97" i="3"/>
  <c r="AZ85" i="3"/>
  <c r="AZ94" i="3"/>
  <c r="AX84" i="3"/>
  <c r="AX89" i="3"/>
  <c r="AX41" i="3"/>
  <c r="AZ115" i="3"/>
  <c r="AZ84" i="3"/>
  <c r="AX108" i="3"/>
  <c r="AX112" i="3"/>
  <c r="AX97" i="3"/>
  <c r="AZ95" i="3"/>
  <c r="AX64" i="3"/>
  <c r="AZ48" i="3"/>
  <c r="AZ26" i="3"/>
  <c r="AX27" i="3"/>
  <c r="AX82" i="3"/>
  <c r="AZ55" i="3"/>
  <c r="AZ89" i="3"/>
  <c r="AZ27" i="3"/>
  <c r="AX69" i="3"/>
  <c r="AX101" i="3"/>
  <c r="AZ107" i="3"/>
  <c r="AX53" i="3"/>
  <c r="AZ61" i="3"/>
  <c r="AX67" i="3"/>
  <c r="AX103" i="3"/>
  <c r="AX47" i="3"/>
  <c r="AZ111" i="3"/>
  <c r="AZ51" i="3"/>
  <c r="AZ101" i="3"/>
  <c r="AZ76" i="3"/>
  <c r="AX55" i="3"/>
  <c r="AZ50" i="3"/>
  <c r="AX38" i="3"/>
  <c r="AX26" i="3"/>
  <c r="AX88" i="3"/>
  <c r="AX94" i="3"/>
  <c r="AX107" i="3"/>
  <c r="AZ62" i="3"/>
  <c r="AX79" i="3"/>
  <c r="AZ57" i="3"/>
  <c r="AX54" i="3"/>
  <c r="AX65" i="3"/>
  <c r="AZ87" i="3"/>
  <c r="AZ60" i="3"/>
  <c r="AZ58" i="3"/>
  <c r="AZ108" i="3"/>
  <c r="AZ59" i="3"/>
  <c r="AX28" i="3"/>
  <c r="AG82" i="1"/>
  <c r="AH82" i="1" s="1"/>
  <c r="AU45" i="1"/>
  <c r="AG84" i="1"/>
  <c r="AH84" i="1" s="1"/>
  <c r="AR84" i="1"/>
  <c r="AO45" i="1"/>
  <c r="AS48" i="1"/>
  <c r="AS45" i="1"/>
  <c r="AM45" i="1"/>
  <c r="S84" i="1"/>
  <c r="B85" i="1"/>
  <c r="AX85" i="1" s="1"/>
  <c r="V85" i="1"/>
  <c r="E86" i="1"/>
  <c r="AG85" i="1"/>
  <c r="AH85" i="1" s="1"/>
  <c r="Q85" i="1" s="1"/>
  <c r="U127" i="1"/>
  <c r="T127" i="1" s="1"/>
  <c r="C145" i="1"/>
  <c r="V140" i="1"/>
  <c r="E141" i="1"/>
  <c r="B180" i="1"/>
  <c r="AI46" i="1"/>
  <c r="B141" i="1"/>
  <c r="S140" i="1"/>
  <c r="A175" i="1"/>
  <c r="S174" i="1"/>
  <c r="D157" i="1"/>
  <c r="V156" i="1"/>
  <c r="E162" i="1"/>
  <c r="S156" i="1"/>
  <c r="B157" i="1"/>
  <c r="AK46" i="1"/>
  <c r="AJ48" i="1"/>
  <c r="AT48" i="1" s="1"/>
  <c r="U131" i="1"/>
  <c r="T131" i="1" s="1"/>
  <c r="C149" i="1"/>
  <c r="U124" i="1"/>
  <c r="T124" i="1" s="1"/>
  <c r="C142" i="1"/>
  <c r="E178" i="1"/>
  <c r="V177" i="1"/>
  <c r="U100" i="1"/>
  <c r="T100" i="1" s="1"/>
  <c r="C118" i="1"/>
  <c r="U114" i="1"/>
  <c r="T114" i="1" s="1"/>
  <c r="C132" i="1"/>
  <c r="U104" i="1"/>
  <c r="T104" i="1" s="1"/>
  <c r="C122" i="1"/>
  <c r="U110" i="1"/>
  <c r="T110" i="1" s="1"/>
  <c r="C128" i="1"/>
  <c r="U103" i="1"/>
  <c r="T103" i="1" s="1"/>
  <c r="C121" i="1"/>
  <c r="U112" i="1"/>
  <c r="T112" i="1" s="1"/>
  <c r="C130" i="1"/>
  <c r="U111" i="1"/>
  <c r="T111" i="1" s="1"/>
  <c r="C129" i="1"/>
  <c r="U102" i="1"/>
  <c r="T102" i="1" s="1"/>
  <c r="C120" i="1"/>
  <c r="U101" i="1"/>
  <c r="T101" i="1" s="1"/>
  <c r="C119" i="1"/>
  <c r="U116" i="1"/>
  <c r="T116" i="1" s="1"/>
  <c r="C134" i="1"/>
  <c r="U115" i="1"/>
  <c r="T115" i="1" s="1"/>
  <c r="C133" i="1"/>
  <c r="U99" i="1"/>
  <c r="T99" i="1" s="1"/>
  <c r="C117" i="1"/>
  <c r="B122" i="1"/>
  <c r="S121" i="1"/>
  <c r="AJ46" i="1"/>
  <c r="AT46" i="1" s="1"/>
  <c r="U108" i="1"/>
  <c r="T108" i="1" s="1"/>
  <c r="C126" i="1"/>
  <c r="U107" i="1"/>
  <c r="T107" i="1" s="1"/>
  <c r="C125" i="1"/>
  <c r="U105" i="1"/>
  <c r="T105" i="1" s="1"/>
  <c r="C123" i="1"/>
  <c r="E124" i="1"/>
  <c r="V123" i="1"/>
  <c r="S103" i="1"/>
  <c r="B104" i="1"/>
  <c r="V104" i="1"/>
  <c r="E105" i="1"/>
  <c r="AI47" i="1"/>
  <c r="AL48" i="1"/>
  <c r="AV48" i="1" s="1"/>
  <c r="K92" i="2"/>
  <c r="J92" i="2" s="1"/>
  <c r="A110" i="2"/>
  <c r="K110" i="2" s="1"/>
  <c r="J110" i="2" s="1"/>
  <c r="K93" i="2"/>
  <c r="J93" i="2" s="1"/>
  <c r="A111" i="2"/>
  <c r="K111" i="2" s="1"/>
  <c r="J111" i="2" s="1"/>
  <c r="K99" i="2"/>
  <c r="J99" i="2" s="1"/>
  <c r="A117" i="2"/>
  <c r="K117" i="2" s="1"/>
  <c r="J117" i="2" s="1"/>
  <c r="K100" i="2"/>
  <c r="J100" i="2" s="1"/>
  <c r="A118" i="2"/>
  <c r="K118" i="2" s="1"/>
  <c r="J118" i="2" s="1"/>
  <c r="K102" i="2"/>
  <c r="J102" i="2" s="1"/>
  <c r="A120" i="2"/>
  <c r="K120" i="2" s="1"/>
  <c r="J120" i="2" s="1"/>
  <c r="K88" i="2"/>
  <c r="J88" i="2" s="1"/>
  <c r="S88" i="2" s="1"/>
  <c r="A106" i="2"/>
  <c r="K106" i="2" s="1"/>
  <c r="J106" i="2" s="1"/>
  <c r="S106" i="2" s="1"/>
  <c r="K91" i="2"/>
  <c r="J91" i="2" s="1"/>
  <c r="A109" i="2"/>
  <c r="K109" i="2" s="1"/>
  <c r="J109" i="2" s="1"/>
  <c r="L108" i="2"/>
  <c r="C109" i="2"/>
  <c r="K96" i="2"/>
  <c r="J96" i="2" s="1"/>
  <c r="A114" i="2"/>
  <c r="K114" i="2" s="1"/>
  <c r="J114" i="2" s="1"/>
  <c r="K94" i="2"/>
  <c r="J94" i="2" s="1"/>
  <c r="A112" i="2"/>
  <c r="K112" i="2" s="1"/>
  <c r="J112" i="2" s="1"/>
  <c r="K103" i="2"/>
  <c r="J103" i="2" s="1"/>
  <c r="A121" i="2"/>
  <c r="K121" i="2" s="1"/>
  <c r="J121" i="2" s="1"/>
  <c r="K98" i="2"/>
  <c r="J98" i="2" s="1"/>
  <c r="A116" i="2"/>
  <c r="K116" i="2" s="1"/>
  <c r="J116" i="2" s="1"/>
  <c r="K101" i="2"/>
  <c r="J101" i="2" s="1"/>
  <c r="A119" i="2"/>
  <c r="K119" i="2" s="1"/>
  <c r="J119" i="2" s="1"/>
  <c r="AL47" i="1"/>
  <c r="AV47" i="1" s="1"/>
  <c r="K90" i="2"/>
  <c r="J90" i="2" s="1"/>
  <c r="S90" i="2" s="1"/>
  <c r="A108" i="2"/>
  <c r="K108" i="2" s="1"/>
  <c r="J108" i="2" s="1"/>
  <c r="S108" i="2" s="1"/>
  <c r="AJ47" i="1"/>
  <c r="AT47" i="1" s="1"/>
  <c r="AJ63" i="1"/>
  <c r="AT63" i="1" s="1"/>
  <c r="L90" i="2"/>
  <c r="C91" i="2"/>
  <c r="AK63" i="1"/>
  <c r="AL63" i="1"/>
  <c r="AV63" i="1" s="1"/>
  <c r="AL66" i="1"/>
  <c r="AV66" i="1" s="1"/>
  <c r="AK66" i="1"/>
  <c r="AJ66" i="1"/>
  <c r="AT66" i="1" s="1"/>
  <c r="C73" i="2"/>
  <c r="S73" i="2" s="1"/>
  <c r="L72" i="2"/>
  <c r="AG67" i="1"/>
  <c r="AH67" i="1" s="1"/>
  <c r="AR67" i="1"/>
  <c r="AG49" i="1"/>
  <c r="AH49" i="1" s="1"/>
  <c r="AR49" i="1"/>
  <c r="AJ65" i="1"/>
  <c r="AT65" i="1" s="1"/>
  <c r="AL65" i="1"/>
  <c r="AV65" i="1" s="1"/>
  <c r="AI65" i="1"/>
  <c r="AK65" i="1"/>
  <c r="AJ64" i="1"/>
  <c r="AT64" i="1" s="1"/>
  <c r="AI64" i="1"/>
  <c r="AL64" i="1"/>
  <c r="AV64" i="1" s="1"/>
  <c r="AK64" i="1"/>
  <c r="E68" i="1"/>
  <c r="V67" i="1"/>
  <c r="E50" i="1"/>
  <c r="V49" i="1"/>
  <c r="S109" i="2" l="1"/>
  <c r="S91" i="2"/>
  <c r="AL83" i="1"/>
  <c r="AV83" i="1" s="1"/>
  <c r="AK81" i="1"/>
  <c r="AY85" i="1"/>
  <c r="AY49" i="1"/>
  <c r="AG101" i="1"/>
  <c r="AH101" i="1" s="1"/>
  <c r="Q101" i="1" s="1"/>
  <c r="AX101" i="1"/>
  <c r="AR103" i="1"/>
  <c r="AX103" i="1"/>
  <c r="AG104" i="1"/>
  <c r="AX104" i="1"/>
  <c r="AG100" i="1"/>
  <c r="AH100" i="1" s="1"/>
  <c r="Q100" i="1" s="1"/>
  <c r="AX100" i="1"/>
  <c r="AJ81" i="1"/>
  <c r="AT81" i="1" s="1"/>
  <c r="AK83" i="1"/>
  <c r="AY67" i="1"/>
  <c r="AL81" i="1"/>
  <c r="AV81" i="1" s="1"/>
  <c r="AJ83" i="1"/>
  <c r="AT83" i="1" s="1"/>
  <c r="AY104" i="1"/>
  <c r="AG99" i="1"/>
  <c r="AH99" i="1" s="1"/>
  <c r="Q99" i="1" s="1"/>
  <c r="AX99" i="1"/>
  <c r="AG102" i="1"/>
  <c r="AH102" i="1" s="1"/>
  <c r="AX102" i="1"/>
  <c r="AI83" i="1"/>
  <c r="AS83" i="1" s="1"/>
  <c r="AP45" i="1"/>
  <c r="BB45" i="1"/>
  <c r="AO48" i="1"/>
  <c r="AM48" i="1"/>
  <c r="AI81" i="1"/>
  <c r="AS81" i="1" s="1"/>
  <c r="AK82" i="1"/>
  <c r="AU82" i="1" s="1"/>
  <c r="Q82" i="1"/>
  <c r="AJ67" i="1"/>
  <c r="AT67" i="1" s="1"/>
  <c r="Q67" i="1"/>
  <c r="AJ84" i="1"/>
  <c r="AT84" i="1" s="1"/>
  <c r="Q84" i="1"/>
  <c r="AL82" i="1"/>
  <c r="AV82" i="1" s="1"/>
  <c r="AL49" i="1"/>
  <c r="AV49" i="1" s="1"/>
  <c r="Q49" i="1"/>
  <c r="AN45" i="1"/>
  <c r="AJ82" i="1"/>
  <c r="AT82" i="1" s="1"/>
  <c r="AI82" i="1"/>
  <c r="AO47" i="1"/>
  <c r="AU66" i="1"/>
  <c r="AU63" i="1"/>
  <c r="AU64" i="1"/>
  <c r="AU65" i="1"/>
  <c r="AU81" i="1"/>
  <c r="AU46" i="1"/>
  <c r="AI84" i="1"/>
  <c r="AL84" i="1"/>
  <c r="AV84" i="1" s="1"/>
  <c r="AK84" i="1"/>
  <c r="AG103" i="1"/>
  <c r="AO64" i="1"/>
  <c r="BD64" i="1" s="1"/>
  <c r="AO65" i="1"/>
  <c r="BD65" i="1" s="1"/>
  <c r="AO66" i="1"/>
  <c r="BD66" i="1" s="1"/>
  <c r="AO46" i="1"/>
  <c r="AO63" i="1"/>
  <c r="BD63" i="1" s="1"/>
  <c r="AS46" i="1"/>
  <c r="AM46" i="1"/>
  <c r="AS65" i="1"/>
  <c r="AM65" i="1"/>
  <c r="BB65" i="1" s="1"/>
  <c r="AM66" i="1"/>
  <c r="BB66" i="1" s="1"/>
  <c r="AS64" i="1"/>
  <c r="AM64" i="1"/>
  <c r="BB64" i="1" s="1"/>
  <c r="AS47" i="1"/>
  <c r="AM47" i="1"/>
  <c r="AM63" i="1"/>
  <c r="AR99" i="1"/>
  <c r="V86" i="1"/>
  <c r="E87" i="1"/>
  <c r="AG86" i="1"/>
  <c r="AH86" i="1" s="1"/>
  <c r="Q86" i="1" s="1"/>
  <c r="S85" i="1"/>
  <c r="B86" i="1"/>
  <c r="AX86" i="1" s="1"/>
  <c r="AR85" i="1"/>
  <c r="AL85" i="1"/>
  <c r="AV85" i="1" s="1"/>
  <c r="AI85" i="1"/>
  <c r="AJ85" i="1"/>
  <c r="AT85" i="1" s="1"/>
  <c r="AK85" i="1"/>
  <c r="AR102" i="1"/>
  <c r="AR101" i="1"/>
  <c r="U126" i="1"/>
  <c r="T126" i="1" s="1"/>
  <c r="C144" i="1"/>
  <c r="AR100" i="1"/>
  <c r="U117" i="1"/>
  <c r="T117" i="1" s="1"/>
  <c r="C135" i="1"/>
  <c r="U134" i="1"/>
  <c r="T134" i="1" s="1"/>
  <c r="C152" i="1"/>
  <c r="U120" i="1"/>
  <c r="T120" i="1" s="1"/>
  <c r="C138" i="1"/>
  <c r="U130" i="1"/>
  <c r="T130" i="1" s="1"/>
  <c r="C148" i="1"/>
  <c r="U128" i="1"/>
  <c r="T128" i="1" s="1"/>
  <c r="C146" i="1"/>
  <c r="U132" i="1"/>
  <c r="T132" i="1" s="1"/>
  <c r="C150" i="1"/>
  <c r="C167" i="1"/>
  <c r="U149" i="1"/>
  <c r="T149" i="1" s="1"/>
  <c r="E163" i="1"/>
  <c r="A176" i="1"/>
  <c r="S175" i="1"/>
  <c r="E142" i="1"/>
  <c r="V141" i="1"/>
  <c r="U125" i="1"/>
  <c r="T125" i="1" s="1"/>
  <c r="C143" i="1"/>
  <c r="E179" i="1"/>
  <c r="V178" i="1"/>
  <c r="B158" i="1"/>
  <c r="S157" i="1"/>
  <c r="B181" i="1"/>
  <c r="C163" i="1"/>
  <c r="U145" i="1"/>
  <c r="T145" i="1" s="1"/>
  <c r="U123" i="1"/>
  <c r="T123" i="1" s="1"/>
  <c r="C141" i="1"/>
  <c r="U133" i="1"/>
  <c r="T133" i="1" s="1"/>
  <c r="C151" i="1"/>
  <c r="U119" i="1"/>
  <c r="T119" i="1" s="1"/>
  <c r="C137" i="1"/>
  <c r="U129" i="1"/>
  <c r="T129" i="1" s="1"/>
  <c r="C147" i="1"/>
  <c r="U121" i="1"/>
  <c r="T121" i="1" s="1"/>
  <c r="C139" i="1"/>
  <c r="U122" i="1"/>
  <c r="T122" i="1" s="1"/>
  <c r="C140" i="1"/>
  <c r="U118" i="1"/>
  <c r="T118" i="1" s="1"/>
  <c r="C136" i="1"/>
  <c r="C160" i="1"/>
  <c r="U142" i="1"/>
  <c r="T142" i="1" s="1"/>
  <c r="D158" i="1"/>
  <c r="V157" i="1"/>
  <c r="B142" i="1"/>
  <c r="S141" i="1"/>
  <c r="E125" i="1"/>
  <c r="V124" i="1"/>
  <c r="AG124" i="1"/>
  <c r="B123" i="1"/>
  <c r="S122" i="1"/>
  <c r="V105" i="1"/>
  <c r="E106" i="1"/>
  <c r="B105" i="1"/>
  <c r="AX105" i="1" s="1"/>
  <c r="S104" i="1"/>
  <c r="AR104" i="1"/>
  <c r="AG105" i="1"/>
  <c r="L109" i="2"/>
  <c r="C110" i="2"/>
  <c r="S110" i="2" s="1"/>
  <c r="AK67" i="1"/>
  <c r="L91" i="2"/>
  <c r="C92" i="2"/>
  <c r="S92" i="2" s="1"/>
  <c r="AL67" i="1"/>
  <c r="AV67" i="1" s="1"/>
  <c r="C74" i="2"/>
  <c r="S74" i="2" s="1"/>
  <c r="L73" i="2"/>
  <c r="AJ49" i="1"/>
  <c r="AT49" i="1" s="1"/>
  <c r="AG68" i="1"/>
  <c r="AH68" i="1" s="1"/>
  <c r="AR68" i="1"/>
  <c r="AI67" i="1"/>
  <c r="AI49" i="1"/>
  <c r="AK49" i="1"/>
  <c r="AG50" i="1"/>
  <c r="AH50" i="1" s="1"/>
  <c r="AR50" i="1"/>
  <c r="E69" i="1"/>
  <c r="V68" i="1"/>
  <c r="E51" i="1"/>
  <c r="V50" i="1"/>
  <c r="AK100" i="1" l="1"/>
  <c r="AL101" i="1"/>
  <c r="AV101" i="1" s="1"/>
  <c r="AK101" i="1"/>
  <c r="AU101" i="1" s="1"/>
  <c r="AI101" i="1"/>
  <c r="AS101" i="1" s="1"/>
  <c r="AI99" i="1"/>
  <c r="AS99" i="1" s="1"/>
  <c r="AJ101" i="1"/>
  <c r="AT101" i="1" s="1"/>
  <c r="AM83" i="1"/>
  <c r="BB83" i="1" s="1"/>
  <c r="AO83" i="1"/>
  <c r="BD83" i="1" s="1"/>
  <c r="AU83" i="1"/>
  <c r="AO82" i="1"/>
  <c r="BD82" i="1" s="1"/>
  <c r="AY105" i="1"/>
  <c r="AY50" i="1"/>
  <c r="AG118" i="1"/>
  <c r="AH118" i="1" s="1"/>
  <c r="Q118" i="1" s="1"/>
  <c r="AX118" i="1"/>
  <c r="AG123" i="1"/>
  <c r="AX123" i="1"/>
  <c r="AR120" i="1"/>
  <c r="AX120" i="1"/>
  <c r="AJ99" i="1"/>
  <c r="AT99" i="1" s="1"/>
  <c r="AL100" i="1"/>
  <c r="AV100" i="1" s="1"/>
  <c r="AX142" i="1"/>
  <c r="AO81" i="1"/>
  <c r="BD81" i="1" s="1"/>
  <c r="AG119" i="1"/>
  <c r="AH119" i="1" s="1"/>
  <c r="Q119" i="1" s="1"/>
  <c r="AX119" i="1"/>
  <c r="AK99" i="1"/>
  <c r="AU99" i="1" s="1"/>
  <c r="AI100" i="1"/>
  <c r="AS100" i="1" s="1"/>
  <c r="AG122" i="1"/>
  <c r="AX122" i="1"/>
  <c r="AM81" i="1"/>
  <c r="BB81" i="1" s="1"/>
  <c r="AY101" i="1"/>
  <c r="AG121" i="1"/>
  <c r="AX121" i="1"/>
  <c r="AR117" i="1"/>
  <c r="AX117" i="1"/>
  <c r="AY102" i="1"/>
  <c r="AY68" i="1"/>
  <c r="AL99" i="1"/>
  <c r="AV99" i="1" s="1"/>
  <c r="AJ100" i="1"/>
  <c r="AT100" i="1" s="1"/>
  <c r="AY86" i="1"/>
  <c r="AY99" i="1"/>
  <c r="AY100" i="1"/>
  <c r="AY103" i="1"/>
  <c r="AN48" i="1"/>
  <c r="BB48" i="1"/>
  <c r="AP47" i="1"/>
  <c r="BB47" i="1"/>
  <c r="AP48" i="1"/>
  <c r="AN63" i="1"/>
  <c r="BB63" i="1"/>
  <c r="AP46" i="1"/>
  <c r="BB46" i="1"/>
  <c r="AI68" i="1"/>
  <c r="AS68" i="1" s="1"/>
  <c r="Q68" i="1"/>
  <c r="AI102" i="1"/>
  <c r="AS102" i="1" s="1"/>
  <c r="Q102" i="1"/>
  <c r="AJ50" i="1"/>
  <c r="AT50" i="1" s="1"/>
  <c r="Q50" i="1"/>
  <c r="AM82" i="1"/>
  <c r="BB82" i="1" s="1"/>
  <c r="AS82" i="1"/>
  <c r="AN65" i="1"/>
  <c r="AN64" i="1"/>
  <c r="AN46" i="1"/>
  <c r="AP66" i="1"/>
  <c r="BE66" i="1" s="1"/>
  <c r="AN66" i="1"/>
  <c r="AN47" i="1"/>
  <c r="AU84" i="1"/>
  <c r="AP65" i="1"/>
  <c r="BE65" i="1" s="1"/>
  <c r="AP63" i="1"/>
  <c r="BE63" i="1" s="1"/>
  <c r="AS84" i="1"/>
  <c r="AU67" i="1"/>
  <c r="AU49" i="1"/>
  <c r="AU85" i="1"/>
  <c r="AP64" i="1"/>
  <c r="BE64" i="1" s="1"/>
  <c r="AM84" i="1"/>
  <c r="BB84" i="1" s="1"/>
  <c r="AK102" i="1"/>
  <c r="AL102" i="1"/>
  <c r="AV102" i="1" s="1"/>
  <c r="AO84" i="1"/>
  <c r="BD84" i="1" s="1"/>
  <c r="AJ102" i="1"/>
  <c r="AT102" i="1" s="1"/>
  <c r="AR119" i="1"/>
  <c r="AR121" i="1"/>
  <c r="AR123" i="1"/>
  <c r="AH103" i="1"/>
  <c r="Q103" i="1" s="1"/>
  <c r="AH121" i="1"/>
  <c r="AJ121" i="1" s="1"/>
  <c r="AT121" i="1" s="1"/>
  <c r="AO67" i="1"/>
  <c r="BD67" i="1" s="1"/>
  <c r="AO49" i="1"/>
  <c r="AO85" i="1"/>
  <c r="BD85" i="1" s="1"/>
  <c r="AS67" i="1"/>
  <c r="AM67" i="1"/>
  <c r="BB67" i="1" s="1"/>
  <c r="AS49" i="1"/>
  <c r="AM49" i="1"/>
  <c r="AS85" i="1"/>
  <c r="AM85" i="1"/>
  <c r="BB85" i="1" s="1"/>
  <c r="AR118" i="1"/>
  <c r="AG120" i="1"/>
  <c r="AH120" i="1" s="1"/>
  <c r="AJ86" i="1"/>
  <c r="AT86" i="1" s="1"/>
  <c r="AK86" i="1"/>
  <c r="AL86" i="1"/>
  <c r="AV86" i="1" s="1"/>
  <c r="AI86" i="1"/>
  <c r="V87" i="1"/>
  <c r="E88" i="1"/>
  <c r="AG87" i="1"/>
  <c r="AH87" i="1" s="1"/>
  <c r="Q87" i="1" s="1"/>
  <c r="S86" i="1"/>
  <c r="B87" i="1"/>
  <c r="AX87" i="1" s="1"/>
  <c r="AR86" i="1"/>
  <c r="B143" i="1"/>
  <c r="S142" i="1"/>
  <c r="U160" i="1"/>
  <c r="T160" i="1" s="1"/>
  <c r="C178" i="1"/>
  <c r="A177" i="1"/>
  <c r="S176" i="1"/>
  <c r="C185" i="1"/>
  <c r="U167" i="1"/>
  <c r="T167" i="1" s="1"/>
  <c r="AG117" i="1"/>
  <c r="AH117" i="1" s="1"/>
  <c r="C154" i="1"/>
  <c r="U136" i="1"/>
  <c r="T136" i="1" s="1"/>
  <c r="AX136" i="1" s="1"/>
  <c r="C157" i="1"/>
  <c r="U139" i="1"/>
  <c r="T139" i="1" s="1"/>
  <c r="AX139" i="1" s="1"/>
  <c r="U137" i="1"/>
  <c r="T137" i="1" s="1"/>
  <c r="AX137" i="1" s="1"/>
  <c r="C155" i="1"/>
  <c r="C159" i="1"/>
  <c r="U141" i="1"/>
  <c r="T141" i="1" s="1"/>
  <c r="AX141" i="1" s="1"/>
  <c r="C168" i="1"/>
  <c r="U150" i="1"/>
  <c r="T150" i="1" s="1"/>
  <c r="C166" i="1"/>
  <c r="U148" i="1"/>
  <c r="T148" i="1" s="1"/>
  <c r="C170" i="1"/>
  <c r="U152" i="1"/>
  <c r="T152" i="1" s="1"/>
  <c r="AR122" i="1"/>
  <c r="C181" i="1"/>
  <c r="U163" i="1"/>
  <c r="T163" i="1" s="1"/>
  <c r="D159" i="1"/>
  <c r="V158" i="1"/>
  <c r="B182" i="1"/>
  <c r="E180" i="1"/>
  <c r="V179" i="1"/>
  <c r="V142" i="1"/>
  <c r="E143" i="1"/>
  <c r="E164" i="1"/>
  <c r="C162" i="1"/>
  <c r="U144" i="1"/>
  <c r="T144" i="1" s="1"/>
  <c r="S158" i="1"/>
  <c r="B159" i="1"/>
  <c r="AG142" i="1"/>
  <c r="AR142" i="1"/>
  <c r="C158" i="1"/>
  <c r="U140" i="1"/>
  <c r="T140" i="1" s="1"/>
  <c r="AX140" i="1" s="1"/>
  <c r="C165" i="1"/>
  <c r="U147" i="1"/>
  <c r="T147" i="1" s="1"/>
  <c r="C169" i="1"/>
  <c r="U151" i="1"/>
  <c r="T151" i="1" s="1"/>
  <c r="C161" i="1"/>
  <c r="U143" i="1"/>
  <c r="T143" i="1" s="1"/>
  <c r="C164" i="1"/>
  <c r="U146" i="1"/>
  <c r="T146" i="1" s="1"/>
  <c r="C156" i="1"/>
  <c r="U138" i="1"/>
  <c r="T138" i="1" s="1"/>
  <c r="AX138" i="1" s="1"/>
  <c r="C153" i="1"/>
  <c r="U135" i="1"/>
  <c r="T135" i="1" s="1"/>
  <c r="AX135" i="1" s="1"/>
  <c r="E126" i="1"/>
  <c r="V125" i="1"/>
  <c r="B124" i="1"/>
  <c r="AX124" i="1" s="1"/>
  <c r="S123" i="1"/>
  <c r="AG125" i="1"/>
  <c r="S105" i="1"/>
  <c r="B106" i="1"/>
  <c r="AX106" i="1" s="1"/>
  <c r="AR105" i="1"/>
  <c r="V106" i="1"/>
  <c r="E107" i="1"/>
  <c r="AG106" i="1"/>
  <c r="L110" i="2"/>
  <c r="C111" i="2"/>
  <c r="S111" i="2" s="1"/>
  <c r="AJ68" i="1"/>
  <c r="AT68" i="1" s="1"/>
  <c r="L92" i="2"/>
  <c r="C93" i="2"/>
  <c r="S93" i="2" s="1"/>
  <c r="AK50" i="1"/>
  <c r="AI50" i="1"/>
  <c r="AL50" i="1"/>
  <c r="AV50" i="1" s="1"/>
  <c r="L74" i="2"/>
  <c r="C75" i="2"/>
  <c r="S75" i="2" s="1"/>
  <c r="AH104" i="1"/>
  <c r="Q104" i="1" s="1"/>
  <c r="AL68" i="1"/>
  <c r="AV68" i="1" s="1"/>
  <c r="AG69" i="1"/>
  <c r="AH69" i="1" s="1"/>
  <c r="AR69" i="1"/>
  <c r="AK68" i="1"/>
  <c r="AG51" i="1"/>
  <c r="AH51" i="1" s="1"/>
  <c r="AR51" i="1"/>
  <c r="E70" i="1"/>
  <c r="V69" i="1"/>
  <c r="E52" i="1"/>
  <c r="V51" i="1"/>
  <c r="AY51" i="1" s="1"/>
  <c r="AM101" i="1" l="1"/>
  <c r="BB101" i="1" s="1"/>
  <c r="AN82" i="1"/>
  <c r="AM100" i="1"/>
  <c r="BB100" i="1" s="1"/>
  <c r="AU100" i="1"/>
  <c r="AO100" i="1"/>
  <c r="BD100" i="1" s="1"/>
  <c r="AJ118" i="1"/>
  <c r="AT118" i="1" s="1"/>
  <c r="AK118" i="1"/>
  <c r="AU118" i="1" s="1"/>
  <c r="AN83" i="1"/>
  <c r="AO101" i="1"/>
  <c r="BD101" i="1" s="1"/>
  <c r="AP83" i="1"/>
  <c r="BE83" i="1" s="1"/>
  <c r="AL118" i="1"/>
  <c r="AV118" i="1" s="1"/>
  <c r="AO99" i="1"/>
  <c r="BD99" i="1" s="1"/>
  <c r="AN81" i="1"/>
  <c r="AI118" i="1"/>
  <c r="AL119" i="1"/>
  <c r="AV119" i="1" s="1"/>
  <c r="AM99" i="1"/>
  <c r="BB99" i="1" s="1"/>
  <c r="AP81" i="1"/>
  <c r="BE81" i="1" s="1"/>
  <c r="AI119" i="1"/>
  <c r="AS119" i="1" s="1"/>
  <c r="AJ119" i="1"/>
  <c r="AT119" i="1" s="1"/>
  <c r="AK119" i="1"/>
  <c r="AU119" i="1" s="1"/>
  <c r="AY141" i="1"/>
  <c r="AY139" i="1"/>
  <c r="AY122" i="1"/>
  <c r="AY138" i="1"/>
  <c r="AX143" i="1"/>
  <c r="AY121" i="1"/>
  <c r="AY119" i="1"/>
  <c r="AY123" i="1"/>
  <c r="AY136" i="1"/>
  <c r="AY87" i="1"/>
  <c r="AY124" i="1"/>
  <c r="AY120" i="1"/>
  <c r="AY118" i="1"/>
  <c r="AY69" i="1"/>
  <c r="AY106" i="1"/>
  <c r="AY135" i="1"/>
  <c r="AY140" i="1"/>
  <c r="AY137" i="1"/>
  <c r="AY117" i="1"/>
  <c r="AY142" i="1"/>
  <c r="AN49" i="1"/>
  <c r="BB49" i="1"/>
  <c r="AO102" i="1"/>
  <c r="BD102" i="1" s="1"/>
  <c r="AI121" i="1"/>
  <c r="AS121" i="1" s="1"/>
  <c r="Q121" i="1"/>
  <c r="AK120" i="1"/>
  <c r="AU120" i="1" s="1"/>
  <c r="Q120" i="1"/>
  <c r="AI51" i="1"/>
  <c r="AS51" i="1" s="1"/>
  <c r="Q51" i="1"/>
  <c r="AK117" i="1"/>
  <c r="AU117" i="1" s="1"/>
  <c r="Q117" i="1"/>
  <c r="AJ69" i="1"/>
  <c r="AT69" i="1" s="1"/>
  <c r="Q69" i="1"/>
  <c r="AP82" i="1"/>
  <c r="BE82" i="1" s="1"/>
  <c r="AN67" i="1"/>
  <c r="AN84" i="1"/>
  <c r="AN85" i="1"/>
  <c r="AP49" i="1"/>
  <c r="AU86" i="1"/>
  <c r="AP85" i="1"/>
  <c r="BE85" i="1" s="1"/>
  <c r="AP67" i="1"/>
  <c r="BE67" i="1" s="1"/>
  <c r="AP84" i="1"/>
  <c r="BE84" i="1" s="1"/>
  <c r="AU50" i="1"/>
  <c r="AU68" i="1"/>
  <c r="AU102" i="1"/>
  <c r="AM102" i="1"/>
  <c r="AK121" i="1"/>
  <c r="AL121" i="1"/>
  <c r="AV121" i="1" s="1"/>
  <c r="AL120" i="1"/>
  <c r="AV120" i="1" s="1"/>
  <c r="AJ104" i="1"/>
  <c r="AT104" i="1" s="1"/>
  <c r="AL104" i="1"/>
  <c r="AV104" i="1" s="1"/>
  <c r="AK104" i="1"/>
  <c r="AI104" i="1"/>
  <c r="AI103" i="1"/>
  <c r="AJ103" i="1"/>
  <c r="AT103" i="1" s="1"/>
  <c r="AL103" i="1"/>
  <c r="AV103" i="1" s="1"/>
  <c r="AK103" i="1"/>
  <c r="AJ120" i="1"/>
  <c r="AT120" i="1" s="1"/>
  <c r="AH122" i="1"/>
  <c r="Q122" i="1" s="1"/>
  <c r="AO86" i="1"/>
  <c r="BD86" i="1" s="1"/>
  <c r="AO50" i="1"/>
  <c r="AO68" i="1"/>
  <c r="BD68" i="1" s="1"/>
  <c r="AL117" i="1"/>
  <c r="AV117" i="1" s="1"/>
  <c r="AS50" i="1"/>
  <c r="AM50" i="1"/>
  <c r="AS86" i="1"/>
  <c r="AM86" i="1"/>
  <c r="BB86" i="1" s="1"/>
  <c r="AM68" i="1"/>
  <c r="AI120" i="1"/>
  <c r="AL87" i="1"/>
  <c r="AV87" i="1" s="1"/>
  <c r="AJ87" i="1"/>
  <c r="AT87" i="1" s="1"/>
  <c r="AI87" i="1"/>
  <c r="AK87" i="1"/>
  <c r="V88" i="1"/>
  <c r="E89" i="1"/>
  <c r="AG88" i="1"/>
  <c r="S87" i="1"/>
  <c r="B88" i="1"/>
  <c r="AX88" i="1" s="1"/>
  <c r="AR87" i="1"/>
  <c r="AI117" i="1"/>
  <c r="AJ117" i="1"/>
  <c r="AT117" i="1" s="1"/>
  <c r="U178" i="1"/>
  <c r="T178" i="1" s="1"/>
  <c r="U185" i="1"/>
  <c r="T185" i="1" s="1"/>
  <c r="U181" i="1"/>
  <c r="T181" i="1" s="1"/>
  <c r="AG140" i="1"/>
  <c r="AR140" i="1"/>
  <c r="C171" i="1"/>
  <c r="U153" i="1"/>
  <c r="T153" i="1" s="1"/>
  <c r="AX153" i="1" s="1"/>
  <c r="U164" i="1"/>
  <c r="T164" i="1" s="1"/>
  <c r="C182" i="1"/>
  <c r="C179" i="1"/>
  <c r="U161" i="1"/>
  <c r="T161" i="1" s="1"/>
  <c r="C187" i="1"/>
  <c r="U169" i="1"/>
  <c r="T169" i="1" s="1"/>
  <c r="U158" i="1"/>
  <c r="T158" i="1" s="1"/>
  <c r="AX158" i="1" s="1"/>
  <c r="C176" i="1"/>
  <c r="E165" i="1"/>
  <c r="E181" i="1"/>
  <c r="V180" i="1"/>
  <c r="D160" i="1"/>
  <c r="AG160" i="1" s="1"/>
  <c r="V159" i="1"/>
  <c r="C173" i="1"/>
  <c r="U155" i="1"/>
  <c r="T155" i="1" s="1"/>
  <c r="AX155" i="1" s="1"/>
  <c r="AG136" i="1"/>
  <c r="AR136" i="1"/>
  <c r="AR135" i="1"/>
  <c r="AG135" i="1"/>
  <c r="B160" i="1"/>
  <c r="AX160" i="1" s="1"/>
  <c r="S159" i="1"/>
  <c r="U166" i="1"/>
  <c r="T166" i="1" s="1"/>
  <c r="C184" i="1"/>
  <c r="C177" i="1"/>
  <c r="U159" i="1"/>
  <c r="T159" i="1" s="1"/>
  <c r="AX159" i="1" s="1"/>
  <c r="C175" i="1"/>
  <c r="U157" i="1"/>
  <c r="T157" i="1" s="1"/>
  <c r="AX157" i="1" s="1"/>
  <c r="AG138" i="1"/>
  <c r="AR138" i="1"/>
  <c r="E144" i="1"/>
  <c r="V143" i="1"/>
  <c r="U170" i="1"/>
  <c r="T170" i="1" s="1"/>
  <c r="C188" i="1"/>
  <c r="U168" i="1"/>
  <c r="T168" i="1" s="1"/>
  <c r="C186" i="1"/>
  <c r="AR137" i="1"/>
  <c r="AG137" i="1"/>
  <c r="C172" i="1"/>
  <c r="U154" i="1"/>
  <c r="T154" i="1" s="1"/>
  <c r="AX154" i="1" s="1"/>
  <c r="AR143" i="1"/>
  <c r="AG143" i="1"/>
  <c r="C174" i="1"/>
  <c r="U156" i="1"/>
  <c r="T156" i="1" s="1"/>
  <c r="AX156" i="1" s="1"/>
  <c r="C183" i="1"/>
  <c r="U165" i="1"/>
  <c r="T165" i="1" s="1"/>
  <c r="U162" i="1"/>
  <c r="T162" i="1" s="1"/>
  <c r="C180" i="1"/>
  <c r="B183" i="1"/>
  <c r="AR141" i="1"/>
  <c r="AG141" i="1"/>
  <c r="AR139" i="1"/>
  <c r="AG139" i="1"/>
  <c r="A178" i="1"/>
  <c r="S177" i="1"/>
  <c r="B144" i="1"/>
  <c r="AX144" i="1" s="1"/>
  <c r="S143" i="1"/>
  <c r="B125" i="1"/>
  <c r="AX125" i="1" s="1"/>
  <c r="S124" i="1"/>
  <c r="AR124" i="1"/>
  <c r="E127" i="1"/>
  <c r="V126" i="1"/>
  <c r="AG126" i="1"/>
  <c r="B107" i="1"/>
  <c r="AX107" i="1" s="1"/>
  <c r="S106" i="1"/>
  <c r="AR106" i="1"/>
  <c r="E108" i="1"/>
  <c r="V107" i="1"/>
  <c r="AG107" i="1"/>
  <c r="L111" i="2"/>
  <c r="C112" i="2"/>
  <c r="S112" i="2" s="1"/>
  <c r="AL51" i="1"/>
  <c r="AV51" i="1" s="1"/>
  <c r="L93" i="2"/>
  <c r="C94" i="2"/>
  <c r="S94" i="2" s="1"/>
  <c r="AI69" i="1"/>
  <c r="C76" i="2"/>
  <c r="S76" i="2" s="1"/>
  <c r="L75" i="2"/>
  <c r="AG52" i="1"/>
  <c r="AH52" i="1" s="1"/>
  <c r="AR52" i="1"/>
  <c r="AK51" i="1"/>
  <c r="AK69" i="1"/>
  <c r="AJ51" i="1"/>
  <c r="AT51" i="1" s="1"/>
  <c r="AL69" i="1"/>
  <c r="AV69" i="1" s="1"/>
  <c r="AG70" i="1"/>
  <c r="AR70" i="1"/>
  <c r="E71" i="1"/>
  <c r="V70" i="1"/>
  <c r="E53" i="1"/>
  <c r="V52" i="1"/>
  <c r="AY52" i="1" s="1"/>
  <c r="AP101" i="1" l="1"/>
  <c r="BE101" i="1" s="1"/>
  <c r="AP100" i="1"/>
  <c r="BE100" i="1" s="1"/>
  <c r="AN100" i="1"/>
  <c r="AP99" i="1"/>
  <c r="BE99" i="1" s="1"/>
  <c r="AN101" i="1"/>
  <c r="AO118" i="1"/>
  <c r="BD118" i="1" s="1"/>
  <c r="AN99" i="1"/>
  <c r="AO119" i="1"/>
  <c r="BD119" i="1" s="1"/>
  <c r="AM119" i="1"/>
  <c r="BB119" i="1" s="1"/>
  <c r="AM118" i="1"/>
  <c r="BB118" i="1" s="1"/>
  <c r="AS118" i="1"/>
  <c r="AY70" i="1"/>
  <c r="AY159" i="1"/>
  <c r="AY153" i="1"/>
  <c r="AY143" i="1"/>
  <c r="AY125" i="1"/>
  <c r="AY107" i="1"/>
  <c r="AY156" i="1"/>
  <c r="AY154" i="1"/>
  <c r="AY157" i="1"/>
  <c r="AY155" i="1"/>
  <c r="AY158" i="1"/>
  <c r="AG178" i="1"/>
  <c r="AX178" i="1"/>
  <c r="AY88" i="1"/>
  <c r="AN68" i="1"/>
  <c r="BB68" i="1"/>
  <c r="AP50" i="1"/>
  <c r="BB50" i="1"/>
  <c r="AN102" i="1"/>
  <c r="BB102" i="1"/>
  <c r="AM121" i="1"/>
  <c r="BB121" i="1" s="1"/>
  <c r="AL52" i="1"/>
  <c r="AV52" i="1" s="1"/>
  <c r="Q52" i="1"/>
  <c r="AO121" i="1"/>
  <c r="BD121" i="1" s="1"/>
  <c r="AN50" i="1"/>
  <c r="AN119" i="1"/>
  <c r="AN86" i="1"/>
  <c r="AU69" i="1"/>
  <c r="AU103" i="1"/>
  <c r="AP86" i="1"/>
  <c r="BE86" i="1" s="1"/>
  <c r="AO117" i="1"/>
  <c r="BD117" i="1" s="1"/>
  <c r="AU51" i="1"/>
  <c r="AU104" i="1"/>
  <c r="AP68" i="1"/>
  <c r="BE68" i="1" s="1"/>
  <c r="AU87" i="1"/>
  <c r="AO120" i="1"/>
  <c r="BD120" i="1" s="1"/>
  <c r="AU121" i="1"/>
  <c r="AP102" i="1"/>
  <c r="BE102" i="1" s="1"/>
  <c r="AR178" i="1"/>
  <c r="AM104" i="1"/>
  <c r="BB104" i="1" s="1"/>
  <c r="AO104" i="1"/>
  <c r="BD104" i="1" s="1"/>
  <c r="AS104" i="1"/>
  <c r="AO103" i="1"/>
  <c r="BD103" i="1" s="1"/>
  <c r="AS103" i="1"/>
  <c r="AM103" i="1"/>
  <c r="BB103" i="1" s="1"/>
  <c r="AI122" i="1"/>
  <c r="AK122" i="1"/>
  <c r="AJ122" i="1"/>
  <c r="AT122" i="1" s="1"/>
  <c r="AL122" i="1"/>
  <c r="AV122" i="1" s="1"/>
  <c r="AH105" i="1"/>
  <c r="Q105" i="1" s="1"/>
  <c r="AH123" i="1"/>
  <c r="Q123" i="1" s="1"/>
  <c r="AO69" i="1"/>
  <c r="BD69" i="1" s="1"/>
  <c r="AO87" i="1"/>
  <c r="BD87" i="1" s="1"/>
  <c r="AO51" i="1"/>
  <c r="AS117" i="1"/>
  <c r="AM117" i="1"/>
  <c r="AS87" i="1"/>
  <c r="AM87" i="1"/>
  <c r="BB87" i="1" s="1"/>
  <c r="AM51" i="1"/>
  <c r="AS69" i="1"/>
  <c r="AM69" i="1"/>
  <c r="BB69" i="1" s="1"/>
  <c r="AS120" i="1"/>
  <c r="AM120" i="1"/>
  <c r="AG181" i="1"/>
  <c r="V89" i="1"/>
  <c r="E90" i="1"/>
  <c r="AG89" i="1"/>
  <c r="AH89" i="1" s="1"/>
  <c r="Q89" i="1" s="1"/>
  <c r="S88" i="1"/>
  <c r="B89" i="1"/>
  <c r="AX89" i="1" s="1"/>
  <c r="AR88" i="1"/>
  <c r="U188" i="1"/>
  <c r="T188" i="1" s="1"/>
  <c r="U175" i="1"/>
  <c r="T175" i="1" s="1"/>
  <c r="U173" i="1"/>
  <c r="T173" i="1" s="1"/>
  <c r="U182" i="1"/>
  <c r="T182" i="1" s="1"/>
  <c r="U183" i="1"/>
  <c r="T183" i="1" s="1"/>
  <c r="U187" i="1"/>
  <c r="T187" i="1" s="1"/>
  <c r="U180" i="1"/>
  <c r="T180" i="1" s="1"/>
  <c r="U177" i="1"/>
  <c r="T177" i="1" s="1"/>
  <c r="U176" i="1"/>
  <c r="T176" i="1" s="1"/>
  <c r="U186" i="1"/>
  <c r="T186" i="1" s="1"/>
  <c r="U174" i="1"/>
  <c r="T174" i="1" s="1"/>
  <c r="U172" i="1"/>
  <c r="T172" i="1" s="1"/>
  <c r="U184" i="1"/>
  <c r="T184" i="1" s="1"/>
  <c r="U179" i="1"/>
  <c r="T179" i="1" s="1"/>
  <c r="U171" i="1"/>
  <c r="T171" i="1" s="1"/>
  <c r="AR153" i="1"/>
  <c r="AG153" i="1"/>
  <c r="B145" i="1"/>
  <c r="AX145" i="1" s="1"/>
  <c r="S144" i="1"/>
  <c r="B184" i="1"/>
  <c r="E145" i="1"/>
  <c r="V144" i="1"/>
  <c r="B161" i="1"/>
  <c r="AX161" i="1" s="1"/>
  <c r="S160" i="1"/>
  <c r="V181" i="1"/>
  <c r="E182" i="1"/>
  <c r="AR158" i="1"/>
  <c r="AG158" i="1"/>
  <c r="AG159" i="1"/>
  <c r="AR159" i="1"/>
  <c r="AR155" i="1"/>
  <c r="AG155" i="1"/>
  <c r="AR156" i="1"/>
  <c r="AG156" i="1"/>
  <c r="AG154" i="1"/>
  <c r="AR154" i="1"/>
  <c r="AR144" i="1"/>
  <c r="AG157" i="1"/>
  <c r="AR157" i="1"/>
  <c r="A179" i="1"/>
  <c r="S178" i="1"/>
  <c r="AG144" i="1"/>
  <c r="AR160" i="1"/>
  <c r="D161" i="1"/>
  <c r="V160" i="1"/>
  <c r="E166" i="1"/>
  <c r="E128" i="1"/>
  <c r="V127" i="1"/>
  <c r="AG127" i="1"/>
  <c r="B126" i="1"/>
  <c r="AX126" i="1" s="1"/>
  <c r="S125" i="1"/>
  <c r="AR125" i="1"/>
  <c r="V108" i="1"/>
  <c r="E109" i="1"/>
  <c r="AG108" i="1"/>
  <c r="S107" i="1"/>
  <c r="B108" i="1"/>
  <c r="AX108" i="1" s="1"/>
  <c r="AR107" i="1"/>
  <c r="L112" i="2"/>
  <c r="C113" i="2"/>
  <c r="S113" i="2" s="1"/>
  <c r="AK52" i="1"/>
  <c r="L94" i="2"/>
  <c r="C95" i="2"/>
  <c r="S95" i="2" s="1"/>
  <c r="AH88" i="1"/>
  <c r="AJ52" i="1"/>
  <c r="AT52" i="1" s="1"/>
  <c r="AI52" i="1"/>
  <c r="C77" i="2"/>
  <c r="S77" i="2" s="1"/>
  <c r="L76" i="2"/>
  <c r="AG53" i="1"/>
  <c r="AH53" i="1" s="1"/>
  <c r="AR53" i="1"/>
  <c r="AG71" i="1"/>
  <c r="AH71" i="1" s="1"/>
  <c r="AR71" i="1"/>
  <c r="E72" i="1"/>
  <c r="V71" i="1"/>
  <c r="E54" i="1"/>
  <c r="V53" i="1"/>
  <c r="AN121" i="1" l="1"/>
  <c r="AP119" i="1"/>
  <c r="BE119" i="1" s="1"/>
  <c r="AP118" i="1"/>
  <c r="BE118" i="1" s="1"/>
  <c r="AN118" i="1"/>
  <c r="AY53" i="1"/>
  <c r="AY126" i="1"/>
  <c r="AY144" i="1"/>
  <c r="AG179" i="1"/>
  <c r="AX179" i="1"/>
  <c r="AR175" i="1"/>
  <c r="AX175" i="1"/>
  <c r="AR172" i="1"/>
  <c r="AX172" i="1"/>
  <c r="AG177" i="1"/>
  <c r="AX177" i="1"/>
  <c r="AY108" i="1"/>
  <c r="AY160" i="1"/>
  <c r="AR176" i="1"/>
  <c r="AX176" i="1"/>
  <c r="AY71" i="1"/>
  <c r="AR171" i="1"/>
  <c r="AX171" i="1"/>
  <c r="AG174" i="1"/>
  <c r="AX174" i="1"/>
  <c r="AG180" i="1"/>
  <c r="AG173" i="1"/>
  <c r="AX173" i="1"/>
  <c r="AY89" i="1"/>
  <c r="AY178" i="1"/>
  <c r="AN117" i="1"/>
  <c r="BB117" i="1"/>
  <c r="AN120" i="1"/>
  <c r="BB120" i="1"/>
  <c r="AN51" i="1"/>
  <c r="BB51" i="1"/>
  <c r="AP121" i="1"/>
  <c r="BE121" i="1" s="1"/>
  <c r="Q88" i="1"/>
  <c r="AI88" i="1"/>
  <c r="AS88" i="1" s="1"/>
  <c r="AK88" i="1"/>
  <c r="AU88" i="1" s="1"/>
  <c r="AJ88" i="1"/>
  <c r="AT88" i="1" s="1"/>
  <c r="AL88" i="1"/>
  <c r="AV88" i="1" s="1"/>
  <c r="AH106" i="1"/>
  <c r="Q106" i="1" s="1"/>
  <c r="AH70" i="1"/>
  <c r="AK71" i="1"/>
  <c r="AU71" i="1" s="1"/>
  <c r="Q71" i="1"/>
  <c r="AL53" i="1"/>
  <c r="AV53" i="1" s="1"/>
  <c r="Q53" i="1"/>
  <c r="AN104" i="1"/>
  <c r="AN87" i="1"/>
  <c r="AN103" i="1"/>
  <c r="AN69" i="1"/>
  <c r="AP104" i="1"/>
  <c r="BE104" i="1" s="1"/>
  <c r="AP120" i="1"/>
  <c r="BE120" i="1" s="1"/>
  <c r="AP103" i="1"/>
  <c r="BE103" i="1" s="1"/>
  <c r="AP69" i="1"/>
  <c r="BE69" i="1" s="1"/>
  <c r="AP51" i="1"/>
  <c r="AU122" i="1"/>
  <c r="AU52" i="1"/>
  <c r="AP117" i="1"/>
  <c r="BE117" i="1" s="1"/>
  <c r="AP87" i="1"/>
  <c r="BE87" i="1" s="1"/>
  <c r="AG175" i="1"/>
  <c r="AR174" i="1"/>
  <c r="AR173" i="1"/>
  <c r="AR177" i="1"/>
  <c r="AG171" i="1"/>
  <c r="AG172" i="1"/>
  <c r="AK123" i="1"/>
  <c r="AI123" i="1"/>
  <c r="AJ123" i="1"/>
  <c r="AT123" i="1" s="1"/>
  <c r="AL123" i="1"/>
  <c r="AV123" i="1" s="1"/>
  <c r="AO122" i="1"/>
  <c r="BD122" i="1" s="1"/>
  <c r="AS122" i="1"/>
  <c r="AM122" i="1"/>
  <c r="BB122" i="1" s="1"/>
  <c r="AG176" i="1"/>
  <c r="AK105" i="1"/>
  <c r="AI105" i="1"/>
  <c r="AJ105" i="1"/>
  <c r="AT105" i="1" s="1"/>
  <c r="AL105" i="1"/>
  <c r="AV105" i="1" s="1"/>
  <c r="AH124" i="1"/>
  <c r="Q124" i="1" s="1"/>
  <c r="AG182" i="1"/>
  <c r="AO52" i="1"/>
  <c r="AS52" i="1"/>
  <c r="AM52" i="1"/>
  <c r="AL89" i="1"/>
  <c r="AV89" i="1" s="1"/>
  <c r="AJ89" i="1"/>
  <c r="AT89" i="1" s="1"/>
  <c r="AK89" i="1"/>
  <c r="AI89" i="1"/>
  <c r="V90" i="1"/>
  <c r="E91" i="1"/>
  <c r="AG90" i="1"/>
  <c r="AH90" i="1" s="1"/>
  <c r="Q90" i="1" s="1"/>
  <c r="S89" i="1"/>
  <c r="B90" i="1"/>
  <c r="AX90" i="1" s="1"/>
  <c r="AR89" i="1"/>
  <c r="D162" i="1"/>
  <c r="V161" i="1"/>
  <c r="A180" i="1"/>
  <c r="AX180" i="1" s="1"/>
  <c r="S179" i="1"/>
  <c r="AR179" i="1"/>
  <c r="E167" i="1"/>
  <c r="B162" i="1"/>
  <c r="AX162" i="1" s="1"/>
  <c r="S161" i="1"/>
  <c r="E146" i="1"/>
  <c r="V145" i="1"/>
  <c r="AY145" i="1" s="1"/>
  <c r="AG145" i="1"/>
  <c r="B146" i="1"/>
  <c r="AX146" i="1" s="1"/>
  <c r="S145" i="1"/>
  <c r="AR145" i="1"/>
  <c r="E183" i="1"/>
  <c r="V182" i="1"/>
  <c r="AR161" i="1"/>
  <c r="AG161" i="1"/>
  <c r="B185" i="1"/>
  <c r="B127" i="1"/>
  <c r="AX127" i="1" s="1"/>
  <c r="S126" i="1"/>
  <c r="AR126" i="1"/>
  <c r="E129" i="1"/>
  <c r="V128" i="1"/>
  <c r="AG128" i="1"/>
  <c r="V109" i="1"/>
  <c r="E110" i="1"/>
  <c r="AG109" i="1"/>
  <c r="S108" i="1"/>
  <c r="B109" i="1"/>
  <c r="AX109" i="1" s="1"/>
  <c r="AR108" i="1"/>
  <c r="L113" i="2"/>
  <c r="C114" i="2"/>
  <c r="S114" i="2" s="1"/>
  <c r="L95" i="2"/>
  <c r="C96" i="2"/>
  <c r="S96" i="2" s="1"/>
  <c r="AI71" i="1"/>
  <c r="AK53" i="1"/>
  <c r="AJ71" i="1"/>
  <c r="AT71" i="1" s="1"/>
  <c r="L77" i="2"/>
  <c r="C78" i="2"/>
  <c r="S78" i="2" s="1"/>
  <c r="AH125" i="1"/>
  <c r="Q125" i="1" s="1"/>
  <c r="AL71" i="1"/>
  <c r="AV71" i="1" s="1"/>
  <c r="AJ53" i="1"/>
  <c r="AT53" i="1" s="1"/>
  <c r="AI53" i="1"/>
  <c r="AG72" i="1"/>
  <c r="AH72" i="1" s="1"/>
  <c r="AR72" i="1"/>
  <c r="AG54" i="1"/>
  <c r="AH54" i="1" s="1"/>
  <c r="AR54" i="1"/>
  <c r="E73" i="1"/>
  <c r="V72" i="1"/>
  <c r="E55" i="1"/>
  <c r="V54" i="1"/>
  <c r="AY180" i="1" l="1"/>
  <c r="AY172" i="1"/>
  <c r="AY90" i="1"/>
  <c r="AY173" i="1"/>
  <c r="AY174" i="1"/>
  <c r="AY175" i="1"/>
  <c r="AY179" i="1"/>
  <c r="AY72" i="1"/>
  <c r="AY54" i="1"/>
  <c r="AY109" i="1"/>
  <c r="AY176" i="1"/>
  <c r="AY177" i="1"/>
  <c r="AY161" i="1"/>
  <c r="AY127" i="1"/>
  <c r="AY171" i="1"/>
  <c r="AN52" i="1"/>
  <c r="BB52" i="1"/>
  <c r="AM88" i="1"/>
  <c r="BB88" i="1" s="1"/>
  <c r="AO88" i="1"/>
  <c r="BD88" i="1" s="1"/>
  <c r="AJ106" i="1"/>
  <c r="AT106" i="1" s="1"/>
  <c r="AL106" i="1"/>
  <c r="AV106" i="1" s="1"/>
  <c r="AI106" i="1"/>
  <c r="AS106" i="1" s="1"/>
  <c r="AJ70" i="1"/>
  <c r="AT70" i="1" s="1"/>
  <c r="Q70" i="1"/>
  <c r="AL70" i="1"/>
  <c r="AV70" i="1" s="1"/>
  <c r="AI70" i="1"/>
  <c r="AK70" i="1"/>
  <c r="AU70" i="1" s="1"/>
  <c r="AK106" i="1"/>
  <c r="AI54" i="1"/>
  <c r="AS54" i="1" s="1"/>
  <c r="Q54" i="1"/>
  <c r="AK72" i="1"/>
  <c r="AU72" i="1" s="1"/>
  <c r="Q72" i="1"/>
  <c r="AN122" i="1"/>
  <c r="AP52" i="1"/>
  <c r="AU105" i="1"/>
  <c r="AU89" i="1"/>
  <c r="AU53" i="1"/>
  <c r="AU123" i="1"/>
  <c r="AP122" i="1"/>
  <c r="BE122" i="1" s="1"/>
  <c r="AO71" i="1"/>
  <c r="BD71" i="1" s="1"/>
  <c r="AJ125" i="1"/>
  <c r="AT125" i="1" s="1"/>
  <c r="AI125" i="1"/>
  <c r="AL125" i="1"/>
  <c r="AV125" i="1" s="1"/>
  <c r="AK125" i="1"/>
  <c r="AI124" i="1"/>
  <c r="AK124" i="1"/>
  <c r="AL124" i="1"/>
  <c r="AV124" i="1" s="1"/>
  <c r="AJ124" i="1"/>
  <c r="AT124" i="1" s="1"/>
  <c r="AH107" i="1"/>
  <c r="Q107" i="1" s="1"/>
  <c r="AO105" i="1"/>
  <c r="BD105" i="1" s="1"/>
  <c r="AS105" i="1"/>
  <c r="AM105" i="1"/>
  <c r="BB105" i="1" s="1"/>
  <c r="AO123" i="1"/>
  <c r="BD123" i="1" s="1"/>
  <c r="AS123" i="1"/>
  <c r="AM123" i="1"/>
  <c r="BB123" i="1" s="1"/>
  <c r="AO53" i="1"/>
  <c r="AO89" i="1"/>
  <c r="BD89" i="1" s="1"/>
  <c r="AS71" i="1"/>
  <c r="AM71" i="1"/>
  <c r="AS89" i="1"/>
  <c r="AM89" i="1"/>
  <c r="BB89" i="1" s="1"/>
  <c r="AS53" i="1"/>
  <c r="AM53" i="1"/>
  <c r="AJ90" i="1"/>
  <c r="AT90" i="1" s="1"/>
  <c r="AL90" i="1"/>
  <c r="AV90" i="1" s="1"/>
  <c r="AI90" i="1"/>
  <c r="AK90" i="1"/>
  <c r="V91" i="1"/>
  <c r="E92" i="1"/>
  <c r="AG91" i="1"/>
  <c r="AH91" i="1" s="1"/>
  <c r="Q91" i="1" s="1"/>
  <c r="S90" i="1"/>
  <c r="B91" i="1"/>
  <c r="AX91" i="1" s="1"/>
  <c r="AR90" i="1"/>
  <c r="A181" i="1"/>
  <c r="AX181" i="1" s="1"/>
  <c r="S180" i="1"/>
  <c r="AR180" i="1"/>
  <c r="V183" i="1"/>
  <c r="E184" i="1"/>
  <c r="AG183" i="1"/>
  <c r="E147" i="1"/>
  <c r="V146" i="1"/>
  <c r="AG146" i="1"/>
  <c r="E168" i="1"/>
  <c r="B186" i="1"/>
  <c r="S162" i="1"/>
  <c r="B163" i="1"/>
  <c r="AX163" i="1" s="1"/>
  <c r="AR162" i="1"/>
  <c r="B147" i="1"/>
  <c r="AX147" i="1" s="1"/>
  <c r="S146" i="1"/>
  <c r="AR146" i="1"/>
  <c r="D163" i="1"/>
  <c r="V162" i="1"/>
  <c r="AY162" i="1" s="1"/>
  <c r="AG162" i="1"/>
  <c r="E130" i="1"/>
  <c r="V129" i="1"/>
  <c r="AG129" i="1"/>
  <c r="B128" i="1"/>
  <c r="AX128" i="1" s="1"/>
  <c r="AY128" i="1" s="1"/>
  <c r="S127" i="1"/>
  <c r="AR127" i="1"/>
  <c r="E111" i="1"/>
  <c r="V110" i="1"/>
  <c r="AG110" i="1"/>
  <c r="S109" i="1"/>
  <c r="B110" i="1"/>
  <c r="AX110" i="1" s="1"/>
  <c r="AR109" i="1"/>
  <c r="L114" i="2"/>
  <c r="C115" i="2"/>
  <c r="S115" i="2" s="1"/>
  <c r="AI72" i="1"/>
  <c r="L96" i="2"/>
  <c r="C97" i="2"/>
  <c r="S97" i="2" s="1"/>
  <c r="AJ72" i="1"/>
  <c r="AT72" i="1" s="1"/>
  <c r="AL72" i="1"/>
  <c r="AV72" i="1" s="1"/>
  <c r="AK54" i="1"/>
  <c r="L78" i="2"/>
  <c r="C79" i="2"/>
  <c r="S79" i="2" s="1"/>
  <c r="AJ54" i="1"/>
  <c r="AT54" i="1" s="1"/>
  <c r="AG55" i="1"/>
  <c r="AH55" i="1" s="1"/>
  <c r="AR55" i="1"/>
  <c r="AL54" i="1"/>
  <c r="AV54" i="1" s="1"/>
  <c r="AG73" i="1"/>
  <c r="AH73" i="1" s="1"/>
  <c r="AR73" i="1"/>
  <c r="E74" i="1"/>
  <c r="V73" i="1"/>
  <c r="E56" i="1"/>
  <c r="V55" i="1"/>
  <c r="AY55" i="1" s="1"/>
  <c r="AN88" i="1" l="1"/>
  <c r="AP88" i="1"/>
  <c r="BE88" i="1" s="1"/>
  <c r="AY181" i="1"/>
  <c r="AY73" i="1"/>
  <c r="AY110" i="1"/>
  <c r="AY91" i="1"/>
  <c r="AY146" i="1"/>
  <c r="AN53" i="1"/>
  <c r="BB53" i="1"/>
  <c r="AN71" i="1"/>
  <c r="BB71" i="1"/>
  <c r="AM106" i="1"/>
  <c r="BB106" i="1" s="1"/>
  <c r="AO106" i="1"/>
  <c r="BD106" i="1" s="1"/>
  <c r="AU106" i="1"/>
  <c r="AS70" i="1"/>
  <c r="AO70" i="1"/>
  <c r="BD70" i="1" s="1"/>
  <c r="AM70" i="1"/>
  <c r="BB70" i="1" s="1"/>
  <c r="AI55" i="1"/>
  <c r="AS55" i="1" s="1"/>
  <c r="Q55" i="1"/>
  <c r="AJ73" i="1"/>
  <c r="AT73" i="1" s="1"/>
  <c r="Q73" i="1"/>
  <c r="AN105" i="1"/>
  <c r="AN123" i="1"/>
  <c r="AN106" i="1"/>
  <c r="AN89" i="1"/>
  <c r="AP53" i="1"/>
  <c r="AP71" i="1"/>
  <c r="BE71" i="1" s="1"/>
  <c r="AP89" i="1"/>
  <c r="BE89" i="1" s="1"/>
  <c r="AU90" i="1"/>
  <c r="AO72" i="1"/>
  <c r="BD72" i="1" s="1"/>
  <c r="AU124" i="1"/>
  <c r="AP123" i="1"/>
  <c r="BE123" i="1" s="1"/>
  <c r="AP105" i="1"/>
  <c r="BE105" i="1" s="1"/>
  <c r="AU54" i="1"/>
  <c r="AU125" i="1"/>
  <c r="AP106" i="1"/>
  <c r="BE106" i="1" s="1"/>
  <c r="AO124" i="1"/>
  <c r="BD124" i="1" s="1"/>
  <c r="AS124" i="1"/>
  <c r="AM124" i="1"/>
  <c r="BB124" i="1" s="1"/>
  <c r="AH126" i="1"/>
  <c r="Q126" i="1" s="1"/>
  <c r="AL107" i="1"/>
  <c r="AV107" i="1" s="1"/>
  <c r="AK107" i="1"/>
  <c r="AJ107" i="1"/>
  <c r="AT107" i="1" s="1"/>
  <c r="AI107" i="1"/>
  <c r="AH108" i="1"/>
  <c r="Q108" i="1" s="1"/>
  <c r="AO125" i="1"/>
  <c r="BD125" i="1" s="1"/>
  <c r="AS125" i="1"/>
  <c r="AM125" i="1"/>
  <c r="BB125" i="1" s="1"/>
  <c r="AO90" i="1"/>
  <c r="BD90" i="1" s="1"/>
  <c r="AO54" i="1"/>
  <c r="AS72" i="1"/>
  <c r="AM72" i="1"/>
  <c r="AS90" i="1"/>
  <c r="AM90" i="1"/>
  <c r="BB90" i="1" s="1"/>
  <c r="AM54" i="1"/>
  <c r="AJ91" i="1"/>
  <c r="AT91" i="1" s="1"/>
  <c r="AK91" i="1"/>
  <c r="AL91" i="1"/>
  <c r="AV91" i="1" s="1"/>
  <c r="AI91" i="1"/>
  <c r="V92" i="1"/>
  <c r="E93" i="1"/>
  <c r="AG92" i="1"/>
  <c r="AH92" i="1" s="1"/>
  <c r="Q92" i="1" s="1"/>
  <c r="S91" i="1"/>
  <c r="B92" i="1"/>
  <c r="AX92" i="1" s="1"/>
  <c r="AR91" i="1"/>
  <c r="D164" i="1"/>
  <c r="V163" i="1"/>
  <c r="AG163" i="1"/>
  <c r="B164" i="1"/>
  <c r="AX164" i="1" s="1"/>
  <c r="S163" i="1"/>
  <c r="AR163" i="1"/>
  <c r="E169" i="1"/>
  <c r="E148" i="1"/>
  <c r="V147" i="1"/>
  <c r="AY147" i="1" s="1"/>
  <c r="AG147" i="1"/>
  <c r="B187" i="1"/>
  <c r="S147" i="1"/>
  <c r="B148" i="1"/>
  <c r="AX148" i="1" s="1"/>
  <c r="AR147" i="1"/>
  <c r="E185" i="1"/>
  <c r="V184" i="1"/>
  <c r="AG184" i="1"/>
  <c r="A182" i="1"/>
  <c r="AX182" i="1" s="1"/>
  <c r="S181" i="1"/>
  <c r="AR181" i="1"/>
  <c r="B129" i="1"/>
  <c r="AX129" i="1" s="1"/>
  <c r="S128" i="1"/>
  <c r="AR128" i="1"/>
  <c r="E131" i="1"/>
  <c r="V130" i="1"/>
  <c r="AG130" i="1"/>
  <c r="S110" i="1"/>
  <c r="B111" i="1"/>
  <c r="AX111" i="1" s="1"/>
  <c r="AR110" i="1"/>
  <c r="V111" i="1"/>
  <c r="E112" i="1"/>
  <c r="AG111" i="1"/>
  <c r="L115" i="2"/>
  <c r="C116" i="2"/>
  <c r="S116" i="2" s="1"/>
  <c r="L97" i="2"/>
  <c r="C98" i="2"/>
  <c r="S98" i="2" s="1"/>
  <c r="AL55" i="1"/>
  <c r="AV55" i="1" s="1"/>
  <c r="AI73" i="1"/>
  <c r="AJ55" i="1"/>
  <c r="AT55" i="1" s="1"/>
  <c r="AK73" i="1"/>
  <c r="AK55" i="1"/>
  <c r="AL73" i="1"/>
  <c r="AV73" i="1" s="1"/>
  <c r="C80" i="2"/>
  <c r="S80" i="2" s="1"/>
  <c r="L79" i="2"/>
  <c r="AG74" i="1"/>
  <c r="AH74" i="1" s="1"/>
  <c r="AR74" i="1"/>
  <c r="AG56" i="1"/>
  <c r="AH56" i="1" s="1"/>
  <c r="AR56" i="1"/>
  <c r="E75" i="1"/>
  <c r="V74" i="1"/>
  <c r="E57" i="1"/>
  <c r="V56" i="1"/>
  <c r="AY56" i="1" s="1"/>
  <c r="AY92" i="1" l="1"/>
  <c r="AY182" i="1"/>
  <c r="AY163" i="1"/>
  <c r="AY111" i="1"/>
  <c r="AY74" i="1"/>
  <c r="AY129" i="1"/>
  <c r="AN54" i="1"/>
  <c r="BB54" i="1"/>
  <c r="AN72" i="1"/>
  <c r="BB72" i="1"/>
  <c r="AP70" i="1"/>
  <c r="BE70" i="1" s="1"/>
  <c r="AN70" i="1"/>
  <c r="AI56" i="1"/>
  <c r="AS56" i="1" s="1"/>
  <c r="Q56" i="1"/>
  <c r="AK74" i="1"/>
  <c r="AU74" i="1" s="1"/>
  <c r="Q74" i="1"/>
  <c r="AN124" i="1"/>
  <c r="AN125" i="1"/>
  <c r="AN90" i="1"/>
  <c r="AP54" i="1"/>
  <c r="AP124" i="1"/>
  <c r="BE124" i="1" s="1"/>
  <c r="AP125" i="1"/>
  <c r="BE125" i="1" s="1"/>
  <c r="AU107" i="1"/>
  <c r="AP72" i="1"/>
  <c r="BE72" i="1" s="1"/>
  <c r="AP90" i="1"/>
  <c r="BE90" i="1" s="1"/>
  <c r="AU91" i="1"/>
  <c r="AU55" i="1"/>
  <c r="AU73" i="1"/>
  <c r="AH127" i="1"/>
  <c r="Q127" i="1" s="1"/>
  <c r="AH109" i="1"/>
  <c r="Q109" i="1" s="1"/>
  <c r="AJ108" i="1"/>
  <c r="AT108" i="1" s="1"/>
  <c r="AK108" i="1"/>
  <c r="AL108" i="1"/>
  <c r="AV108" i="1" s="1"/>
  <c r="AI108" i="1"/>
  <c r="AS107" i="1"/>
  <c r="AM107" i="1"/>
  <c r="BB107" i="1" s="1"/>
  <c r="AO107" i="1"/>
  <c r="BD107" i="1" s="1"/>
  <c r="AI126" i="1"/>
  <c r="AJ126" i="1"/>
  <c r="AT126" i="1" s="1"/>
  <c r="AK126" i="1"/>
  <c r="AL126" i="1"/>
  <c r="AV126" i="1" s="1"/>
  <c r="AO73" i="1"/>
  <c r="BD73" i="1" s="1"/>
  <c r="AO91" i="1"/>
  <c r="BD91" i="1" s="1"/>
  <c r="AO55" i="1"/>
  <c r="AS73" i="1"/>
  <c r="AM73" i="1"/>
  <c r="BB73" i="1" s="1"/>
  <c r="AS91" i="1"/>
  <c r="AM91" i="1"/>
  <c r="BB91" i="1" s="1"/>
  <c r="AM55" i="1"/>
  <c r="AL92" i="1"/>
  <c r="AV92" i="1" s="1"/>
  <c r="AK92" i="1"/>
  <c r="AI92" i="1"/>
  <c r="AJ92" i="1"/>
  <c r="AT92" i="1" s="1"/>
  <c r="E94" i="1"/>
  <c r="V93" i="1"/>
  <c r="AG93" i="1"/>
  <c r="AH93" i="1" s="1"/>
  <c r="Q93" i="1" s="1"/>
  <c r="B93" i="1"/>
  <c r="AX93" i="1" s="1"/>
  <c r="S92" i="1"/>
  <c r="AR92" i="1"/>
  <c r="B149" i="1"/>
  <c r="AX149" i="1" s="1"/>
  <c r="S148" i="1"/>
  <c r="AR148" i="1"/>
  <c r="E170" i="1"/>
  <c r="B165" i="1"/>
  <c r="AX165" i="1" s="1"/>
  <c r="S164" i="1"/>
  <c r="AR164" i="1"/>
  <c r="A183" i="1"/>
  <c r="AX183" i="1" s="1"/>
  <c r="S182" i="1"/>
  <c r="AR182" i="1"/>
  <c r="E186" i="1"/>
  <c r="V185" i="1"/>
  <c r="AG185" i="1"/>
  <c r="B188" i="1"/>
  <c r="E149" i="1"/>
  <c r="V148" i="1"/>
  <c r="AG148" i="1"/>
  <c r="D165" i="1"/>
  <c r="V164" i="1"/>
  <c r="AG164" i="1"/>
  <c r="E132" i="1"/>
  <c r="V131" i="1"/>
  <c r="AG131" i="1"/>
  <c r="B130" i="1"/>
  <c r="AX130" i="1" s="1"/>
  <c r="S129" i="1"/>
  <c r="AR129" i="1"/>
  <c r="B112" i="1"/>
  <c r="AX112" i="1" s="1"/>
  <c r="S111" i="1"/>
  <c r="AR111" i="1"/>
  <c r="E113" i="1"/>
  <c r="V112" i="1"/>
  <c r="AG112" i="1"/>
  <c r="L116" i="2"/>
  <c r="C117" i="2"/>
  <c r="S117" i="2" s="1"/>
  <c r="AJ74" i="1"/>
  <c r="AT74" i="1" s="1"/>
  <c r="AL74" i="1"/>
  <c r="AV74" i="1" s="1"/>
  <c r="AI74" i="1"/>
  <c r="L98" i="2"/>
  <c r="C99" i="2"/>
  <c r="S99" i="2" s="1"/>
  <c r="AK56" i="1"/>
  <c r="C81" i="2"/>
  <c r="S81" i="2" s="1"/>
  <c r="L80" i="2"/>
  <c r="AJ56" i="1"/>
  <c r="AT56" i="1" s="1"/>
  <c r="AG57" i="1"/>
  <c r="AH57" i="1" s="1"/>
  <c r="AR57" i="1"/>
  <c r="AL56" i="1"/>
  <c r="AV56" i="1" s="1"/>
  <c r="AG75" i="1"/>
  <c r="AH75" i="1" s="1"/>
  <c r="AR75" i="1"/>
  <c r="E76" i="1"/>
  <c r="V75" i="1"/>
  <c r="E58" i="1"/>
  <c r="V57" i="1"/>
  <c r="AY130" i="1" l="1"/>
  <c r="AY148" i="1"/>
  <c r="AY183" i="1"/>
  <c r="AY75" i="1"/>
  <c r="AY57" i="1"/>
  <c r="AY112" i="1"/>
  <c r="AY164" i="1"/>
  <c r="AY93" i="1"/>
  <c r="AN55" i="1"/>
  <c r="BB55" i="1"/>
  <c r="AL75" i="1"/>
  <c r="AV75" i="1" s="1"/>
  <c r="Q75" i="1"/>
  <c r="AL57" i="1"/>
  <c r="AV57" i="1" s="1"/>
  <c r="Q57" i="1"/>
  <c r="AN107" i="1"/>
  <c r="AN73" i="1"/>
  <c r="AN91" i="1"/>
  <c r="AP107" i="1"/>
  <c r="BE107" i="1" s="1"/>
  <c r="AO74" i="1"/>
  <c r="BD74" i="1" s="1"/>
  <c r="AP73" i="1"/>
  <c r="BE73" i="1" s="1"/>
  <c r="AP91" i="1"/>
  <c r="BE91" i="1" s="1"/>
  <c r="AU56" i="1"/>
  <c r="AU92" i="1"/>
  <c r="AU126" i="1"/>
  <c r="AU108" i="1"/>
  <c r="AP55" i="1"/>
  <c r="AO126" i="1"/>
  <c r="BD126" i="1" s="1"/>
  <c r="AS126" i="1"/>
  <c r="AM126" i="1"/>
  <c r="BB126" i="1" s="1"/>
  <c r="AO108" i="1"/>
  <c r="BD108" i="1" s="1"/>
  <c r="AS108" i="1"/>
  <c r="AM108" i="1"/>
  <c r="BB108" i="1" s="1"/>
  <c r="AI109" i="1"/>
  <c r="AL109" i="1"/>
  <c r="AV109" i="1" s="1"/>
  <c r="AJ109" i="1"/>
  <c r="AT109" i="1" s="1"/>
  <c r="AK109" i="1"/>
  <c r="AH128" i="1"/>
  <c r="Q128" i="1" s="1"/>
  <c r="AJ127" i="1"/>
  <c r="AT127" i="1" s="1"/>
  <c r="AK127" i="1"/>
  <c r="AI127" i="1"/>
  <c r="AL127" i="1"/>
  <c r="AV127" i="1" s="1"/>
  <c r="AH110" i="1"/>
  <c r="Q110" i="1" s="1"/>
  <c r="AO92" i="1"/>
  <c r="BD92" i="1" s="1"/>
  <c r="AO56" i="1"/>
  <c r="AM56" i="1"/>
  <c r="AS74" i="1"/>
  <c r="AM74" i="1"/>
  <c r="AS92" i="1"/>
  <c r="AM92" i="1"/>
  <c r="BB92" i="1" s="1"/>
  <c r="S93" i="1"/>
  <c r="B94" i="1"/>
  <c r="AX94" i="1" s="1"/>
  <c r="AR93" i="1"/>
  <c r="AJ93" i="1"/>
  <c r="AT93" i="1" s="1"/>
  <c r="AL93" i="1"/>
  <c r="AV93" i="1" s="1"/>
  <c r="AI93" i="1"/>
  <c r="AK93" i="1"/>
  <c r="V94" i="1"/>
  <c r="E95" i="1"/>
  <c r="AG94" i="1"/>
  <c r="AH94" i="1" s="1"/>
  <c r="Q94" i="1" s="1"/>
  <c r="D166" i="1"/>
  <c r="V165" i="1"/>
  <c r="AG165" i="1"/>
  <c r="B166" i="1"/>
  <c r="AX166" i="1" s="1"/>
  <c r="S165" i="1"/>
  <c r="AR165" i="1"/>
  <c r="E187" i="1"/>
  <c r="V186" i="1"/>
  <c r="AG186" i="1"/>
  <c r="E150" i="1"/>
  <c r="V149" i="1"/>
  <c r="AY149" i="1" s="1"/>
  <c r="AG149" i="1"/>
  <c r="A184" i="1"/>
  <c r="AX184" i="1" s="1"/>
  <c r="S183" i="1"/>
  <c r="AR183" i="1"/>
  <c r="S149" i="1"/>
  <c r="B150" i="1"/>
  <c r="AX150" i="1" s="1"/>
  <c r="AR149" i="1"/>
  <c r="B131" i="1"/>
  <c r="AX131" i="1" s="1"/>
  <c r="S130" i="1"/>
  <c r="AR130" i="1"/>
  <c r="E133" i="1"/>
  <c r="V132" i="1"/>
  <c r="AG132" i="1"/>
  <c r="E114" i="1"/>
  <c r="V113" i="1"/>
  <c r="AG113" i="1"/>
  <c r="S112" i="1"/>
  <c r="B113" i="1"/>
  <c r="AX113" i="1" s="1"/>
  <c r="AR112" i="1"/>
  <c r="L117" i="2"/>
  <c r="C118" i="2"/>
  <c r="S118" i="2" s="1"/>
  <c r="L99" i="2"/>
  <c r="C100" i="2"/>
  <c r="S100" i="2" s="1"/>
  <c r="AI75" i="1"/>
  <c r="AK75" i="1"/>
  <c r="AK57" i="1"/>
  <c r="AJ75" i="1"/>
  <c r="AT75" i="1" s="1"/>
  <c r="AJ57" i="1"/>
  <c r="AT57" i="1" s="1"/>
  <c r="AI57" i="1"/>
  <c r="C82" i="2"/>
  <c r="S82" i="2" s="1"/>
  <c r="L81" i="2"/>
  <c r="AH129" i="1"/>
  <c r="Q129" i="1" s="1"/>
  <c r="AG76" i="1"/>
  <c r="AH76" i="1" s="1"/>
  <c r="AR76" i="1"/>
  <c r="AG58" i="1"/>
  <c r="AH58" i="1" s="1"/>
  <c r="AR58" i="1"/>
  <c r="E77" i="1"/>
  <c r="V76" i="1"/>
  <c r="E59" i="1"/>
  <c r="V58" i="1"/>
  <c r="AY113" i="1" l="1"/>
  <c r="AY184" i="1"/>
  <c r="AY94" i="1"/>
  <c r="AY165" i="1"/>
  <c r="AY58" i="1"/>
  <c r="AY76" i="1"/>
  <c r="AY131" i="1"/>
  <c r="AN74" i="1"/>
  <c r="BB74" i="1"/>
  <c r="AN56" i="1"/>
  <c r="BB56" i="1"/>
  <c r="AJ76" i="1"/>
  <c r="AT76" i="1" s="1"/>
  <c r="Q76" i="1"/>
  <c r="AI58" i="1"/>
  <c r="AS58" i="1" s="1"/>
  <c r="Q58" i="1"/>
  <c r="AN126" i="1"/>
  <c r="AN108" i="1"/>
  <c r="AN92" i="1"/>
  <c r="AP56" i="1"/>
  <c r="AP92" i="1"/>
  <c r="BE92" i="1" s="1"/>
  <c r="AP108" i="1"/>
  <c r="BE108" i="1" s="1"/>
  <c r="AU75" i="1"/>
  <c r="AU93" i="1"/>
  <c r="AP126" i="1"/>
  <c r="BE126" i="1" s="1"/>
  <c r="AU57" i="1"/>
  <c r="AU127" i="1"/>
  <c r="AP74" i="1"/>
  <c r="BE74" i="1" s="1"/>
  <c r="AU109" i="1"/>
  <c r="AI129" i="1"/>
  <c r="AJ129" i="1"/>
  <c r="AT129" i="1" s="1"/>
  <c r="AL129" i="1"/>
  <c r="AV129" i="1" s="1"/>
  <c r="AK129" i="1"/>
  <c r="AH111" i="1"/>
  <c r="Q111" i="1" s="1"/>
  <c r="AJ110" i="1"/>
  <c r="AT110" i="1" s="1"/>
  <c r="AK110" i="1"/>
  <c r="AI110" i="1"/>
  <c r="AL110" i="1"/>
  <c r="AV110" i="1" s="1"/>
  <c r="AO127" i="1"/>
  <c r="BD127" i="1" s="1"/>
  <c r="AS127" i="1"/>
  <c r="AM127" i="1"/>
  <c r="BB127" i="1" s="1"/>
  <c r="AK128" i="1"/>
  <c r="AL128" i="1"/>
  <c r="AV128" i="1" s="1"/>
  <c r="AJ128" i="1"/>
  <c r="AT128" i="1" s="1"/>
  <c r="AI128" i="1"/>
  <c r="AO109" i="1"/>
  <c r="BD109" i="1" s="1"/>
  <c r="AM109" i="1"/>
  <c r="BB109" i="1" s="1"/>
  <c r="AS109" i="1"/>
  <c r="AO57" i="1"/>
  <c r="AO75" i="1"/>
  <c r="BD75" i="1" s="1"/>
  <c r="AO93" i="1"/>
  <c r="BD93" i="1" s="1"/>
  <c r="AS93" i="1"/>
  <c r="AM93" i="1"/>
  <c r="BB93" i="1" s="1"/>
  <c r="AS75" i="1"/>
  <c r="AM75" i="1"/>
  <c r="BB75" i="1" s="1"/>
  <c r="AS57" i="1"/>
  <c r="AM57" i="1"/>
  <c r="AJ94" i="1"/>
  <c r="AT94" i="1" s="1"/>
  <c r="AK94" i="1"/>
  <c r="AL94" i="1"/>
  <c r="AV94" i="1" s="1"/>
  <c r="AI94" i="1"/>
  <c r="B95" i="1"/>
  <c r="AX95" i="1" s="1"/>
  <c r="S94" i="1"/>
  <c r="AR94" i="1"/>
  <c r="V95" i="1"/>
  <c r="E96" i="1"/>
  <c r="AG95" i="1"/>
  <c r="AH95" i="1" s="1"/>
  <c r="Q95" i="1" s="1"/>
  <c r="E188" i="1"/>
  <c r="V187" i="1"/>
  <c r="AG187" i="1"/>
  <c r="B151" i="1"/>
  <c r="AX151" i="1" s="1"/>
  <c r="S150" i="1"/>
  <c r="AR150" i="1"/>
  <c r="E151" i="1"/>
  <c r="V150" i="1"/>
  <c r="AY150" i="1" s="1"/>
  <c r="AG150" i="1"/>
  <c r="A185" i="1"/>
  <c r="AX185" i="1" s="1"/>
  <c r="AR184" i="1"/>
  <c r="S184" i="1"/>
  <c r="B167" i="1"/>
  <c r="AX167" i="1" s="1"/>
  <c r="S166" i="1"/>
  <c r="AR166" i="1"/>
  <c r="D167" i="1"/>
  <c r="AG166" i="1"/>
  <c r="V166" i="1"/>
  <c r="E134" i="1"/>
  <c r="V133" i="1"/>
  <c r="AG133" i="1"/>
  <c r="B132" i="1"/>
  <c r="AX132" i="1" s="1"/>
  <c r="S131" i="1"/>
  <c r="AR131" i="1"/>
  <c r="B114" i="1"/>
  <c r="AX114" i="1" s="1"/>
  <c r="S113" i="1"/>
  <c r="AR113" i="1"/>
  <c r="E115" i="1"/>
  <c r="V114" i="1"/>
  <c r="AG114" i="1"/>
  <c r="L118" i="2"/>
  <c r="C119" i="2"/>
  <c r="S119" i="2" s="1"/>
  <c r="AK76" i="1"/>
  <c r="AL76" i="1"/>
  <c r="AV76" i="1" s="1"/>
  <c r="L100" i="2"/>
  <c r="C101" i="2"/>
  <c r="S101" i="2" s="1"/>
  <c r="AI76" i="1"/>
  <c r="C83" i="2"/>
  <c r="S83" i="2" s="1"/>
  <c r="L82" i="2"/>
  <c r="AJ58" i="1"/>
  <c r="AT58" i="1" s="1"/>
  <c r="AL58" i="1"/>
  <c r="AV58" i="1" s="1"/>
  <c r="AG59" i="1"/>
  <c r="AH59" i="1" s="1"/>
  <c r="AR59" i="1"/>
  <c r="AK58" i="1"/>
  <c r="AG77" i="1"/>
  <c r="AH77" i="1" s="1"/>
  <c r="AR77" i="1"/>
  <c r="E78" i="1"/>
  <c r="V77" i="1"/>
  <c r="E60" i="1"/>
  <c r="V59" i="1"/>
  <c r="AY59" i="1" s="1"/>
  <c r="AY114" i="1" l="1"/>
  <c r="AY166" i="1"/>
  <c r="AY185" i="1"/>
  <c r="AY77" i="1"/>
  <c r="AY95" i="1"/>
  <c r="AY132" i="1"/>
  <c r="AP57" i="1"/>
  <c r="BB57" i="1"/>
  <c r="AJ59" i="1"/>
  <c r="AT59" i="1" s="1"/>
  <c r="Q59" i="1"/>
  <c r="AJ77" i="1"/>
  <c r="AT77" i="1" s="1"/>
  <c r="Q77" i="1"/>
  <c r="AN127" i="1"/>
  <c r="AN109" i="1"/>
  <c r="AN93" i="1"/>
  <c r="AN75" i="1"/>
  <c r="AN57" i="1"/>
  <c r="AP109" i="1"/>
  <c r="BE109" i="1" s="1"/>
  <c r="AU58" i="1"/>
  <c r="AP93" i="1"/>
  <c r="BE93" i="1" s="1"/>
  <c r="AU76" i="1"/>
  <c r="AU128" i="1"/>
  <c r="AP75" i="1"/>
  <c r="BE75" i="1" s="1"/>
  <c r="AU94" i="1"/>
  <c r="AU110" i="1"/>
  <c r="AU129" i="1"/>
  <c r="AP127" i="1"/>
  <c r="BE127" i="1" s="1"/>
  <c r="AH112" i="1"/>
  <c r="Q112" i="1" s="1"/>
  <c r="AS128" i="1"/>
  <c r="AM128" i="1"/>
  <c r="BB128" i="1" s="1"/>
  <c r="AO128" i="1"/>
  <c r="BD128" i="1" s="1"/>
  <c r="AJ111" i="1"/>
  <c r="AT111" i="1" s="1"/>
  <c r="AL111" i="1"/>
  <c r="AV111" i="1" s="1"/>
  <c r="AI111" i="1"/>
  <c r="AK111" i="1"/>
  <c r="AH130" i="1"/>
  <c r="Q130" i="1" s="1"/>
  <c r="AM110" i="1"/>
  <c r="BB110" i="1" s="1"/>
  <c r="AO110" i="1"/>
  <c r="BD110" i="1" s="1"/>
  <c r="AS110" i="1"/>
  <c r="AM129" i="1"/>
  <c r="BB129" i="1" s="1"/>
  <c r="AO129" i="1"/>
  <c r="BD129" i="1" s="1"/>
  <c r="AS129" i="1"/>
  <c r="AO94" i="1"/>
  <c r="BD94" i="1" s="1"/>
  <c r="AO76" i="1"/>
  <c r="BD76" i="1" s="1"/>
  <c r="AO58" i="1"/>
  <c r="AS76" i="1"/>
  <c r="AM76" i="1"/>
  <c r="BB76" i="1" s="1"/>
  <c r="AM58" i="1"/>
  <c r="AS94" i="1"/>
  <c r="AM94" i="1"/>
  <c r="BB94" i="1" s="1"/>
  <c r="AL95" i="1"/>
  <c r="AV95" i="1" s="1"/>
  <c r="AI95" i="1"/>
  <c r="AJ95" i="1"/>
  <c r="AT95" i="1" s="1"/>
  <c r="AK95" i="1"/>
  <c r="V96" i="1"/>
  <c r="E97" i="1"/>
  <c r="AG96" i="1"/>
  <c r="AH96" i="1" s="1"/>
  <c r="Q96" i="1" s="1"/>
  <c r="S95" i="1"/>
  <c r="B96" i="1"/>
  <c r="AX96" i="1" s="1"/>
  <c r="AR95" i="1"/>
  <c r="D168" i="1"/>
  <c r="AG167" i="1"/>
  <c r="V167" i="1"/>
  <c r="AY167" i="1" s="1"/>
  <c r="B152" i="1"/>
  <c r="AX152" i="1" s="1"/>
  <c r="S151" i="1"/>
  <c r="AR151" i="1"/>
  <c r="E152" i="1"/>
  <c r="V151" i="1"/>
  <c r="AY151" i="1" s="1"/>
  <c r="AG151" i="1"/>
  <c r="A186" i="1"/>
  <c r="AX186" i="1" s="1"/>
  <c r="AR185" i="1"/>
  <c r="S185" i="1"/>
  <c r="B168" i="1"/>
  <c r="AX168" i="1" s="1"/>
  <c r="S167" i="1"/>
  <c r="AR167" i="1"/>
  <c r="V188" i="1"/>
  <c r="AG188" i="1"/>
  <c r="B133" i="1"/>
  <c r="AX133" i="1" s="1"/>
  <c r="S132" i="1"/>
  <c r="AR132" i="1"/>
  <c r="V134" i="1"/>
  <c r="AG134" i="1"/>
  <c r="V115" i="1"/>
  <c r="E116" i="1"/>
  <c r="AG115" i="1"/>
  <c r="S114" i="1"/>
  <c r="B115" i="1"/>
  <c r="AX115" i="1" s="1"/>
  <c r="AR114" i="1"/>
  <c r="L119" i="2"/>
  <c r="C120" i="2"/>
  <c r="S120" i="2" s="1"/>
  <c r="AL77" i="1"/>
  <c r="AV77" i="1" s="1"/>
  <c r="L101" i="2"/>
  <c r="C102" i="2"/>
  <c r="S102" i="2" s="1"/>
  <c r="AI59" i="1"/>
  <c r="C84" i="2"/>
  <c r="S84" i="2" s="1"/>
  <c r="L83" i="2"/>
  <c r="AK77" i="1"/>
  <c r="AK59" i="1"/>
  <c r="AG60" i="1"/>
  <c r="AH60" i="1" s="1"/>
  <c r="AR60" i="1"/>
  <c r="AI77" i="1"/>
  <c r="AL59" i="1"/>
  <c r="AV59" i="1" s="1"/>
  <c r="AG78" i="1"/>
  <c r="AH78" i="1" s="1"/>
  <c r="AR78" i="1"/>
  <c r="V78" i="1"/>
  <c r="E79" i="1"/>
  <c r="E61" i="1"/>
  <c r="V60" i="1"/>
  <c r="AY60" i="1" s="1"/>
  <c r="AY96" i="1" l="1"/>
  <c r="AY133" i="1"/>
  <c r="AY186" i="1"/>
  <c r="AY115" i="1"/>
  <c r="AY78" i="1"/>
  <c r="AN58" i="1"/>
  <c r="BB58" i="1"/>
  <c r="AL78" i="1"/>
  <c r="AV78" i="1" s="1"/>
  <c r="Q78" i="1"/>
  <c r="AI60" i="1"/>
  <c r="AS60" i="1" s="1"/>
  <c r="Q60" i="1"/>
  <c r="AN110" i="1"/>
  <c r="AN128" i="1"/>
  <c r="AN129" i="1"/>
  <c r="AN76" i="1"/>
  <c r="AN94" i="1"/>
  <c r="AU95" i="1"/>
  <c r="AU111" i="1"/>
  <c r="AP94" i="1"/>
  <c r="BE94" i="1" s="1"/>
  <c r="AP76" i="1"/>
  <c r="BE76" i="1" s="1"/>
  <c r="AU59" i="1"/>
  <c r="AP128" i="1"/>
  <c r="BE128" i="1" s="1"/>
  <c r="AP58" i="1"/>
  <c r="AU77" i="1"/>
  <c r="AP129" i="1"/>
  <c r="BE129" i="1" s="1"/>
  <c r="AP110" i="1"/>
  <c r="BE110" i="1" s="1"/>
  <c r="AI130" i="1"/>
  <c r="AK130" i="1"/>
  <c r="AL130" i="1"/>
  <c r="AV130" i="1" s="1"/>
  <c r="AJ130" i="1"/>
  <c r="AT130" i="1" s="1"/>
  <c r="AO111" i="1"/>
  <c r="BD111" i="1" s="1"/>
  <c r="AS111" i="1"/>
  <c r="AM111" i="1"/>
  <c r="BB111" i="1" s="1"/>
  <c r="AH113" i="1"/>
  <c r="Q113" i="1" s="1"/>
  <c r="AH131" i="1"/>
  <c r="Q131" i="1" s="1"/>
  <c r="AL112" i="1"/>
  <c r="AV112" i="1" s="1"/>
  <c r="AK112" i="1"/>
  <c r="AJ112" i="1"/>
  <c r="AT112" i="1" s="1"/>
  <c r="AI112" i="1"/>
  <c r="AO77" i="1"/>
  <c r="BD77" i="1" s="1"/>
  <c r="AO59" i="1"/>
  <c r="AO95" i="1"/>
  <c r="BD95" i="1" s="1"/>
  <c r="AS77" i="1"/>
  <c r="AM77" i="1"/>
  <c r="BB77" i="1" s="1"/>
  <c r="AS59" i="1"/>
  <c r="AM59" i="1"/>
  <c r="AS95" i="1"/>
  <c r="AM95" i="1"/>
  <c r="BB95" i="1" s="1"/>
  <c r="AJ96" i="1"/>
  <c r="AT96" i="1" s="1"/>
  <c r="AK96" i="1"/>
  <c r="AL96" i="1"/>
  <c r="AV96" i="1" s="1"/>
  <c r="AI96" i="1"/>
  <c r="V97" i="1"/>
  <c r="E98" i="1"/>
  <c r="AG97" i="1"/>
  <c r="AH97" i="1" s="1"/>
  <c r="Q97" i="1" s="1"/>
  <c r="S96" i="1"/>
  <c r="B97" i="1"/>
  <c r="AX97" i="1" s="1"/>
  <c r="AR96" i="1"/>
  <c r="S152" i="1"/>
  <c r="AR152" i="1"/>
  <c r="V152" i="1"/>
  <c r="AG152" i="1"/>
  <c r="A187" i="1"/>
  <c r="AX187" i="1" s="1"/>
  <c r="AR186" i="1"/>
  <c r="S186" i="1"/>
  <c r="B169" i="1"/>
  <c r="AX169" i="1" s="1"/>
  <c r="S168" i="1"/>
  <c r="AR168" i="1"/>
  <c r="D169" i="1"/>
  <c r="AG168" i="1"/>
  <c r="V168" i="1"/>
  <c r="B134" i="1"/>
  <c r="AX134" i="1" s="1"/>
  <c r="S133" i="1"/>
  <c r="AR133" i="1"/>
  <c r="V116" i="1"/>
  <c r="AG116" i="1"/>
  <c r="B116" i="1"/>
  <c r="AX116" i="1" s="1"/>
  <c r="S115" i="1"/>
  <c r="AR115" i="1"/>
  <c r="L120" i="2"/>
  <c r="C121" i="2"/>
  <c r="S121" i="2" s="1"/>
  <c r="L102" i="2"/>
  <c r="C103" i="2"/>
  <c r="S103" i="2" s="1"/>
  <c r="AK60" i="1"/>
  <c r="AL60" i="1"/>
  <c r="AV60" i="1" s="1"/>
  <c r="AI78" i="1"/>
  <c r="AJ60" i="1"/>
  <c r="AT60" i="1" s="1"/>
  <c r="C85" i="2"/>
  <c r="S85" i="2" s="1"/>
  <c r="L84" i="2"/>
  <c r="AH132" i="1"/>
  <c r="Q132" i="1" s="1"/>
  <c r="AK78" i="1"/>
  <c r="AJ78" i="1"/>
  <c r="AT78" i="1" s="1"/>
  <c r="AG79" i="1"/>
  <c r="AH79" i="1" s="1"/>
  <c r="AR79" i="1"/>
  <c r="AG61" i="1"/>
  <c r="AH61" i="1" s="1"/>
  <c r="AR61" i="1"/>
  <c r="E80" i="1"/>
  <c r="AR80" i="1" s="1"/>
  <c r="V79" i="1"/>
  <c r="E62" i="1"/>
  <c r="AR62" i="1" s="1"/>
  <c r="V61" i="1"/>
  <c r="AH114" i="1" l="1"/>
  <c r="Q114" i="1" s="1"/>
  <c r="AY134" i="1"/>
  <c r="AY116" i="1"/>
  <c r="AY168" i="1"/>
  <c r="AY187" i="1"/>
  <c r="AY61" i="1"/>
  <c r="AY79" i="1"/>
  <c r="AY152" i="1"/>
  <c r="AY97" i="1"/>
  <c r="AP59" i="1"/>
  <c r="BB59" i="1"/>
  <c r="AL79" i="1"/>
  <c r="AV79" i="1" s="1"/>
  <c r="Q79" i="1"/>
  <c r="AK61" i="1"/>
  <c r="AU61" i="1" s="1"/>
  <c r="Q61" i="1"/>
  <c r="AN59" i="1"/>
  <c r="AN111" i="1"/>
  <c r="AN77" i="1"/>
  <c r="AN95" i="1"/>
  <c r="AP77" i="1"/>
  <c r="BE77" i="1" s="1"/>
  <c r="AP95" i="1"/>
  <c r="BE95" i="1" s="1"/>
  <c r="AU60" i="1"/>
  <c r="AU96" i="1"/>
  <c r="AU112" i="1"/>
  <c r="AU78" i="1"/>
  <c r="AU130" i="1"/>
  <c r="AP111" i="1"/>
  <c r="BE111" i="1" s="1"/>
  <c r="AI132" i="1"/>
  <c r="AK132" i="1"/>
  <c r="AL132" i="1"/>
  <c r="AV132" i="1" s="1"/>
  <c r="AJ132" i="1"/>
  <c r="AT132" i="1" s="1"/>
  <c r="AL131" i="1"/>
  <c r="AV131" i="1" s="1"/>
  <c r="AJ131" i="1"/>
  <c r="AT131" i="1" s="1"/>
  <c r="AK131" i="1"/>
  <c r="AI131" i="1"/>
  <c r="AO130" i="1"/>
  <c r="BD130" i="1" s="1"/>
  <c r="AS130" i="1"/>
  <c r="AM130" i="1"/>
  <c r="BB130" i="1" s="1"/>
  <c r="AO112" i="1"/>
  <c r="BD112" i="1" s="1"/>
  <c r="AM112" i="1"/>
  <c r="BB112" i="1" s="1"/>
  <c r="AS112" i="1"/>
  <c r="AJ113" i="1"/>
  <c r="AT113" i="1" s="1"/>
  <c r="AL113" i="1"/>
  <c r="AV113" i="1" s="1"/>
  <c r="AI113" i="1"/>
  <c r="AK113" i="1"/>
  <c r="AO78" i="1"/>
  <c r="BD78" i="1" s="1"/>
  <c r="AO96" i="1"/>
  <c r="BD96" i="1" s="1"/>
  <c r="AO60" i="1"/>
  <c r="AS78" i="1"/>
  <c r="AM78" i="1"/>
  <c r="BB78" i="1" s="1"/>
  <c r="AS96" i="1"/>
  <c r="AM96" i="1"/>
  <c r="BB96" i="1" s="1"/>
  <c r="AM60" i="1"/>
  <c r="AL97" i="1"/>
  <c r="AV97" i="1" s="1"/>
  <c r="AI97" i="1"/>
  <c r="AJ97" i="1"/>
  <c r="AT97" i="1" s="1"/>
  <c r="AK97" i="1"/>
  <c r="V98" i="1"/>
  <c r="AG98" i="1"/>
  <c r="AH98" i="1" s="1"/>
  <c r="Q98" i="1" s="1"/>
  <c r="S97" i="1"/>
  <c r="B98" i="1"/>
  <c r="AX98" i="1" s="1"/>
  <c r="AR97" i="1"/>
  <c r="D170" i="1"/>
  <c r="AG169" i="1"/>
  <c r="V169" i="1"/>
  <c r="B170" i="1"/>
  <c r="AX170" i="1" s="1"/>
  <c r="S169" i="1"/>
  <c r="AR169" i="1"/>
  <c r="A188" i="1"/>
  <c r="AX188" i="1" s="1"/>
  <c r="AR187" i="1"/>
  <c r="S187" i="1"/>
  <c r="S134" i="1"/>
  <c r="AR134" i="1"/>
  <c r="S116" i="1"/>
  <c r="AR116" i="1"/>
  <c r="L121" i="2"/>
  <c r="C122" i="2"/>
  <c r="S122" i="2" s="1"/>
  <c r="AI79" i="1"/>
  <c r="L103" i="2"/>
  <c r="C104" i="2"/>
  <c r="S104" i="2" s="1"/>
  <c r="C86" i="2"/>
  <c r="S86" i="2" s="1"/>
  <c r="L85" i="2"/>
  <c r="AL61" i="1"/>
  <c r="AV61" i="1" s="1"/>
  <c r="AK79" i="1"/>
  <c r="AJ61" i="1"/>
  <c r="AT61" i="1" s="1"/>
  <c r="AJ79" i="1"/>
  <c r="AT79" i="1" s="1"/>
  <c r="AI61" i="1"/>
  <c r="V80" i="1"/>
  <c r="AG80" i="1"/>
  <c r="AH80" i="1" s="1"/>
  <c r="Q80" i="1" s="1"/>
  <c r="V62" i="1"/>
  <c r="AG62" i="1"/>
  <c r="AH62" i="1" s="1"/>
  <c r="Q62" i="1" s="1"/>
  <c r="AJ114" i="1" l="1"/>
  <c r="AT114" i="1" s="1"/>
  <c r="AI114" i="1"/>
  <c r="AK114" i="1"/>
  <c r="AU114" i="1" s="1"/>
  <c r="AL114" i="1"/>
  <c r="AV114" i="1" s="1"/>
  <c r="AY188" i="1"/>
  <c r="AY80" i="1"/>
  <c r="AY62" i="1"/>
  <c r="AY98" i="1"/>
  <c r="AY169" i="1"/>
  <c r="AN60" i="1"/>
  <c r="BB60" i="1"/>
  <c r="AN130" i="1"/>
  <c r="AN112" i="1"/>
  <c r="AN78" i="1"/>
  <c r="AN96" i="1"/>
  <c r="AP78" i="1"/>
  <c r="BE78" i="1" s="1"/>
  <c r="AP96" i="1"/>
  <c r="BE96" i="1" s="1"/>
  <c r="AP112" i="1"/>
  <c r="BE112" i="1" s="1"/>
  <c r="AU97" i="1"/>
  <c r="AU113" i="1"/>
  <c r="AU132" i="1"/>
  <c r="AP130" i="1"/>
  <c r="BE130" i="1" s="1"/>
  <c r="AP60" i="1"/>
  <c r="AU79" i="1"/>
  <c r="AO61" i="1"/>
  <c r="AU131" i="1"/>
  <c r="AH133" i="1"/>
  <c r="Q133" i="1" s="1"/>
  <c r="AO131" i="1"/>
  <c r="BD131" i="1" s="1"/>
  <c r="AS131" i="1"/>
  <c r="AM131" i="1"/>
  <c r="BB131" i="1" s="1"/>
  <c r="AM113" i="1"/>
  <c r="BB113" i="1" s="1"/>
  <c r="AO113" i="1"/>
  <c r="BD113" i="1" s="1"/>
  <c r="AS113" i="1"/>
  <c r="AS132" i="1"/>
  <c r="AM132" i="1"/>
  <c r="BB132" i="1" s="1"/>
  <c r="AO132" i="1"/>
  <c r="BD132" i="1" s="1"/>
  <c r="AH115" i="1"/>
  <c r="Q115" i="1" s="1"/>
  <c r="AO79" i="1"/>
  <c r="BD79" i="1" s="1"/>
  <c r="AO97" i="1"/>
  <c r="BD97" i="1" s="1"/>
  <c r="AS61" i="1"/>
  <c r="AM61" i="1"/>
  <c r="AS79" i="1"/>
  <c r="AM79" i="1"/>
  <c r="BB79" i="1" s="1"/>
  <c r="AS97" i="1"/>
  <c r="AM97" i="1"/>
  <c r="BB97" i="1" s="1"/>
  <c r="S98" i="1"/>
  <c r="AR98" i="1"/>
  <c r="AJ98" i="1"/>
  <c r="AT98" i="1" s="1"/>
  <c r="AK98" i="1"/>
  <c r="AL98" i="1"/>
  <c r="AV98" i="1" s="1"/>
  <c r="AI98" i="1"/>
  <c r="AR188" i="1"/>
  <c r="S188" i="1"/>
  <c r="S170" i="1"/>
  <c r="AR170" i="1"/>
  <c r="AG170" i="1"/>
  <c r="V170" i="1"/>
  <c r="AY170" i="1" s="1"/>
  <c r="L122" i="2"/>
  <c r="L104" i="2"/>
  <c r="L86" i="2"/>
  <c r="AH165" i="1"/>
  <c r="Q165" i="1" s="1"/>
  <c r="AI62" i="1"/>
  <c r="AJ62" i="1"/>
  <c r="AT62" i="1" s="1"/>
  <c r="AK62" i="1"/>
  <c r="AL62" i="1"/>
  <c r="AV62" i="1" s="1"/>
  <c r="AJ80" i="1"/>
  <c r="AT80" i="1" s="1"/>
  <c r="AK80" i="1"/>
  <c r="AI80" i="1"/>
  <c r="AL80" i="1"/>
  <c r="AV80" i="1" s="1"/>
  <c r="BB21" i="3"/>
  <c r="AZ111" i="1" l="1"/>
  <c r="BF111" i="1" s="1"/>
  <c r="AZ183" i="1"/>
  <c r="AZ95" i="1"/>
  <c r="BF95" i="1" s="1"/>
  <c r="BE57" i="3"/>
  <c r="BF57" i="3" s="1"/>
  <c r="BG57" i="3" s="1"/>
  <c r="BH57" i="3" s="1"/>
  <c r="BI57" i="3" s="1"/>
  <c r="BE90" i="3"/>
  <c r="BF90" i="3" s="1"/>
  <c r="BG90" i="3" s="1"/>
  <c r="BH90" i="3" s="1"/>
  <c r="BI90" i="3" s="1"/>
  <c r="AZ112" i="1"/>
  <c r="BF112" i="1" s="1"/>
  <c r="AZ185" i="1"/>
  <c r="AO114" i="1"/>
  <c r="BD114" i="1" s="1"/>
  <c r="AM114" i="1"/>
  <c r="BB114" i="1" s="1"/>
  <c r="AS114" i="1"/>
  <c r="AZ186" i="1"/>
  <c r="AZ182" i="1"/>
  <c r="AZ129" i="1"/>
  <c r="BF129" i="1" s="1"/>
  <c r="AZ130" i="1"/>
  <c r="BF130" i="1" s="1"/>
  <c r="AZ109" i="1"/>
  <c r="BF109" i="1" s="1"/>
  <c r="AZ168" i="1"/>
  <c r="AZ96" i="1"/>
  <c r="BF96" i="1" s="1"/>
  <c r="AZ170" i="1"/>
  <c r="AZ114" i="1"/>
  <c r="BF114" i="1" s="1"/>
  <c r="AZ94" i="1"/>
  <c r="BF94" i="1" s="1"/>
  <c r="AZ113" i="1"/>
  <c r="BF113" i="1" s="1"/>
  <c r="AZ150" i="1"/>
  <c r="AZ184" i="1"/>
  <c r="AZ72" i="1"/>
  <c r="BF72" i="1" s="1"/>
  <c r="AZ60" i="1"/>
  <c r="BE60" i="1" s="1"/>
  <c r="AZ57" i="1"/>
  <c r="BF57" i="1" s="1"/>
  <c r="AZ52" i="1"/>
  <c r="BF52" i="1" s="1"/>
  <c r="AZ62" i="1"/>
  <c r="AZ48" i="1"/>
  <c r="BF48" i="1" s="1"/>
  <c r="AZ53" i="1"/>
  <c r="BF53" i="1" s="1"/>
  <c r="AZ56" i="1"/>
  <c r="BF56" i="1" s="1"/>
  <c r="AZ51" i="1"/>
  <c r="BF51" i="1" s="1"/>
  <c r="AZ49" i="1"/>
  <c r="BF49" i="1" s="1"/>
  <c r="AZ59" i="1"/>
  <c r="BF59" i="1" s="1"/>
  <c r="AZ68" i="1"/>
  <c r="BF68" i="1" s="1"/>
  <c r="AZ50" i="1"/>
  <c r="BF50" i="1" s="1"/>
  <c r="AZ74" i="1"/>
  <c r="BF74" i="1" s="1"/>
  <c r="AZ80" i="1"/>
  <c r="BF80" i="1" s="1"/>
  <c r="AZ70" i="1"/>
  <c r="BF70" i="1" s="1"/>
  <c r="AZ69" i="1"/>
  <c r="BF69" i="1" s="1"/>
  <c r="AZ73" i="1"/>
  <c r="BF73" i="1" s="1"/>
  <c r="AZ45" i="1"/>
  <c r="BF45" i="1" s="1"/>
  <c r="AZ66" i="1"/>
  <c r="BF66" i="1" s="1"/>
  <c r="AZ67" i="1"/>
  <c r="BF67" i="1" s="1"/>
  <c r="AZ82" i="1"/>
  <c r="BF82" i="1" s="1"/>
  <c r="AZ46" i="1"/>
  <c r="BF46" i="1" s="1"/>
  <c r="AZ54" i="1"/>
  <c r="BF54" i="1" s="1"/>
  <c r="AZ104" i="1"/>
  <c r="BF104" i="1" s="1"/>
  <c r="AZ65" i="1"/>
  <c r="BF65" i="1" s="1"/>
  <c r="AZ58" i="1"/>
  <c r="BF58" i="1" s="1"/>
  <c r="AZ76" i="1"/>
  <c r="BF76" i="1" s="1"/>
  <c r="AZ64" i="1"/>
  <c r="BF64" i="1" s="1"/>
  <c r="AZ78" i="1"/>
  <c r="BF78" i="1" s="1"/>
  <c r="AZ47" i="1"/>
  <c r="BF47" i="1" s="1"/>
  <c r="AZ63" i="1"/>
  <c r="BF63" i="1" s="1"/>
  <c r="AZ75" i="1"/>
  <c r="BF75" i="1" s="1"/>
  <c r="AZ55" i="1"/>
  <c r="BF55" i="1" s="1"/>
  <c r="AZ77" i="1"/>
  <c r="BF77" i="1" s="1"/>
  <c r="AZ84" i="1"/>
  <c r="BF84" i="1" s="1"/>
  <c r="AZ83" i="1"/>
  <c r="BF83" i="1" s="1"/>
  <c r="AZ61" i="1"/>
  <c r="BF61" i="1" s="1"/>
  <c r="AZ79" i="1"/>
  <c r="BF79" i="1" s="1"/>
  <c r="AZ71" i="1"/>
  <c r="BF71" i="1" s="1"/>
  <c r="AZ101" i="1"/>
  <c r="BF101" i="1" s="1"/>
  <c r="AZ100" i="1"/>
  <c r="BF100" i="1" s="1"/>
  <c r="AZ81" i="1"/>
  <c r="BF81" i="1" s="1"/>
  <c r="AZ124" i="1"/>
  <c r="BF124" i="1" s="1"/>
  <c r="AZ88" i="1"/>
  <c r="BF88" i="1" s="1"/>
  <c r="AZ117" i="1"/>
  <c r="BF117" i="1" s="1"/>
  <c r="AZ108" i="1"/>
  <c r="BF108" i="1" s="1"/>
  <c r="AZ86" i="1"/>
  <c r="BF86" i="1" s="1"/>
  <c r="AZ139" i="1"/>
  <c r="AZ121" i="1"/>
  <c r="BF121" i="1" s="1"/>
  <c r="AZ118" i="1"/>
  <c r="BF118" i="1" s="1"/>
  <c r="AZ136" i="1"/>
  <c r="AZ105" i="1"/>
  <c r="BF105" i="1" s="1"/>
  <c r="AZ85" i="1"/>
  <c r="BF85" i="1" s="1"/>
  <c r="AZ140" i="1"/>
  <c r="AZ160" i="1"/>
  <c r="AZ87" i="1"/>
  <c r="BF87" i="1" s="1"/>
  <c r="AZ137" i="1"/>
  <c r="AZ176" i="1"/>
  <c r="AZ123" i="1"/>
  <c r="BF123" i="1" s="1"/>
  <c r="AZ159" i="1"/>
  <c r="AZ102" i="1"/>
  <c r="BF102" i="1" s="1"/>
  <c r="AZ125" i="1"/>
  <c r="BF125" i="1" s="1"/>
  <c r="AZ119" i="1"/>
  <c r="BF119" i="1" s="1"/>
  <c r="AZ158" i="1"/>
  <c r="AZ157" i="1"/>
  <c r="AZ135" i="1"/>
  <c r="AZ99" i="1"/>
  <c r="BF99" i="1" s="1"/>
  <c r="AZ144" i="1"/>
  <c r="AZ106" i="1"/>
  <c r="BF106" i="1" s="1"/>
  <c r="AZ103" i="1"/>
  <c r="BF103" i="1" s="1"/>
  <c r="AZ142" i="1"/>
  <c r="AZ143" i="1"/>
  <c r="AZ138" i="1"/>
  <c r="AZ153" i="1"/>
  <c r="AZ141" i="1"/>
  <c r="AZ89" i="1"/>
  <c r="BF89" i="1" s="1"/>
  <c r="AZ172" i="1"/>
  <c r="AZ156" i="1"/>
  <c r="AZ179" i="1"/>
  <c r="AZ177" i="1"/>
  <c r="AZ155" i="1"/>
  <c r="AZ120" i="1"/>
  <c r="BF120" i="1" s="1"/>
  <c r="AZ107" i="1"/>
  <c r="BF107" i="1" s="1"/>
  <c r="AZ162" i="1"/>
  <c r="AZ154" i="1"/>
  <c r="AZ146" i="1"/>
  <c r="AZ175" i="1"/>
  <c r="AZ126" i="1"/>
  <c r="BF126" i="1" s="1"/>
  <c r="AZ166" i="1"/>
  <c r="AZ161" i="1"/>
  <c r="AZ90" i="1"/>
  <c r="BF90" i="1" s="1"/>
  <c r="AZ147" i="1"/>
  <c r="AZ171" i="1"/>
  <c r="AZ91" i="1"/>
  <c r="BF91" i="1" s="1"/>
  <c r="AZ163" i="1"/>
  <c r="AZ122" i="1"/>
  <c r="BF122" i="1" s="1"/>
  <c r="AZ92" i="1"/>
  <c r="BF92" i="1" s="1"/>
  <c r="AZ148" i="1"/>
  <c r="AZ164" i="1"/>
  <c r="AZ110" i="1"/>
  <c r="BF110" i="1" s="1"/>
  <c r="AZ174" i="1"/>
  <c r="AZ173" i="1"/>
  <c r="AZ165" i="1"/>
  <c r="BF165" i="1" s="1"/>
  <c r="AZ180" i="1"/>
  <c r="AZ128" i="1"/>
  <c r="BF128" i="1" s="1"/>
  <c r="AZ127" i="1"/>
  <c r="BF127" i="1" s="1"/>
  <c r="AZ181" i="1"/>
  <c r="AZ178" i="1"/>
  <c r="AZ145" i="1"/>
  <c r="AZ116" i="1"/>
  <c r="AZ134" i="1"/>
  <c r="AZ187" i="1"/>
  <c r="AZ97" i="1"/>
  <c r="BF97" i="1" s="1"/>
  <c r="AZ169" i="1"/>
  <c r="AZ131" i="1"/>
  <c r="BF131" i="1" s="1"/>
  <c r="AZ167" i="1"/>
  <c r="AZ151" i="1"/>
  <c r="AZ133" i="1"/>
  <c r="BF133" i="1" s="1"/>
  <c r="AZ98" i="1"/>
  <c r="BF98" i="1" s="1"/>
  <c r="AZ132" i="1"/>
  <c r="BF132" i="1" s="1"/>
  <c r="AZ152" i="1"/>
  <c r="AZ115" i="1"/>
  <c r="BF115" i="1" s="1"/>
  <c r="AZ93" i="1"/>
  <c r="BF93" i="1" s="1"/>
  <c r="AZ149" i="1"/>
  <c r="AZ188" i="1"/>
  <c r="AP61" i="1"/>
  <c r="BB61" i="1"/>
  <c r="BE69" i="3"/>
  <c r="BF69" i="3" s="1"/>
  <c r="BG69" i="3" s="1"/>
  <c r="BH69" i="3" s="1"/>
  <c r="BI69" i="3" s="1"/>
  <c r="BE27" i="3"/>
  <c r="BF27" i="3" s="1"/>
  <c r="BG27" i="3" s="1"/>
  <c r="BH27" i="3" s="1"/>
  <c r="BI27" i="3" s="1"/>
  <c r="BE68" i="3"/>
  <c r="BF68" i="3" s="1"/>
  <c r="BG68" i="3" s="1"/>
  <c r="BH68" i="3" s="1"/>
  <c r="BI68" i="3" s="1"/>
  <c r="BE70" i="3"/>
  <c r="BF70" i="3" s="1"/>
  <c r="BG70" i="3" s="1"/>
  <c r="BH70" i="3" s="1"/>
  <c r="BI70" i="3" s="1"/>
  <c r="BE107" i="3"/>
  <c r="BF107" i="3" s="1"/>
  <c r="BG107" i="3" s="1"/>
  <c r="BH107" i="3" s="1"/>
  <c r="BI107" i="3" s="1"/>
  <c r="BE112" i="3"/>
  <c r="BF112" i="3" s="1"/>
  <c r="BG112" i="3" s="1"/>
  <c r="BH112" i="3" s="1"/>
  <c r="BI112" i="3" s="1"/>
  <c r="BE26" i="3"/>
  <c r="BF26" i="3" s="1"/>
  <c r="BG26" i="3" s="1"/>
  <c r="BH26" i="3" s="1"/>
  <c r="BI26" i="3" s="1"/>
  <c r="BE105" i="3"/>
  <c r="BF105" i="3" s="1"/>
  <c r="BG105" i="3" s="1"/>
  <c r="BH105" i="3" s="1"/>
  <c r="BI105" i="3" s="1"/>
  <c r="BE106" i="3"/>
  <c r="BF106" i="3" s="1"/>
  <c r="BG106" i="3" s="1"/>
  <c r="BH106" i="3" s="1"/>
  <c r="BI106" i="3" s="1"/>
  <c r="BE86" i="3"/>
  <c r="BF86" i="3" s="1"/>
  <c r="BG86" i="3" s="1"/>
  <c r="BH86" i="3" s="1"/>
  <c r="BI86" i="3" s="1"/>
  <c r="BE113" i="3"/>
  <c r="BF113" i="3" s="1"/>
  <c r="BG113" i="3" s="1"/>
  <c r="BH113" i="3" s="1"/>
  <c r="BI113" i="3" s="1"/>
  <c r="BE66" i="3"/>
  <c r="BF66" i="3" s="1"/>
  <c r="BG66" i="3" s="1"/>
  <c r="BH66" i="3" s="1"/>
  <c r="BI66" i="3" s="1"/>
  <c r="BE63" i="3"/>
  <c r="BF63" i="3" s="1"/>
  <c r="BG63" i="3" s="1"/>
  <c r="BH63" i="3" s="1"/>
  <c r="BI63" i="3" s="1"/>
  <c r="BE64" i="3"/>
  <c r="BF64" i="3" s="1"/>
  <c r="BG64" i="3" s="1"/>
  <c r="BH64" i="3" s="1"/>
  <c r="BI64" i="3" s="1"/>
  <c r="BE55" i="3"/>
  <c r="BF55" i="3" s="1"/>
  <c r="BG55" i="3" s="1"/>
  <c r="BH55" i="3" s="1"/>
  <c r="BI55" i="3" s="1"/>
  <c r="BE31" i="3"/>
  <c r="BF31" i="3" s="1"/>
  <c r="BG31" i="3" s="1"/>
  <c r="BH31" i="3" s="1"/>
  <c r="BI31" i="3" s="1"/>
  <c r="BE92" i="3"/>
  <c r="BF92" i="3" s="1"/>
  <c r="BG92" i="3" s="1"/>
  <c r="BH92" i="3" s="1"/>
  <c r="BI92" i="3" s="1"/>
  <c r="BE35" i="3"/>
  <c r="BF35" i="3" s="1"/>
  <c r="BG35" i="3" s="1"/>
  <c r="BH35" i="3" s="1"/>
  <c r="BI35" i="3" s="1"/>
  <c r="BE91" i="3"/>
  <c r="BF91" i="3" s="1"/>
  <c r="BG91" i="3" s="1"/>
  <c r="BH91" i="3" s="1"/>
  <c r="BI91" i="3" s="1"/>
  <c r="BE50" i="3"/>
  <c r="BF50" i="3" s="1"/>
  <c r="BG50" i="3" s="1"/>
  <c r="BH50" i="3" s="1"/>
  <c r="BI50" i="3" s="1"/>
  <c r="BE93" i="3"/>
  <c r="BF93" i="3" s="1"/>
  <c r="BG93" i="3" s="1"/>
  <c r="BH93" i="3" s="1"/>
  <c r="BI93" i="3" s="1"/>
  <c r="BE67" i="3"/>
  <c r="BF67" i="3" s="1"/>
  <c r="BG67" i="3" s="1"/>
  <c r="BH67" i="3" s="1"/>
  <c r="BI67" i="3" s="1"/>
  <c r="BE88" i="3"/>
  <c r="BF88" i="3" s="1"/>
  <c r="BG88" i="3" s="1"/>
  <c r="BH88" i="3" s="1"/>
  <c r="BI88" i="3" s="1"/>
  <c r="BE59" i="3"/>
  <c r="BF59" i="3" s="1"/>
  <c r="BG59" i="3" s="1"/>
  <c r="BH59" i="3" s="1"/>
  <c r="BI59" i="3" s="1"/>
  <c r="BE48" i="3"/>
  <c r="BF48" i="3" s="1"/>
  <c r="BG48" i="3" s="1"/>
  <c r="BH48" i="3" s="1"/>
  <c r="BI48" i="3" s="1"/>
  <c r="BE42" i="3"/>
  <c r="BF42" i="3" s="1"/>
  <c r="BG42" i="3" s="1"/>
  <c r="BH42" i="3" s="1"/>
  <c r="BI42" i="3" s="1"/>
  <c r="BE103" i="3"/>
  <c r="BF103" i="3" s="1"/>
  <c r="BG103" i="3" s="1"/>
  <c r="BH103" i="3" s="1"/>
  <c r="BI103" i="3" s="1"/>
  <c r="BE22" i="3"/>
  <c r="BF22" i="3" s="1"/>
  <c r="BG22" i="3" s="1"/>
  <c r="BH22" i="3" s="1"/>
  <c r="BI22" i="3" s="1"/>
  <c r="BE109" i="3"/>
  <c r="BF109" i="3" s="1"/>
  <c r="BG109" i="3" s="1"/>
  <c r="BH109" i="3" s="1"/>
  <c r="BI109" i="3" s="1"/>
  <c r="BE44" i="3"/>
  <c r="BF44" i="3" s="1"/>
  <c r="BG44" i="3" s="1"/>
  <c r="BH44" i="3" s="1"/>
  <c r="BI44" i="3" s="1"/>
  <c r="BE74" i="3"/>
  <c r="BF74" i="3" s="1"/>
  <c r="BG74" i="3" s="1"/>
  <c r="BH74" i="3" s="1"/>
  <c r="BI74" i="3" s="1"/>
  <c r="BE76" i="3"/>
  <c r="BF76" i="3" s="1"/>
  <c r="BG76" i="3" s="1"/>
  <c r="BH76" i="3" s="1"/>
  <c r="BI76" i="3" s="1"/>
  <c r="BE108" i="3"/>
  <c r="BF108" i="3" s="1"/>
  <c r="BG108" i="3" s="1"/>
  <c r="BH108" i="3" s="1"/>
  <c r="BI108" i="3" s="1"/>
  <c r="BE24" i="3"/>
  <c r="BF24" i="3" s="1"/>
  <c r="BG24" i="3" s="1"/>
  <c r="BH24" i="3" s="1"/>
  <c r="BI24" i="3" s="1"/>
  <c r="BE101" i="3"/>
  <c r="BF101" i="3" s="1"/>
  <c r="BG101" i="3" s="1"/>
  <c r="BH101" i="3" s="1"/>
  <c r="BI101" i="3" s="1"/>
  <c r="BE28" i="3"/>
  <c r="BF28" i="3" s="1"/>
  <c r="BG28" i="3" s="1"/>
  <c r="BH28" i="3" s="1"/>
  <c r="BI28" i="3" s="1"/>
  <c r="BE77" i="3"/>
  <c r="BF77" i="3" s="1"/>
  <c r="BG77" i="3" s="1"/>
  <c r="BH77" i="3" s="1"/>
  <c r="BI77" i="3" s="1"/>
  <c r="BE94" i="3"/>
  <c r="BF94" i="3" s="1"/>
  <c r="BG94" i="3" s="1"/>
  <c r="BH94" i="3" s="1"/>
  <c r="BI94" i="3" s="1"/>
  <c r="BE96" i="3"/>
  <c r="BF96" i="3" s="1"/>
  <c r="BG96" i="3" s="1"/>
  <c r="BH96" i="3" s="1"/>
  <c r="BI96" i="3" s="1"/>
  <c r="BE95" i="3"/>
  <c r="BF95" i="3" s="1"/>
  <c r="BG95" i="3" s="1"/>
  <c r="BH95" i="3" s="1"/>
  <c r="BI95" i="3" s="1"/>
  <c r="BE53" i="3"/>
  <c r="BF53" i="3" s="1"/>
  <c r="BG53" i="3" s="1"/>
  <c r="BH53" i="3" s="1"/>
  <c r="BI53" i="3" s="1"/>
  <c r="BE79" i="3"/>
  <c r="BF79" i="3" s="1"/>
  <c r="BG79" i="3" s="1"/>
  <c r="BH79" i="3" s="1"/>
  <c r="BI79" i="3" s="1"/>
  <c r="BE61" i="3"/>
  <c r="BF61" i="3" s="1"/>
  <c r="BG61" i="3" s="1"/>
  <c r="BH61" i="3" s="1"/>
  <c r="BI61" i="3" s="1"/>
  <c r="BE102" i="3"/>
  <c r="BF102" i="3" s="1"/>
  <c r="BG102" i="3" s="1"/>
  <c r="BH102" i="3" s="1"/>
  <c r="BI102" i="3" s="1"/>
  <c r="BE115" i="3"/>
  <c r="BF115" i="3" s="1"/>
  <c r="BG115" i="3" s="1"/>
  <c r="BH115" i="3" s="1"/>
  <c r="BI115" i="3" s="1"/>
  <c r="BE97" i="3"/>
  <c r="BF97" i="3" s="1"/>
  <c r="BG97" i="3" s="1"/>
  <c r="BH97" i="3" s="1"/>
  <c r="BI97" i="3" s="1"/>
  <c r="BE29" i="3"/>
  <c r="BF29" i="3" s="1"/>
  <c r="BG29" i="3" s="1"/>
  <c r="BH29" i="3" s="1"/>
  <c r="BI29" i="3" s="1"/>
  <c r="BE47" i="3"/>
  <c r="BF47" i="3" s="1"/>
  <c r="BG47" i="3" s="1"/>
  <c r="BH47" i="3" s="1"/>
  <c r="BI47" i="3" s="1"/>
  <c r="BE75" i="3"/>
  <c r="BF75" i="3" s="1"/>
  <c r="BG75" i="3" s="1"/>
  <c r="BH75" i="3" s="1"/>
  <c r="BI75" i="3" s="1"/>
  <c r="BE32" i="3"/>
  <c r="BF32" i="3" s="1"/>
  <c r="BG32" i="3" s="1"/>
  <c r="BH32" i="3" s="1"/>
  <c r="BI32" i="3" s="1"/>
  <c r="BE100" i="3"/>
  <c r="BF100" i="3" s="1"/>
  <c r="BG100" i="3" s="1"/>
  <c r="BH100" i="3" s="1"/>
  <c r="BI100" i="3" s="1"/>
  <c r="BE34" i="3"/>
  <c r="BF34" i="3" s="1"/>
  <c r="BG34" i="3" s="1"/>
  <c r="BH34" i="3" s="1"/>
  <c r="BI34" i="3" s="1"/>
  <c r="BE62" i="3"/>
  <c r="BF62" i="3" s="1"/>
  <c r="BG62" i="3" s="1"/>
  <c r="BH62" i="3" s="1"/>
  <c r="BI62" i="3" s="1"/>
  <c r="BE41" i="3"/>
  <c r="BF41" i="3" s="1"/>
  <c r="BG41" i="3" s="1"/>
  <c r="BH41" i="3" s="1"/>
  <c r="BI41" i="3" s="1"/>
  <c r="BE85" i="3"/>
  <c r="BF85" i="3" s="1"/>
  <c r="BG85" i="3" s="1"/>
  <c r="BH85" i="3" s="1"/>
  <c r="BI85" i="3" s="1"/>
  <c r="BE65" i="3"/>
  <c r="BF65" i="3" s="1"/>
  <c r="BG65" i="3" s="1"/>
  <c r="BH65" i="3" s="1"/>
  <c r="BI65" i="3" s="1"/>
  <c r="BE56" i="3"/>
  <c r="BF56" i="3" s="1"/>
  <c r="BG56" i="3" s="1"/>
  <c r="BH56" i="3" s="1"/>
  <c r="BI56" i="3" s="1"/>
  <c r="BE99" i="3"/>
  <c r="BF99" i="3" s="1"/>
  <c r="BG99" i="3" s="1"/>
  <c r="BH99" i="3" s="1"/>
  <c r="BI99" i="3" s="1"/>
  <c r="BE37" i="3"/>
  <c r="BF37" i="3" s="1"/>
  <c r="BG37" i="3" s="1"/>
  <c r="BH37" i="3" s="1"/>
  <c r="BI37" i="3" s="1"/>
  <c r="BE82" i="3"/>
  <c r="BF82" i="3" s="1"/>
  <c r="BG82" i="3" s="1"/>
  <c r="BH82" i="3" s="1"/>
  <c r="BI82" i="3" s="1"/>
  <c r="BE110" i="3"/>
  <c r="BF110" i="3" s="1"/>
  <c r="BG110" i="3" s="1"/>
  <c r="BH110" i="3" s="1"/>
  <c r="BI110" i="3" s="1"/>
  <c r="BE98" i="3"/>
  <c r="BF98" i="3" s="1"/>
  <c r="BG98" i="3" s="1"/>
  <c r="BH98" i="3" s="1"/>
  <c r="BI98" i="3" s="1"/>
  <c r="BE25" i="3"/>
  <c r="BF25" i="3" s="1"/>
  <c r="BG25" i="3" s="1"/>
  <c r="BH25" i="3" s="1"/>
  <c r="BI25" i="3" s="1"/>
  <c r="BE72" i="3"/>
  <c r="BF72" i="3" s="1"/>
  <c r="BG72" i="3" s="1"/>
  <c r="BH72" i="3" s="1"/>
  <c r="BI72" i="3" s="1"/>
  <c r="BE45" i="3"/>
  <c r="BF45" i="3" s="1"/>
  <c r="BG45" i="3" s="1"/>
  <c r="BH45" i="3" s="1"/>
  <c r="BI45" i="3" s="1"/>
  <c r="BE43" i="3"/>
  <c r="BF43" i="3" s="1"/>
  <c r="BG43" i="3" s="1"/>
  <c r="BH43" i="3" s="1"/>
  <c r="BI43" i="3" s="1"/>
  <c r="BE51" i="3"/>
  <c r="BF51" i="3" s="1"/>
  <c r="BG51" i="3" s="1"/>
  <c r="BH51" i="3" s="1"/>
  <c r="BI51" i="3" s="1"/>
  <c r="BE89" i="3"/>
  <c r="BF89" i="3" s="1"/>
  <c r="BG89" i="3" s="1"/>
  <c r="BH89" i="3" s="1"/>
  <c r="BI89" i="3" s="1"/>
  <c r="BE73" i="3"/>
  <c r="BF73" i="3" s="1"/>
  <c r="BG73" i="3" s="1"/>
  <c r="BH73" i="3" s="1"/>
  <c r="BI73" i="3" s="1"/>
  <c r="BE39" i="3"/>
  <c r="BF39" i="3" s="1"/>
  <c r="BG39" i="3" s="1"/>
  <c r="BH39" i="3" s="1"/>
  <c r="BI39" i="3" s="1"/>
  <c r="BE71" i="3"/>
  <c r="BF71" i="3" s="1"/>
  <c r="BG71" i="3" s="1"/>
  <c r="BH71" i="3" s="1"/>
  <c r="BI71" i="3" s="1"/>
  <c r="BE36" i="3"/>
  <c r="BF36" i="3" s="1"/>
  <c r="BG36" i="3" s="1"/>
  <c r="BH36" i="3" s="1"/>
  <c r="BI36" i="3" s="1"/>
  <c r="BE30" i="3"/>
  <c r="BF30" i="3" s="1"/>
  <c r="BG30" i="3" s="1"/>
  <c r="BH30" i="3" s="1"/>
  <c r="BI30" i="3" s="1"/>
  <c r="BE104" i="3"/>
  <c r="BF104" i="3" s="1"/>
  <c r="BG104" i="3" s="1"/>
  <c r="BH104" i="3" s="1"/>
  <c r="BI104" i="3" s="1"/>
  <c r="BE114" i="3"/>
  <c r="BF114" i="3" s="1"/>
  <c r="BG114" i="3" s="1"/>
  <c r="BH114" i="3" s="1"/>
  <c r="BI114" i="3" s="1"/>
  <c r="BE58" i="3"/>
  <c r="BF58" i="3" s="1"/>
  <c r="BG58" i="3" s="1"/>
  <c r="BH58" i="3" s="1"/>
  <c r="BI58" i="3" s="1"/>
  <c r="BE80" i="3"/>
  <c r="BF80" i="3" s="1"/>
  <c r="BG80" i="3" s="1"/>
  <c r="BH80" i="3" s="1"/>
  <c r="BI80" i="3" s="1"/>
  <c r="BE83" i="3"/>
  <c r="BF83" i="3" s="1"/>
  <c r="BG83" i="3" s="1"/>
  <c r="BH83" i="3" s="1"/>
  <c r="BI83" i="3" s="1"/>
  <c r="BE49" i="3"/>
  <c r="BF49" i="3" s="1"/>
  <c r="BG49" i="3" s="1"/>
  <c r="BH49" i="3" s="1"/>
  <c r="BI49" i="3" s="1"/>
  <c r="BE78" i="3"/>
  <c r="BF78" i="3" s="1"/>
  <c r="BG78" i="3" s="1"/>
  <c r="BH78" i="3" s="1"/>
  <c r="BI78" i="3" s="1"/>
  <c r="BE52" i="3"/>
  <c r="BF52" i="3" s="1"/>
  <c r="BG52" i="3" s="1"/>
  <c r="BH52" i="3" s="1"/>
  <c r="BI52" i="3" s="1"/>
  <c r="BE46" i="3"/>
  <c r="BF46" i="3" s="1"/>
  <c r="BG46" i="3" s="1"/>
  <c r="BH46" i="3" s="1"/>
  <c r="BI46" i="3" s="1"/>
  <c r="BE81" i="3"/>
  <c r="BF81" i="3" s="1"/>
  <c r="BG81" i="3" s="1"/>
  <c r="BH81" i="3" s="1"/>
  <c r="BI81" i="3" s="1"/>
  <c r="BE111" i="3"/>
  <c r="BF111" i="3" s="1"/>
  <c r="BG111" i="3" s="1"/>
  <c r="BH111" i="3" s="1"/>
  <c r="BI111" i="3" s="1"/>
  <c r="BE54" i="3"/>
  <c r="BF54" i="3" s="1"/>
  <c r="BG54" i="3" s="1"/>
  <c r="BH54" i="3" s="1"/>
  <c r="BI54" i="3" s="1"/>
  <c r="BE84" i="3"/>
  <c r="BF84" i="3" s="1"/>
  <c r="BG84" i="3" s="1"/>
  <c r="BH84" i="3" s="1"/>
  <c r="BI84" i="3" s="1"/>
  <c r="BE87" i="3"/>
  <c r="BF87" i="3" s="1"/>
  <c r="BG87" i="3" s="1"/>
  <c r="BH87" i="3" s="1"/>
  <c r="BI87" i="3" s="1"/>
  <c r="BE40" i="3"/>
  <c r="BF40" i="3" s="1"/>
  <c r="BG40" i="3" s="1"/>
  <c r="BH40" i="3" s="1"/>
  <c r="BI40" i="3" s="1"/>
  <c r="BE38" i="3"/>
  <c r="BF38" i="3" s="1"/>
  <c r="BG38" i="3" s="1"/>
  <c r="BH38" i="3" s="1"/>
  <c r="BI38" i="3" s="1"/>
  <c r="BE23" i="3"/>
  <c r="BF23" i="3" s="1"/>
  <c r="BG23" i="3" s="1"/>
  <c r="BH23" i="3" s="1"/>
  <c r="BI23" i="3" s="1"/>
  <c r="BE60" i="3"/>
  <c r="BF60" i="3" s="1"/>
  <c r="BG60" i="3" s="1"/>
  <c r="BH60" i="3" s="1"/>
  <c r="BI60" i="3" s="1"/>
  <c r="BE33" i="3"/>
  <c r="BF33" i="3" s="1"/>
  <c r="BG33" i="3" s="1"/>
  <c r="BH33" i="3" s="1"/>
  <c r="BI33" i="3" s="1"/>
  <c r="BD21" i="3"/>
  <c r="BC21" i="3"/>
  <c r="AN79" i="1"/>
  <c r="AN132" i="1"/>
  <c r="AN131" i="1"/>
  <c r="AN113" i="1"/>
  <c r="AN61" i="1"/>
  <c r="AN97" i="1"/>
  <c r="AX21" i="3"/>
  <c r="AZ21" i="3"/>
  <c r="AP113" i="1"/>
  <c r="BE113" i="1" s="1"/>
  <c r="AU80" i="1"/>
  <c r="AU98" i="1"/>
  <c r="AP131" i="1"/>
  <c r="BE131" i="1" s="1"/>
  <c r="AP79" i="1"/>
  <c r="BE79" i="1" s="1"/>
  <c r="AP132" i="1"/>
  <c r="BE132" i="1" s="1"/>
  <c r="AP97" i="1"/>
  <c r="BE97" i="1" s="1"/>
  <c r="AU62" i="1"/>
  <c r="AK165" i="1"/>
  <c r="AL165" i="1"/>
  <c r="AV165" i="1" s="1"/>
  <c r="AJ165" i="1"/>
  <c r="AT165" i="1" s="1"/>
  <c r="AI165" i="1"/>
  <c r="AH170" i="1"/>
  <c r="AH188" i="1"/>
  <c r="Q188" i="1" s="1"/>
  <c r="AH149" i="1"/>
  <c r="Q149" i="1" s="1"/>
  <c r="AH142" i="1"/>
  <c r="Q142" i="1" s="1"/>
  <c r="AH175" i="1"/>
  <c r="Q175" i="1" s="1"/>
  <c r="AH160" i="1"/>
  <c r="Q160" i="1" s="1"/>
  <c r="AH143" i="1"/>
  <c r="Q143" i="1" s="1"/>
  <c r="AH135" i="1"/>
  <c r="Q135" i="1" s="1"/>
  <c r="AH140" i="1"/>
  <c r="Q140" i="1" s="1"/>
  <c r="AH171" i="1"/>
  <c r="Q171" i="1" s="1"/>
  <c r="AH139" i="1"/>
  <c r="Q139" i="1" s="1"/>
  <c r="AH155" i="1"/>
  <c r="Q155" i="1" s="1"/>
  <c r="AH137" i="1"/>
  <c r="Q137" i="1" s="1"/>
  <c r="AH138" i="1"/>
  <c r="Q138" i="1" s="1"/>
  <c r="AH174" i="1"/>
  <c r="Q174" i="1" s="1"/>
  <c r="AH136" i="1"/>
  <c r="Q136" i="1" s="1"/>
  <c r="AH153" i="1"/>
  <c r="Q153" i="1" s="1"/>
  <c r="AH159" i="1"/>
  <c r="Q159" i="1" s="1"/>
  <c r="AH141" i="1"/>
  <c r="Q141" i="1" s="1"/>
  <c r="AH156" i="1"/>
  <c r="Q156" i="1" s="1"/>
  <c r="AH161" i="1"/>
  <c r="Q161" i="1" s="1"/>
  <c r="AH177" i="1"/>
  <c r="Q177" i="1" s="1"/>
  <c r="AH173" i="1"/>
  <c r="Q173" i="1" s="1"/>
  <c r="AH144" i="1"/>
  <c r="Q144" i="1" s="1"/>
  <c r="AH178" i="1"/>
  <c r="Q178" i="1" s="1"/>
  <c r="AH179" i="1"/>
  <c r="Q179" i="1" s="1"/>
  <c r="AH157" i="1"/>
  <c r="Q157" i="1" s="1"/>
  <c r="AH145" i="1"/>
  <c r="Q145" i="1" s="1"/>
  <c r="AH158" i="1"/>
  <c r="Q158" i="1" s="1"/>
  <c r="AH172" i="1"/>
  <c r="Q172" i="1" s="1"/>
  <c r="AH154" i="1"/>
  <c r="Q154" i="1" s="1"/>
  <c r="AH181" i="1"/>
  <c r="Q181" i="1" s="1"/>
  <c r="AH176" i="1"/>
  <c r="Q176" i="1" s="1"/>
  <c r="AH183" i="1"/>
  <c r="Q183" i="1" s="1"/>
  <c r="BF183" i="1" s="1"/>
  <c r="AH182" i="1"/>
  <c r="Q182" i="1" s="1"/>
  <c r="AH180" i="1"/>
  <c r="Q180" i="1" s="1"/>
  <c r="AH185" i="1"/>
  <c r="Q185" i="1" s="1"/>
  <c r="BF185" i="1" s="1"/>
  <c r="AH163" i="1"/>
  <c r="Q163" i="1" s="1"/>
  <c r="AH184" i="1"/>
  <c r="Q184" i="1" s="1"/>
  <c r="AH147" i="1"/>
  <c r="Q147" i="1" s="1"/>
  <c r="AH162" i="1"/>
  <c r="Q162" i="1" s="1"/>
  <c r="AH146" i="1"/>
  <c r="Q146" i="1" s="1"/>
  <c r="AH148" i="1"/>
  <c r="Q148" i="1" s="1"/>
  <c r="AH164" i="1"/>
  <c r="Q164" i="1" s="1"/>
  <c r="AH116" i="1"/>
  <c r="Q116" i="1" s="1"/>
  <c r="AH169" i="1"/>
  <c r="Q169" i="1" s="1"/>
  <c r="AI133" i="1"/>
  <c r="AL133" i="1"/>
  <c r="AV133" i="1" s="1"/>
  <c r="AJ133" i="1"/>
  <c r="AT133" i="1" s="1"/>
  <c r="AK133" i="1"/>
  <c r="AH151" i="1"/>
  <c r="Q151" i="1" s="1"/>
  <c r="AH168" i="1"/>
  <c r="Q168" i="1" s="1"/>
  <c r="AH167" i="1"/>
  <c r="Q167" i="1" s="1"/>
  <c r="AH150" i="1"/>
  <c r="Q150" i="1" s="1"/>
  <c r="AJ115" i="1"/>
  <c r="AT115" i="1" s="1"/>
  <c r="AI115" i="1"/>
  <c r="AL115" i="1"/>
  <c r="AV115" i="1" s="1"/>
  <c r="AK115" i="1"/>
  <c r="AH186" i="1"/>
  <c r="Q186" i="1" s="1"/>
  <c r="AH152" i="1"/>
  <c r="Q152" i="1" s="1"/>
  <c r="AH166" i="1"/>
  <c r="Q166" i="1" s="1"/>
  <c r="AH134" i="1"/>
  <c r="Q134" i="1" s="1"/>
  <c r="AH187" i="1"/>
  <c r="Q187" i="1" s="1"/>
  <c r="AO80" i="1"/>
  <c r="BD80" i="1" s="1"/>
  <c r="AO62" i="1"/>
  <c r="AO98" i="1"/>
  <c r="BD98" i="1" s="1"/>
  <c r="AS80" i="1"/>
  <c r="AM80" i="1"/>
  <c r="BB80" i="1" s="1"/>
  <c r="AS62" i="1"/>
  <c r="AM62" i="1"/>
  <c r="AS98" i="1"/>
  <c r="AM98" i="1"/>
  <c r="BB98" i="1" s="1"/>
  <c r="AN114" i="1" l="1"/>
  <c r="AP114" i="1"/>
  <c r="BE114" i="1" s="1"/>
  <c r="BF175" i="1"/>
  <c r="BF134" i="1"/>
  <c r="BF181" i="1"/>
  <c r="BF164" i="1"/>
  <c r="BF163" i="1"/>
  <c r="BF179" i="1"/>
  <c r="BF141" i="1"/>
  <c r="BF142" i="1"/>
  <c r="BF160" i="1"/>
  <c r="BF136" i="1"/>
  <c r="BF184" i="1"/>
  <c r="BF169" i="1"/>
  <c r="BF116" i="1"/>
  <c r="BF173" i="1"/>
  <c r="BF148" i="1"/>
  <c r="BF161" i="1"/>
  <c r="BF146" i="1"/>
  <c r="BF156" i="1"/>
  <c r="BF153" i="1"/>
  <c r="BF135" i="1"/>
  <c r="BF176" i="1"/>
  <c r="BF140" i="1"/>
  <c r="BF150" i="1"/>
  <c r="BF182" i="1"/>
  <c r="BF188" i="1"/>
  <c r="BF152" i="1"/>
  <c r="BF151" i="1"/>
  <c r="BF145" i="1"/>
  <c r="BF174" i="1"/>
  <c r="BF171" i="1"/>
  <c r="BF166" i="1"/>
  <c r="BF154" i="1"/>
  <c r="BF155" i="1"/>
  <c r="BF172" i="1"/>
  <c r="BF138" i="1"/>
  <c r="BF157" i="1"/>
  <c r="BF137" i="1"/>
  <c r="BD60" i="1"/>
  <c r="BF60" i="1"/>
  <c r="BF186" i="1"/>
  <c r="BF149" i="1"/>
  <c r="BF167" i="1"/>
  <c r="BF187" i="1"/>
  <c r="BF178" i="1"/>
  <c r="BF180" i="1"/>
  <c r="BF147" i="1"/>
  <c r="BF162" i="1"/>
  <c r="BF177" i="1"/>
  <c r="BF143" i="1"/>
  <c r="BF144" i="1"/>
  <c r="BF158" i="1"/>
  <c r="BF159" i="1"/>
  <c r="BF139" i="1"/>
  <c r="BD62" i="1"/>
  <c r="BF62" i="1"/>
  <c r="BF168" i="1"/>
  <c r="BD50" i="1"/>
  <c r="BE50" i="1"/>
  <c r="BD51" i="1"/>
  <c r="BE51" i="1"/>
  <c r="BD54" i="1"/>
  <c r="BE54" i="1"/>
  <c r="BD56" i="1"/>
  <c r="BE56" i="1"/>
  <c r="BD52" i="1"/>
  <c r="BE52" i="1"/>
  <c r="BD47" i="1"/>
  <c r="BE47" i="1"/>
  <c r="BD58" i="1"/>
  <c r="BE58" i="1"/>
  <c r="BD46" i="1"/>
  <c r="BE46" i="1"/>
  <c r="BD45" i="1"/>
  <c r="BE45" i="1"/>
  <c r="BD59" i="1"/>
  <c r="BE59" i="1"/>
  <c r="BD53" i="1"/>
  <c r="BE53" i="1"/>
  <c r="BE57" i="1"/>
  <c r="BD57" i="1"/>
  <c r="BE61" i="1"/>
  <c r="BD61" i="1"/>
  <c r="BD55" i="1"/>
  <c r="BE55" i="1"/>
  <c r="BE49" i="1"/>
  <c r="BD49" i="1"/>
  <c r="BD48" i="1"/>
  <c r="BE48" i="1"/>
  <c r="AN62" i="1"/>
  <c r="BB62" i="1"/>
  <c r="BM39" i="3"/>
  <c r="BJ39" i="3"/>
  <c r="BN39" i="3" s="1"/>
  <c r="BP39" i="3" s="1"/>
  <c r="BK39" i="3"/>
  <c r="BO39" i="3" s="1"/>
  <c r="BQ39" i="3" s="1"/>
  <c r="BL39" i="3"/>
  <c r="BM29" i="3"/>
  <c r="BJ29" i="3"/>
  <c r="BN29" i="3" s="1"/>
  <c r="BP29" i="3" s="1"/>
  <c r="BK29" i="3"/>
  <c r="BO29" i="3" s="1"/>
  <c r="BQ29" i="3" s="1"/>
  <c r="CW29" i="3" s="1"/>
  <c r="BL29" i="3"/>
  <c r="BJ61" i="3"/>
  <c r="BN61" i="3" s="1"/>
  <c r="BP61" i="3" s="1"/>
  <c r="BL61" i="3"/>
  <c r="BM61" i="3"/>
  <c r="BK61" i="3"/>
  <c r="BO61" i="3" s="1"/>
  <c r="BQ61" i="3" s="1"/>
  <c r="BK96" i="3"/>
  <c r="BO96" i="3" s="1"/>
  <c r="BQ96" i="3" s="1"/>
  <c r="CW96" i="3" s="1"/>
  <c r="BL96" i="3"/>
  <c r="BM96" i="3"/>
  <c r="BJ96" i="3"/>
  <c r="BN96" i="3" s="1"/>
  <c r="BP96" i="3" s="1"/>
  <c r="BJ101" i="3"/>
  <c r="BN101" i="3" s="1"/>
  <c r="BP101" i="3" s="1"/>
  <c r="BK101" i="3"/>
  <c r="BO101" i="3" s="1"/>
  <c r="BQ101" i="3" s="1"/>
  <c r="BL101" i="3"/>
  <c r="BM101" i="3"/>
  <c r="BK74" i="3"/>
  <c r="BO74" i="3" s="1"/>
  <c r="BQ74" i="3" s="1"/>
  <c r="BL74" i="3"/>
  <c r="BM74" i="3"/>
  <c r="BJ74" i="3"/>
  <c r="BN74" i="3" s="1"/>
  <c r="BP74" i="3" s="1"/>
  <c r="BK103" i="3"/>
  <c r="BO103" i="3" s="1"/>
  <c r="BQ103" i="3" s="1"/>
  <c r="BX103" i="3" s="1"/>
  <c r="BM103" i="3"/>
  <c r="BL103" i="3"/>
  <c r="BJ103" i="3"/>
  <c r="BN103" i="3" s="1"/>
  <c r="BP103" i="3" s="1"/>
  <c r="BK88" i="3"/>
  <c r="BO88" i="3" s="1"/>
  <c r="BQ88" i="3" s="1"/>
  <c r="CW88" i="3" s="1"/>
  <c r="BL88" i="3"/>
  <c r="BM88" i="3"/>
  <c r="BJ88" i="3"/>
  <c r="BN88" i="3" s="1"/>
  <c r="BP88" i="3" s="1"/>
  <c r="BM91" i="3"/>
  <c r="BJ91" i="3"/>
  <c r="BN91" i="3" s="1"/>
  <c r="BP91" i="3" s="1"/>
  <c r="BK91" i="3"/>
  <c r="BO91" i="3" s="1"/>
  <c r="BQ91" i="3" s="1"/>
  <c r="CW91" i="3" s="1"/>
  <c r="BL91" i="3"/>
  <c r="BL55" i="3"/>
  <c r="BM55" i="3"/>
  <c r="BK55" i="3"/>
  <c r="BO55" i="3" s="1"/>
  <c r="BQ55" i="3" s="1"/>
  <c r="BJ55" i="3"/>
  <c r="BN55" i="3" s="1"/>
  <c r="BP55" i="3" s="1"/>
  <c r="BK113" i="3"/>
  <c r="BO113" i="3" s="1"/>
  <c r="BQ113" i="3" s="1"/>
  <c r="BL113" i="3"/>
  <c r="BM113" i="3"/>
  <c r="BJ113" i="3"/>
  <c r="BN113" i="3" s="1"/>
  <c r="BP113" i="3" s="1"/>
  <c r="BJ26" i="3"/>
  <c r="BN26" i="3" s="1"/>
  <c r="BP26" i="3" s="1"/>
  <c r="BK26" i="3"/>
  <c r="BO26" i="3" s="1"/>
  <c r="BQ26" i="3" s="1"/>
  <c r="CW26" i="3" s="1"/>
  <c r="BL26" i="3"/>
  <c r="BM26" i="3"/>
  <c r="BK70" i="3"/>
  <c r="BO70" i="3" s="1"/>
  <c r="BQ70" i="3" s="1"/>
  <c r="BL70" i="3"/>
  <c r="BM70" i="3"/>
  <c r="BJ70" i="3"/>
  <c r="BN70" i="3" s="1"/>
  <c r="BP70" i="3" s="1"/>
  <c r="AL170" i="1"/>
  <c r="AV170" i="1" s="1"/>
  <c r="Q170" i="1"/>
  <c r="BF170" i="1" s="1"/>
  <c r="BJ38" i="3"/>
  <c r="BN38" i="3" s="1"/>
  <c r="BP38" i="3" s="1"/>
  <c r="BK38" i="3"/>
  <c r="BO38" i="3" s="1"/>
  <c r="BQ38" i="3" s="1"/>
  <c r="BL38" i="3"/>
  <c r="BM38" i="3"/>
  <c r="BJ54" i="3"/>
  <c r="BN54" i="3" s="1"/>
  <c r="BP54" i="3" s="1"/>
  <c r="BM54" i="3"/>
  <c r="BK54" i="3"/>
  <c r="BO54" i="3" s="1"/>
  <c r="BQ54" i="3" s="1"/>
  <c r="BL54" i="3"/>
  <c r="BK52" i="3"/>
  <c r="BO52" i="3" s="1"/>
  <c r="BQ52" i="3" s="1"/>
  <c r="BL52" i="3"/>
  <c r="BJ52" i="3"/>
  <c r="BN52" i="3" s="1"/>
  <c r="BP52" i="3" s="1"/>
  <c r="BM52" i="3"/>
  <c r="BK80" i="3"/>
  <c r="BO80" i="3" s="1"/>
  <c r="BQ80" i="3" s="1"/>
  <c r="CW80" i="3" s="1"/>
  <c r="BL80" i="3"/>
  <c r="BM80" i="3"/>
  <c r="BJ80" i="3"/>
  <c r="BN80" i="3" s="1"/>
  <c r="BP80" i="3" s="1"/>
  <c r="BJ30" i="3"/>
  <c r="BN30" i="3" s="1"/>
  <c r="BP30" i="3" s="1"/>
  <c r="BL30" i="3"/>
  <c r="BM30" i="3"/>
  <c r="BK30" i="3"/>
  <c r="BO30" i="3" s="1"/>
  <c r="BQ30" i="3" s="1"/>
  <c r="BK73" i="3"/>
  <c r="BO73" i="3" s="1"/>
  <c r="BQ73" i="3" s="1"/>
  <c r="CW73" i="3" s="1"/>
  <c r="BJ73" i="3"/>
  <c r="BN73" i="3" s="1"/>
  <c r="BP73" i="3" s="1"/>
  <c r="BL73" i="3"/>
  <c r="BM73" i="3"/>
  <c r="BJ45" i="3"/>
  <c r="BN45" i="3" s="1"/>
  <c r="BP45" i="3" s="1"/>
  <c r="BK45" i="3"/>
  <c r="BO45" i="3" s="1"/>
  <c r="BQ45" i="3" s="1"/>
  <c r="BL45" i="3"/>
  <c r="BM45" i="3"/>
  <c r="BK110" i="3"/>
  <c r="BO110" i="3" s="1"/>
  <c r="BQ110" i="3" s="1"/>
  <c r="CW110" i="3" s="1"/>
  <c r="BL110" i="3"/>
  <c r="BM110" i="3"/>
  <c r="BJ110" i="3"/>
  <c r="BN110" i="3" s="1"/>
  <c r="BP110" i="3" s="1"/>
  <c r="BJ56" i="3"/>
  <c r="BN56" i="3" s="1"/>
  <c r="BP56" i="3" s="1"/>
  <c r="BL56" i="3"/>
  <c r="BM56" i="3"/>
  <c r="BK56" i="3"/>
  <c r="BO56" i="3" s="1"/>
  <c r="BQ56" i="3" s="1"/>
  <c r="CW56" i="3" s="1"/>
  <c r="BL62" i="3"/>
  <c r="BK62" i="3"/>
  <c r="BO62" i="3" s="1"/>
  <c r="BQ62" i="3" s="1"/>
  <c r="BM62" i="3"/>
  <c r="BJ62" i="3"/>
  <c r="BN62" i="3" s="1"/>
  <c r="BP62" i="3" s="1"/>
  <c r="BL32" i="3"/>
  <c r="BK32" i="3"/>
  <c r="BO32" i="3" s="1"/>
  <c r="BQ32" i="3" s="1"/>
  <c r="BM32" i="3"/>
  <c r="BJ32" i="3"/>
  <c r="BN32" i="3" s="1"/>
  <c r="BP32" i="3" s="1"/>
  <c r="BK97" i="3"/>
  <c r="BO97" i="3" s="1"/>
  <c r="BQ97" i="3" s="1"/>
  <c r="BL97" i="3"/>
  <c r="BM97" i="3"/>
  <c r="BJ97" i="3"/>
  <c r="BN97" i="3" s="1"/>
  <c r="BP97" i="3" s="1"/>
  <c r="BJ79" i="3"/>
  <c r="BN79" i="3" s="1"/>
  <c r="BP79" i="3" s="1"/>
  <c r="BM79" i="3"/>
  <c r="BL79" i="3"/>
  <c r="BK79" i="3"/>
  <c r="BO79" i="3" s="1"/>
  <c r="BQ79" i="3" s="1"/>
  <c r="CW79" i="3" s="1"/>
  <c r="BL94" i="3"/>
  <c r="BM94" i="3"/>
  <c r="BJ94" i="3"/>
  <c r="BN94" i="3" s="1"/>
  <c r="BP94" i="3" s="1"/>
  <c r="BK94" i="3"/>
  <c r="BO94" i="3" s="1"/>
  <c r="BQ94" i="3" s="1"/>
  <c r="CW94" i="3" s="1"/>
  <c r="BK24" i="3"/>
  <c r="BO24" i="3" s="1"/>
  <c r="BQ24" i="3" s="1"/>
  <c r="BL24" i="3"/>
  <c r="BJ24" i="3"/>
  <c r="BN24" i="3" s="1"/>
  <c r="BP24" i="3" s="1"/>
  <c r="BM24" i="3"/>
  <c r="BL44" i="3"/>
  <c r="BM44" i="3"/>
  <c r="BK44" i="3"/>
  <c r="BO44" i="3" s="1"/>
  <c r="BQ44" i="3" s="1"/>
  <c r="CW44" i="3" s="1"/>
  <c r="BJ44" i="3"/>
  <c r="BN44" i="3" s="1"/>
  <c r="BP44" i="3" s="1"/>
  <c r="BM42" i="3"/>
  <c r="BJ42" i="3"/>
  <c r="BN42" i="3" s="1"/>
  <c r="BP42" i="3" s="1"/>
  <c r="BL42" i="3"/>
  <c r="BL67" i="3"/>
  <c r="BK67" i="3"/>
  <c r="BO67" i="3" s="1"/>
  <c r="BQ67" i="3" s="1"/>
  <c r="BM67" i="3"/>
  <c r="BJ67" i="3"/>
  <c r="BN67" i="3" s="1"/>
  <c r="BP67" i="3" s="1"/>
  <c r="BL35" i="3"/>
  <c r="BM35" i="3"/>
  <c r="BJ35" i="3"/>
  <c r="BN35" i="3" s="1"/>
  <c r="BP35" i="3" s="1"/>
  <c r="BK35" i="3"/>
  <c r="BO35" i="3" s="1"/>
  <c r="BQ35" i="3" s="1"/>
  <c r="CW35" i="3" s="1"/>
  <c r="BM64" i="3"/>
  <c r="BJ64" i="3"/>
  <c r="BN64" i="3" s="1"/>
  <c r="BP64" i="3" s="1"/>
  <c r="BK64" i="3"/>
  <c r="BO64" i="3" s="1"/>
  <c r="BQ64" i="3" s="1"/>
  <c r="BL64" i="3"/>
  <c r="BL86" i="3"/>
  <c r="BM86" i="3"/>
  <c r="BJ86" i="3"/>
  <c r="BN86" i="3" s="1"/>
  <c r="BP86" i="3" s="1"/>
  <c r="BK86" i="3"/>
  <c r="BO86" i="3" s="1"/>
  <c r="BQ86" i="3" s="1"/>
  <c r="BK112" i="3"/>
  <c r="BO112" i="3" s="1"/>
  <c r="BQ112" i="3" s="1"/>
  <c r="BL112" i="3"/>
  <c r="BM112" i="3"/>
  <c r="BJ112" i="3"/>
  <c r="BN112" i="3" s="1"/>
  <c r="BP112" i="3" s="1"/>
  <c r="BM68" i="3"/>
  <c r="BL68" i="3"/>
  <c r="BK68" i="3"/>
  <c r="BO68" i="3" s="1"/>
  <c r="BQ68" i="3" s="1"/>
  <c r="BJ68" i="3"/>
  <c r="BN68" i="3" s="1"/>
  <c r="BP68" i="3" s="1"/>
  <c r="BL23" i="3"/>
  <c r="BM23" i="3"/>
  <c r="BJ23" i="3"/>
  <c r="BN23" i="3" s="1"/>
  <c r="BP23" i="3" s="1"/>
  <c r="BL46" i="3"/>
  <c r="BM46" i="3"/>
  <c r="BK46" i="3"/>
  <c r="BO46" i="3" s="1"/>
  <c r="BQ46" i="3" s="1"/>
  <c r="BX46" i="3" s="1"/>
  <c r="BJ46" i="3"/>
  <c r="BN46" i="3" s="1"/>
  <c r="BP46" i="3" s="1"/>
  <c r="BL104" i="3"/>
  <c r="BM104" i="3"/>
  <c r="BK104" i="3"/>
  <c r="BO104" i="3" s="1"/>
  <c r="BQ104" i="3" s="1"/>
  <c r="BX104" i="3" s="1"/>
  <c r="BJ104" i="3"/>
  <c r="BN104" i="3" s="1"/>
  <c r="BP104" i="3" s="1"/>
  <c r="BM43" i="3"/>
  <c r="BJ43" i="3"/>
  <c r="BN43" i="3" s="1"/>
  <c r="BP43" i="3" s="1"/>
  <c r="BL43" i="3"/>
  <c r="BK43" i="3"/>
  <c r="BO43" i="3" s="1"/>
  <c r="BQ43" i="3" s="1"/>
  <c r="BJ99" i="3"/>
  <c r="BN99" i="3" s="1"/>
  <c r="BP99" i="3" s="1"/>
  <c r="BK99" i="3"/>
  <c r="BO99" i="3" s="1"/>
  <c r="BQ99" i="3" s="1"/>
  <c r="BL99" i="3"/>
  <c r="BM99" i="3"/>
  <c r="BJ41" i="3"/>
  <c r="BN41" i="3" s="1"/>
  <c r="BP41" i="3" s="1"/>
  <c r="BK41" i="3"/>
  <c r="BO41" i="3" s="1"/>
  <c r="BQ41" i="3" s="1"/>
  <c r="BL41" i="3"/>
  <c r="BM41" i="3"/>
  <c r="BM100" i="3"/>
  <c r="BJ100" i="3"/>
  <c r="BN100" i="3" s="1"/>
  <c r="BP100" i="3" s="1"/>
  <c r="BK100" i="3"/>
  <c r="BO100" i="3" s="1"/>
  <c r="BQ100" i="3" s="1"/>
  <c r="CB100" i="3" s="1"/>
  <c r="BL100" i="3"/>
  <c r="BK33" i="3"/>
  <c r="BO33" i="3" s="1"/>
  <c r="BQ33" i="3" s="1"/>
  <c r="BJ33" i="3"/>
  <c r="BN33" i="3" s="1"/>
  <c r="BP33" i="3" s="1"/>
  <c r="BM33" i="3"/>
  <c r="BL33" i="3"/>
  <c r="BM40" i="3"/>
  <c r="BK40" i="3"/>
  <c r="BO40" i="3" s="1"/>
  <c r="BQ40" i="3" s="1"/>
  <c r="BL40" i="3"/>
  <c r="BJ40" i="3"/>
  <c r="BN40" i="3" s="1"/>
  <c r="BP40" i="3" s="1"/>
  <c r="BL111" i="3"/>
  <c r="BM111" i="3"/>
  <c r="BJ111" i="3"/>
  <c r="BN111" i="3" s="1"/>
  <c r="BP111" i="3" s="1"/>
  <c r="BK111" i="3"/>
  <c r="BO111" i="3" s="1"/>
  <c r="BQ111" i="3" s="1"/>
  <c r="BK78" i="3"/>
  <c r="BO78" i="3" s="1"/>
  <c r="BQ78" i="3" s="1"/>
  <c r="BJ78" i="3"/>
  <c r="BN78" i="3" s="1"/>
  <c r="BP78" i="3" s="1"/>
  <c r="BL78" i="3"/>
  <c r="BM78" i="3"/>
  <c r="BM58" i="3"/>
  <c r="BL58" i="3"/>
  <c r="BJ58" i="3"/>
  <c r="BN58" i="3" s="1"/>
  <c r="BP58" i="3" s="1"/>
  <c r="BM36" i="3"/>
  <c r="BK36" i="3"/>
  <c r="BO36" i="3" s="1"/>
  <c r="BQ36" i="3" s="1"/>
  <c r="BL36" i="3"/>
  <c r="BJ36" i="3"/>
  <c r="BN36" i="3" s="1"/>
  <c r="BP36" i="3" s="1"/>
  <c r="BK89" i="3"/>
  <c r="BO89" i="3" s="1"/>
  <c r="BQ89" i="3" s="1"/>
  <c r="BL89" i="3"/>
  <c r="BJ89" i="3"/>
  <c r="BN89" i="3" s="1"/>
  <c r="BP89" i="3" s="1"/>
  <c r="BM89" i="3"/>
  <c r="BJ72" i="3"/>
  <c r="BN72" i="3" s="1"/>
  <c r="BP72" i="3" s="1"/>
  <c r="BM72" i="3"/>
  <c r="BK72" i="3"/>
  <c r="BO72" i="3" s="1"/>
  <c r="BQ72" i="3" s="1"/>
  <c r="BL72" i="3"/>
  <c r="BK82" i="3"/>
  <c r="BO82" i="3" s="1"/>
  <c r="BQ82" i="3" s="1"/>
  <c r="BL82" i="3"/>
  <c r="BJ82" i="3"/>
  <c r="BN82" i="3" s="1"/>
  <c r="BP82" i="3" s="1"/>
  <c r="BM82" i="3"/>
  <c r="BM65" i="3"/>
  <c r="BJ65" i="3"/>
  <c r="BN65" i="3" s="1"/>
  <c r="BP65" i="3" s="1"/>
  <c r="BK65" i="3"/>
  <c r="BO65" i="3" s="1"/>
  <c r="BQ65" i="3" s="1"/>
  <c r="BX65" i="3" s="1"/>
  <c r="BL65" i="3"/>
  <c r="BL34" i="3"/>
  <c r="BM34" i="3"/>
  <c r="BJ34" i="3"/>
  <c r="BN34" i="3" s="1"/>
  <c r="BP34" i="3" s="1"/>
  <c r="BK34" i="3"/>
  <c r="BO34" i="3" s="1"/>
  <c r="BQ34" i="3" s="1"/>
  <c r="BM75" i="3"/>
  <c r="BJ75" i="3"/>
  <c r="BN75" i="3" s="1"/>
  <c r="BP75" i="3" s="1"/>
  <c r="BK75" i="3"/>
  <c r="BO75" i="3" s="1"/>
  <c r="BQ75" i="3" s="1"/>
  <c r="BX75" i="3" s="1"/>
  <c r="BL75" i="3"/>
  <c r="BM115" i="3"/>
  <c r="BJ115" i="3"/>
  <c r="BN115" i="3" s="1"/>
  <c r="BP115" i="3" s="1"/>
  <c r="BK115" i="3"/>
  <c r="BO115" i="3" s="1"/>
  <c r="BQ115" i="3" s="1"/>
  <c r="CW115" i="3" s="1"/>
  <c r="BL115" i="3"/>
  <c r="BM53" i="3"/>
  <c r="BL53" i="3"/>
  <c r="BK53" i="3"/>
  <c r="BO53" i="3" s="1"/>
  <c r="BQ53" i="3" s="1"/>
  <c r="BJ53" i="3"/>
  <c r="BN53" i="3" s="1"/>
  <c r="BP53" i="3" s="1"/>
  <c r="BK77" i="3"/>
  <c r="BO77" i="3" s="1"/>
  <c r="BQ77" i="3" s="1"/>
  <c r="BL77" i="3"/>
  <c r="BM77" i="3"/>
  <c r="BJ77" i="3"/>
  <c r="BN77" i="3" s="1"/>
  <c r="BP77" i="3" s="1"/>
  <c r="BK108" i="3"/>
  <c r="BO108" i="3" s="1"/>
  <c r="BQ108" i="3" s="1"/>
  <c r="BM108" i="3"/>
  <c r="BJ108" i="3"/>
  <c r="BN108" i="3" s="1"/>
  <c r="BP108" i="3" s="1"/>
  <c r="BL108" i="3"/>
  <c r="BK109" i="3"/>
  <c r="BO109" i="3" s="1"/>
  <c r="BQ109" i="3" s="1"/>
  <c r="BM109" i="3"/>
  <c r="BJ109" i="3"/>
  <c r="BN109" i="3" s="1"/>
  <c r="BP109" i="3" s="1"/>
  <c r="BL109" i="3"/>
  <c r="BJ48" i="3"/>
  <c r="BN48" i="3" s="1"/>
  <c r="BP48" i="3" s="1"/>
  <c r="BM48" i="3"/>
  <c r="BK48" i="3"/>
  <c r="BO48" i="3" s="1"/>
  <c r="BQ48" i="3" s="1"/>
  <c r="BX48" i="3" s="1"/>
  <c r="BL48" i="3"/>
  <c r="BK93" i="3"/>
  <c r="BO93" i="3" s="1"/>
  <c r="BQ93" i="3" s="1"/>
  <c r="BL93" i="3"/>
  <c r="BM93" i="3"/>
  <c r="BJ93" i="3"/>
  <c r="BN93" i="3" s="1"/>
  <c r="BP93" i="3" s="1"/>
  <c r="BJ92" i="3"/>
  <c r="BN92" i="3" s="1"/>
  <c r="BP92" i="3" s="1"/>
  <c r="BK92" i="3"/>
  <c r="BO92" i="3" s="1"/>
  <c r="BQ92" i="3" s="1"/>
  <c r="BL92" i="3"/>
  <c r="BM92" i="3"/>
  <c r="BK63" i="3"/>
  <c r="BO63" i="3" s="1"/>
  <c r="BQ63" i="3" s="1"/>
  <c r="BL63" i="3"/>
  <c r="BM63" i="3"/>
  <c r="BJ63" i="3"/>
  <c r="BN63" i="3" s="1"/>
  <c r="BP63" i="3" s="1"/>
  <c r="BJ106" i="3"/>
  <c r="BN106" i="3" s="1"/>
  <c r="BP106" i="3" s="1"/>
  <c r="BK106" i="3"/>
  <c r="BO106" i="3" s="1"/>
  <c r="BQ106" i="3" s="1"/>
  <c r="BL106" i="3"/>
  <c r="BM106" i="3"/>
  <c r="BL107" i="3"/>
  <c r="BM107" i="3"/>
  <c r="BJ107" i="3"/>
  <c r="BN107" i="3" s="1"/>
  <c r="BP107" i="3" s="1"/>
  <c r="BK107" i="3"/>
  <c r="BO107" i="3" s="1"/>
  <c r="BQ107" i="3" s="1"/>
  <c r="CW107" i="3" s="1"/>
  <c r="BL27" i="3"/>
  <c r="BM27" i="3"/>
  <c r="BJ27" i="3"/>
  <c r="BN27" i="3" s="1"/>
  <c r="BP27" i="3" s="1"/>
  <c r="BK27" i="3"/>
  <c r="BO27" i="3" s="1"/>
  <c r="BQ27" i="3" s="1"/>
  <c r="BJ84" i="3"/>
  <c r="BN84" i="3" s="1"/>
  <c r="BP84" i="3" s="1"/>
  <c r="BL84" i="3"/>
  <c r="BM84" i="3"/>
  <c r="BK84" i="3"/>
  <c r="BO84" i="3" s="1"/>
  <c r="BQ84" i="3" s="1"/>
  <c r="CW84" i="3" s="1"/>
  <c r="BJ83" i="3"/>
  <c r="BN83" i="3" s="1"/>
  <c r="BP83" i="3" s="1"/>
  <c r="BK83" i="3"/>
  <c r="BO83" i="3" s="1"/>
  <c r="BQ83" i="3" s="1"/>
  <c r="BL83" i="3"/>
  <c r="BM83" i="3"/>
  <c r="BM98" i="3"/>
  <c r="BL98" i="3"/>
  <c r="BK98" i="3"/>
  <c r="BO98" i="3" s="1"/>
  <c r="BQ98" i="3" s="1"/>
  <c r="BX98" i="3" s="1"/>
  <c r="BJ98" i="3"/>
  <c r="BN98" i="3" s="1"/>
  <c r="BP98" i="3" s="1"/>
  <c r="BM60" i="3"/>
  <c r="BK60" i="3"/>
  <c r="BO60" i="3" s="1"/>
  <c r="BQ60" i="3" s="1"/>
  <c r="BL60" i="3"/>
  <c r="BJ60" i="3"/>
  <c r="BN60" i="3" s="1"/>
  <c r="BP60" i="3" s="1"/>
  <c r="BM87" i="3"/>
  <c r="BJ87" i="3"/>
  <c r="BN87" i="3" s="1"/>
  <c r="BP87" i="3" s="1"/>
  <c r="BK87" i="3"/>
  <c r="BO87" i="3" s="1"/>
  <c r="BQ87" i="3" s="1"/>
  <c r="BL87" i="3"/>
  <c r="BK81" i="3"/>
  <c r="BO81" i="3" s="1"/>
  <c r="BQ81" i="3" s="1"/>
  <c r="BM81" i="3"/>
  <c r="BJ81" i="3"/>
  <c r="BN81" i="3" s="1"/>
  <c r="BP81" i="3" s="1"/>
  <c r="BL81" i="3"/>
  <c r="BM49" i="3"/>
  <c r="BL49" i="3"/>
  <c r="BK49" i="3"/>
  <c r="BO49" i="3" s="1"/>
  <c r="BQ49" i="3" s="1"/>
  <c r="CW49" i="3" s="1"/>
  <c r="BJ49" i="3"/>
  <c r="BN49" i="3" s="1"/>
  <c r="BP49" i="3" s="1"/>
  <c r="BK114" i="3"/>
  <c r="BO114" i="3" s="1"/>
  <c r="BQ114" i="3" s="1"/>
  <c r="BJ114" i="3"/>
  <c r="BN114" i="3" s="1"/>
  <c r="BP114" i="3" s="1"/>
  <c r="BL114" i="3"/>
  <c r="BM114" i="3"/>
  <c r="BM71" i="3"/>
  <c r="BJ71" i="3"/>
  <c r="BN71" i="3" s="1"/>
  <c r="BP71" i="3" s="1"/>
  <c r="BK71" i="3"/>
  <c r="BO71" i="3" s="1"/>
  <c r="BQ71" i="3" s="1"/>
  <c r="CW71" i="3" s="1"/>
  <c r="BL71" i="3"/>
  <c r="BL51" i="3"/>
  <c r="BM51" i="3"/>
  <c r="BK51" i="3"/>
  <c r="BO51" i="3" s="1"/>
  <c r="BQ51" i="3" s="1"/>
  <c r="CW51" i="3" s="1"/>
  <c r="BJ51" i="3"/>
  <c r="BN51" i="3" s="1"/>
  <c r="BP51" i="3" s="1"/>
  <c r="BK25" i="3"/>
  <c r="BO25" i="3" s="1"/>
  <c r="BQ25" i="3" s="1"/>
  <c r="BL25" i="3"/>
  <c r="BJ25" i="3"/>
  <c r="BN25" i="3" s="1"/>
  <c r="BP25" i="3" s="1"/>
  <c r="BM25" i="3"/>
  <c r="BM37" i="3"/>
  <c r="BK37" i="3"/>
  <c r="BO37" i="3" s="1"/>
  <c r="BQ37" i="3" s="1"/>
  <c r="BL37" i="3"/>
  <c r="BJ37" i="3"/>
  <c r="BN37" i="3" s="1"/>
  <c r="BP37" i="3" s="1"/>
  <c r="BJ85" i="3"/>
  <c r="BN85" i="3" s="1"/>
  <c r="BP85" i="3" s="1"/>
  <c r="BL85" i="3"/>
  <c r="BM85" i="3"/>
  <c r="BK85" i="3"/>
  <c r="BO85" i="3" s="1"/>
  <c r="BQ85" i="3" s="1"/>
  <c r="BL57" i="3"/>
  <c r="BK57" i="3"/>
  <c r="BO57" i="3" s="1"/>
  <c r="BQ57" i="3" s="1"/>
  <c r="BJ57" i="3"/>
  <c r="BN57" i="3" s="1"/>
  <c r="BP57" i="3" s="1"/>
  <c r="BM57" i="3"/>
  <c r="BM47" i="3"/>
  <c r="BJ47" i="3"/>
  <c r="BN47" i="3" s="1"/>
  <c r="BP47" i="3" s="1"/>
  <c r="BK47" i="3"/>
  <c r="BO47" i="3" s="1"/>
  <c r="BQ47" i="3" s="1"/>
  <c r="BX47" i="3" s="1"/>
  <c r="BL47" i="3"/>
  <c r="BJ102" i="3"/>
  <c r="BN102" i="3" s="1"/>
  <c r="BP102" i="3" s="1"/>
  <c r="BK102" i="3"/>
  <c r="BO102" i="3" s="1"/>
  <c r="BQ102" i="3" s="1"/>
  <c r="BM102" i="3"/>
  <c r="BL102" i="3"/>
  <c r="BJ95" i="3"/>
  <c r="BN95" i="3" s="1"/>
  <c r="BP95" i="3" s="1"/>
  <c r="BL95" i="3"/>
  <c r="BK95" i="3"/>
  <c r="BO95" i="3" s="1"/>
  <c r="BQ95" i="3" s="1"/>
  <c r="CW95" i="3" s="1"/>
  <c r="BM95" i="3"/>
  <c r="BM28" i="3"/>
  <c r="BK28" i="3"/>
  <c r="BO28" i="3" s="1"/>
  <c r="BQ28" i="3" s="1"/>
  <c r="BL28" i="3"/>
  <c r="BJ28" i="3"/>
  <c r="BN28" i="3" s="1"/>
  <c r="BP28" i="3" s="1"/>
  <c r="BM76" i="3"/>
  <c r="BK76" i="3"/>
  <c r="BO76" i="3" s="1"/>
  <c r="BQ76" i="3" s="1"/>
  <c r="BJ76" i="3"/>
  <c r="BN76" i="3" s="1"/>
  <c r="BP76" i="3" s="1"/>
  <c r="BL76" i="3"/>
  <c r="BL22" i="3"/>
  <c r="BK22" i="3"/>
  <c r="BO22" i="3" s="1"/>
  <c r="BQ22" i="3" s="1"/>
  <c r="BM22" i="3"/>
  <c r="BJ22" i="3"/>
  <c r="BN22" i="3" s="1"/>
  <c r="BP22" i="3" s="1"/>
  <c r="BL59" i="3"/>
  <c r="BJ59" i="3"/>
  <c r="BN59" i="3" s="1"/>
  <c r="BP59" i="3" s="1"/>
  <c r="BM59" i="3"/>
  <c r="BK59" i="3"/>
  <c r="BO59" i="3" s="1"/>
  <c r="BQ59" i="3" s="1"/>
  <c r="BK50" i="3"/>
  <c r="BO50" i="3" s="1"/>
  <c r="BQ50" i="3" s="1"/>
  <c r="BJ50" i="3"/>
  <c r="BN50" i="3" s="1"/>
  <c r="BP50" i="3" s="1"/>
  <c r="BL50" i="3"/>
  <c r="BM50" i="3"/>
  <c r="BJ31" i="3"/>
  <c r="BN31" i="3" s="1"/>
  <c r="BP31" i="3" s="1"/>
  <c r="BM31" i="3"/>
  <c r="BK31" i="3"/>
  <c r="BO31" i="3" s="1"/>
  <c r="BQ31" i="3" s="1"/>
  <c r="BL31" i="3"/>
  <c r="BL66" i="3"/>
  <c r="BM66" i="3"/>
  <c r="BJ66" i="3"/>
  <c r="BN66" i="3" s="1"/>
  <c r="BP66" i="3" s="1"/>
  <c r="BK66" i="3"/>
  <c r="BO66" i="3" s="1"/>
  <c r="BQ66" i="3" s="1"/>
  <c r="BM105" i="3"/>
  <c r="BK105" i="3"/>
  <c r="BO105" i="3" s="1"/>
  <c r="BQ105" i="3" s="1"/>
  <c r="BJ105" i="3"/>
  <c r="BN105" i="3" s="1"/>
  <c r="BP105" i="3" s="1"/>
  <c r="BL105" i="3"/>
  <c r="BM90" i="3"/>
  <c r="BJ90" i="3"/>
  <c r="BN90" i="3" s="1"/>
  <c r="BP90" i="3" s="1"/>
  <c r="BK90" i="3"/>
  <c r="BO90" i="3" s="1"/>
  <c r="BQ90" i="3" s="1"/>
  <c r="CW90" i="3" s="1"/>
  <c r="BL90" i="3"/>
  <c r="BM69" i="3"/>
  <c r="BJ69" i="3"/>
  <c r="BN69" i="3" s="1"/>
  <c r="BP69" i="3" s="1"/>
  <c r="BL69" i="3"/>
  <c r="BK69" i="3"/>
  <c r="BO69" i="3" s="1"/>
  <c r="BQ69" i="3" s="1"/>
  <c r="BE21" i="3"/>
  <c r="BF21" i="3" s="1"/>
  <c r="BG21" i="3" s="1"/>
  <c r="BH21" i="3" s="1"/>
  <c r="BI21" i="3" s="1"/>
  <c r="AN80" i="1"/>
  <c r="AN98" i="1"/>
  <c r="AU115" i="1"/>
  <c r="AU133" i="1"/>
  <c r="BV95" i="3" s="1"/>
  <c r="AP98" i="1"/>
  <c r="BE98" i="1" s="1"/>
  <c r="AU165" i="1"/>
  <c r="AP80" i="1"/>
  <c r="BE80" i="1" s="1"/>
  <c r="AP62" i="1"/>
  <c r="AJ170" i="1"/>
  <c r="AT170" i="1" s="1"/>
  <c r="AK170" i="1"/>
  <c r="AI170" i="1"/>
  <c r="AK187" i="1"/>
  <c r="AL187" i="1"/>
  <c r="AV187" i="1" s="1"/>
  <c r="AJ187" i="1"/>
  <c r="AT187" i="1" s="1"/>
  <c r="AI187" i="1"/>
  <c r="AL186" i="1"/>
  <c r="AV186" i="1" s="1"/>
  <c r="AJ186" i="1"/>
  <c r="AT186" i="1" s="1"/>
  <c r="AK186" i="1"/>
  <c r="AI186" i="1"/>
  <c r="AL151" i="1"/>
  <c r="AV151" i="1" s="1"/>
  <c r="AJ151" i="1"/>
  <c r="AT151" i="1" s="1"/>
  <c r="AI151" i="1"/>
  <c r="AK151" i="1"/>
  <c r="AK169" i="1"/>
  <c r="AL169" i="1"/>
  <c r="AV169" i="1" s="1"/>
  <c r="AI169" i="1"/>
  <c r="AJ169" i="1"/>
  <c r="AT169" i="1" s="1"/>
  <c r="AK164" i="1"/>
  <c r="AJ164" i="1"/>
  <c r="AT164" i="1" s="1"/>
  <c r="AL164" i="1"/>
  <c r="AV164" i="1" s="1"/>
  <c r="AI164" i="1"/>
  <c r="AL147" i="1"/>
  <c r="AV147" i="1" s="1"/>
  <c r="AI147" i="1"/>
  <c r="AK147" i="1"/>
  <c r="AJ147" i="1"/>
  <c r="AT147" i="1" s="1"/>
  <c r="AI180" i="1"/>
  <c r="AL180" i="1"/>
  <c r="AV180" i="1" s="1"/>
  <c r="AJ180" i="1"/>
  <c r="AT180" i="1" s="1"/>
  <c r="AK180" i="1"/>
  <c r="AI181" i="1"/>
  <c r="AL181" i="1"/>
  <c r="AV181" i="1" s="1"/>
  <c r="AJ181" i="1"/>
  <c r="AT181" i="1" s="1"/>
  <c r="AK181" i="1"/>
  <c r="AI145" i="1"/>
  <c r="AL145" i="1"/>
  <c r="AV145" i="1" s="1"/>
  <c r="AK145" i="1"/>
  <c r="AJ145" i="1"/>
  <c r="AT145" i="1" s="1"/>
  <c r="AL144" i="1"/>
  <c r="AV144" i="1" s="1"/>
  <c r="AJ144" i="1"/>
  <c r="AT144" i="1" s="1"/>
  <c r="AK144" i="1"/>
  <c r="AI144" i="1"/>
  <c r="AL156" i="1"/>
  <c r="AV156" i="1" s="1"/>
  <c r="AJ156" i="1"/>
  <c r="AT156" i="1" s="1"/>
  <c r="AI156" i="1"/>
  <c r="AK156" i="1"/>
  <c r="AJ136" i="1"/>
  <c r="AT136" i="1" s="1"/>
  <c r="AL136" i="1"/>
  <c r="AV136" i="1" s="1"/>
  <c r="AI136" i="1"/>
  <c r="AK136" i="1"/>
  <c r="AL155" i="1"/>
  <c r="AV155" i="1" s="1"/>
  <c r="AK155" i="1"/>
  <c r="AJ155" i="1"/>
  <c r="AT155" i="1" s="1"/>
  <c r="AI155" i="1"/>
  <c r="AJ135" i="1"/>
  <c r="AT135" i="1" s="1"/>
  <c r="AI135" i="1"/>
  <c r="AL135" i="1"/>
  <c r="AV135" i="1" s="1"/>
  <c r="AK135" i="1"/>
  <c r="AL142" i="1"/>
  <c r="AV142" i="1" s="1"/>
  <c r="AJ142" i="1"/>
  <c r="AT142" i="1" s="1"/>
  <c r="AI142" i="1"/>
  <c r="AK142" i="1"/>
  <c r="AK188" i="1"/>
  <c r="AL188" i="1"/>
  <c r="AV188" i="1" s="1"/>
  <c r="AJ188" i="1"/>
  <c r="AT188" i="1" s="1"/>
  <c r="AI188" i="1"/>
  <c r="AO165" i="1"/>
  <c r="BD165" i="1" s="1"/>
  <c r="AS165" i="1"/>
  <c r="AM165" i="1"/>
  <c r="BB165" i="1" s="1"/>
  <c r="AI134" i="1"/>
  <c r="AL134" i="1"/>
  <c r="AV134" i="1" s="1"/>
  <c r="AJ134" i="1"/>
  <c r="AT134" i="1" s="1"/>
  <c r="BU38" i="3" s="1"/>
  <c r="AK134" i="1"/>
  <c r="AJ150" i="1"/>
  <c r="AT150" i="1" s="1"/>
  <c r="AI150" i="1"/>
  <c r="AK150" i="1"/>
  <c r="AL150" i="1"/>
  <c r="AV150" i="1" s="1"/>
  <c r="AJ116" i="1"/>
  <c r="AT116" i="1" s="1"/>
  <c r="AI116" i="1"/>
  <c r="AL116" i="1"/>
  <c r="AV116" i="1" s="1"/>
  <c r="AK116" i="1"/>
  <c r="AL148" i="1"/>
  <c r="AV148" i="1" s="1"/>
  <c r="AJ148" i="1"/>
  <c r="AT148" i="1" s="1"/>
  <c r="BZ112" i="3" s="1"/>
  <c r="AI148" i="1"/>
  <c r="AK148" i="1"/>
  <c r="AJ184" i="1"/>
  <c r="AT184" i="1" s="1"/>
  <c r="AK184" i="1"/>
  <c r="AI184" i="1"/>
  <c r="AL184" i="1"/>
  <c r="AV184" i="1" s="1"/>
  <c r="AK182" i="1"/>
  <c r="AJ182" i="1"/>
  <c r="AT182" i="1" s="1"/>
  <c r="AI182" i="1"/>
  <c r="AL182" i="1"/>
  <c r="AV182" i="1" s="1"/>
  <c r="AK154" i="1"/>
  <c r="AI154" i="1"/>
  <c r="AJ154" i="1"/>
  <c r="AT154" i="1" s="1"/>
  <c r="BU30" i="3" s="1"/>
  <c r="AL154" i="1"/>
  <c r="AV154" i="1" s="1"/>
  <c r="BW30" i="3" s="1"/>
  <c r="AL157" i="1"/>
  <c r="AV157" i="1" s="1"/>
  <c r="AI157" i="1"/>
  <c r="AJ157" i="1"/>
  <c r="AT157" i="1" s="1"/>
  <c r="AK157" i="1"/>
  <c r="AK173" i="1"/>
  <c r="AI173" i="1"/>
  <c r="AJ173" i="1"/>
  <c r="AT173" i="1" s="1"/>
  <c r="AL173" i="1"/>
  <c r="AV173" i="1" s="1"/>
  <c r="AL141" i="1"/>
  <c r="AV141" i="1" s="1"/>
  <c r="AI141" i="1"/>
  <c r="AK141" i="1"/>
  <c r="AJ141" i="1"/>
  <c r="AT141" i="1" s="1"/>
  <c r="AL174" i="1"/>
  <c r="AV174" i="1" s="1"/>
  <c r="AJ174" i="1"/>
  <c r="AT174" i="1" s="1"/>
  <c r="AK174" i="1"/>
  <c r="AI174" i="1"/>
  <c r="AL139" i="1"/>
  <c r="AV139" i="1" s="1"/>
  <c r="AI139" i="1"/>
  <c r="AK139" i="1"/>
  <c r="AJ139" i="1"/>
  <c r="AT139" i="1" s="1"/>
  <c r="AJ143" i="1"/>
  <c r="AT143" i="1" s="1"/>
  <c r="AI143" i="1"/>
  <c r="AL143" i="1"/>
  <c r="AV143" i="1" s="1"/>
  <c r="AK143" i="1"/>
  <c r="BS54" i="3"/>
  <c r="BW54" i="3"/>
  <c r="BX72" i="3"/>
  <c r="AK166" i="1"/>
  <c r="AJ166" i="1"/>
  <c r="AT166" i="1" s="1"/>
  <c r="AL166" i="1"/>
  <c r="AV166" i="1" s="1"/>
  <c r="AI166" i="1"/>
  <c r="AJ167" i="1"/>
  <c r="AT167" i="1" s="1"/>
  <c r="AL167" i="1"/>
  <c r="AV167" i="1" s="1"/>
  <c r="AI167" i="1"/>
  <c r="AK167" i="1"/>
  <c r="AJ146" i="1"/>
  <c r="AT146" i="1" s="1"/>
  <c r="AL146" i="1"/>
  <c r="AV146" i="1" s="1"/>
  <c r="AK146" i="1"/>
  <c r="AI146" i="1"/>
  <c r="AI163" i="1"/>
  <c r="AJ163" i="1"/>
  <c r="AT163" i="1" s="1"/>
  <c r="AK163" i="1"/>
  <c r="AL163" i="1"/>
  <c r="AV163" i="1" s="1"/>
  <c r="AI183" i="1"/>
  <c r="AL183" i="1"/>
  <c r="AV183" i="1" s="1"/>
  <c r="AJ183" i="1"/>
  <c r="AT183" i="1" s="1"/>
  <c r="AK183" i="1"/>
  <c r="AI172" i="1"/>
  <c r="AL172" i="1"/>
  <c r="AV172" i="1" s="1"/>
  <c r="AJ172" i="1"/>
  <c r="AT172" i="1" s="1"/>
  <c r="AK172" i="1"/>
  <c r="AK179" i="1"/>
  <c r="AL179" i="1"/>
  <c r="AV179" i="1" s="1"/>
  <c r="AI179" i="1"/>
  <c r="AJ179" i="1"/>
  <c r="AT179" i="1" s="1"/>
  <c r="AK177" i="1"/>
  <c r="AJ177" i="1"/>
  <c r="AT177" i="1" s="1"/>
  <c r="AI177" i="1"/>
  <c r="AL177" i="1"/>
  <c r="AV177" i="1" s="1"/>
  <c r="AK159" i="1"/>
  <c r="AL159" i="1"/>
  <c r="AV159" i="1" s="1"/>
  <c r="AI159" i="1"/>
  <c r="AJ159" i="1"/>
  <c r="AT159" i="1" s="1"/>
  <c r="AL138" i="1"/>
  <c r="AV138" i="1" s="1"/>
  <c r="AJ138" i="1"/>
  <c r="AT138" i="1" s="1"/>
  <c r="AI138" i="1"/>
  <c r="AK138" i="1"/>
  <c r="AK171" i="1"/>
  <c r="AJ171" i="1"/>
  <c r="AT171" i="1" s="1"/>
  <c r="AI171" i="1"/>
  <c r="AL171" i="1"/>
  <c r="AV171" i="1" s="1"/>
  <c r="AJ160" i="1"/>
  <c r="AT160" i="1" s="1"/>
  <c r="AI160" i="1"/>
  <c r="AL160" i="1"/>
  <c r="AV160" i="1" s="1"/>
  <c r="AK160" i="1"/>
  <c r="BS41" i="3"/>
  <c r="AK152" i="1"/>
  <c r="AJ152" i="1"/>
  <c r="AT152" i="1" s="1"/>
  <c r="BZ80" i="3" s="1"/>
  <c r="AL152" i="1"/>
  <c r="AV152" i="1" s="1"/>
  <c r="AI152" i="1"/>
  <c r="AM115" i="1"/>
  <c r="BB115" i="1" s="1"/>
  <c r="AO115" i="1"/>
  <c r="BD115" i="1" s="1"/>
  <c r="AS115" i="1"/>
  <c r="AI168" i="1"/>
  <c r="AK168" i="1"/>
  <c r="AJ168" i="1"/>
  <c r="AT168" i="1" s="1"/>
  <c r="AL168" i="1"/>
  <c r="AV168" i="1" s="1"/>
  <c r="AS133" i="1"/>
  <c r="AM133" i="1"/>
  <c r="AO133" i="1"/>
  <c r="AK162" i="1"/>
  <c r="AL162" i="1"/>
  <c r="AV162" i="1" s="1"/>
  <c r="AJ162" i="1"/>
  <c r="AT162" i="1" s="1"/>
  <c r="AI162" i="1"/>
  <c r="AJ185" i="1"/>
  <c r="AT185" i="1" s="1"/>
  <c r="AI185" i="1"/>
  <c r="AL185" i="1"/>
  <c r="AV185" i="1" s="1"/>
  <c r="AK185" i="1"/>
  <c r="AL176" i="1"/>
  <c r="AV176" i="1" s="1"/>
  <c r="AJ176" i="1"/>
  <c r="AT176" i="1" s="1"/>
  <c r="AI176" i="1"/>
  <c r="AK176" i="1"/>
  <c r="AK158" i="1"/>
  <c r="AL158" i="1"/>
  <c r="AV158" i="1" s="1"/>
  <c r="AI158" i="1"/>
  <c r="AJ158" i="1"/>
  <c r="AT158" i="1" s="1"/>
  <c r="AK178" i="1"/>
  <c r="AI178" i="1"/>
  <c r="AJ178" i="1"/>
  <c r="AT178" i="1" s="1"/>
  <c r="AL178" i="1"/>
  <c r="AV178" i="1" s="1"/>
  <c r="AK161" i="1"/>
  <c r="AL161" i="1"/>
  <c r="AV161" i="1" s="1"/>
  <c r="AI161" i="1"/>
  <c r="AJ161" i="1"/>
  <c r="AT161" i="1" s="1"/>
  <c r="BU52" i="3" s="1"/>
  <c r="AJ153" i="1"/>
  <c r="AT153" i="1" s="1"/>
  <c r="AL153" i="1"/>
  <c r="AV153" i="1" s="1"/>
  <c r="AI153" i="1"/>
  <c r="AK153" i="1"/>
  <c r="AL137" i="1"/>
  <c r="AV137" i="1" s="1"/>
  <c r="AI137" i="1"/>
  <c r="AK137" i="1"/>
  <c r="AJ137" i="1"/>
  <c r="AT137" i="1" s="1"/>
  <c r="AI140" i="1"/>
  <c r="AK140" i="1"/>
  <c r="AL140" i="1"/>
  <c r="AV140" i="1" s="1"/>
  <c r="AJ140" i="1"/>
  <c r="AT140" i="1" s="1"/>
  <c r="AK175" i="1"/>
  <c r="AI175" i="1"/>
  <c r="AL175" i="1"/>
  <c r="AV175" i="1" s="1"/>
  <c r="AJ175" i="1"/>
  <c r="AT175" i="1" s="1"/>
  <c r="AK149" i="1"/>
  <c r="AJ149" i="1"/>
  <c r="AT149" i="1" s="1"/>
  <c r="AL149" i="1"/>
  <c r="AV149" i="1" s="1"/>
  <c r="AI149" i="1"/>
  <c r="BX80" i="3"/>
  <c r="BS30" i="3"/>
  <c r="BX74" i="3"/>
  <c r="BX91" i="3"/>
  <c r="BX97" i="3"/>
  <c r="BX110" i="3"/>
  <c r="BZ100" i="3"/>
  <c r="BZ96" i="3"/>
  <c r="BX73" i="3"/>
  <c r="BS79" i="3"/>
  <c r="BS38" i="3"/>
  <c r="BU89" i="3"/>
  <c r="CB55" i="3"/>
  <c r="BZ55" i="3"/>
  <c r="BS45" i="3"/>
  <c r="BX24" i="3"/>
  <c r="BX70" i="3"/>
  <c r="CB88" i="3"/>
  <c r="BX29" i="3"/>
  <c r="BZ110" i="3" l="1"/>
  <c r="BE62" i="1"/>
  <c r="CW24" i="3"/>
  <c r="BK23" i="3"/>
  <c r="BO23" i="3" s="1"/>
  <c r="BQ23" i="3" s="1"/>
  <c r="CW23" i="3" s="1"/>
  <c r="BZ77" i="3"/>
  <c r="BK42" i="3"/>
  <c r="BO42" i="3" s="1"/>
  <c r="BQ42" i="3" s="1"/>
  <c r="BX42" i="3" s="1"/>
  <c r="BZ64" i="3"/>
  <c r="BK58" i="3"/>
  <c r="BO58" i="3" s="1"/>
  <c r="BQ58" i="3" s="1"/>
  <c r="CW58" i="3" s="1"/>
  <c r="BS22" i="3"/>
  <c r="BS28" i="3"/>
  <c r="BS51" i="3"/>
  <c r="BU49" i="3"/>
  <c r="BS60" i="3"/>
  <c r="BS98" i="3"/>
  <c r="BS63" i="3"/>
  <c r="BS93" i="3"/>
  <c r="CO77" i="3"/>
  <c r="BS36" i="3"/>
  <c r="BS40" i="3"/>
  <c r="BS104" i="3"/>
  <c r="BS46" i="3"/>
  <c r="BV68" i="3"/>
  <c r="BS112" i="3"/>
  <c r="BS44" i="3"/>
  <c r="BS97" i="3"/>
  <c r="BW32" i="3"/>
  <c r="BW62" i="3"/>
  <c r="BS80" i="3"/>
  <c r="BS91" i="3"/>
  <c r="BS29" i="3"/>
  <c r="BS39" i="3"/>
  <c r="BT105" i="3"/>
  <c r="CO66" i="3"/>
  <c r="BW76" i="3"/>
  <c r="BU57" i="3"/>
  <c r="BS81" i="3"/>
  <c r="BS107" i="3"/>
  <c r="BT109" i="3"/>
  <c r="BW108" i="3"/>
  <c r="BS34" i="3"/>
  <c r="BS82" i="3"/>
  <c r="BW89" i="3"/>
  <c r="BS35" i="3"/>
  <c r="BS24" i="3"/>
  <c r="BU94" i="3"/>
  <c r="BS52" i="3"/>
  <c r="BS26" i="3"/>
  <c r="BS101" i="3"/>
  <c r="BS61" i="3"/>
  <c r="CB54" i="3"/>
  <c r="CW113" i="3"/>
  <c r="BS109" i="3"/>
  <c r="CB96" i="3"/>
  <c r="BW101" i="3"/>
  <c r="BS94" i="3"/>
  <c r="BW94" i="3"/>
  <c r="BX49" i="3"/>
  <c r="CB44" i="3"/>
  <c r="BW27" i="3"/>
  <c r="BU107" i="3"/>
  <c r="BZ70" i="3"/>
  <c r="BU101" i="3"/>
  <c r="BW45" i="3"/>
  <c r="CW85" i="3"/>
  <c r="CW34" i="3"/>
  <c r="CW43" i="3"/>
  <c r="CW86" i="3"/>
  <c r="CW30" i="3"/>
  <c r="BU45" i="3"/>
  <c r="BW57" i="3"/>
  <c r="CP66" i="3"/>
  <c r="CW101" i="3"/>
  <c r="BZ41" i="3"/>
  <c r="CE41" i="3" s="1"/>
  <c r="CJ41" i="3" s="1"/>
  <c r="CW27" i="3"/>
  <c r="CW111" i="3"/>
  <c r="CW53" i="3"/>
  <c r="CW54" i="3"/>
  <c r="CW31" i="3"/>
  <c r="CW68" i="3"/>
  <c r="CB52" i="3"/>
  <c r="CB66" i="3"/>
  <c r="BU67" i="3"/>
  <c r="BZ104" i="3"/>
  <c r="BZ52" i="3"/>
  <c r="CE52" i="3" s="1"/>
  <c r="CJ52" i="3" s="1"/>
  <c r="BU24" i="3"/>
  <c r="BX88" i="3"/>
  <c r="BX44" i="3"/>
  <c r="BX54" i="3"/>
  <c r="BU109" i="3"/>
  <c r="BX96" i="3"/>
  <c r="BU27" i="3"/>
  <c r="BX51" i="3"/>
  <c r="BU81" i="3"/>
  <c r="BX71" i="3"/>
  <c r="CB49" i="3"/>
  <c r="BW109" i="3"/>
  <c r="BX53" i="3"/>
  <c r="BX113" i="3"/>
  <c r="BX115" i="3"/>
  <c r="BW52" i="3"/>
  <c r="BX68" i="3"/>
  <c r="BW86" i="3"/>
  <c r="CB70" i="3"/>
  <c r="BV66" i="3"/>
  <c r="BS66" i="3"/>
  <c r="BZ95" i="3"/>
  <c r="BW105" i="3"/>
  <c r="BX31" i="3"/>
  <c r="BW58" i="3"/>
  <c r="BU110" i="3"/>
  <c r="BW46" i="3"/>
  <c r="CW47" i="3"/>
  <c r="CW98" i="3"/>
  <c r="CW75" i="3"/>
  <c r="CW65" i="3"/>
  <c r="CW46" i="3"/>
  <c r="CW70" i="3"/>
  <c r="CW103" i="3"/>
  <c r="CW74" i="3"/>
  <c r="BU91" i="3"/>
  <c r="BS67" i="3"/>
  <c r="BX27" i="3"/>
  <c r="CW97" i="3"/>
  <c r="BU44" i="3"/>
  <c r="BW36" i="3"/>
  <c r="BS58" i="3"/>
  <c r="CQ77" i="3"/>
  <c r="BD133" i="1"/>
  <c r="CP109" i="3" s="1"/>
  <c r="BU68" i="3"/>
  <c r="BZ101" i="3"/>
  <c r="CN105" i="3"/>
  <c r="BX79" i="3"/>
  <c r="BX35" i="3"/>
  <c r="BX30" i="3"/>
  <c r="BZ107" i="3"/>
  <c r="CE107" i="3" s="1"/>
  <c r="CJ107" i="3" s="1"/>
  <c r="BU97" i="3"/>
  <c r="BU104" i="3"/>
  <c r="BS32" i="3"/>
  <c r="BZ84" i="3"/>
  <c r="BX34" i="3"/>
  <c r="CO68" i="3"/>
  <c r="BW79" i="3"/>
  <c r="BW93" i="3"/>
  <c r="BX84" i="3"/>
  <c r="BS77" i="3"/>
  <c r="BZ79" i="3"/>
  <c r="BW112" i="3"/>
  <c r="BW68" i="3"/>
  <c r="BS68" i="3"/>
  <c r="BU62" i="3"/>
  <c r="BU112" i="3"/>
  <c r="BS53" i="3"/>
  <c r="BX101" i="3"/>
  <c r="BX26" i="3"/>
  <c r="BU32" i="3"/>
  <c r="BU93" i="3"/>
  <c r="BW29" i="3"/>
  <c r="BW53" i="3"/>
  <c r="BZ27" i="3"/>
  <c r="CE27" i="3" s="1"/>
  <c r="CJ27" i="3" s="1"/>
  <c r="BS62" i="3"/>
  <c r="BW67" i="3"/>
  <c r="BX43" i="3"/>
  <c r="BU77" i="3"/>
  <c r="BT68" i="3"/>
  <c r="CQ68" i="3"/>
  <c r="BW97" i="3"/>
  <c r="BX107" i="3"/>
  <c r="BX94" i="3"/>
  <c r="BW77" i="3"/>
  <c r="BS110" i="3"/>
  <c r="BU53" i="3"/>
  <c r="CB27" i="3"/>
  <c r="BX111" i="3"/>
  <c r="BX56" i="3"/>
  <c r="BX85" i="3"/>
  <c r="CB30" i="3"/>
  <c r="CG30" i="3" s="1"/>
  <c r="CL30" i="3" s="1"/>
  <c r="BB133" i="1"/>
  <c r="CN109" i="3" s="1"/>
  <c r="CN68" i="3"/>
  <c r="BZ34" i="3"/>
  <c r="BW104" i="3"/>
  <c r="BX86" i="3"/>
  <c r="BU58" i="3"/>
  <c r="BW40" i="3"/>
  <c r="BW63" i="3"/>
  <c r="CB26" i="3"/>
  <c r="BU98" i="3"/>
  <c r="CB79" i="3"/>
  <c r="BU66" i="3"/>
  <c r="CB95" i="3"/>
  <c r="CO105" i="3"/>
  <c r="BZ47" i="3"/>
  <c r="BX90" i="3"/>
  <c r="BW66" i="3"/>
  <c r="BX95" i="3"/>
  <c r="BX105" i="3"/>
  <c r="CW105" i="3"/>
  <c r="BX22" i="3"/>
  <c r="CW22" i="3"/>
  <c r="BX76" i="3"/>
  <c r="CW76" i="3"/>
  <c r="BX28" i="3"/>
  <c r="CW28" i="3"/>
  <c r="BX102" i="3"/>
  <c r="CW102" i="3"/>
  <c r="BX57" i="3"/>
  <c r="CW57" i="3"/>
  <c r="BX37" i="3"/>
  <c r="CW37" i="3"/>
  <c r="BX60" i="3"/>
  <c r="CW60" i="3"/>
  <c r="BX83" i="3"/>
  <c r="CW83" i="3"/>
  <c r="BX106" i="3"/>
  <c r="CW106" i="3"/>
  <c r="BX92" i="3"/>
  <c r="CW92" i="3"/>
  <c r="BX36" i="3"/>
  <c r="CW36" i="3"/>
  <c r="CB40" i="3"/>
  <c r="CW40" i="3"/>
  <c r="BX41" i="3"/>
  <c r="CW41" i="3"/>
  <c r="BX99" i="3"/>
  <c r="CW99" i="3"/>
  <c r="CB67" i="3"/>
  <c r="CW67" i="3"/>
  <c r="BX32" i="3"/>
  <c r="CW32" i="3"/>
  <c r="BX62" i="3"/>
  <c r="CW62" i="3"/>
  <c r="BX45" i="3"/>
  <c r="CW45" i="3"/>
  <c r="BZ38" i="3"/>
  <c r="CE38" i="3" s="1"/>
  <c r="CJ38" i="3" s="1"/>
  <c r="CW38" i="3"/>
  <c r="BX61" i="3"/>
  <c r="CW61" i="3"/>
  <c r="BX50" i="3"/>
  <c r="CW50" i="3"/>
  <c r="BX25" i="3"/>
  <c r="CW25" i="3"/>
  <c r="BX114" i="3"/>
  <c r="CW114" i="3"/>
  <c r="BX81" i="3"/>
  <c r="CW81" i="3"/>
  <c r="CR83" i="3"/>
  <c r="CR84" i="3"/>
  <c r="W84" i="3" s="1"/>
  <c r="CR106" i="3"/>
  <c r="BX63" i="3"/>
  <c r="CW63" i="3"/>
  <c r="CR92" i="3"/>
  <c r="BX93" i="3"/>
  <c r="CW93" i="3"/>
  <c r="CR48" i="3"/>
  <c r="BX109" i="3"/>
  <c r="CW109" i="3"/>
  <c r="BX108" i="3"/>
  <c r="CW108" i="3"/>
  <c r="BX77" i="3"/>
  <c r="CW77" i="3"/>
  <c r="BX82" i="3"/>
  <c r="CW82" i="3"/>
  <c r="CR72" i="3"/>
  <c r="BX89" i="3"/>
  <c r="CW89" i="3"/>
  <c r="BX78" i="3"/>
  <c r="CW78" i="3"/>
  <c r="BX33" i="3"/>
  <c r="CW33" i="3"/>
  <c r="BU41" i="3"/>
  <c r="BX112" i="3"/>
  <c r="CW112" i="3"/>
  <c r="CR45" i="3"/>
  <c r="W45" i="3" s="1"/>
  <c r="CR30" i="3"/>
  <c r="BX52" i="3"/>
  <c r="CW52" i="3"/>
  <c r="CR54" i="3"/>
  <c r="CR38" i="3"/>
  <c r="BX55" i="3"/>
  <c r="CW55" i="3"/>
  <c r="BX39" i="3"/>
  <c r="CW39" i="3"/>
  <c r="BX69" i="3"/>
  <c r="CW69" i="3"/>
  <c r="CW66" i="3"/>
  <c r="BX59" i="3"/>
  <c r="CW59" i="3"/>
  <c r="CR22" i="3"/>
  <c r="CR28" i="3"/>
  <c r="CR37" i="3"/>
  <c r="CR51" i="3"/>
  <c r="W51" i="3" s="1"/>
  <c r="CR49" i="3"/>
  <c r="W49" i="3" s="1"/>
  <c r="CR60" i="3"/>
  <c r="CR98" i="3"/>
  <c r="CR63" i="3"/>
  <c r="CR93" i="3"/>
  <c r="CR77" i="3"/>
  <c r="CR53" i="3"/>
  <c r="CR36" i="3"/>
  <c r="W36" i="3" s="1"/>
  <c r="CR58" i="3"/>
  <c r="CR40" i="3"/>
  <c r="W40" i="3" s="1"/>
  <c r="CR104" i="3"/>
  <c r="CR46" i="3"/>
  <c r="CR23" i="3"/>
  <c r="W23" i="3" s="1"/>
  <c r="CR68" i="3"/>
  <c r="CR112" i="3"/>
  <c r="CR67" i="3"/>
  <c r="W67" i="3" s="1"/>
  <c r="CR44" i="3"/>
  <c r="W44" i="3" s="1"/>
  <c r="CR97" i="3"/>
  <c r="CR32" i="3"/>
  <c r="CR62" i="3"/>
  <c r="W62" i="3" s="1"/>
  <c r="CR110" i="3"/>
  <c r="W110" i="3" s="1"/>
  <c r="CR80" i="3"/>
  <c r="W80" i="3" s="1"/>
  <c r="CR91" i="3"/>
  <c r="W91" i="3" s="1"/>
  <c r="CR29" i="3"/>
  <c r="W29" i="3" s="1"/>
  <c r="CR39" i="3"/>
  <c r="BX87" i="3"/>
  <c r="CW87" i="3"/>
  <c r="CR107" i="3"/>
  <c r="W107" i="3" s="1"/>
  <c r="BZ48" i="3"/>
  <c r="CW48" i="3"/>
  <c r="CR109" i="3"/>
  <c r="CR82" i="3"/>
  <c r="CB72" i="3"/>
  <c r="CW72" i="3"/>
  <c r="BX100" i="3"/>
  <c r="CW100" i="3"/>
  <c r="CB104" i="3"/>
  <c r="CW104" i="3"/>
  <c r="BX64" i="3"/>
  <c r="CW64" i="3"/>
  <c r="CR35" i="3"/>
  <c r="W35" i="3" s="1"/>
  <c r="CR24" i="3"/>
  <c r="W24" i="3" s="1"/>
  <c r="CR94" i="3"/>
  <c r="W94" i="3" s="1"/>
  <c r="CR52" i="3"/>
  <c r="W52" i="3" s="1"/>
  <c r="CR26" i="3"/>
  <c r="W26" i="3" s="1"/>
  <c r="CR101" i="3"/>
  <c r="W101" i="3" s="1"/>
  <c r="CR61" i="3"/>
  <c r="BS65" i="3"/>
  <c r="CR65" i="3"/>
  <c r="W65" i="3" s="1"/>
  <c r="BS33" i="3"/>
  <c r="CR33" i="3"/>
  <c r="BS43" i="3"/>
  <c r="CR43" i="3"/>
  <c r="CR70" i="3"/>
  <c r="W70" i="3" s="1"/>
  <c r="BX67" i="3"/>
  <c r="BW99" i="3"/>
  <c r="CR99" i="3"/>
  <c r="BU79" i="3"/>
  <c r="CR79" i="3"/>
  <c r="W79" i="3" s="1"/>
  <c r="BS56" i="3"/>
  <c r="CR56" i="3"/>
  <c r="W56" i="3" s="1"/>
  <c r="BS90" i="3"/>
  <c r="CR90" i="3"/>
  <c r="W90" i="3" s="1"/>
  <c r="BS59" i="3"/>
  <c r="CR59" i="3"/>
  <c r="BS71" i="3"/>
  <c r="CR71" i="3"/>
  <c r="W71" i="3" s="1"/>
  <c r="BU87" i="3"/>
  <c r="CR87" i="3"/>
  <c r="BS115" i="3"/>
  <c r="CR115" i="3"/>
  <c r="W115" i="3" s="1"/>
  <c r="CR73" i="3"/>
  <c r="W73" i="3" s="1"/>
  <c r="CR113" i="3"/>
  <c r="CR88" i="3"/>
  <c r="W88" i="3" s="1"/>
  <c r="CR74" i="3"/>
  <c r="BS31" i="3"/>
  <c r="CR31" i="3"/>
  <c r="W31" i="3" s="1"/>
  <c r="BS102" i="3"/>
  <c r="CR102" i="3"/>
  <c r="W102" i="3" s="1"/>
  <c r="BU99" i="3"/>
  <c r="BW69" i="3"/>
  <c r="CR69" i="3"/>
  <c r="CR50" i="3"/>
  <c r="BS47" i="3"/>
  <c r="CR47" i="3"/>
  <c r="BW114" i="3"/>
  <c r="CR114" i="3"/>
  <c r="BS75" i="3"/>
  <c r="CR75" i="3"/>
  <c r="W75" i="3" s="1"/>
  <c r="BS78" i="3"/>
  <c r="CR78" i="3"/>
  <c r="W78" i="3" s="1"/>
  <c r="CR100" i="3"/>
  <c r="CR64" i="3"/>
  <c r="CR42" i="3"/>
  <c r="CR55" i="3"/>
  <c r="CR103" i="3"/>
  <c r="W103" i="3" s="1"/>
  <c r="CR96" i="3"/>
  <c r="W96" i="3" s="1"/>
  <c r="BS95" i="3"/>
  <c r="CR95" i="3"/>
  <c r="W95" i="3" s="1"/>
  <c r="CR85" i="3"/>
  <c r="CR41" i="3"/>
  <c r="BW48" i="3"/>
  <c r="BS99" i="3"/>
  <c r="BW41" i="3"/>
  <c r="BS105" i="3"/>
  <c r="CR105" i="3"/>
  <c r="W105" i="3" s="1"/>
  <c r="CQ66" i="3"/>
  <c r="CR66" i="3"/>
  <c r="BS76" i="3"/>
  <c r="CR76" i="3"/>
  <c r="W76" i="3" s="1"/>
  <c r="BS57" i="3"/>
  <c r="CR57" i="3"/>
  <c r="BS25" i="3"/>
  <c r="CR25" i="3"/>
  <c r="W25" i="3" s="1"/>
  <c r="BW81" i="3"/>
  <c r="CR81" i="3"/>
  <c r="CR27" i="3"/>
  <c r="W27" i="3" s="1"/>
  <c r="BS108" i="3"/>
  <c r="CR108" i="3"/>
  <c r="BW34" i="3"/>
  <c r="CR34" i="3"/>
  <c r="W34" i="3" s="1"/>
  <c r="BS89" i="3"/>
  <c r="CR89" i="3"/>
  <c r="BS111" i="3"/>
  <c r="CR111" i="3"/>
  <c r="BS86" i="3"/>
  <c r="CR86" i="3"/>
  <c r="BS69" i="3"/>
  <c r="BT66" i="3"/>
  <c r="BS27" i="3"/>
  <c r="BW25" i="3"/>
  <c r="CN66" i="3"/>
  <c r="CQ105" i="3"/>
  <c r="BW107" i="3"/>
  <c r="BU86" i="3"/>
  <c r="BZ97" i="3"/>
  <c r="CE97" i="3" s="1"/>
  <c r="CJ97" i="3" s="1"/>
  <c r="CB110" i="3"/>
  <c r="BU71" i="3"/>
  <c r="BW75" i="3"/>
  <c r="BW102" i="3"/>
  <c r="BZ58" i="3"/>
  <c r="CE58" i="3" s="1"/>
  <c r="CJ58" i="3" s="1"/>
  <c r="BU114" i="3"/>
  <c r="BS87" i="3"/>
  <c r="BU90" i="3"/>
  <c r="CB97" i="3"/>
  <c r="BS50" i="3"/>
  <c r="BU34" i="3"/>
  <c r="BS114" i="3"/>
  <c r="BZ57" i="3"/>
  <c r="CE57" i="3" s="1"/>
  <c r="CJ57" i="3" s="1"/>
  <c r="BW65" i="3"/>
  <c r="BU59" i="3"/>
  <c r="BW90" i="3"/>
  <c r="BS100" i="3"/>
  <c r="CB105" i="3"/>
  <c r="BU105" i="3"/>
  <c r="BS42" i="3"/>
  <c r="BU42" i="3"/>
  <c r="BU50" i="3"/>
  <c r="CB37" i="3"/>
  <c r="CB57" i="3"/>
  <c r="BX40" i="3"/>
  <c r="BZ37" i="3"/>
  <c r="BW59" i="3"/>
  <c r="BW96" i="3"/>
  <c r="CB58" i="3"/>
  <c r="BZ105" i="3"/>
  <c r="BW50" i="3"/>
  <c r="BZ87" i="3"/>
  <c r="CE87" i="3" s="1"/>
  <c r="CJ87" i="3" s="1"/>
  <c r="BU95" i="3"/>
  <c r="BZ114" i="3"/>
  <c r="CE114" i="3" s="1"/>
  <c r="CJ114" i="3" s="1"/>
  <c r="BS113" i="3"/>
  <c r="BU75" i="3"/>
  <c r="BZ50" i="3"/>
  <c r="CE50" i="3" s="1"/>
  <c r="CJ50" i="3" s="1"/>
  <c r="BW31" i="3"/>
  <c r="BX58" i="3"/>
  <c r="BZ83" i="3"/>
  <c r="CB114" i="3"/>
  <c r="BZ40" i="3"/>
  <c r="CE40" i="3" s="1"/>
  <c r="CJ40" i="3" s="1"/>
  <c r="BU115" i="3"/>
  <c r="BS103" i="3"/>
  <c r="CB83" i="3"/>
  <c r="BU88" i="3"/>
  <c r="BS70" i="3"/>
  <c r="CB50" i="3"/>
  <c r="BS64" i="3"/>
  <c r="BU85" i="3"/>
  <c r="BS85" i="3"/>
  <c r="BW115" i="3"/>
  <c r="BW95" i="3"/>
  <c r="BU55" i="3"/>
  <c r="CQ55" i="3"/>
  <c r="BW85" i="3"/>
  <c r="BU72" i="3"/>
  <c r="BS74" i="3"/>
  <c r="BW55" i="3"/>
  <c r="BX66" i="3"/>
  <c r="BZ93" i="3"/>
  <c r="CE93" i="3" s="1"/>
  <c r="CJ93" i="3" s="1"/>
  <c r="BU84" i="3"/>
  <c r="BZ30" i="3"/>
  <c r="CE30" i="3" s="1"/>
  <c r="CJ30" i="3" s="1"/>
  <c r="BU48" i="3"/>
  <c r="BW106" i="3"/>
  <c r="BU96" i="3"/>
  <c r="CE96" i="3" s="1"/>
  <c r="CJ96" i="3" s="1"/>
  <c r="BW88" i="3"/>
  <c r="BZ32" i="3"/>
  <c r="CE32" i="3" s="1"/>
  <c r="CJ32" i="3" s="1"/>
  <c r="BX38" i="3"/>
  <c r="CO55" i="3"/>
  <c r="BW87" i="3"/>
  <c r="CB84" i="3"/>
  <c r="CP105" i="3"/>
  <c r="CN60" i="3"/>
  <c r="BT55" i="3"/>
  <c r="BZ109" i="3"/>
  <c r="CE109" i="3" s="1"/>
  <c r="CJ109" i="3" s="1"/>
  <c r="BU73" i="3"/>
  <c r="BS88" i="3"/>
  <c r="BU70" i="3"/>
  <c r="BU100" i="3"/>
  <c r="BU64" i="3"/>
  <c r="BW92" i="3"/>
  <c r="BZ72" i="3"/>
  <c r="CE72" i="3" s="1"/>
  <c r="CJ72" i="3" s="1"/>
  <c r="BS72" i="3"/>
  <c r="BU39" i="3"/>
  <c r="CP60" i="3"/>
  <c r="CP68" i="3"/>
  <c r="BS55" i="3"/>
  <c r="CB93" i="3"/>
  <c r="BS49" i="3"/>
  <c r="BW84" i="3"/>
  <c r="BS48" i="3"/>
  <c r="BU106" i="3"/>
  <c r="BS96" i="3"/>
  <c r="CB33" i="3"/>
  <c r="BW83" i="3"/>
  <c r="CP55" i="3"/>
  <c r="BV60" i="3"/>
  <c r="BW72" i="3"/>
  <c r="BV55" i="3"/>
  <c r="BZ66" i="3"/>
  <c r="CE66" i="3" s="1"/>
  <c r="CJ66" i="3" s="1"/>
  <c r="BS73" i="3"/>
  <c r="BS92" i="3"/>
  <c r="BS84" i="3"/>
  <c r="BU103" i="3"/>
  <c r="BW28" i="3"/>
  <c r="BU63" i="3"/>
  <c r="BS106" i="3"/>
  <c r="BW70" i="3"/>
  <c r="BW100" i="3"/>
  <c r="BS83" i="3"/>
  <c r="BW64" i="3"/>
  <c r="CN55" i="3"/>
  <c r="BU69" i="3"/>
  <c r="BU102" i="3"/>
  <c r="CO60" i="3"/>
  <c r="CB77" i="3"/>
  <c r="CB38" i="3"/>
  <c r="CB98" i="3"/>
  <c r="BW110" i="3"/>
  <c r="BS37" i="3"/>
  <c r="CB101" i="3"/>
  <c r="BW38" i="3"/>
  <c r="BW35" i="3"/>
  <c r="CB29" i="3"/>
  <c r="BW37" i="3"/>
  <c r="BU40" i="3"/>
  <c r="BU54" i="3"/>
  <c r="BU37" i="3"/>
  <c r="CB80" i="3"/>
  <c r="BW98" i="3"/>
  <c r="BZ63" i="3"/>
  <c r="CE63" i="3" s="1"/>
  <c r="CJ63" i="3" s="1"/>
  <c r="BU113" i="3"/>
  <c r="CB24" i="3"/>
  <c r="BW113" i="3"/>
  <c r="CB90" i="3"/>
  <c r="BU36" i="3"/>
  <c r="BM21" i="3"/>
  <c r="BL21" i="3"/>
  <c r="BW47" i="3"/>
  <c r="BW43" i="3"/>
  <c r="BZ67" i="3"/>
  <c r="CE67" i="3" s="1"/>
  <c r="CJ67" i="3" s="1"/>
  <c r="BU43" i="3"/>
  <c r="BU47" i="3"/>
  <c r="BK21" i="3"/>
  <c r="BO21" i="3" s="1"/>
  <c r="BJ21" i="3"/>
  <c r="BN21" i="3" s="1"/>
  <c r="BP21" i="3" s="1"/>
  <c r="BU111" i="3"/>
  <c r="BW33" i="3"/>
  <c r="BU33" i="3"/>
  <c r="CQ60" i="3"/>
  <c r="BV109" i="3"/>
  <c r="BZ98" i="3"/>
  <c r="CE98" i="3" s="1"/>
  <c r="CJ98" i="3" s="1"/>
  <c r="CB43" i="3"/>
  <c r="BW111" i="3"/>
  <c r="BW39" i="3"/>
  <c r="BW49" i="3"/>
  <c r="BZ43" i="3"/>
  <c r="BZ49" i="3"/>
  <c r="CE49" i="3" s="1"/>
  <c r="CJ49" i="3" s="1"/>
  <c r="CE110" i="3"/>
  <c r="CJ110" i="3" s="1"/>
  <c r="CB86" i="3"/>
  <c r="CB85" i="3"/>
  <c r="CB91" i="3"/>
  <c r="BZ89" i="3"/>
  <c r="CE89" i="3" s="1"/>
  <c r="CJ89" i="3" s="1"/>
  <c r="BW78" i="3"/>
  <c r="CB47" i="3"/>
  <c r="CB68" i="3"/>
  <c r="CB42" i="3"/>
  <c r="CB89" i="3"/>
  <c r="CB111" i="3"/>
  <c r="CB108" i="3"/>
  <c r="CB34" i="3"/>
  <c r="BW91" i="3"/>
  <c r="BW42" i="3"/>
  <c r="CB32" i="3"/>
  <c r="CB46" i="3"/>
  <c r="CB78" i="3"/>
  <c r="BZ86" i="3"/>
  <c r="CE86" i="3" s="1"/>
  <c r="CJ86" i="3" s="1"/>
  <c r="BZ46" i="3"/>
  <c r="BZ85" i="3"/>
  <c r="BU46" i="3"/>
  <c r="BZ42" i="3"/>
  <c r="CE42" i="3" s="1"/>
  <c r="CJ42" i="3" s="1"/>
  <c r="BZ78" i="3"/>
  <c r="BU78" i="3"/>
  <c r="BU35" i="3"/>
  <c r="CB75" i="3"/>
  <c r="BZ90" i="3"/>
  <c r="CE90" i="3" s="1"/>
  <c r="CJ90" i="3" s="1"/>
  <c r="BU29" i="3"/>
  <c r="BU83" i="3"/>
  <c r="BZ54" i="3"/>
  <c r="CE54" i="3" s="1"/>
  <c r="CJ54" i="3" s="1"/>
  <c r="BU25" i="3"/>
  <c r="BZ24" i="3"/>
  <c r="CE24" i="3" s="1"/>
  <c r="CJ24" i="3" s="1"/>
  <c r="BZ65" i="3"/>
  <c r="BZ56" i="3"/>
  <c r="BZ28" i="3"/>
  <c r="BZ62" i="3"/>
  <c r="CE62" i="3" s="1"/>
  <c r="CJ62" i="3" s="1"/>
  <c r="CP95" i="3"/>
  <c r="BT95" i="3"/>
  <c r="CN95" i="3"/>
  <c r="CB25" i="3"/>
  <c r="BW71" i="3"/>
  <c r="CB112" i="3"/>
  <c r="BU28" i="3"/>
  <c r="BZ115" i="3"/>
  <c r="CE115" i="3" s="1"/>
  <c r="CJ115" i="3" s="1"/>
  <c r="BZ25" i="3"/>
  <c r="CQ80" i="3"/>
  <c r="CO80" i="3"/>
  <c r="AN133" i="1"/>
  <c r="AN165" i="1"/>
  <c r="AN115" i="1"/>
  <c r="BZ73" i="3"/>
  <c r="CE73" i="3" s="1"/>
  <c r="CJ73" i="3" s="1"/>
  <c r="CB45" i="3"/>
  <c r="CB51" i="3"/>
  <c r="BW82" i="3"/>
  <c r="AP133" i="1"/>
  <c r="BE133" i="1" s="1"/>
  <c r="AU176" i="1"/>
  <c r="AU146" i="1"/>
  <c r="AU174" i="1"/>
  <c r="AU155" i="1"/>
  <c r="BV41" i="3" s="1"/>
  <c r="BZ45" i="3"/>
  <c r="CE45" i="3" s="1"/>
  <c r="CJ45" i="3" s="1"/>
  <c r="AU137" i="1"/>
  <c r="AU168" i="1"/>
  <c r="AU152" i="1"/>
  <c r="AU184" i="1"/>
  <c r="AU188" i="1"/>
  <c r="AU164" i="1"/>
  <c r="BV75" i="3" s="1"/>
  <c r="AU169" i="1"/>
  <c r="AU187" i="1"/>
  <c r="AU170" i="1"/>
  <c r="AU153" i="1"/>
  <c r="AU185" i="1"/>
  <c r="AU141" i="1"/>
  <c r="AU150" i="1"/>
  <c r="CA107" i="3" s="1"/>
  <c r="BW44" i="3"/>
  <c r="BZ92" i="3"/>
  <c r="CB64" i="3"/>
  <c r="AU140" i="1"/>
  <c r="AU171" i="1"/>
  <c r="AU159" i="1"/>
  <c r="BV99" i="3" s="1"/>
  <c r="AU177" i="1"/>
  <c r="AU179" i="1"/>
  <c r="AU166" i="1"/>
  <c r="BV100" i="3" s="1"/>
  <c r="CB56" i="3"/>
  <c r="AU173" i="1"/>
  <c r="CA85" i="3" s="1"/>
  <c r="AU154" i="1"/>
  <c r="BV72" i="3" s="1"/>
  <c r="AU182" i="1"/>
  <c r="AU142" i="1"/>
  <c r="AU135" i="1"/>
  <c r="AU136" i="1"/>
  <c r="CA76" i="3" s="1"/>
  <c r="AU156" i="1"/>
  <c r="AU181" i="1"/>
  <c r="AU180" i="1"/>
  <c r="AU151" i="1"/>
  <c r="AP115" i="1"/>
  <c r="AU163" i="1"/>
  <c r="AU139" i="1"/>
  <c r="BZ108" i="3"/>
  <c r="AU149" i="1"/>
  <c r="AU175" i="1"/>
  <c r="AU161" i="1"/>
  <c r="BV64" i="3" s="1"/>
  <c r="AU178" i="1"/>
  <c r="AU158" i="1"/>
  <c r="BV84" i="3" s="1"/>
  <c r="AU162" i="1"/>
  <c r="AU160" i="1"/>
  <c r="BV31" i="3" s="1"/>
  <c r="AU138" i="1"/>
  <c r="AU172" i="1"/>
  <c r="AU183" i="1"/>
  <c r="AU167" i="1"/>
  <c r="AU143" i="1"/>
  <c r="AU157" i="1"/>
  <c r="BV53" i="3" s="1"/>
  <c r="AU148" i="1"/>
  <c r="AU116" i="1"/>
  <c r="AU134" i="1"/>
  <c r="BV38" i="3" s="1"/>
  <c r="AU144" i="1"/>
  <c r="AU145" i="1"/>
  <c r="AU147" i="1"/>
  <c r="AU186" i="1"/>
  <c r="CA82" i="3" s="1"/>
  <c r="AS170" i="1"/>
  <c r="AP165" i="1"/>
  <c r="BE165" i="1" s="1"/>
  <c r="CB106" i="3"/>
  <c r="BZ22" i="3"/>
  <c r="BU22" i="3"/>
  <c r="CB39" i="3"/>
  <c r="BU108" i="3"/>
  <c r="CB28" i="3"/>
  <c r="BW22" i="3"/>
  <c r="BZ39" i="3"/>
  <c r="BU56" i="3"/>
  <c r="CB74" i="3"/>
  <c r="CB22" i="3"/>
  <c r="BZ82" i="3"/>
  <c r="BZ51" i="3"/>
  <c r="BW73" i="3"/>
  <c r="CB92" i="3"/>
  <c r="CB73" i="3"/>
  <c r="CB103" i="3"/>
  <c r="BU92" i="3"/>
  <c r="BW26" i="3"/>
  <c r="BU74" i="3"/>
  <c r="BZ106" i="3"/>
  <c r="CE106" i="3" s="1"/>
  <c r="CJ106" i="3" s="1"/>
  <c r="BW56" i="3"/>
  <c r="CB102" i="3"/>
  <c r="BW74" i="3"/>
  <c r="BU82" i="3"/>
  <c r="CB109" i="3"/>
  <c r="BW103" i="3"/>
  <c r="BZ44" i="3"/>
  <c r="CE44" i="3" s="1"/>
  <c r="CJ44" i="3" s="1"/>
  <c r="BW24" i="3"/>
  <c r="BU26" i="3"/>
  <c r="BZ26" i="3"/>
  <c r="BZ74" i="3"/>
  <c r="BV65" i="3"/>
  <c r="BZ91" i="3"/>
  <c r="CE91" i="3" s="1"/>
  <c r="CJ91" i="3" s="1"/>
  <c r="BV80" i="3"/>
  <c r="BZ60" i="3"/>
  <c r="AM170" i="1"/>
  <c r="BB170" i="1" s="1"/>
  <c r="CN78" i="3" s="1"/>
  <c r="BZ61" i="3"/>
  <c r="BZ76" i="3"/>
  <c r="BW61" i="3"/>
  <c r="BU80" i="3"/>
  <c r="CE80" i="3" s="1"/>
  <c r="CJ80" i="3" s="1"/>
  <c r="BU31" i="3"/>
  <c r="AO170" i="1"/>
  <c r="BD170" i="1" s="1"/>
  <c r="BZ31" i="3"/>
  <c r="BU76" i="3"/>
  <c r="BZ99" i="3"/>
  <c r="CE99" i="3" s="1"/>
  <c r="CJ99" i="3" s="1"/>
  <c r="CA88" i="3"/>
  <c r="BZ36" i="3"/>
  <c r="BV61" i="3"/>
  <c r="CA81" i="3"/>
  <c r="BZ102" i="3"/>
  <c r="CE102" i="3" s="1"/>
  <c r="CJ102" i="3" s="1"/>
  <c r="CB31" i="3"/>
  <c r="BZ94" i="3"/>
  <c r="CE94" i="3" s="1"/>
  <c r="CJ94" i="3" s="1"/>
  <c r="BZ53" i="3"/>
  <c r="CE53" i="3" s="1"/>
  <c r="CJ53" i="3" s="1"/>
  <c r="BZ111" i="3"/>
  <c r="BZ103" i="3"/>
  <c r="CE103" i="3" s="1"/>
  <c r="CJ103" i="3" s="1"/>
  <c r="BZ81" i="3"/>
  <c r="CE81" i="3" s="1"/>
  <c r="CJ81" i="3" s="1"/>
  <c r="CB60" i="3"/>
  <c r="BZ71" i="3"/>
  <c r="CE71" i="3" s="1"/>
  <c r="CJ71" i="3" s="1"/>
  <c r="CB69" i="3"/>
  <c r="BZ75" i="3"/>
  <c r="CE75" i="3" s="1"/>
  <c r="CJ75" i="3" s="1"/>
  <c r="BZ33" i="3"/>
  <c r="BZ68" i="3"/>
  <c r="CE68" i="3" s="1"/>
  <c r="CJ68" i="3" s="1"/>
  <c r="BZ29" i="3"/>
  <c r="CE29" i="3" s="1"/>
  <c r="CJ29" i="3" s="1"/>
  <c r="CB76" i="3"/>
  <c r="CB99" i="3"/>
  <c r="BZ88" i="3"/>
  <c r="CE88" i="3" s="1"/>
  <c r="CJ88" i="3" s="1"/>
  <c r="CB61" i="3"/>
  <c r="BZ35" i="3"/>
  <c r="CB59" i="3"/>
  <c r="CB113" i="3"/>
  <c r="CB65" i="3"/>
  <c r="CB107" i="3"/>
  <c r="CB63" i="3"/>
  <c r="BZ59" i="3"/>
  <c r="CE59" i="3" s="1"/>
  <c r="CJ59" i="3" s="1"/>
  <c r="CB53" i="3"/>
  <c r="BZ113" i="3"/>
  <c r="BU61" i="3"/>
  <c r="CB115" i="3"/>
  <c r="CB87" i="3"/>
  <c r="CB41" i="3"/>
  <c r="CA99" i="3"/>
  <c r="CB48" i="3"/>
  <c r="BZ69" i="3"/>
  <c r="CB36" i="3"/>
  <c r="CB62" i="3"/>
  <c r="CB82" i="3"/>
  <c r="CB71" i="3"/>
  <c r="CB35" i="3"/>
  <c r="CB94" i="3"/>
  <c r="BU65" i="3"/>
  <c r="CB81" i="3"/>
  <c r="AO153" i="1"/>
  <c r="AS153" i="1"/>
  <c r="AM153" i="1"/>
  <c r="AS161" i="1"/>
  <c r="BT50" i="3" s="1"/>
  <c r="AM161" i="1"/>
  <c r="BB161" i="1" s="1"/>
  <c r="CN50" i="3" s="1"/>
  <c r="AO161" i="1"/>
  <c r="BD161" i="1" s="1"/>
  <c r="CP64" i="3" s="1"/>
  <c r="AO158" i="1"/>
  <c r="AS158" i="1"/>
  <c r="BT84" i="3" s="1"/>
  <c r="AM158" i="1"/>
  <c r="AS176" i="1"/>
  <c r="AO176" i="1"/>
  <c r="BD176" i="1" s="1"/>
  <c r="AM176" i="1"/>
  <c r="BB176" i="1" s="1"/>
  <c r="BV105" i="3"/>
  <c r="AS160" i="1"/>
  <c r="AM160" i="1"/>
  <c r="BB160" i="1" s="1"/>
  <c r="AO160" i="1"/>
  <c r="BD160" i="1" s="1"/>
  <c r="AM134" i="1"/>
  <c r="BB134" i="1" s="1"/>
  <c r="AO134" i="1"/>
  <c r="AS134" i="1"/>
  <c r="AO135" i="1"/>
  <c r="BD135" i="1" s="1"/>
  <c r="AM135" i="1"/>
  <c r="BB135" i="1" s="1"/>
  <c r="AS135" i="1"/>
  <c r="AS147" i="1"/>
  <c r="AM147" i="1"/>
  <c r="AO147" i="1"/>
  <c r="AO175" i="1"/>
  <c r="BD175" i="1" s="1"/>
  <c r="AS175" i="1"/>
  <c r="AM175" i="1"/>
  <c r="BB175" i="1" s="1"/>
  <c r="AO137" i="1"/>
  <c r="BD137" i="1" s="1"/>
  <c r="AS137" i="1"/>
  <c r="AM137" i="1"/>
  <c r="BB137" i="1" s="1"/>
  <c r="AM178" i="1"/>
  <c r="BB178" i="1" s="1"/>
  <c r="AS178" i="1"/>
  <c r="AO178" i="1"/>
  <c r="BD178" i="1" s="1"/>
  <c r="AM185" i="1"/>
  <c r="BB185" i="1" s="1"/>
  <c r="AO185" i="1"/>
  <c r="BD185" i="1" s="1"/>
  <c r="AS185" i="1"/>
  <c r="AS168" i="1"/>
  <c r="AM168" i="1"/>
  <c r="BB168" i="1" s="1"/>
  <c r="AO168" i="1"/>
  <c r="BD168" i="1" s="1"/>
  <c r="AS152" i="1"/>
  <c r="AM152" i="1"/>
  <c r="BB152" i="1" s="1"/>
  <c r="AO152" i="1"/>
  <c r="BD152" i="1" s="1"/>
  <c r="AO172" i="1"/>
  <c r="BD172" i="1" s="1"/>
  <c r="AS172" i="1"/>
  <c r="AM172" i="1"/>
  <c r="BB172" i="1" s="1"/>
  <c r="AO183" i="1"/>
  <c r="BD183" i="1" s="1"/>
  <c r="AS183" i="1"/>
  <c r="AM183" i="1"/>
  <c r="BB183" i="1" s="1"/>
  <c r="AM163" i="1"/>
  <c r="BB163" i="1" s="1"/>
  <c r="AO163" i="1"/>
  <c r="BD163" i="1" s="1"/>
  <c r="AS163" i="1"/>
  <c r="BT69" i="3" s="1"/>
  <c r="AO174" i="1"/>
  <c r="BD174" i="1" s="1"/>
  <c r="AS174" i="1"/>
  <c r="AM174" i="1"/>
  <c r="BB174" i="1" s="1"/>
  <c r="AO145" i="1"/>
  <c r="BD145" i="1" s="1"/>
  <c r="AS145" i="1"/>
  <c r="AM145" i="1"/>
  <c r="BB145" i="1" s="1"/>
  <c r="AM181" i="1"/>
  <c r="BB181" i="1" s="1"/>
  <c r="AO181" i="1"/>
  <c r="BD181" i="1" s="1"/>
  <c r="AS181" i="1"/>
  <c r="AS180" i="1"/>
  <c r="AO180" i="1"/>
  <c r="BD180" i="1" s="1"/>
  <c r="AM180" i="1"/>
  <c r="BB180" i="1" s="1"/>
  <c r="AO140" i="1"/>
  <c r="BD140" i="1" s="1"/>
  <c r="AS140" i="1"/>
  <c r="AM140" i="1"/>
  <c r="BB140" i="1" s="1"/>
  <c r="BW60" i="3"/>
  <c r="BW51" i="3"/>
  <c r="AM146" i="1"/>
  <c r="BB146" i="1" s="1"/>
  <c r="AO146" i="1"/>
  <c r="BD146" i="1" s="1"/>
  <c r="AS146" i="1"/>
  <c r="AS166" i="1"/>
  <c r="AO166" i="1"/>
  <c r="AM166" i="1"/>
  <c r="AS182" i="1"/>
  <c r="AO182" i="1"/>
  <c r="BD182" i="1" s="1"/>
  <c r="AM182" i="1"/>
  <c r="BB182" i="1" s="1"/>
  <c r="AS184" i="1"/>
  <c r="AO184" i="1"/>
  <c r="BD184" i="1" s="1"/>
  <c r="AM184" i="1"/>
  <c r="BB184" i="1" s="1"/>
  <c r="AS148" i="1"/>
  <c r="AO148" i="1"/>
  <c r="BD148" i="1" s="1"/>
  <c r="AM148" i="1"/>
  <c r="BB148" i="1" s="1"/>
  <c r="AO188" i="1"/>
  <c r="BD188" i="1" s="1"/>
  <c r="AS188" i="1"/>
  <c r="AM188" i="1"/>
  <c r="BB188" i="1" s="1"/>
  <c r="AM155" i="1"/>
  <c r="BB155" i="1" s="1"/>
  <c r="CN41" i="3" s="1"/>
  <c r="AO155" i="1"/>
  <c r="BD155" i="1" s="1"/>
  <c r="CP41" i="3" s="1"/>
  <c r="AS155" i="1"/>
  <c r="AS144" i="1"/>
  <c r="AO144" i="1"/>
  <c r="BD144" i="1" s="1"/>
  <c r="AM144" i="1"/>
  <c r="BB144" i="1" s="1"/>
  <c r="AM164" i="1"/>
  <c r="AO164" i="1"/>
  <c r="AS164" i="1"/>
  <c r="AO186" i="1"/>
  <c r="BD186" i="1" s="1"/>
  <c r="AS186" i="1"/>
  <c r="AM186" i="1"/>
  <c r="BB186" i="1" s="1"/>
  <c r="AM187" i="1"/>
  <c r="BB187" i="1" s="1"/>
  <c r="AO187" i="1"/>
  <c r="BD187" i="1" s="1"/>
  <c r="AS187" i="1"/>
  <c r="BW80" i="3"/>
  <c r="AS149" i="1"/>
  <c r="AO149" i="1"/>
  <c r="BD149" i="1" s="1"/>
  <c r="AM149" i="1"/>
  <c r="BB149" i="1" s="1"/>
  <c r="AO162" i="1"/>
  <c r="BD162" i="1" s="1"/>
  <c r="AS162" i="1"/>
  <c r="AM162" i="1"/>
  <c r="BB162" i="1" s="1"/>
  <c r="BU60" i="3"/>
  <c r="BU51" i="3"/>
  <c r="AS171" i="1"/>
  <c r="AO171" i="1"/>
  <c r="BD171" i="1" s="1"/>
  <c r="AM171" i="1"/>
  <c r="BB171" i="1" s="1"/>
  <c r="AO138" i="1"/>
  <c r="BD138" i="1" s="1"/>
  <c r="AS138" i="1"/>
  <c r="AM138" i="1"/>
  <c r="BB138" i="1" s="1"/>
  <c r="AO159" i="1"/>
  <c r="AS159" i="1"/>
  <c r="BT99" i="3" s="1"/>
  <c r="AM159" i="1"/>
  <c r="BB159" i="1" s="1"/>
  <c r="AS177" i="1"/>
  <c r="AM177" i="1"/>
  <c r="BB177" i="1" s="1"/>
  <c r="AO177" i="1"/>
  <c r="BD177" i="1" s="1"/>
  <c r="AO179" i="1"/>
  <c r="BD179" i="1" s="1"/>
  <c r="AS179" i="1"/>
  <c r="AM179" i="1"/>
  <c r="BB179" i="1" s="1"/>
  <c r="AO167" i="1"/>
  <c r="AS167" i="1"/>
  <c r="BT79" i="3" s="1"/>
  <c r="AM167" i="1"/>
  <c r="AS143" i="1"/>
  <c r="AO143" i="1"/>
  <c r="BD143" i="1" s="1"/>
  <c r="AM143" i="1"/>
  <c r="BB143" i="1" s="1"/>
  <c r="AO139" i="1"/>
  <c r="BD139" i="1" s="1"/>
  <c r="AS139" i="1"/>
  <c r="AM139" i="1"/>
  <c r="BB139" i="1" s="1"/>
  <c r="AO141" i="1"/>
  <c r="BD141" i="1" s="1"/>
  <c r="AS141" i="1"/>
  <c r="AM141" i="1"/>
  <c r="BB141" i="1" s="1"/>
  <c r="AM173" i="1"/>
  <c r="BB173" i="1" s="1"/>
  <c r="AO173" i="1"/>
  <c r="BD173" i="1" s="1"/>
  <c r="AS173" i="1"/>
  <c r="AS157" i="1"/>
  <c r="BT48" i="3" s="1"/>
  <c r="AO157" i="1"/>
  <c r="AM157" i="1"/>
  <c r="AM154" i="1"/>
  <c r="BB154" i="1" s="1"/>
  <c r="CN30" i="3" s="1"/>
  <c r="AO154" i="1"/>
  <c r="AS154" i="1"/>
  <c r="BT34" i="3" s="1"/>
  <c r="AM116" i="1"/>
  <c r="BB116" i="1" s="1"/>
  <c r="AS116" i="1"/>
  <c r="AO116" i="1"/>
  <c r="BD116" i="1" s="1"/>
  <c r="AO150" i="1"/>
  <c r="BD150" i="1" s="1"/>
  <c r="AM150" i="1"/>
  <c r="BB150" i="1" s="1"/>
  <c r="AS150" i="1"/>
  <c r="AM142" i="1"/>
  <c r="BB142" i="1" s="1"/>
  <c r="AO142" i="1"/>
  <c r="BD142" i="1" s="1"/>
  <c r="AS142" i="1"/>
  <c r="AO136" i="1"/>
  <c r="BD136" i="1" s="1"/>
  <c r="AS136" i="1"/>
  <c r="AM136" i="1"/>
  <c r="AO156" i="1"/>
  <c r="AS156" i="1"/>
  <c r="AM156" i="1"/>
  <c r="AM169" i="1"/>
  <c r="BB169" i="1" s="1"/>
  <c r="AO169" i="1"/>
  <c r="AS169" i="1"/>
  <c r="BT107" i="3" s="1"/>
  <c r="AO151" i="1"/>
  <c r="BD151" i="1" s="1"/>
  <c r="AS151" i="1"/>
  <c r="AM151" i="1"/>
  <c r="BB151" i="1" s="1"/>
  <c r="CP61" i="3"/>
  <c r="CE64" i="3"/>
  <c r="CJ64" i="3" s="1"/>
  <c r="CE55" i="3"/>
  <c r="CJ55" i="3" s="1"/>
  <c r="CE100" i="3"/>
  <c r="CJ100" i="3" s="1"/>
  <c r="CN80" i="3"/>
  <c r="BT80" i="3"/>
  <c r="CE112" i="3"/>
  <c r="CJ112" i="3" s="1"/>
  <c r="CE77" i="3"/>
  <c r="CJ77" i="3" s="1"/>
  <c r="CE34" i="3" l="1"/>
  <c r="CJ34" i="3" s="1"/>
  <c r="CE69" i="3"/>
  <c r="CJ69" i="3" s="1"/>
  <c r="CE70" i="3"/>
  <c r="CJ70" i="3" s="1"/>
  <c r="CE39" i="3"/>
  <c r="CJ39" i="3" s="1"/>
  <c r="CW42" i="3"/>
  <c r="CA53" i="3"/>
  <c r="BV69" i="3"/>
  <c r="CN72" i="3"/>
  <c r="BT37" i="3"/>
  <c r="BT72" i="3"/>
  <c r="W55" i="3"/>
  <c r="W114" i="3"/>
  <c r="W50" i="3"/>
  <c r="W74" i="3"/>
  <c r="W53" i="3"/>
  <c r="W97" i="3"/>
  <c r="W68" i="3"/>
  <c r="W99" i="3"/>
  <c r="W43" i="3"/>
  <c r="W81" i="3"/>
  <c r="W92" i="3"/>
  <c r="W89" i="3"/>
  <c r="W33" i="3"/>
  <c r="W61" i="3"/>
  <c r="W32" i="3"/>
  <c r="W37" i="3"/>
  <c r="CG89" i="3"/>
  <c r="CL89" i="3" s="1"/>
  <c r="CG54" i="3"/>
  <c r="CL54" i="3" s="1"/>
  <c r="BT64" i="3"/>
  <c r="CG101" i="3"/>
  <c r="CL101" i="3" s="1"/>
  <c r="CA41" i="3"/>
  <c r="CA78" i="3"/>
  <c r="BV50" i="3"/>
  <c r="CP50" i="3"/>
  <c r="CN64" i="3"/>
  <c r="BY72" i="3"/>
  <c r="W109" i="3"/>
  <c r="W112" i="3"/>
  <c r="W69" i="3"/>
  <c r="W28" i="3"/>
  <c r="W54" i="3"/>
  <c r="W58" i="3"/>
  <c r="CE101" i="3"/>
  <c r="CJ101" i="3" s="1"/>
  <c r="W66" i="3"/>
  <c r="W93" i="3"/>
  <c r="CG57" i="3"/>
  <c r="CL57" i="3" s="1"/>
  <c r="CN27" i="3"/>
  <c r="CA105" i="3"/>
  <c r="CF105" i="3" s="1"/>
  <c r="CK105" i="3" s="1"/>
  <c r="CA29" i="3"/>
  <c r="CA112" i="3"/>
  <c r="BV27" i="3"/>
  <c r="BV34" i="3"/>
  <c r="BY105" i="3"/>
  <c r="CD105" i="3" s="1"/>
  <c r="CI105" i="3" s="1"/>
  <c r="BT41" i="3"/>
  <c r="BT27" i="3"/>
  <c r="CP27" i="3"/>
  <c r="W106" i="3"/>
  <c r="W38" i="3"/>
  <c r="W77" i="3"/>
  <c r="W83" i="3"/>
  <c r="CE104" i="3"/>
  <c r="CJ104" i="3" s="1"/>
  <c r="W47" i="3"/>
  <c r="W86" i="3"/>
  <c r="W108" i="3"/>
  <c r="W113" i="3"/>
  <c r="W87" i="3"/>
  <c r="W39" i="3"/>
  <c r="W82" i="3"/>
  <c r="W46" i="3"/>
  <c r="W63" i="3"/>
  <c r="W72" i="3"/>
  <c r="W111" i="3"/>
  <c r="W42" i="3"/>
  <c r="W104" i="3"/>
  <c r="W98" i="3"/>
  <c r="W30" i="3"/>
  <c r="W48" i="3"/>
  <c r="CG94" i="3"/>
  <c r="CL94" i="3" s="1"/>
  <c r="W41" i="3"/>
  <c r="W64" i="3"/>
  <c r="W60" i="3"/>
  <c r="W57" i="3"/>
  <c r="W85" i="3"/>
  <c r="W100" i="3"/>
  <c r="W59" i="3"/>
  <c r="W22" i="3"/>
  <c r="CE47" i="3"/>
  <c r="CJ47" i="3" s="1"/>
  <c r="CE95" i="3"/>
  <c r="CJ95" i="3" s="1"/>
  <c r="CG45" i="3"/>
  <c r="CL45" i="3" s="1"/>
  <c r="CG99" i="3"/>
  <c r="CL99" i="3" s="1"/>
  <c r="CG67" i="3"/>
  <c r="CL67" i="3" s="1"/>
  <c r="CG58" i="3"/>
  <c r="CL58" i="3" s="1"/>
  <c r="CE105" i="3"/>
  <c r="CJ105" i="3" s="1"/>
  <c r="CE79" i="3"/>
  <c r="CJ79" i="3" s="1"/>
  <c r="CE84" i="3"/>
  <c r="CJ84" i="3" s="1"/>
  <c r="CG62" i="3"/>
  <c r="CL62" i="3" s="1"/>
  <c r="CG49" i="3"/>
  <c r="CL49" i="3" s="1"/>
  <c r="CA66" i="3"/>
  <c r="CF66" i="3" s="1"/>
  <c r="CK66" i="3" s="1"/>
  <c r="CG52" i="3"/>
  <c r="CL52" i="3" s="1"/>
  <c r="BT67" i="3"/>
  <c r="BT53" i="3"/>
  <c r="BT85" i="3"/>
  <c r="BT75" i="3"/>
  <c r="CG44" i="3"/>
  <c r="CL44" i="3" s="1"/>
  <c r="CG59" i="3"/>
  <c r="CL59" i="3" s="1"/>
  <c r="BV63" i="3"/>
  <c r="BV115" i="3"/>
  <c r="BV85" i="3"/>
  <c r="CA67" i="3"/>
  <c r="BV67" i="3"/>
  <c r="CA94" i="3"/>
  <c r="CG27" i="3"/>
  <c r="CL27" i="3" s="1"/>
  <c r="CG87" i="3"/>
  <c r="CL87" i="3" s="1"/>
  <c r="CG109" i="3"/>
  <c r="CL109" i="3" s="1"/>
  <c r="CE85" i="3"/>
  <c r="CJ85" i="3" s="1"/>
  <c r="CE48" i="3"/>
  <c r="CJ48" i="3" s="1"/>
  <c r="CG104" i="3"/>
  <c r="CL104" i="3" s="1"/>
  <c r="CA70" i="3"/>
  <c r="CG32" i="3"/>
  <c r="CL32" i="3" s="1"/>
  <c r="CG68" i="3"/>
  <c r="CL68" i="3" s="1"/>
  <c r="CG97" i="3"/>
  <c r="CL97" i="3" s="1"/>
  <c r="CG53" i="3"/>
  <c r="CL53" i="3" s="1"/>
  <c r="CG93" i="3"/>
  <c r="CL93" i="3" s="1"/>
  <c r="CG77" i="3"/>
  <c r="CL77" i="3" s="1"/>
  <c r="CG112" i="3"/>
  <c r="CL112" i="3" s="1"/>
  <c r="CG79" i="3"/>
  <c r="CL79" i="3" s="1"/>
  <c r="BD156" i="1"/>
  <c r="CP91" i="3"/>
  <c r="BD134" i="1"/>
  <c r="CP104" i="3" s="1"/>
  <c r="BD147" i="1"/>
  <c r="CU72" i="3" s="1"/>
  <c r="CP48" i="3"/>
  <c r="BD157" i="1"/>
  <c r="BD164" i="1"/>
  <c r="CP75" i="3" s="1"/>
  <c r="BE115" i="1"/>
  <c r="CP107" i="3"/>
  <c r="BD169" i="1"/>
  <c r="BD166" i="1"/>
  <c r="CP74" i="3" s="1"/>
  <c r="BD158" i="1"/>
  <c r="CP84" i="3" s="1"/>
  <c r="BD167" i="1"/>
  <c r="CP79" i="3" s="1"/>
  <c r="BD153" i="1"/>
  <c r="CP46" i="3" s="1"/>
  <c r="BD154" i="1"/>
  <c r="CP62" i="3" s="1"/>
  <c r="CP99" i="3"/>
  <c r="BD159" i="1"/>
  <c r="CP52" i="3" s="1"/>
  <c r="BB153" i="1"/>
  <c r="CN46" i="3" s="1"/>
  <c r="CS57" i="3"/>
  <c r="BB136" i="1"/>
  <c r="CS76" i="3" s="1"/>
  <c r="CN48" i="3"/>
  <c r="BB157" i="1"/>
  <c r="CN26" i="3"/>
  <c r="BB167" i="1"/>
  <c r="CN79" i="3" s="1"/>
  <c r="CN94" i="3"/>
  <c r="BB156" i="1"/>
  <c r="CN97" i="3" s="1"/>
  <c r="BB147" i="1"/>
  <c r="CS72" i="3" s="1"/>
  <c r="BB158" i="1"/>
  <c r="CN84" i="3" s="1"/>
  <c r="CG86" i="3"/>
  <c r="CL86" i="3" s="1"/>
  <c r="BB164" i="1"/>
  <c r="CN75" i="3" s="1"/>
  <c r="BB166" i="1"/>
  <c r="CN115" i="3" s="1"/>
  <c r="CG66" i="3"/>
  <c r="CL66" i="3" s="1"/>
  <c r="CG41" i="3"/>
  <c r="CL41" i="3" s="1"/>
  <c r="CG72" i="3"/>
  <c r="CL72" i="3" s="1"/>
  <c r="CG96" i="3"/>
  <c r="CL96" i="3" s="1"/>
  <c r="BY97" i="3"/>
  <c r="CA87" i="3"/>
  <c r="CG110" i="3"/>
  <c r="CL110" i="3" s="1"/>
  <c r="CA97" i="3"/>
  <c r="CG40" i="3"/>
  <c r="CL40" i="3" s="1"/>
  <c r="CG98" i="3"/>
  <c r="CL98" i="3" s="1"/>
  <c r="CG34" i="3"/>
  <c r="CL34" i="3" s="1"/>
  <c r="CR21" i="3"/>
  <c r="CE37" i="3"/>
  <c r="CJ37" i="3" s="1"/>
  <c r="CG24" i="3"/>
  <c r="CL24" i="3" s="1"/>
  <c r="CG64" i="3"/>
  <c r="CL64" i="3" s="1"/>
  <c r="CG50" i="3"/>
  <c r="CL50" i="3" s="1"/>
  <c r="CG48" i="3"/>
  <c r="CL48" i="3" s="1"/>
  <c r="CG75" i="3"/>
  <c r="CL75" i="3" s="1"/>
  <c r="CG81" i="3"/>
  <c r="CL81" i="3" s="1"/>
  <c r="CG95" i="3"/>
  <c r="CL95" i="3" s="1"/>
  <c r="CG102" i="3"/>
  <c r="CL102" i="3" s="1"/>
  <c r="CG37" i="3"/>
  <c r="CL37" i="3" s="1"/>
  <c r="CG84" i="3"/>
  <c r="CL84" i="3" s="1"/>
  <c r="CG100" i="3"/>
  <c r="CL100" i="3" s="1"/>
  <c r="CG88" i="3"/>
  <c r="CL88" i="3" s="1"/>
  <c r="CG55" i="3"/>
  <c r="CL55" i="3" s="1"/>
  <c r="CG105" i="3"/>
  <c r="CL105" i="3" s="1"/>
  <c r="CG114" i="3"/>
  <c r="CL114" i="3" s="1"/>
  <c r="CG107" i="3"/>
  <c r="CL107" i="3" s="1"/>
  <c r="CG90" i="3"/>
  <c r="CL90" i="3" s="1"/>
  <c r="CA75" i="3"/>
  <c r="CG115" i="3"/>
  <c r="CL115" i="3" s="1"/>
  <c r="CG85" i="3"/>
  <c r="CL85" i="3" s="1"/>
  <c r="CG70" i="3"/>
  <c r="CL70" i="3" s="1"/>
  <c r="CE83" i="3"/>
  <c r="CJ83" i="3" s="1"/>
  <c r="CG38" i="3"/>
  <c r="CL38" i="3" s="1"/>
  <c r="CU97" i="3"/>
  <c r="CN52" i="3"/>
  <c r="CS97" i="3"/>
  <c r="BT52" i="3"/>
  <c r="BT63" i="3"/>
  <c r="CG63" i="3"/>
  <c r="CL63" i="3" s="1"/>
  <c r="CG69" i="3"/>
  <c r="CL69" i="3" s="1"/>
  <c r="CG106" i="3"/>
  <c r="CL106" i="3" s="1"/>
  <c r="CA36" i="3"/>
  <c r="CA72" i="3"/>
  <c r="CA79" i="3"/>
  <c r="BV36" i="3"/>
  <c r="BV79" i="3"/>
  <c r="CG36" i="3"/>
  <c r="CL36" i="3" s="1"/>
  <c r="CG29" i="3"/>
  <c r="CL29" i="3" s="1"/>
  <c r="CA63" i="3"/>
  <c r="CU105" i="3"/>
  <c r="DA105" i="3" s="1"/>
  <c r="DF105" i="3" s="1"/>
  <c r="BY30" i="3"/>
  <c r="BV93" i="3"/>
  <c r="BV101" i="3"/>
  <c r="BV54" i="3"/>
  <c r="BV96" i="3"/>
  <c r="BV37" i="3"/>
  <c r="CP38" i="3"/>
  <c r="BT93" i="3"/>
  <c r="BT101" i="3"/>
  <c r="CN96" i="3"/>
  <c r="CN113" i="3"/>
  <c r="BT91" i="3"/>
  <c r="BT38" i="3"/>
  <c r="CP93" i="3"/>
  <c r="BT54" i="3"/>
  <c r="BT96" i="3"/>
  <c r="CN91" i="3"/>
  <c r="CN38" i="3"/>
  <c r="CP54" i="3"/>
  <c r="CP96" i="3"/>
  <c r="CN93" i="3"/>
  <c r="CN101" i="3"/>
  <c r="CG108" i="3"/>
  <c r="CL108" i="3" s="1"/>
  <c r="CE113" i="3"/>
  <c r="CJ113" i="3" s="1"/>
  <c r="CE35" i="3"/>
  <c r="CJ35" i="3" s="1"/>
  <c r="CE36" i="3"/>
  <c r="CJ36" i="3" s="1"/>
  <c r="CG113" i="3"/>
  <c r="CL113" i="3" s="1"/>
  <c r="CA83" i="3"/>
  <c r="BV98" i="3"/>
  <c r="CA80" i="3"/>
  <c r="CF80" i="3" s="1"/>
  <c r="CK80" i="3" s="1"/>
  <c r="BV97" i="3"/>
  <c r="BV88" i="3"/>
  <c r="BV81" i="3"/>
  <c r="BV48" i="3"/>
  <c r="BV57" i="3"/>
  <c r="BV94" i="3"/>
  <c r="BT88" i="3"/>
  <c r="BT97" i="3"/>
  <c r="CS30" i="3"/>
  <c r="CY30" i="3" s="1"/>
  <c r="DD30" i="3" s="1"/>
  <c r="CN81" i="3"/>
  <c r="CP97" i="3"/>
  <c r="CP88" i="3"/>
  <c r="CP81" i="3"/>
  <c r="BT57" i="3"/>
  <c r="BT94" i="3"/>
  <c r="CS89" i="3"/>
  <c r="CS105" i="3"/>
  <c r="CY105" i="3" s="1"/>
  <c r="DD105" i="3" s="1"/>
  <c r="CN107" i="3"/>
  <c r="CN88" i="3"/>
  <c r="CF99" i="3"/>
  <c r="CK99" i="3" s="1"/>
  <c r="BY57" i="3"/>
  <c r="CP94" i="3"/>
  <c r="BT81" i="3"/>
  <c r="CG83" i="3"/>
  <c r="CL83" i="3" s="1"/>
  <c r="CE31" i="3"/>
  <c r="CJ31" i="3" s="1"/>
  <c r="CE33" i="3"/>
  <c r="CJ33" i="3" s="1"/>
  <c r="CN112" i="3"/>
  <c r="CA40" i="3"/>
  <c r="BY86" i="3"/>
  <c r="BY40" i="3"/>
  <c r="CG43" i="3"/>
  <c r="CL43" i="3" s="1"/>
  <c r="BV51" i="3"/>
  <c r="BV52" i="3"/>
  <c r="BV45" i="3"/>
  <c r="BV40" i="3"/>
  <c r="BT26" i="3"/>
  <c r="BT36" i="3"/>
  <c r="BT45" i="3"/>
  <c r="BT40" i="3"/>
  <c r="CS40" i="3"/>
  <c r="CU40" i="3"/>
  <c r="CN45" i="3"/>
  <c r="CE28" i="3"/>
  <c r="CJ28" i="3" s="1"/>
  <c r="CE111" i="3"/>
  <c r="CJ111" i="3" s="1"/>
  <c r="CE43" i="3"/>
  <c r="CJ43" i="3" s="1"/>
  <c r="CG47" i="3"/>
  <c r="CL47" i="3" s="1"/>
  <c r="BU21" i="3"/>
  <c r="CN21" i="3"/>
  <c r="CP100" i="3"/>
  <c r="BT30" i="3"/>
  <c r="BV76" i="3"/>
  <c r="CA47" i="3"/>
  <c r="CU30" i="3"/>
  <c r="CN100" i="3"/>
  <c r="CA113" i="3"/>
  <c r="BV89" i="3"/>
  <c r="BV90" i="3"/>
  <c r="BV30" i="3"/>
  <c r="BT89" i="3"/>
  <c r="BT90" i="3"/>
  <c r="CQ109" i="3"/>
  <c r="CO109" i="3"/>
  <c r="BT98" i="3"/>
  <c r="CN62" i="3"/>
  <c r="BT100" i="3"/>
  <c r="CG33" i="3"/>
  <c r="CL33" i="3" s="1"/>
  <c r="BV114" i="3"/>
  <c r="CN33" i="3"/>
  <c r="CN34" i="3"/>
  <c r="CU101" i="3"/>
  <c r="CP114" i="3"/>
  <c r="CN114" i="3"/>
  <c r="CS101" i="3"/>
  <c r="BT114" i="3"/>
  <c r="BY101" i="3"/>
  <c r="BT115" i="3"/>
  <c r="CP33" i="3"/>
  <c r="CE74" i="3"/>
  <c r="CJ74" i="3" s="1"/>
  <c r="CE25" i="3"/>
  <c r="CJ25" i="3" s="1"/>
  <c r="CE46" i="3"/>
  <c r="CJ46" i="3" s="1"/>
  <c r="CG111" i="3"/>
  <c r="CL111" i="3" s="1"/>
  <c r="BW21" i="3"/>
  <c r="BS21" i="3"/>
  <c r="BQ21" i="3"/>
  <c r="CW21" i="3" s="1"/>
  <c r="CG78" i="3"/>
  <c r="CL78" i="3" s="1"/>
  <c r="CG91" i="3"/>
  <c r="CL91" i="3" s="1"/>
  <c r="CG35" i="3"/>
  <c r="CL35" i="3" s="1"/>
  <c r="CE56" i="3"/>
  <c r="CJ56" i="3" s="1"/>
  <c r="CE65" i="3"/>
  <c r="CJ65" i="3" s="1"/>
  <c r="CE78" i="3"/>
  <c r="CJ78" i="3" s="1"/>
  <c r="CG39" i="3"/>
  <c r="CL39" i="3" s="1"/>
  <c r="CA30" i="3"/>
  <c r="CA106" i="3"/>
  <c r="CA57" i="3"/>
  <c r="BV87" i="3"/>
  <c r="BV39" i="3"/>
  <c r="CA93" i="3"/>
  <c r="CA101" i="3"/>
  <c r="BV21" i="3"/>
  <c r="CA43" i="3"/>
  <c r="BV107" i="3"/>
  <c r="CF107" i="3" s="1"/>
  <c r="CK107" i="3" s="1"/>
  <c r="BV102" i="3"/>
  <c r="CA77" i="3"/>
  <c r="BV32" i="3"/>
  <c r="BV106" i="3"/>
  <c r="BV49" i="3"/>
  <c r="BV58" i="3"/>
  <c r="BV46" i="3"/>
  <c r="BV59" i="3"/>
  <c r="BT87" i="3"/>
  <c r="BT39" i="3"/>
  <c r="CP58" i="3"/>
  <c r="CP49" i="3"/>
  <c r="CS37" i="3"/>
  <c r="CS77" i="3"/>
  <c r="BT46" i="3"/>
  <c r="BT59" i="3"/>
  <c r="CP112" i="3"/>
  <c r="CU57" i="3"/>
  <c r="CP39" i="3"/>
  <c r="BT32" i="3"/>
  <c r="BT106" i="3"/>
  <c r="BT58" i="3"/>
  <c r="BT49" i="3"/>
  <c r="BY37" i="3"/>
  <c r="CD37" i="3" s="1"/>
  <c r="CI37" i="3" s="1"/>
  <c r="CU77" i="3"/>
  <c r="CN39" i="3"/>
  <c r="CU37" i="3"/>
  <c r="BY77" i="3"/>
  <c r="BT102" i="3"/>
  <c r="CN106" i="3"/>
  <c r="CN58" i="3"/>
  <c r="CN49" i="3"/>
  <c r="CN59" i="3"/>
  <c r="BT111" i="3"/>
  <c r="CG42" i="3"/>
  <c r="CL42" i="3" s="1"/>
  <c r="CE92" i="3"/>
  <c r="CJ92" i="3" s="1"/>
  <c r="CA86" i="3"/>
  <c r="CA48" i="3"/>
  <c r="CA46" i="3"/>
  <c r="CG46" i="3"/>
  <c r="CL46" i="3" s="1"/>
  <c r="CP78" i="3"/>
  <c r="CG25" i="3"/>
  <c r="CL25" i="3" s="1"/>
  <c r="CA55" i="3"/>
  <c r="CF55" i="3" s="1"/>
  <c r="CK55" i="3" s="1"/>
  <c r="CA38" i="3"/>
  <c r="BV78" i="3"/>
  <c r="BV91" i="3"/>
  <c r="CA27" i="3"/>
  <c r="CF27" i="3" s="1"/>
  <c r="CK27" i="3" s="1"/>
  <c r="CA50" i="3"/>
  <c r="CS104" i="3"/>
  <c r="CA104" i="3"/>
  <c r="CA109" i="3"/>
  <c r="CF109" i="3" s="1"/>
  <c r="CK109" i="3" s="1"/>
  <c r="CA34" i="3"/>
  <c r="CA37" i="3"/>
  <c r="BV86" i="3"/>
  <c r="BV35" i="3"/>
  <c r="BY42" i="3"/>
  <c r="BY93" i="3"/>
  <c r="CU27" i="3"/>
  <c r="CU50" i="3"/>
  <c r="CU42" i="3"/>
  <c r="BY109" i="3"/>
  <c r="CD109" i="3" s="1"/>
  <c r="CI109" i="3" s="1"/>
  <c r="BT112" i="3"/>
  <c r="CU109" i="3"/>
  <c r="DA109" i="3" s="1"/>
  <c r="DF109" i="3" s="1"/>
  <c r="CS27" i="3"/>
  <c r="CS50" i="3"/>
  <c r="CY50" i="3" s="1"/>
  <c r="DD50" i="3" s="1"/>
  <c r="BT78" i="3"/>
  <c r="CQ61" i="3"/>
  <c r="CP35" i="3"/>
  <c r="CP42" i="3"/>
  <c r="CS55" i="3"/>
  <c r="CY55" i="3" s="1"/>
  <c r="DD55" i="3" s="1"/>
  <c r="CS38" i="3"/>
  <c r="CN61" i="3"/>
  <c r="CN89" i="3"/>
  <c r="CO61" i="3"/>
  <c r="CU55" i="3"/>
  <c r="DA55" i="3" s="1"/>
  <c r="DF55" i="3" s="1"/>
  <c r="CU38" i="3"/>
  <c r="CU104" i="3"/>
  <c r="CN42" i="3"/>
  <c r="BY38" i="3"/>
  <c r="BY55" i="3"/>
  <c r="CD55" i="3" s="1"/>
  <c r="CI55" i="3" s="1"/>
  <c r="BY104" i="3"/>
  <c r="CS42" i="3"/>
  <c r="BT86" i="3"/>
  <c r="BT35" i="3"/>
  <c r="BY70" i="3"/>
  <c r="BY27" i="3"/>
  <c r="CD27" i="3" s="1"/>
  <c r="CI27" i="3" s="1"/>
  <c r="BY50" i="3"/>
  <c r="CD50" i="3" s="1"/>
  <c r="CI50" i="3" s="1"/>
  <c r="CE82" i="3"/>
  <c r="CJ82" i="3" s="1"/>
  <c r="CA69" i="3"/>
  <c r="CF69" i="3" s="1"/>
  <c r="CK69" i="3" s="1"/>
  <c r="CA44" i="3"/>
  <c r="CP51" i="3"/>
  <c r="CA32" i="3"/>
  <c r="CA114" i="3"/>
  <c r="CA49" i="3"/>
  <c r="CA100" i="3"/>
  <c r="CU84" i="3"/>
  <c r="CS54" i="3"/>
  <c r="CA22" i="3"/>
  <c r="CA58" i="3"/>
  <c r="CA98" i="3"/>
  <c r="CA62" i="3"/>
  <c r="CA35" i="3"/>
  <c r="CA89" i="3"/>
  <c r="CA96" i="3"/>
  <c r="CN92" i="3"/>
  <c r="CA60" i="3"/>
  <c r="CA61" i="3"/>
  <c r="CA90" i="3"/>
  <c r="BV47" i="3"/>
  <c r="BV83" i="3"/>
  <c r="BV77" i="3"/>
  <c r="BV25" i="3"/>
  <c r="CA39" i="3"/>
  <c r="BV62" i="3"/>
  <c r="BV70" i="3"/>
  <c r="CA54" i="3"/>
  <c r="BV104" i="3"/>
  <c r="BV29" i="3"/>
  <c r="CA110" i="3"/>
  <c r="CA95" i="3"/>
  <c r="CF95" i="3" s="1"/>
  <c r="CK95" i="3" s="1"/>
  <c r="BT62" i="3"/>
  <c r="BT70" i="3"/>
  <c r="CN86" i="3"/>
  <c r="CN104" i="3"/>
  <c r="CN29" i="3"/>
  <c r="CS110" i="3"/>
  <c r="CP70" i="3"/>
  <c r="BT47" i="3"/>
  <c r="BT83" i="3"/>
  <c r="BY32" i="3"/>
  <c r="BY114" i="3"/>
  <c r="CU54" i="3"/>
  <c r="CP86" i="3"/>
  <c r="CP29" i="3"/>
  <c r="CS47" i="3"/>
  <c r="CS83" i="3"/>
  <c r="CU49" i="3"/>
  <c r="CU100" i="3"/>
  <c r="CP77" i="3"/>
  <c r="CP25" i="3"/>
  <c r="CQ95" i="3"/>
  <c r="CO95" i="3"/>
  <c r="CP83" i="3"/>
  <c r="CU32" i="3"/>
  <c r="CU114" i="3"/>
  <c r="BT77" i="3"/>
  <c r="BT25" i="3"/>
  <c r="CN70" i="3"/>
  <c r="BY95" i="3"/>
  <c r="CD95" i="3" s="1"/>
  <c r="CI95" i="3" s="1"/>
  <c r="BY110" i="3"/>
  <c r="BY89" i="3"/>
  <c r="BY96" i="3"/>
  <c r="BY54" i="3"/>
  <c r="BT104" i="3"/>
  <c r="BT29" i="3"/>
  <c r="CN51" i="3"/>
  <c r="BY47" i="3"/>
  <c r="BY83" i="3"/>
  <c r="CS49" i="3"/>
  <c r="CS100" i="3"/>
  <c r="CS96" i="3"/>
  <c r="CU110" i="3"/>
  <c r="CU95" i="3"/>
  <c r="DA95" i="3" s="1"/>
  <c r="DF95" i="3" s="1"/>
  <c r="CS84" i="3"/>
  <c r="CN47" i="3"/>
  <c r="CN83" i="3"/>
  <c r="CU89" i="3"/>
  <c r="CU96" i="3"/>
  <c r="CS32" i="3"/>
  <c r="CS114" i="3"/>
  <c r="CU47" i="3"/>
  <c r="CU83" i="3"/>
  <c r="BY49" i="3"/>
  <c r="BY100" i="3"/>
  <c r="CN77" i="3"/>
  <c r="CN25" i="3"/>
  <c r="CE51" i="3"/>
  <c r="CJ51" i="3" s="1"/>
  <c r="CG71" i="3"/>
  <c r="CL71" i="3" s="1"/>
  <c r="BY84" i="3"/>
  <c r="CD84" i="3" s="1"/>
  <c r="CI84" i="3" s="1"/>
  <c r="CG28" i="3"/>
  <c r="CL28" i="3" s="1"/>
  <c r="CA42" i="3"/>
  <c r="CA115" i="3"/>
  <c r="CA52" i="3"/>
  <c r="BV113" i="3"/>
  <c r="BV111" i="3"/>
  <c r="BV110" i="3"/>
  <c r="CA25" i="3"/>
  <c r="CA59" i="3"/>
  <c r="BV112" i="3"/>
  <c r="BT65" i="3"/>
  <c r="BT110" i="3"/>
  <c r="BY25" i="3"/>
  <c r="CS51" i="3"/>
  <c r="CS70" i="3"/>
  <c r="CS45" i="3"/>
  <c r="CP80" i="3"/>
  <c r="CP110" i="3"/>
  <c r="CU25" i="3"/>
  <c r="BT21" i="3"/>
  <c r="BY51" i="3"/>
  <c r="BT92" i="3"/>
  <c r="CU70" i="3"/>
  <c r="BY45" i="3"/>
  <c r="BT113" i="3"/>
  <c r="CN110" i="3"/>
  <c r="CP21" i="3"/>
  <c r="CU51" i="3"/>
  <c r="BT82" i="3"/>
  <c r="CU45" i="3"/>
  <c r="CE76" i="3"/>
  <c r="CJ76" i="3" s="1"/>
  <c r="CE60" i="3"/>
  <c r="CJ60" i="3" s="1"/>
  <c r="CE61" i="3"/>
  <c r="CJ61" i="3" s="1"/>
  <c r="CE26" i="3"/>
  <c r="CJ26" i="3" s="1"/>
  <c r="CE22" i="3"/>
  <c r="CJ22" i="3" s="1"/>
  <c r="CE108" i="3"/>
  <c r="CJ108" i="3" s="1"/>
  <c r="CG26" i="3"/>
  <c r="CL26" i="3" s="1"/>
  <c r="CN56" i="3"/>
  <c r="BV22" i="3"/>
  <c r="CS22" i="3"/>
  <c r="CA31" i="3"/>
  <c r="CA33" i="3"/>
  <c r="CA68" i="3"/>
  <c r="CF68" i="3" s="1"/>
  <c r="CK68" i="3" s="1"/>
  <c r="CA71" i="3"/>
  <c r="CP56" i="3"/>
  <c r="CA51" i="3"/>
  <c r="CA64" i="3"/>
  <c r="CF64" i="3" s="1"/>
  <c r="CK64" i="3" s="1"/>
  <c r="CA45" i="3"/>
  <c r="BT56" i="3"/>
  <c r="AN148" i="1"/>
  <c r="AN179" i="1"/>
  <c r="AN171" i="1"/>
  <c r="AN170" i="1"/>
  <c r="AN136" i="1"/>
  <c r="AN146" i="1"/>
  <c r="AN178" i="1"/>
  <c r="AN187" i="1"/>
  <c r="AN155" i="1"/>
  <c r="AN183" i="1"/>
  <c r="AN161" i="1"/>
  <c r="AN145" i="1"/>
  <c r="AN157" i="1"/>
  <c r="AN143" i="1"/>
  <c r="AN184" i="1"/>
  <c r="AN177" i="1"/>
  <c r="AN140" i="1"/>
  <c r="AN151" i="1"/>
  <c r="AN142" i="1"/>
  <c r="AN152" i="1"/>
  <c r="AN137" i="1"/>
  <c r="AN186" i="1"/>
  <c r="AN188" i="1"/>
  <c r="AN172" i="1"/>
  <c r="AN153" i="1"/>
  <c r="AN150" i="1"/>
  <c r="AN173" i="1"/>
  <c r="AN160" i="1"/>
  <c r="AN147" i="1"/>
  <c r="AN182" i="1"/>
  <c r="AN159" i="1"/>
  <c r="CO99" i="3" s="1"/>
  <c r="AN169" i="1"/>
  <c r="AN174" i="1"/>
  <c r="AN168" i="1"/>
  <c r="AN175" i="1"/>
  <c r="AN164" i="1"/>
  <c r="AN134" i="1"/>
  <c r="AN176" i="1"/>
  <c r="AN180" i="1"/>
  <c r="AN116" i="1"/>
  <c r="AN141" i="1"/>
  <c r="AN162" i="1"/>
  <c r="AN135" i="1"/>
  <c r="AN167" i="1"/>
  <c r="AN138" i="1"/>
  <c r="AN156" i="1"/>
  <c r="AN166" i="1"/>
  <c r="AN185" i="1"/>
  <c r="AN144" i="1"/>
  <c r="AN163" i="1"/>
  <c r="AN158" i="1"/>
  <c r="CO84" i="3" s="1"/>
  <c r="AN181" i="1"/>
  <c r="AN154" i="1"/>
  <c r="CO72" i="3" s="1"/>
  <c r="AN139" i="1"/>
  <c r="AN149" i="1"/>
  <c r="CG92" i="3"/>
  <c r="CL92" i="3" s="1"/>
  <c r="CG22" i="3"/>
  <c r="CL22" i="3" s="1"/>
  <c r="CG103" i="3"/>
  <c r="CL103" i="3" s="1"/>
  <c r="CG82" i="3"/>
  <c r="CL82" i="3" s="1"/>
  <c r="CG74" i="3"/>
  <c r="CL74" i="3" s="1"/>
  <c r="CG80" i="3"/>
  <c r="CL80" i="3" s="1"/>
  <c r="CA91" i="3"/>
  <c r="CG56" i="3"/>
  <c r="CL56" i="3" s="1"/>
  <c r="CG73" i="3"/>
  <c r="CL73" i="3" s="1"/>
  <c r="AP169" i="1"/>
  <c r="BE169" i="1" s="1"/>
  <c r="AP174" i="1"/>
  <c r="BE174" i="1" s="1"/>
  <c r="AP148" i="1"/>
  <c r="BE148" i="1" s="1"/>
  <c r="AP170" i="1"/>
  <c r="BE170" i="1" s="1"/>
  <c r="AP155" i="1"/>
  <c r="BE155" i="1" s="1"/>
  <c r="AP151" i="1"/>
  <c r="BE151" i="1" s="1"/>
  <c r="AP140" i="1"/>
  <c r="BE140" i="1" s="1"/>
  <c r="AP175" i="1"/>
  <c r="BE175" i="1" s="1"/>
  <c r="CA92" i="3"/>
  <c r="CA108" i="3"/>
  <c r="CA28" i="3"/>
  <c r="CA103" i="3"/>
  <c r="CA24" i="3"/>
  <c r="CA73" i="3"/>
  <c r="AP145" i="1"/>
  <c r="BE145" i="1" s="1"/>
  <c r="AP143" i="1"/>
  <c r="BE143" i="1" s="1"/>
  <c r="BV42" i="3"/>
  <c r="BV73" i="3"/>
  <c r="BV26" i="3"/>
  <c r="BV24" i="3"/>
  <c r="BV74" i="3"/>
  <c r="BV103" i="3"/>
  <c r="AP172" i="1"/>
  <c r="BE172" i="1" s="1"/>
  <c r="AP160" i="1"/>
  <c r="BE160" i="1" s="1"/>
  <c r="AP158" i="1"/>
  <c r="AP161" i="1"/>
  <c r="BE161" i="1" s="1"/>
  <c r="AP181" i="1"/>
  <c r="BE181" i="1" s="1"/>
  <c r="AP135" i="1"/>
  <c r="BE135" i="1" s="1"/>
  <c r="AP154" i="1"/>
  <c r="AP177" i="1"/>
  <c r="BE177" i="1" s="1"/>
  <c r="AP171" i="1"/>
  <c r="AP141" i="1"/>
  <c r="BE141" i="1" s="1"/>
  <c r="AP153" i="1"/>
  <c r="BV33" i="3"/>
  <c r="BV44" i="3"/>
  <c r="BV71" i="3"/>
  <c r="AP152" i="1"/>
  <c r="AP137" i="1"/>
  <c r="BE137" i="1" s="1"/>
  <c r="BV108" i="3"/>
  <c r="BV92" i="3"/>
  <c r="BV28" i="3"/>
  <c r="CA56" i="3"/>
  <c r="AP134" i="1"/>
  <c r="AP167" i="1"/>
  <c r="BE167" i="1" s="1"/>
  <c r="AP156" i="1"/>
  <c r="BE156" i="1" s="1"/>
  <c r="CG51" i="3"/>
  <c r="CL51" i="3" s="1"/>
  <c r="CA26" i="3"/>
  <c r="CA102" i="3"/>
  <c r="BV56" i="3"/>
  <c r="AP116" i="1"/>
  <c r="BE116" i="1" s="1"/>
  <c r="AP157" i="1"/>
  <c r="AP149" i="1"/>
  <c r="BE149" i="1" s="1"/>
  <c r="AP163" i="1"/>
  <c r="BE163" i="1" s="1"/>
  <c r="AP136" i="1"/>
  <c r="BE136" i="1" s="1"/>
  <c r="AP166" i="1"/>
  <c r="AP150" i="1"/>
  <c r="BE150" i="1" s="1"/>
  <c r="AP187" i="1"/>
  <c r="BE187" i="1" s="1"/>
  <c r="AP164" i="1"/>
  <c r="BE164" i="1" s="1"/>
  <c r="CA65" i="3"/>
  <c r="AP146" i="1"/>
  <c r="BE146" i="1" s="1"/>
  <c r="AP176" i="1"/>
  <c r="BE176" i="1" s="1"/>
  <c r="CA74" i="3"/>
  <c r="AP186" i="1"/>
  <c r="BE186" i="1" s="1"/>
  <c r="AP147" i="1"/>
  <c r="AP144" i="1"/>
  <c r="BE144" i="1" s="1"/>
  <c r="AP183" i="1"/>
  <c r="BE183" i="1" s="1"/>
  <c r="AP138" i="1"/>
  <c r="BE138" i="1" s="1"/>
  <c r="AP162" i="1"/>
  <c r="BE162" i="1" s="1"/>
  <c r="AP178" i="1"/>
  <c r="BE178" i="1" s="1"/>
  <c r="AP139" i="1"/>
  <c r="BV43" i="3"/>
  <c r="BV82" i="3"/>
  <c r="AP180" i="1"/>
  <c r="BE180" i="1" s="1"/>
  <c r="AP142" i="1"/>
  <c r="AP182" i="1"/>
  <c r="BE182" i="1" s="1"/>
  <c r="AP173" i="1"/>
  <c r="BE173" i="1" s="1"/>
  <c r="AP179" i="1"/>
  <c r="AP159" i="1"/>
  <c r="CA111" i="3"/>
  <c r="CA84" i="3"/>
  <c r="CF84" i="3" s="1"/>
  <c r="CK84" i="3" s="1"/>
  <c r="AP185" i="1"/>
  <c r="BE185" i="1" s="1"/>
  <c r="AP188" i="1"/>
  <c r="BE188" i="1" s="1"/>
  <c r="AP184" i="1"/>
  <c r="BE184" i="1" s="1"/>
  <c r="AP168" i="1"/>
  <c r="BE168" i="1" s="1"/>
  <c r="CU56" i="3"/>
  <c r="CN44" i="3"/>
  <c r="CS44" i="3"/>
  <c r="CN28" i="3"/>
  <c r="CN108" i="3"/>
  <c r="CU74" i="3"/>
  <c r="CU64" i="3"/>
  <c r="DA64" i="3" s="1"/>
  <c r="DF64" i="3" s="1"/>
  <c r="CU106" i="3"/>
  <c r="BY28" i="3"/>
  <c r="BY92" i="3"/>
  <c r="BY108" i="3"/>
  <c r="CN99" i="3"/>
  <c r="CN103" i="3"/>
  <c r="CN73" i="3"/>
  <c r="CS56" i="3"/>
  <c r="BY73" i="3"/>
  <c r="BY24" i="3"/>
  <c r="CN82" i="3"/>
  <c r="BT44" i="3"/>
  <c r="BT71" i="3"/>
  <c r="CU92" i="3"/>
  <c r="CU28" i="3"/>
  <c r="CU108" i="3"/>
  <c r="BT42" i="3"/>
  <c r="BT74" i="3"/>
  <c r="BT103" i="3"/>
  <c r="BT24" i="3"/>
  <c r="BT73" i="3"/>
  <c r="BY91" i="3"/>
  <c r="BY44" i="3"/>
  <c r="BT28" i="3"/>
  <c r="BT108" i="3"/>
  <c r="CS74" i="3"/>
  <c r="CS64" i="3"/>
  <c r="CY64" i="3" s="1"/>
  <c r="DD64" i="3" s="1"/>
  <c r="BY56" i="3"/>
  <c r="CU73" i="3"/>
  <c r="CU24" i="3"/>
  <c r="BY106" i="3"/>
  <c r="CP44" i="3"/>
  <c r="CS28" i="3"/>
  <c r="CS108" i="3"/>
  <c r="CS92" i="3"/>
  <c r="CP73" i="3"/>
  <c r="CP26" i="3"/>
  <c r="CU44" i="3"/>
  <c r="CP28" i="3"/>
  <c r="CP108" i="3"/>
  <c r="CP92" i="3"/>
  <c r="BY74" i="3"/>
  <c r="BY64" i="3"/>
  <c r="CD64" i="3" s="1"/>
  <c r="CI64" i="3" s="1"/>
  <c r="BY34" i="3"/>
  <c r="CD34" i="3" s="1"/>
  <c r="CI34" i="3" s="1"/>
  <c r="CS24" i="3"/>
  <c r="CS73" i="3"/>
  <c r="CS106" i="3"/>
  <c r="CP82" i="3"/>
  <c r="CG76" i="3"/>
  <c r="CL76" i="3" s="1"/>
  <c r="CG31" i="3"/>
  <c r="CL31" i="3" s="1"/>
  <c r="CG65" i="3"/>
  <c r="CL65" i="3" s="1"/>
  <c r="CG61" i="3"/>
  <c r="CL61" i="3" s="1"/>
  <c r="CG60" i="3"/>
  <c r="CL60" i="3" s="1"/>
  <c r="CS81" i="3"/>
  <c r="CS87" i="3"/>
  <c r="CS53" i="3"/>
  <c r="CS94" i="3"/>
  <c r="CS78" i="3"/>
  <c r="CY78" i="3" s="1"/>
  <c r="DD78" i="3" s="1"/>
  <c r="CS82" i="3"/>
  <c r="BY62" i="3"/>
  <c r="BY75" i="3"/>
  <c r="CU88" i="3"/>
  <c r="CU29" i="3"/>
  <c r="CU111" i="3"/>
  <c r="CU26" i="3"/>
  <c r="CU66" i="3"/>
  <c r="DA66" i="3" s="1"/>
  <c r="DF66" i="3" s="1"/>
  <c r="CU67" i="3"/>
  <c r="CP31" i="3"/>
  <c r="CP76" i="3"/>
  <c r="CU68" i="3"/>
  <c r="DA68" i="3" s="1"/>
  <c r="DF68" i="3" s="1"/>
  <c r="CU35" i="3"/>
  <c r="CU46" i="3"/>
  <c r="CU33" i="3"/>
  <c r="CU71" i="3"/>
  <c r="CU103" i="3"/>
  <c r="BY58" i="3"/>
  <c r="BY112" i="3"/>
  <c r="CU39" i="3"/>
  <c r="CU60" i="3"/>
  <c r="DA60" i="3" s="1"/>
  <c r="DF60" i="3" s="1"/>
  <c r="CU115" i="3"/>
  <c r="CU76" i="3"/>
  <c r="DA76" i="3" s="1"/>
  <c r="DF76" i="3" s="1"/>
  <c r="CU31" i="3"/>
  <c r="CU22" i="3"/>
  <c r="CS61" i="3"/>
  <c r="BT43" i="3"/>
  <c r="BT61" i="3"/>
  <c r="CU80" i="3"/>
  <c r="CU65" i="3"/>
  <c r="CS99" i="3"/>
  <c r="CS52" i="3"/>
  <c r="CU102" i="3"/>
  <c r="CU41" i="3"/>
  <c r="DA41" i="3" s="1"/>
  <c r="DF41" i="3" s="1"/>
  <c r="CU48" i="3"/>
  <c r="CU90" i="3"/>
  <c r="CU36" i="3"/>
  <c r="CN111" i="3"/>
  <c r="CN65" i="3"/>
  <c r="CS39" i="3"/>
  <c r="CS60" i="3"/>
  <c r="CY60" i="3" s="1"/>
  <c r="DD60" i="3" s="1"/>
  <c r="CS115" i="3"/>
  <c r="BY22" i="3"/>
  <c r="BY76" i="3"/>
  <c r="BY31" i="3"/>
  <c r="CS80" i="3"/>
  <c r="CY80" i="3" s="1"/>
  <c r="DD80" i="3" s="1"/>
  <c r="CS65" i="3"/>
  <c r="BT60" i="3"/>
  <c r="BT51" i="3"/>
  <c r="BY99" i="3"/>
  <c r="CD99" i="3" s="1"/>
  <c r="CI99" i="3" s="1"/>
  <c r="BY52" i="3"/>
  <c r="CS102" i="3"/>
  <c r="CS90" i="3"/>
  <c r="CS36" i="3"/>
  <c r="CS48" i="3"/>
  <c r="CN36" i="3"/>
  <c r="CU62" i="3"/>
  <c r="CU75" i="3"/>
  <c r="CU98" i="3"/>
  <c r="CU63" i="3"/>
  <c r="CU79" i="3"/>
  <c r="CS86" i="3"/>
  <c r="CS91" i="3"/>
  <c r="BY46" i="3"/>
  <c r="BY103" i="3"/>
  <c r="BY33" i="3"/>
  <c r="BY35" i="3"/>
  <c r="BY68" i="3"/>
  <c r="CD68" i="3" s="1"/>
  <c r="CI68" i="3" s="1"/>
  <c r="BY71" i="3"/>
  <c r="CU81" i="3"/>
  <c r="CU78" i="3"/>
  <c r="CU87" i="3"/>
  <c r="CU82" i="3"/>
  <c r="CU53" i="3"/>
  <c r="CU94" i="3"/>
  <c r="BY107" i="3"/>
  <c r="CD107" i="3" s="1"/>
  <c r="CI107" i="3" s="1"/>
  <c r="BY85" i="3"/>
  <c r="BY69" i="3"/>
  <c r="CD69" i="3" s="1"/>
  <c r="CI69" i="3" s="1"/>
  <c r="BY59" i="3"/>
  <c r="BY113" i="3"/>
  <c r="CS62" i="3"/>
  <c r="CS75" i="3"/>
  <c r="BY26" i="3"/>
  <c r="BY111" i="3"/>
  <c r="BY29" i="3"/>
  <c r="BY88" i="3"/>
  <c r="BY98" i="3"/>
  <c r="BY63" i="3"/>
  <c r="BY79" i="3"/>
  <c r="CD79" i="3" s="1"/>
  <c r="CI79" i="3" s="1"/>
  <c r="CS66" i="3"/>
  <c r="CY66" i="3" s="1"/>
  <c r="DD66" i="3" s="1"/>
  <c r="CS67" i="3"/>
  <c r="CN22" i="3"/>
  <c r="CN31" i="3"/>
  <c r="CN76" i="3"/>
  <c r="CU86" i="3"/>
  <c r="CU91" i="3"/>
  <c r="CS58" i="3"/>
  <c r="CS112" i="3"/>
  <c r="BY61" i="3"/>
  <c r="BY43" i="3"/>
  <c r="BY80" i="3"/>
  <c r="CD80" i="3" s="1"/>
  <c r="CI80" i="3" s="1"/>
  <c r="BY65" i="3"/>
  <c r="CU99" i="3"/>
  <c r="CU52" i="3"/>
  <c r="BY41" i="3"/>
  <c r="BY102" i="3"/>
  <c r="BY90" i="3"/>
  <c r="BY48" i="3"/>
  <c r="CD48" i="3" s="1"/>
  <c r="CI48" i="3" s="1"/>
  <c r="BY36" i="3"/>
  <c r="BY81" i="3"/>
  <c r="BY87" i="3"/>
  <c r="BY82" i="3"/>
  <c r="BY78" i="3"/>
  <c r="BY53" i="3"/>
  <c r="BY94" i="3"/>
  <c r="CS107" i="3"/>
  <c r="CS85" i="3"/>
  <c r="CS113" i="3"/>
  <c r="CS69" i="3"/>
  <c r="CS59" i="3"/>
  <c r="BT33" i="3"/>
  <c r="CU85" i="3"/>
  <c r="CU107" i="3"/>
  <c r="CU59" i="3"/>
  <c r="CU69" i="3"/>
  <c r="CU113" i="3"/>
  <c r="CS111" i="3"/>
  <c r="CS26" i="3"/>
  <c r="CS88" i="3"/>
  <c r="CS29" i="3"/>
  <c r="CS98" i="3"/>
  <c r="CS63" i="3"/>
  <c r="CS79" i="3"/>
  <c r="BY66" i="3"/>
  <c r="CD66" i="3" s="1"/>
  <c r="CI66" i="3" s="1"/>
  <c r="BY67" i="3"/>
  <c r="BT22" i="3"/>
  <c r="BT76" i="3"/>
  <c r="BT31" i="3"/>
  <c r="CS46" i="3"/>
  <c r="CS33" i="3"/>
  <c r="CS103" i="3"/>
  <c r="CS68" i="3"/>
  <c r="CY68" i="3" s="1"/>
  <c r="DD68" i="3" s="1"/>
  <c r="CS35" i="3"/>
  <c r="CS71" i="3"/>
  <c r="CU58" i="3"/>
  <c r="CU112" i="3"/>
  <c r="BY60" i="3"/>
  <c r="BY39" i="3"/>
  <c r="BY115" i="3"/>
  <c r="CS31" i="3"/>
  <c r="CU61" i="3"/>
  <c r="DA61" i="3" s="1"/>
  <c r="DF61" i="3" s="1"/>
  <c r="CU43" i="3"/>
  <c r="CP111" i="3"/>
  <c r="CP65" i="3"/>
  <c r="CN53" i="3" l="1"/>
  <c r="CP53" i="3"/>
  <c r="CD75" i="3"/>
  <c r="CI75" i="3" s="1"/>
  <c r="CP103" i="3"/>
  <c r="CY27" i="3"/>
  <c r="DD27" i="3" s="1"/>
  <c r="DA27" i="3"/>
  <c r="DF27" i="3" s="1"/>
  <c r="DH27" i="3" s="1"/>
  <c r="Q27" i="3" s="1"/>
  <c r="AE27" i="3" s="1"/>
  <c r="CP59" i="3"/>
  <c r="CD67" i="3"/>
  <c r="CI67" i="3" s="1"/>
  <c r="CF37" i="3"/>
  <c r="CK37" i="3" s="1"/>
  <c r="CF34" i="3"/>
  <c r="CK34" i="3" s="1"/>
  <c r="CP47" i="3"/>
  <c r="DA47" i="3" s="1"/>
  <c r="DF47" i="3" s="1"/>
  <c r="CD72" i="3"/>
  <c r="CI72" i="3" s="1"/>
  <c r="CF53" i="3"/>
  <c r="CK53" i="3" s="1"/>
  <c r="CD41" i="3"/>
  <c r="CI41" i="3" s="1"/>
  <c r="CO27" i="3"/>
  <c r="CF72" i="3"/>
  <c r="CK72" i="3" s="1"/>
  <c r="CO37" i="3"/>
  <c r="CP37" i="3"/>
  <c r="DA37" i="3" s="1"/>
  <c r="DF37" i="3" s="1"/>
  <c r="CQ27" i="3"/>
  <c r="CO69" i="3"/>
  <c r="CN37" i="3"/>
  <c r="CY37" i="3" s="1"/>
  <c r="DD37" i="3" s="1"/>
  <c r="CY72" i="3"/>
  <c r="DD72" i="3" s="1"/>
  <c r="CF41" i="3"/>
  <c r="CK41" i="3" s="1"/>
  <c r="CT77" i="3"/>
  <c r="CZ77" i="3" s="1"/>
  <c r="DE77" i="3" s="1"/>
  <c r="CP30" i="3"/>
  <c r="DA30" i="3" s="1"/>
  <c r="DF30" i="3" s="1"/>
  <c r="DH30" i="3" s="1"/>
  <c r="Q30" i="3" s="1"/>
  <c r="AE30" i="3" s="1"/>
  <c r="CP72" i="3"/>
  <c r="DA72" i="3" s="1"/>
  <c r="DF72" i="3" s="1"/>
  <c r="CP69" i="3"/>
  <c r="DA69" i="3" s="1"/>
  <c r="DF69" i="3" s="1"/>
  <c r="CN69" i="3"/>
  <c r="CY69" i="3" s="1"/>
  <c r="DD69" i="3" s="1"/>
  <c r="CF50" i="3"/>
  <c r="CK50" i="3" s="1"/>
  <c r="CS41" i="3"/>
  <c r="CY41" i="3" s="1"/>
  <c r="DD41" i="3" s="1"/>
  <c r="DH41" i="3" s="1"/>
  <c r="Q41" i="3" s="1"/>
  <c r="AE41" i="3" s="1"/>
  <c r="CP36" i="3"/>
  <c r="DA36" i="3" s="1"/>
  <c r="DF36" i="3" s="1"/>
  <c r="CS93" i="3"/>
  <c r="CY93" i="3" s="1"/>
  <c r="DD93" i="3" s="1"/>
  <c r="DA50" i="3"/>
  <c r="DF50" i="3" s="1"/>
  <c r="DJ50" i="3" s="1"/>
  <c r="S50" i="3" s="1"/>
  <c r="AG50" i="3" s="1"/>
  <c r="CT66" i="3"/>
  <c r="CZ66" i="3" s="1"/>
  <c r="DE66" i="3" s="1"/>
  <c r="CU93" i="3"/>
  <c r="CQ64" i="3"/>
  <c r="CQ50" i="3"/>
  <c r="CO50" i="3"/>
  <c r="CO64" i="3"/>
  <c r="CN71" i="3"/>
  <c r="CY71" i="3" s="1"/>
  <c r="DD71" i="3" s="1"/>
  <c r="CN102" i="3"/>
  <c r="CY102" i="3" s="1"/>
  <c r="DD102" i="3" s="1"/>
  <c r="CP32" i="3"/>
  <c r="DA32" i="3" s="1"/>
  <c r="DF32" i="3" s="1"/>
  <c r="CN57" i="3"/>
  <c r="CY57" i="3" s="1"/>
  <c r="DD57" i="3" s="1"/>
  <c r="CN54" i="3"/>
  <c r="CY54" i="3" s="1"/>
  <c r="DD54" i="3" s="1"/>
  <c r="CP89" i="3"/>
  <c r="DA89" i="3" s="1"/>
  <c r="DF89" i="3" s="1"/>
  <c r="CN35" i="3"/>
  <c r="CY35" i="3" s="1"/>
  <c r="DD35" i="3" s="1"/>
  <c r="CP71" i="3"/>
  <c r="DA71" i="3" s="1"/>
  <c r="DF71" i="3" s="1"/>
  <c r="CP43" i="3"/>
  <c r="DA43" i="3" s="1"/>
  <c r="DF43" i="3" s="1"/>
  <c r="CN32" i="3"/>
  <c r="CY32" i="3" s="1"/>
  <c r="DD32" i="3" s="1"/>
  <c r="CN43" i="3"/>
  <c r="CN90" i="3"/>
  <c r="CY90" i="3" s="1"/>
  <c r="DD90" i="3" s="1"/>
  <c r="CT72" i="3"/>
  <c r="CZ72" i="3" s="1"/>
  <c r="DE72" i="3" s="1"/>
  <c r="CP90" i="3"/>
  <c r="DA90" i="3" s="1"/>
  <c r="DF90" i="3" s="1"/>
  <c r="CO34" i="3"/>
  <c r="CT97" i="3"/>
  <c r="CT41" i="3"/>
  <c r="CZ41" i="3" s="1"/>
  <c r="DE41" i="3" s="1"/>
  <c r="CP57" i="3"/>
  <c r="DA57" i="3" s="1"/>
  <c r="DF57" i="3" s="1"/>
  <c r="CP102" i="3"/>
  <c r="DA102" i="3" s="1"/>
  <c r="DF102" i="3" s="1"/>
  <c r="CP85" i="3"/>
  <c r="CN85" i="3"/>
  <c r="CY85" i="3" s="1"/>
  <c r="DD85" i="3" s="1"/>
  <c r="CP115" i="3"/>
  <c r="DA115" i="3" s="1"/>
  <c r="DF115" i="3" s="1"/>
  <c r="CD53" i="3"/>
  <c r="CI53" i="3" s="1"/>
  <c r="DA59" i="3"/>
  <c r="DF59" i="3" s="1"/>
  <c r="CP63" i="3"/>
  <c r="DA63" i="3" s="1"/>
  <c r="DF63" i="3" s="1"/>
  <c r="CP101" i="3"/>
  <c r="DA101" i="3" s="1"/>
  <c r="DF101" i="3" s="1"/>
  <c r="DA85" i="3"/>
  <c r="DF85" i="3" s="1"/>
  <c r="DA53" i="3"/>
  <c r="DF53" i="3" s="1"/>
  <c r="CN24" i="3"/>
  <c r="CY24" i="3" s="1"/>
  <c r="DD24" i="3" s="1"/>
  <c r="CF85" i="3"/>
  <c r="CK85" i="3" s="1"/>
  <c r="CD85" i="3"/>
  <c r="CI85" i="3" s="1"/>
  <c r="CP24" i="3"/>
  <c r="DA24" i="3" s="1"/>
  <c r="DF24" i="3" s="1"/>
  <c r="CS34" i="3"/>
  <c r="CY34" i="3" s="1"/>
  <c r="DD34" i="3" s="1"/>
  <c r="CN74" i="3"/>
  <c r="CY74" i="3" s="1"/>
  <c r="DD74" i="3" s="1"/>
  <c r="CS43" i="3"/>
  <c r="CS109" i="3"/>
  <c r="CY109" i="3" s="1"/>
  <c r="DD109" i="3" s="1"/>
  <c r="DH109" i="3" s="1"/>
  <c r="Q109" i="3" s="1"/>
  <c r="AE109" i="3" s="1"/>
  <c r="DA52" i="3"/>
  <c r="DF52" i="3" s="1"/>
  <c r="CP106" i="3"/>
  <c r="DA106" i="3" s="1"/>
  <c r="DF106" i="3" s="1"/>
  <c r="CP45" i="3"/>
  <c r="DA45" i="3" s="1"/>
  <c r="DF45" i="3" s="1"/>
  <c r="CP67" i="3"/>
  <c r="DA67" i="3" s="1"/>
  <c r="DF67" i="3" s="1"/>
  <c r="CT78" i="3"/>
  <c r="CY53" i="3"/>
  <c r="DD53" i="3" s="1"/>
  <c r="CO115" i="3"/>
  <c r="CF63" i="3"/>
  <c r="CK63" i="3" s="1"/>
  <c r="CU34" i="3"/>
  <c r="CN63" i="3"/>
  <c r="CY63" i="3" s="1"/>
  <c r="DD63" i="3" s="1"/>
  <c r="CF75" i="3"/>
  <c r="CK75" i="3" s="1"/>
  <c r="CF67" i="3"/>
  <c r="CK67" i="3" s="1"/>
  <c r="CP22" i="3"/>
  <c r="DA22" i="3" s="1"/>
  <c r="DF22" i="3" s="1"/>
  <c r="CN87" i="3"/>
  <c r="CY87" i="3" s="1"/>
  <c r="DD87" i="3" s="1"/>
  <c r="CP87" i="3"/>
  <c r="DA87" i="3" s="1"/>
  <c r="DF87" i="3" s="1"/>
  <c r="CP113" i="3"/>
  <c r="DA113" i="3" s="1"/>
  <c r="DF113" i="3" s="1"/>
  <c r="CQ41" i="3"/>
  <c r="CO78" i="3"/>
  <c r="CO67" i="3"/>
  <c r="CO54" i="3"/>
  <c r="CO53" i="3"/>
  <c r="CO41" i="3"/>
  <c r="CO85" i="3"/>
  <c r="CT67" i="3"/>
  <c r="CZ67" i="3" s="1"/>
  <c r="DE67" i="3" s="1"/>
  <c r="CN67" i="3"/>
  <c r="CY67" i="3" s="1"/>
  <c r="DD67" i="3" s="1"/>
  <c r="DA107" i="3"/>
  <c r="DF107" i="3" s="1"/>
  <c r="CD30" i="3"/>
  <c r="CI30" i="3" s="1"/>
  <c r="CP98" i="3"/>
  <c r="DA98" i="3" s="1"/>
  <c r="DF98" i="3" s="1"/>
  <c r="DA99" i="3"/>
  <c r="DF99" i="3" s="1"/>
  <c r="CP40" i="3"/>
  <c r="DA40" i="3" s="1"/>
  <c r="DF40" i="3" s="1"/>
  <c r="CN98" i="3"/>
  <c r="CY98" i="3" s="1"/>
  <c r="DD98" i="3" s="1"/>
  <c r="CN40" i="3"/>
  <c r="CY40" i="3" s="1"/>
  <c r="DD40" i="3" s="1"/>
  <c r="DA48" i="3"/>
  <c r="DF48" i="3" s="1"/>
  <c r="CF38" i="3"/>
  <c r="CK38" i="3" s="1"/>
  <c r="CY48" i="3"/>
  <c r="DD48" i="3" s="1"/>
  <c r="DA54" i="3"/>
  <c r="DF54" i="3" s="1"/>
  <c r="DA84" i="3"/>
  <c r="DF84" i="3" s="1"/>
  <c r="DA75" i="3"/>
  <c r="DF75" i="3" s="1"/>
  <c r="DA38" i="3"/>
  <c r="DF38" i="3" s="1"/>
  <c r="CY26" i="3"/>
  <c r="DD26" i="3" s="1"/>
  <c r="DA91" i="3"/>
  <c r="DF91" i="3" s="1"/>
  <c r="CD63" i="3"/>
  <c r="CI63" i="3" s="1"/>
  <c r="CS25" i="3"/>
  <c r="CY25" i="3" s="1"/>
  <c r="DD25" i="3" s="1"/>
  <c r="CS95" i="3"/>
  <c r="CY95" i="3" s="1"/>
  <c r="DD95" i="3" s="1"/>
  <c r="DH95" i="3" s="1"/>
  <c r="Q95" i="3" s="1"/>
  <c r="AE95" i="3" s="1"/>
  <c r="BE166" i="1"/>
  <c r="CQ74" i="3" s="1"/>
  <c r="CV67" i="3"/>
  <c r="BE171" i="1"/>
  <c r="CV87" i="3" s="1"/>
  <c r="CY94" i="3"/>
  <c r="DD94" i="3" s="1"/>
  <c r="CQ99" i="3"/>
  <c r="BE159" i="1"/>
  <c r="CQ96" i="3" s="1"/>
  <c r="CV77" i="3"/>
  <c r="DB77" i="3" s="1"/>
  <c r="DG77" i="3" s="1"/>
  <c r="BE142" i="1"/>
  <c r="CV33" i="3" s="1"/>
  <c r="CQ115" i="3"/>
  <c r="BE139" i="1"/>
  <c r="CV97" i="3" s="1"/>
  <c r="CP34" i="3"/>
  <c r="CQ54" i="3"/>
  <c r="BE157" i="1"/>
  <c r="CQ53" i="3" s="1"/>
  <c r="CV52" i="3"/>
  <c r="BE179" i="1"/>
  <c r="CV63" i="3" s="1"/>
  <c r="BE152" i="1"/>
  <c r="CV104" i="3" s="1"/>
  <c r="CQ67" i="3"/>
  <c r="BE153" i="1"/>
  <c r="CQ87" i="3" s="1"/>
  <c r="BE154" i="1"/>
  <c r="BE158" i="1"/>
  <c r="CQ84" i="3" s="1"/>
  <c r="CQ78" i="3"/>
  <c r="BE134" i="1"/>
  <c r="CQ104" i="3" s="1"/>
  <c r="DA79" i="3"/>
  <c r="DF79" i="3" s="1"/>
  <c r="BE147" i="1"/>
  <c r="CV72" i="3" s="1"/>
  <c r="DA94" i="3"/>
  <c r="DF94" i="3" s="1"/>
  <c r="CY75" i="3"/>
  <c r="DD75" i="3" s="1"/>
  <c r="CD52" i="3"/>
  <c r="CI52" i="3" s="1"/>
  <c r="CY84" i="3"/>
  <c r="DD84" i="3" s="1"/>
  <c r="CF54" i="3"/>
  <c r="CK54" i="3" s="1"/>
  <c r="DA88" i="3"/>
  <c r="DF88" i="3" s="1"/>
  <c r="CD42" i="3"/>
  <c r="CI42" i="3" s="1"/>
  <c r="CY79" i="3"/>
  <c r="DD79" i="3" s="1"/>
  <c r="CY89" i="3"/>
  <c r="DD89" i="3" s="1"/>
  <c r="CF93" i="3"/>
  <c r="CK93" i="3" s="1"/>
  <c r="CD89" i="3"/>
  <c r="CI89" i="3" s="1"/>
  <c r="CD38" i="3"/>
  <c r="CI38" i="3" s="1"/>
  <c r="CF45" i="3"/>
  <c r="CK45" i="3" s="1"/>
  <c r="CD54" i="3"/>
  <c r="CI54" i="3" s="1"/>
  <c r="CD91" i="3"/>
  <c r="CI91" i="3" s="1"/>
  <c r="CT63" i="3"/>
  <c r="CV76" i="3"/>
  <c r="W21" i="3"/>
  <c r="CO98" i="3"/>
  <c r="CT76" i="3"/>
  <c r="CF36" i="3"/>
  <c r="CK36" i="3" s="1"/>
  <c r="DA97" i="3"/>
  <c r="DF97" i="3" s="1"/>
  <c r="CT87" i="3"/>
  <c r="CD36" i="3"/>
  <c r="CI36" i="3" s="1"/>
  <c r="CD101" i="3"/>
  <c r="CI101" i="3" s="1"/>
  <c r="CY97" i="3"/>
  <c r="DD97" i="3" s="1"/>
  <c r="CO96" i="3"/>
  <c r="CO75" i="3"/>
  <c r="CQ75" i="3"/>
  <c r="CO52" i="3"/>
  <c r="CO63" i="3"/>
  <c r="CQ79" i="3"/>
  <c r="CO36" i="3"/>
  <c r="CO79" i="3"/>
  <c r="CY52" i="3"/>
  <c r="DD52" i="3" s="1"/>
  <c r="CQ63" i="3"/>
  <c r="CT59" i="3"/>
  <c r="CF79" i="3"/>
  <c r="CK79" i="3" s="1"/>
  <c r="CF88" i="3"/>
  <c r="CK88" i="3" s="1"/>
  <c r="CD93" i="3"/>
  <c r="CI93" i="3" s="1"/>
  <c r="CY113" i="3"/>
  <c r="DD113" i="3" s="1"/>
  <c r="CD88" i="3"/>
  <c r="CI88" i="3" s="1"/>
  <c r="CD26" i="3"/>
  <c r="CI26" i="3" s="1"/>
  <c r="CY91" i="3"/>
  <c r="DD91" i="3" s="1"/>
  <c r="CY88" i="3"/>
  <c r="DD88" i="3" s="1"/>
  <c r="CF101" i="3"/>
  <c r="CK101" i="3" s="1"/>
  <c r="CF57" i="3"/>
  <c r="CK57" i="3" s="1"/>
  <c r="DJ105" i="3"/>
  <c r="S105" i="3" s="1"/>
  <c r="AG105" i="3" s="1"/>
  <c r="CY81" i="3"/>
  <c r="DD81" i="3" s="1"/>
  <c r="CD90" i="3"/>
  <c r="CI90" i="3" s="1"/>
  <c r="DH105" i="3"/>
  <c r="Q105" i="3" s="1"/>
  <c r="AE105" i="3" s="1"/>
  <c r="CD81" i="3"/>
  <c r="CI81" i="3" s="1"/>
  <c r="DA81" i="3"/>
  <c r="DF81" i="3" s="1"/>
  <c r="CV105" i="3"/>
  <c r="DB105" i="3" s="1"/>
  <c r="DG105" i="3" s="1"/>
  <c r="CY101" i="3"/>
  <c r="DD101" i="3" s="1"/>
  <c r="CY38" i="3"/>
  <c r="DD38" i="3" s="1"/>
  <c r="CF96" i="3"/>
  <c r="CK96" i="3" s="1"/>
  <c r="CO38" i="3"/>
  <c r="CQ38" i="3"/>
  <c r="CO93" i="3"/>
  <c r="CO101" i="3"/>
  <c r="CY96" i="3"/>
  <c r="DD96" i="3" s="1"/>
  <c r="DA93" i="3"/>
  <c r="DF93" i="3" s="1"/>
  <c r="CQ93" i="3"/>
  <c r="CQ101" i="3"/>
  <c r="DA96" i="3"/>
  <c r="DF96" i="3" s="1"/>
  <c r="CD96" i="3"/>
  <c r="CI96" i="3" s="1"/>
  <c r="CD94" i="3"/>
  <c r="CI94" i="3" s="1"/>
  <c r="CF115" i="3"/>
  <c r="CK115" i="3" s="1"/>
  <c r="CD86" i="3"/>
  <c r="CI86" i="3" s="1"/>
  <c r="CD57" i="3"/>
  <c r="CI57" i="3" s="1"/>
  <c r="CF94" i="3"/>
  <c r="CK94" i="3" s="1"/>
  <c r="CF81" i="3"/>
  <c r="CK81" i="3" s="1"/>
  <c r="CF98" i="3"/>
  <c r="CK98" i="3" s="1"/>
  <c r="CF48" i="3"/>
  <c r="CK48" i="3" s="1"/>
  <c r="CD100" i="3"/>
  <c r="CI100" i="3" s="1"/>
  <c r="CY107" i="3"/>
  <c r="DD107" i="3" s="1"/>
  <c r="CD40" i="3"/>
  <c r="CI40" i="3" s="1"/>
  <c r="CV107" i="3"/>
  <c r="CT83" i="3"/>
  <c r="CQ98" i="3"/>
  <c r="CV83" i="3"/>
  <c r="CQ21" i="3"/>
  <c r="CQ48" i="3"/>
  <c r="CQ81" i="3"/>
  <c r="CO90" i="3"/>
  <c r="CO88" i="3"/>
  <c r="CO97" i="3"/>
  <c r="CO65" i="3"/>
  <c r="CO94" i="3"/>
  <c r="CT52" i="3"/>
  <c r="CZ52" i="3" s="1"/>
  <c r="DE52" i="3" s="1"/>
  <c r="CF97" i="3"/>
  <c r="CK97" i="3" s="1"/>
  <c r="CD97" i="3"/>
  <c r="CI97" i="3" s="1"/>
  <c r="CT85" i="3"/>
  <c r="CZ85" i="3" s="1"/>
  <c r="DE85" i="3" s="1"/>
  <c r="CT105" i="3"/>
  <c r="CZ105" i="3" s="1"/>
  <c r="DE105" i="3" s="1"/>
  <c r="CO81" i="3"/>
  <c r="CO48" i="3"/>
  <c r="CD45" i="3"/>
  <c r="CI45" i="3" s="1"/>
  <c r="CQ65" i="3"/>
  <c r="CQ94" i="3"/>
  <c r="CQ88" i="3"/>
  <c r="CQ97" i="3"/>
  <c r="CT107" i="3"/>
  <c r="CD98" i="3"/>
  <c r="CI98" i="3" s="1"/>
  <c r="CY112" i="3"/>
  <c r="DD112" i="3" s="1"/>
  <c r="CF100" i="3"/>
  <c r="CK100" i="3" s="1"/>
  <c r="CD102" i="3"/>
  <c r="CI102" i="3" s="1"/>
  <c r="DA100" i="3"/>
  <c r="DF100" i="3" s="1"/>
  <c r="CD114" i="3"/>
  <c r="CI114" i="3" s="1"/>
  <c r="CY45" i="3"/>
  <c r="DD45" i="3" s="1"/>
  <c r="CF52" i="3"/>
  <c r="CK52" i="3" s="1"/>
  <c r="CY115" i="3"/>
  <c r="DD115" i="3" s="1"/>
  <c r="DA33" i="3"/>
  <c r="DF33" i="3" s="1"/>
  <c r="CF40" i="3"/>
  <c r="CK40" i="3" s="1"/>
  <c r="CT42" i="3"/>
  <c r="CO45" i="3"/>
  <c r="CO40" i="3"/>
  <c r="CQ45" i="3"/>
  <c r="CY100" i="3"/>
  <c r="DD100" i="3" s="1"/>
  <c r="CF30" i="3"/>
  <c r="CK30" i="3" s="1"/>
  <c r="CY62" i="3"/>
  <c r="DD62" i="3" s="1"/>
  <c r="CF90" i="3"/>
  <c r="CK90" i="3" s="1"/>
  <c r="CF87" i="3"/>
  <c r="CK87" i="3" s="1"/>
  <c r="CF89" i="3"/>
  <c r="CK89" i="3" s="1"/>
  <c r="DA39" i="3"/>
  <c r="DF39" i="3" s="1"/>
  <c r="CU21" i="3"/>
  <c r="DA21" i="3" s="1"/>
  <c r="DF21" i="3" s="1"/>
  <c r="CS21" i="3"/>
  <c r="CY21" i="3" s="1"/>
  <c r="DD21" i="3" s="1"/>
  <c r="CY33" i="3"/>
  <c r="DD33" i="3" s="1"/>
  <c r="CY59" i="3"/>
  <c r="DD59" i="3" s="1"/>
  <c r="CQ51" i="3"/>
  <c r="CQ47" i="3"/>
  <c r="CO31" i="3"/>
  <c r="CO57" i="3"/>
  <c r="CO30" i="3"/>
  <c r="CQ31" i="3"/>
  <c r="CQ57" i="3"/>
  <c r="CT81" i="3"/>
  <c r="CZ81" i="3" s="1"/>
  <c r="DE81" i="3" s="1"/>
  <c r="CQ100" i="3"/>
  <c r="CQ76" i="3"/>
  <c r="CO100" i="3"/>
  <c r="CO76" i="3"/>
  <c r="CO51" i="3"/>
  <c r="CO47" i="3"/>
  <c r="CY77" i="3"/>
  <c r="DD77" i="3" s="1"/>
  <c r="DA58" i="3"/>
  <c r="DF58" i="3" s="1"/>
  <c r="DA114" i="3"/>
  <c r="DF114" i="3" s="1"/>
  <c r="DA35" i="3"/>
  <c r="DF35" i="3" s="1"/>
  <c r="CF114" i="3"/>
  <c r="CK114" i="3" s="1"/>
  <c r="CY114" i="3"/>
  <c r="DD114" i="3" s="1"/>
  <c r="CY106" i="3"/>
  <c r="DD106" i="3" s="1"/>
  <c r="CD115" i="3"/>
  <c r="CI115" i="3" s="1"/>
  <c r="CQ114" i="3"/>
  <c r="CO114" i="3"/>
  <c r="CO33" i="3"/>
  <c r="CQ33" i="3"/>
  <c r="CF59" i="3"/>
  <c r="CK59" i="3" s="1"/>
  <c r="CD58" i="3"/>
  <c r="CI58" i="3" s="1"/>
  <c r="DA46" i="3"/>
  <c r="DF46" i="3" s="1"/>
  <c r="CY58" i="3"/>
  <c r="DD58" i="3" s="1"/>
  <c r="CY39" i="3"/>
  <c r="DD39" i="3" s="1"/>
  <c r="CF102" i="3"/>
  <c r="CK102" i="3" s="1"/>
  <c r="DH55" i="3"/>
  <c r="Q55" i="3" s="1"/>
  <c r="AE55" i="3" s="1"/>
  <c r="CD44" i="3"/>
  <c r="CI44" i="3" s="1"/>
  <c r="DA78" i="3"/>
  <c r="DF78" i="3" s="1"/>
  <c r="DJ78" i="3" s="1"/>
  <c r="S78" i="3" s="1"/>
  <c r="AG78" i="3" s="1"/>
  <c r="CD49" i="3"/>
  <c r="CI49" i="3" s="1"/>
  <c r="BY21" i="3"/>
  <c r="CD21" i="3" s="1"/>
  <c r="CI21" i="3" s="1"/>
  <c r="CB21" i="3"/>
  <c r="CG21" i="3" s="1"/>
  <c r="CL21" i="3" s="1"/>
  <c r="BZ21" i="3"/>
  <c r="CE21" i="3" s="1"/>
  <c r="CJ21" i="3" s="1"/>
  <c r="BX21" i="3"/>
  <c r="CA21" i="3"/>
  <c r="CF21" i="3" s="1"/>
  <c r="CK21" i="3" s="1"/>
  <c r="DA112" i="3"/>
  <c r="DF112" i="3" s="1"/>
  <c r="CD87" i="3"/>
  <c r="CI87" i="3" s="1"/>
  <c r="CF91" i="3"/>
  <c r="CK91" i="3" s="1"/>
  <c r="CD111" i="3"/>
  <c r="CI111" i="3" s="1"/>
  <c r="CD46" i="3"/>
  <c r="CI46" i="3" s="1"/>
  <c r="CD106" i="3"/>
  <c r="CI106" i="3" s="1"/>
  <c r="CY46" i="3"/>
  <c r="DD46" i="3" s="1"/>
  <c r="CF78" i="3"/>
  <c r="CK78" i="3" s="1"/>
  <c r="CY104" i="3"/>
  <c r="DD104" i="3" s="1"/>
  <c r="CD112" i="3"/>
  <c r="CI112" i="3" s="1"/>
  <c r="DA77" i="3"/>
  <c r="DF77" i="3" s="1"/>
  <c r="CD59" i="3"/>
  <c r="CI59" i="3" s="1"/>
  <c r="CY49" i="3"/>
  <c r="DD49" i="3" s="1"/>
  <c r="CF39" i="3"/>
  <c r="CK39" i="3" s="1"/>
  <c r="CD39" i="3"/>
  <c r="CI39" i="3" s="1"/>
  <c r="DA49" i="3"/>
  <c r="DF49" i="3" s="1"/>
  <c r="CF32" i="3"/>
  <c r="CK32" i="3" s="1"/>
  <c r="CF46" i="3"/>
  <c r="CK46" i="3" s="1"/>
  <c r="CF49" i="3"/>
  <c r="CK49" i="3" s="1"/>
  <c r="DA104" i="3"/>
  <c r="DF104" i="3" s="1"/>
  <c r="CD32" i="3"/>
  <c r="CI32" i="3" s="1"/>
  <c r="CF29" i="3"/>
  <c r="CK29" i="3" s="1"/>
  <c r="CF58" i="3"/>
  <c r="CK58" i="3" s="1"/>
  <c r="CF106" i="3"/>
  <c r="CK106" i="3" s="1"/>
  <c r="CT93" i="3"/>
  <c r="CZ93" i="3" s="1"/>
  <c r="DE93" i="3" s="1"/>
  <c r="CT101" i="3"/>
  <c r="CZ101" i="3" s="1"/>
  <c r="DE101" i="3" s="1"/>
  <c r="CT30" i="3"/>
  <c r="CO111" i="3"/>
  <c r="CQ111" i="3"/>
  <c r="CV59" i="3"/>
  <c r="CQ39" i="3"/>
  <c r="CQ46" i="3"/>
  <c r="CQ59" i="3"/>
  <c r="CQ107" i="3"/>
  <c r="CO87" i="3"/>
  <c r="CO39" i="3"/>
  <c r="CO58" i="3"/>
  <c r="CO49" i="3"/>
  <c r="CO106" i="3"/>
  <c r="CT57" i="3"/>
  <c r="CZ57" i="3" s="1"/>
  <c r="DE57" i="3" s="1"/>
  <c r="CT88" i="3"/>
  <c r="CZ88" i="3" s="1"/>
  <c r="DE88" i="3" s="1"/>
  <c r="CV101" i="3"/>
  <c r="CQ106" i="3"/>
  <c r="CQ49" i="3"/>
  <c r="CQ58" i="3"/>
  <c r="CO107" i="3"/>
  <c r="CO102" i="3"/>
  <c r="CV57" i="3"/>
  <c r="CO46" i="3"/>
  <c r="CO59" i="3"/>
  <c r="CF86" i="3"/>
  <c r="CK86" i="3" s="1"/>
  <c r="CD70" i="3"/>
  <c r="CI70" i="3" s="1"/>
  <c r="CF111" i="3"/>
  <c r="CK111" i="3" s="1"/>
  <c r="CD35" i="3"/>
  <c r="CI35" i="3" s="1"/>
  <c r="CD78" i="3"/>
  <c r="CI78" i="3" s="1"/>
  <c r="CF35" i="3"/>
  <c r="CK35" i="3" s="1"/>
  <c r="CY42" i="3"/>
  <c r="DD42" i="3" s="1"/>
  <c r="DJ55" i="3"/>
  <c r="S55" i="3" s="1"/>
  <c r="AG55" i="3" s="1"/>
  <c r="DA51" i="3"/>
  <c r="DF51" i="3" s="1"/>
  <c r="CF112" i="3"/>
  <c r="CK112" i="3" s="1"/>
  <c r="CD61" i="3"/>
  <c r="CI61" i="3" s="1"/>
  <c r="CD113" i="3"/>
  <c r="CI113" i="3" s="1"/>
  <c r="CY61" i="3"/>
  <c r="DD61" i="3" s="1"/>
  <c r="DJ61" i="3" s="1"/>
  <c r="S61" i="3" s="1"/>
  <c r="AG61" i="3" s="1"/>
  <c r="CD47" i="3"/>
  <c r="CI47" i="3" s="1"/>
  <c r="CT62" i="3"/>
  <c r="CV109" i="3"/>
  <c r="DB109" i="3" s="1"/>
  <c r="DG109" i="3" s="1"/>
  <c r="CV53" i="3"/>
  <c r="CV79" i="3"/>
  <c r="CO89" i="3"/>
  <c r="CO43" i="3"/>
  <c r="CT22" i="3"/>
  <c r="CT46" i="3"/>
  <c r="CT109" i="3"/>
  <c r="CZ109" i="3" s="1"/>
  <c r="DE109" i="3" s="1"/>
  <c r="CQ89" i="3"/>
  <c r="CQ43" i="3"/>
  <c r="CV94" i="3"/>
  <c r="CV47" i="3"/>
  <c r="CV62" i="3"/>
  <c r="CT79" i="3"/>
  <c r="CZ79" i="3" s="1"/>
  <c r="DE79" i="3" s="1"/>
  <c r="CT53" i="3"/>
  <c r="CZ53" i="3" s="1"/>
  <c r="DE53" i="3" s="1"/>
  <c r="CT94" i="3"/>
  <c r="CZ94" i="3" s="1"/>
  <c r="DE94" i="3" s="1"/>
  <c r="CT47" i="3"/>
  <c r="CZ47" i="3" s="1"/>
  <c r="DE47" i="3" s="1"/>
  <c r="CT27" i="3"/>
  <c r="CZ27" i="3" s="1"/>
  <c r="DE27" i="3" s="1"/>
  <c r="CT50" i="3"/>
  <c r="CZ50" i="3" s="1"/>
  <c r="DE50" i="3" s="1"/>
  <c r="CO83" i="3"/>
  <c r="CO32" i="3"/>
  <c r="DA42" i="3"/>
  <c r="DF42" i="3" s="1"/>
  <c r="CV27" i="3"/>
  <c r="CV50" i="3"/>
  <c r="CV38" i="3"/>
  <c r="CV55" i="3"/>
  <c r="DB55" i="3" s="1"/>
  <c r="DG55" i="3" s="1"/>
  <c r="CT89" i="3"/>
  <c r="CT43" i="3"/>
  <c r="CZ43" i="3" s="1"/>
  <c r="DE43" i="3" s="1"/>
  <c r="CT86" i="3"/>
  <c r="CT69" i="3"/>
  <c r="CT37" i="3"/>
  <c r="CZ37" i="3" s="1"/>
  <c r="DE37" i="3" s="1"/>
  <c r="CO91" i="3"/>
  <c r="CV43" i="3"/>
  <c r="CV89" i="3"/>
  <c r="CV69" i="3"/>
  <c r="CV37" i="3"/>
  <c r="CT48" i="3"/>
  <c r="CZ48" i="3" s="1"/>
  <c r="DE48" i="3" s="1"/>
  <c r="CT40" i="3"/>
  <c r="CZ40" i="3" s="1"/>
  <c r="DE40" i="3" s="1"/>
  <c r="CD77" i="3"/>
  <c r="CI77" i="3" s="1"/>
  <c r="CQ86" i="3"/>
  <c r="CQ42" i="3"/>
  <c r="CQ35" i="3"/>
  <c r="CQ83" i="3"/>
  <c r="CQ32" i="3"/>
  <c r="CV96" i="3"/>
  <c r="CV85" i="3"/>
  <c r="CV48" i="3"/>
  <c r="CV40" i="3"/>
  <c r="CT55" i="3"/>
  <c r="CZ55" i="3" s="1"/>
  <c r="DE55" i="3" s="1"/>
  <c r="CT38" i="3"/>
  <c r="CZ38" i="3" s="1"/>
  <c r="DE38" i="3" s="1"/>
  <c r="CO86" i="3"/>
  <c r="CO42" i="3"/>
  <c r="CO35" i="3"/>
  <c r="CQ91" i="3"/>
  <c r="CY92" i="3"/>
  <c r="DD92" i="3" s="1"/>
  <c r="CD56" i="3"/>
  <c r="CI56" i="3" s="1"/>
  <c r="DA83" i="3"/>
  <c r="DF83" i="3" s="1"/>
  <c r="CF77" i="3"/>
  <c r="CK77" i="3" s="1"/>
  <c r="CF62" i="3"/>
  <c r="CK62" i="3" s="1"/>
  <c r="CD62" i="3"/>
  <c r="CI62" i="3" s="1"/>
  <c r="DA25" i="3"/>
  <c r="DF25" i="3" s="1"/>
  <c r="CD110" i="3"/>
  <c r="CI110" i="3" s="1"/>
  <c r="DA62" i="3"/>
  <c r="DF62" i="3" s="1"/>
  <c r="DA29" i="3"/>
  <c r="DF29" i="3" s="1"/>
  <c r="DA110" i="3"/>
  <c r="DF110" i="3" s="1"/>
  <c r="CY51" i="3"/>
  <c r="DD51" i="3" s="1"/>
  <c r="CF70" i="3"/>
  <c r="CK70" i="3" s="1"/>
  <c r="CY22" i="3"/>
  <c r="DD22" i="3" s="1"/>
  <c r="CV60" i="3"/>
  <c r="DB60" i="3" s="1"/>
  <c r="DG60" i="3" s="1"/>
  <c r="CV98" i="3"/>
  <c r="CY83" i="3"/>
  <c r="DD83" i="3" s="1"/>
  <c r="CY56" i="3"/>
  <c r="DD56" i="3" s="1"/>
  <c r="CT98" i="3"/>
  <c r="DA70" i="3"/>
  <c r="DF70" i="3" s="1"/>
  <c r="CY47" i="3"/>
  <c r="DD47" i="3" s="1"/>
  <c r="CF47" i="3"/>
  <c r="CK47" i="3" s="1"/>
  <c r="CY29" i="3"/>
  <c r="DD29" i="3" s="1"/>
  <c r="CV39" i="3"/>
  <c r="CV102" i="3"/>
  <c r="CV54" i="3"/>
  <c r="CV90" i="3"/>
  <c r="CQ62" i="3"/>
  <c r="CQ70" i="3"/>
  <c r="CQ25" i="3"/>
  <c r="CT91" i="3"/>
  <c r="CT110" i="3"/>
  <c r="CT95" i="3"/>
  <c r="CZ95" i="3" s="1"/>
  <c r="DE95" i="3" s="1"/>
  <c r="CF83" i="3"/>
  <c r="CK83" i="3" s="1"/>
  <c r="CD65" i="3"/>
  <c r="CI65" i="3" s="1"/>
  <c r="DA86" i="3"/>
  <c r="DF86" i="3" s="1"/>
  <c r="CF65" i="3"/>
  <c r="CK65" i="3" s="1"/>
  <c r="CV75" i="3"/>
  <c r="CT99" i="3"/>
  <c r="CZ99" i="3" s="1"/>
  <c r="DE99" i="3" s="1"/>
  <c r="CT36" i="3"/>
  <c r="CZ36" i="3" s="1"/>
  <c r="DE36" i="3" s="1"/>
  <c r="CT68" i="3"/>
  <c r="CZ68" i="3" s="1"/>
  <c r="DE68" i="3" s="1"/>
  <c r="CT75" i="3"/>
  <c r="CZ75" i="3" s="1"/>
  <c r="DE75" i="3" s="1"/>
  <c r="CT49" i="3"/>
  <c r="CT100" i="3"/>
  <c r="CD82" i="3"/>
  <c r="CI82" i="3" s="1"/>
  <c r="DA80" i="3"/>
  <c r="DF80" i="3" s="1"/>
  <c r="DH80" i="3" s="1"/>
  <c r="Q80" i="3" s="1"/>
  <c r="AE80" i="3" s="1"/>
  <c r="CD92" i="3"/>
  <c r="CI92" i="3" s="1"/>
  <c r="CV99" i="3"/>
  <c r="CV36" i="3"/>
  <c r="CV82" i="3"/>
  <c r="CT82" i="3"/>
  <c r="CD25" i="3"/>
  <c r="CI25" i="3" s="1"/>
  <c r="CD83" i="3"/>
  <c r="CI83" i="3" s="1"/>
  <c r="CF104" i="3"/>
  <c r="CK104" i="3" s="1"/>
  <c r="CD104" i="3"/>
  <c r="CI104" i="3" s="1"/>
  <c r="CY65" i="3"/>
  <c r="DD65" i="3" s="1"/>
  <c r="CV29" i="3"/>
  <c r="CV91" i="3"/>
  <c r="CV95" i="3"/>
  <c r="DB95" i="3" s="1"/>
  <c r="DG95" i="3" s="1"/>
  <c r="CO70" i="3"/>
  <c r="CO62" i="3"/>
  <c r="CT32" i="3"/>
  <c r="CT61" i="3"/>
  <c r="CZ61" i="3" s="1"/>
  <c r="DE61" i="3" s="1"/>
  <c r="CT114" i="3"/>
  <c r="CZ114" i="3" s="1"/>
  <c r="DE114" i="3" s="1"/>
  <c r="CQ29" i="3"/>
  <c r="CV111" i="3"/>
  <c r="CV32" i="3"/>
  <c r="CV61" i="3"/>
  <c r="DB61" i="3" s="1"/>
  <c r="DG61" i="3" s="1"/>
  <c r="CV114" i="3"/>
  <c r="CT102" i="3"/>
  <c r="CZ102" i="3" s="1"/>
  <c r="DE102" i="3" s="1"/>
  <c r="CT54" i="3"/>
  <c r="CZ54" i="3" s="1"/>
  <c r="DE54" i="3" s="1"/>
  <c r="CT90" i="3"/>
  <c r="CZ90" i="3" s="1"/>
  <c r="DE90" i="3" s="1"/>
  <c r="CY110" i="3"/>
  <c r="DD110" i="3" s="1"/>
  <c r="CT96" i="3"/>
  <c r="CD29" i="3"/>
  <c r="CI29" i="3" s="1"/>
  <c r="CY86" i="3"/>
  <c r="DD86" i="3" s="1"/>
  <c r="CF82" i="3"/>
  <c r="CK82" i="3" s="1"/>
  <c r="CV49" i="3"/>
  <c r="CV100" i="3"/>
  <c r="CV22" i="3"/>
  <c r="CT39" i="3"/>
  <c r="CO22" i="3"/>
  <c r="CO25" i="3"/>
  <c r="CO29" i="3"/>
  <c r="CO104" i="3"/>
  <c r="CT111" i="3"/>
  <c r="CZ111" i="3" s="1"/>
  <c r="DE111" i="3" s="1"/>
  <c r="CT60" i="3"/>
  <c r="CZ60" i="3" s="1"/>
  <c r="DE60" i="3" s="1"/>
  <c r="CT29" i="3"/>
  <c r="CT104" i="3"/>
  <c r="CZ104" i="3" s="1"/>
  <c r="DE104" i="3" s="1"/>
  <c r="CY70" i="3"/>
  <c r="DD70" i="3" s="1"/>
  <c r="CF25" i="3"/>
  <c r="CK25" i="3" s="1"/>
  <c r="CF110" i="3"/>
  <c r="CK110" i="3" s="1"/>
  <c r="CF113" i="3"/>
  <c r="CK113" i="3" s="1"/>
  <c r="DA82" i="3"/>
  <c r="DF82" i="3" s="1"/>
  <c r="DA56" i="3"/>
  <c r="DF56" i="3" s="1"/>
  <c r="CT84" i="3"/>
  <c r="CZ84" i="3" s="1"/>
  <c r="DE84" i="3" s="1"/>
  <c r="CV84" i="3"/>
  <c r="CO82" i="3"/>
  <c r="CV112" i="3"/>
  <c r="CQ112" i="3"/>
  <c r="CV35" i="3"/>
  <c r="CV80" i="3"/>
  <c r="DB80" i="3" s="1"/>
  <c r="DG80" i="3" s="1"/>
  <c r="CQ110" i="3"/>
  <c r="CV25" i="3"/>
  <c r="CO110" i="3"/>
  <c r="CT25" i="3"/>
  <c r="CO113" i="3"/>
  <c r="CT113" i="3"/>
  <c r="CO112" i="3"/>
  <c r="CT112" i="3"/>
  <c r="CQ82" i="3"/>
  <c r="CV113" i="3"/>
  <c r="CT33" i="3"/>
  <c r="CT80" i="3"/>
  <c r="CZ80" i="3" s="1"/>
  <c r="DE80" i="3" s="1"/>
  <c r="CT35" i="3"/>
  <c r="CV65" i="3"/>
  <c r="CV115" i="3"/>
  <c r="DB115" i="3" s="1"/>
  <c r="DG115" i="3" s="1"/>
  <c r="CT65" i="3"/>
  <c r="CZ65" i="3" s="1"/>
  <c r="DE65" i="3" s="1"/>
  <c r="CT115" i="3"/>
  <c r="CZ115" i="3" s="1"/>
  <c r="DE115" i="3" s="1"/>
  <c r="DJ60" i="3"/>
  <c r="S60" i="3" s="1"/>
  <c r="AG60" i="3" s="1"/>
  <c r="CV92" i="3"/>
  <c r="CV28" i="3"/>
  <c r="CQ56" i="3"/>
  <c r="CV71" i="3"/>
  <c r="CV44" i="3"/>
  <c r="CV51" i="3"/>
  <c r="CV31" i="3"/>
  <c r="CQ44" i="3"/>
  <c r="CO44" i="3"/>
  <c r="CO71" i="3"/>
  <c r="CT108" i="3"/>
  <c r="CT28" i="3"/>
  <c r="CT92" i="3"/>
  <c r="CT64" i="3"/>
  <c r="CZ64" i="3" s="1"/>
  <c r="DE64" i="3" s="1"/>
  <c r="CT34" i="3"/>
  <c r="CZ34" i="3" s="1"/>
  <c r="DE34" i="3" s="1"/>
  <c r="CT71" i="3"/>
  <c r="CT44" i="3"/>
  <c r="CZ44" i="3" s="1"/>
  <c r="DE44" i="3" s="1"/>
  <c r="CT56" i="3"/>
  <c r="CT21" i="3"/>
  <c r="CQ26" i="3"/>
  <c r="CQ73" i="3"/>
  <c r="CV106" i="3"/>
  <c r="CV70" i="3"/>
  <c r="CV58" i="3"/>
  <c r="CO56" i="3"/>
  <c r="CO21" i="3"/>
  <c r="CT31" i="3"/>
  <c r="CZ31" i="3" s="1"/>
  <c r="DE31" i="3" s="1"/>
  <c r="CT45" i="3"/>
  <c r="CT51" i="3"/>
  <c r="CV73" i="3"/>
  <c r="CV26" i="3"/>
  <c r="CV24" i="3"/>
  <c r="CV56" i="3"/>
  <c r="CV21" i="3"/>
  <c r="CV64" i="3"/>
  <c r="CQ108" i="3"/>
  <c r="CQ92" i="3"/>
  <c r="CQ28" i="3"/>
  <c r="CT103" i="3"/>
  <c r="CT26" i="3"/>
  <c r="CT24" i="3"/>
  <c r="CT74" i="3"/>
  <c r="CT73" i="3"/>
  <c r="CO24" i="3"/>
  <c r="CO26" i="3"/>
  <c r="CO73" i="3"/>
  <c r="CO103" i="3"/>
  <c r="CO74" i="3"/>
  <c r="CO28" i="3"/>
  <c r="CO92" i="3"/>
  <c r="CO108" i="3"/>
  <c r="CT106" i="3"/>
  <c r="CT70" i="3"/>
  <c r="CT58" i="3"/>
  <c r="DJ68" i="3"/>
  <c r="S68" i="3" s="1"/>
  <c r="AG68" i="3" s="1"/>
  <c r="CY82" i="3"/>
  <c r="DD82" i="3" s="1"/>
  <c r="CD103" i="3"/>
  <c r="CI103" i="3" s="1"/>
  <c r="CY99" i="3"/>
  <c r="DD99" i="3" s="1"/>
  <c r="DA103" i="3"/>
  <c r="DF103" i="3" s="1"/>
  <c r="CY108" i="3"/>
  <c r="DD108" i="3" s="1"/>
  <c r="DJ64" i="3"/>
  <c r="S64" i="3" s="1"/>
  <c r="AG64" i="3" s="1"/>
  <c r="DH66" i="3"/>
  <c r="Q66" i="3" s="1"/>
  <c r="AE66" i="3" s="1"/>
  <c r="DJ66" i="3"/>
  <c r="S66" i="3" s="1"/>
  <c r="AG66" i="3" s="1"/>
  <c r="CF26" i="3"/>
  <c r="CK26" i="3" s="1"/>
  <c r="CF92" i="3"/>
  <c r="CK92" i="3" s="1"/>
  <c r="DH64" i="3"/>
  <c r="Q64" i="3" s="1"/>
  <c r="AE64" i="3" s="1"/>
  <c r="CY73" i="3"/>
  <c r="DD73" i="3" s="1"/>
  <c r="CD74" i="3"/>
  <c r="CI74" i="3" s="1"/>
  <c r="DA26" i="3"/>
  <c r="DF26" i="3" s="1"/>
  <c r="CY28" i="3"/>
  <c r="DD28" i="3" s="1"/>
  <c r="CD71" i="3"/>
  <c r="CI71" i="3" s="1"/>
  <c r="CF56" i="3"/>
  <c r="CK56" i="3" s="1"/>
  <c r="CY103" i="3"/>
  <c r="DD103" i="3" s="1"/>
  <c r="CF42" i="3"/>
  <c r="CK42" i="3" s="1"/>
  <c r="CD73" i="3"/>
  <c r="CI73" i="3" s="1"/>
  <c r="CF24" i="3"/>
  <c r="CK24" i="3" s="1"/>
  <c r="DA108" i="3"/>
  <c r="DF108" i="3" s="1"/>
  <c r="CF44" i="3"/>
  <c r="CK44" i="3" s="1"/>
  <c r="CY44" i="3"/>
  <c r="DD44" i="3" s="1"/>
  <c r="DA73" i="3"/>
  <c r="DF73" i="3" s="1"/>
  <c r="CF103" i="3"/>
  <c r="CK103" i="3" s="1"/>
  <c r="DA28" i="3"/>
  <c r="DF28" i="3" s="1"/>
  <c r="CD28" i="3"/>
  <c r="CI28" i="3" s="1"/>
  <c r="DA74" i="3"/>
  <c r="DF74" i="3" s="1"/>
  <c r="CF108" i="3"/>
  <c r="CK108" i="3" s="1"/>
  <c r="CF74" i="3"/>
  <c r="CK74" i="3" s="1"/>
  <c r="DA92" i="3"/>
  <c r="DF92" i="3" s="1"/>
  <c r="DA44" i="3"/>
  <c r="DF44" i="3" s="1"/>
  <c r="CF28" i="3"/>
  <c r="CK28" i="3" s="1"/>
  <c r="CF73" i="3"/>
  <c r="CK73" i="3" s="1"/>
  <c r="CF71" i="3"/>
  <c r="CK71" i="3" s="1"/>
  <c r="CD24" i="3"/>
  <c r="CI24" i="3" s="1"/>
  <c r="CD108" i="3"/>
  <c r="CI108" i="3" s="1"/>
  <c r="DA31" i="3"/>
  <c r="DF31" i="3" s="1"/>
  <c r="CD22" i="3"/>
  <c r="CI22" i="3" s="1"/>
  <c r="DA111" i="3"/>
  <c r="DF111" i="3" s="1"/>
  <c r="CD31" i="3"/>
  <c r="CI31" i="3" s="1"/>
  <c r="CY76" i="3"/>
  <c r="DD76" i="3" s="1"/>
  <c r="CD51" i="3"/>
  <c r="CI51" i="3" s="1"/>
  <c r="CF51" i="3"/>
  <c r="CK51" i="3" s="1"/>
  <c r="DH68" i="3"/>
  <c r="Q68" i="3" s="1"/>
  <c r="AE68" i="3" s="1"/>
  <c r="CF31" i="3"/>
  <c r="CK31" i="3" s="1"/>
  <c r="CF33" i="3"/>
  <c r="CK33" i="3" s="1"/>
  <c r="CF60" i="3"/>
  <c r="CK60" i="3" s="1"/>
  <c r="CD76" i="3"/>
  <c r="CI76" i="3" s="1"/>
  <c r="DA65" i="3"/>
  <c r="DF65" i="3" s="1"/>
  <c r="DH60" i="3"/>
  <c r="Q60" i="3" s="1"/>
  <c r="AE60" i="3" s="1"/>
  <c r="CY111" i="3"/>
  <c r="DD111" i="3" s="1"/>
  <c r="CY36" i="3"/>
  <c r="DD36" i="3" s="1"/>
  <c r="CF43" i="3"/>
  <c r="CK43" i="3" s="1"/>
  <c r="CF76" i="3"/>
  <c r="CK76" i="3" s="1"/>
  <c r="CY31" i="3"/>
  <c r="DD31" i="3" s="1"/>
  <c r="CD60" i="3"/>
  <c r="CI60" i="3" s="1"/>
  <c r="CF22" i="3"/>
  <c r="CK22" i="3" s="1"/>
  <c r="CD43" i="3"/>
  <c r="CI43" i="3" s="1"/>
  <c r="CD33" i="3"/>
  <c r="CI33" i="3" s="1"/>
  <c r="CF61" i="3"/>
  <c r="CK61" i="3" s="1"/>
  <c r="DJ27" i="3" l="1"/>
  <c r="S27" i="3" s="1"/>
  <c r="AG27" i="3" s="1"/>
  <c r="DH50" i="3"/>
  <c r="Q50" i="3" s="1"/>
  <c r="AE50" i="3" s="1"/>
  <c r="CV86" i="3"/>
  <c r="CV81" i="3"/>
  <c r="DB81" i="3" s="1"/>
  <c r="DG81" i="3" s="1"/>
  <c r="DI81" i="3" s="1"/>
  <c r="R81" i="3" s="1"/>
  <c r="AF81" i="3" s="1"/>
  <c r="CQ103" i="3"/>
  <c r="CV110" i="3"/>
  <c r="DB110" i="3" s="1"/>
  <c r="DG110" i="3" s="1"/>
  <c r="DH59" i="3"/>
  <c r="Q59" i="3" s="1"/>
  <c r="AE59" i="3" s="1"/>
  <c r="DB27" i="3"/>
  <c r="DG27" i="3" s="1"/>
  <c r="DI27" i="3" s="1"/>
  <c r="R27" i="3" s="1"/>
  <c r="AF27" i="3" s="1"/>
  <c r="CZ97" i="3"/>
  <c r="DE97" i="3" s="1"/>
  <c r="CQ37" i="3"/>
  <c r="DB37" i="3" s="1"/>
  <c r="DG37" i="3" s="1"/>
  <c r="DI37" i="3" s="1"/>
  <c r="R37" i="3" s="1"/>
  <c r="AF37" i="3" s="1"/>
  <c r="DB64" i="3"/>
  <c r="DG64" i="3" s="1"/>
  <c r="DK64" i="3" s="1"/>
  <c r="T64" i="3" s="1"/>
  <c r="AH64" i="3" s="1"/>
  <c r="CZ96" i="3"/>
  <c r="DE96" i="3" s="1"/>
  <c r="CZ98" i="3"/>
  <c r="DE98" i="3" s="1"/>
  <c r="CZ69" i="3"/>
  <c r="DE69" i="3" s="1"/>
  <c r="CZ45" i="3"/>
  <c r="DE45" i="3" s="1"/>
  <c r="DH72" i="3"/>
  <c r="Q72" i="3" s="1"/>
  <c r="AE72" i="3" s="1"/>
  <c r="DJ72" i="3"/>
  <c r="S72" i="3" s="1"/>
  <c r="AG72" i="3" s="1"/>
  <c r="CY43" i="3"/>
  <c r="DD43" i="3" s="1"/>
  <c r="DJ43" i="3" s="1"/>
  <c r="S43" i="3" s="1"/>
  <c r="AG43" i="3" s="1"/>
  <c r="CV88" i="3"/>
  <c r="DB88" i="3" s="1"/>
  <c r="DG88" i="3" s="1"/>
  <c r="DI88" i="3" s="1"/>
  <c r="R88" i="3" s="1"/>
  <c r="AF88" i="3" s="1"/>
  <c r="DJ41" i="3"/>
  <c r="S41" i="3" s="1"/>
  <c r="AG41" i="3" s="1"/>
  <c r="CV103" i="3"/>
  <c r="DB103" i="3" s="1"/>
  <c r="DG103" i="3" s="1"/>
  <c r="CV42" i="3"/>
  <c r="DB42" i="3" s="1"/>
  <c r="DG42" i="3" s="1"/>
  <c r="DJ69" i="3"/>
  <c r="S69" i="3" s="1"/>
  <c r="AG69" i="3" s="1"/>
  <c r="DH69" i="3"/>
  <c r="Q69" i="3" s="1"/>
  <c r="AE69" i="3" s="1"/>
  <c r="CQ69" i="3"/>
  <c r="DB69" i="3" s="1"/>
  <c r="DG69" i="3" s="1"/>
  <c r="CQ34" i="3"/>
  <c r="CQ72" i="3"/>
  <c r="DB72" i="3" s="1"/>
  <c r="DG72" i="3" s="1"/>
  <c r="CV45" i="3"/>
  <c r="DB45" i="3" s="1"/>
  <c r="DG45" i="3" s="1"/>
  <c r="DB50" i="3"/>
  <c r="DG50" i="3" s="1"/>
  <c r="DK50" i="3" s="1"/>
  <c r="T50" i="3" s="1"/>
  <c r="AH50" i="3" s="1"/>
  <c r="CV30" i="3"/>
  <c r="CV74" i="3"/>
  <c r="DB74" i="3" s="1"/>
  <c r="DG74" i="3" s="1"/>
  <c r="CQ71" i="3"/>
  <c r="DB71" i="3" s="1"/>
  <c r="DG71" i="3" s="1"/>
  <c r="CV93" i="3"/>
  <c r="DB93" i="3" s="1"/>
  <c r="DG93" i="3" s="1"/>
  <c r="DK93" i="3" s="1"/>
  <c r="T93" i="3" s="1"/>
  <c r="AH93" i="3" s="1"/>
  <c r="CV108" i="3"/>
  <c r="DB108" i="3" s="1"/>
  <c r="DG108" i="3" s="1"/>
  <c r="CV78" i="3"/>
  <c r="DB78" i="3" s="1"/>
  <c r="DG78" i="3" s="1"/>
  <c r="CV41" i="3"/>
  <c r="DB41" i="3" s="1"/>
  <c r="DG41" i="3" s="1"/>
  <c r="DI41" i="3" s="1"/>
  <c r="R41" i="3" s="1"/>
  <c r="AF41" i="3" s="1"/>
  <c r="CQ36" i="3"/>
  <c r="DB36" i="3" s="1"/>
  <c r="DG36" i="3" s="1"/>
  <c r="DI36" i="3" s="1"/>
  <c r="R36" i="3" s="1"/>
  <c r="AF36" i="3" s="1"/>
  <c r="DB99" i="3"/>
  <c r="DG99" i="3" s="1"/>
  <c r="DI99" i="3" s="1"/>
  <c r="R99" i="3" s="1"/>
  <c r="AF99" i="3" s="1"/>
  <c r="CQ102" i="3"/>
  <c r="DB102" i="3" s="1"/>
  <c r="DG102" i="3" s="1"/>
  <c r="DI102" i="3" s="1"/>
  <c r="R102" i="3" s="1"/>
  <c r="AF102" i="3" s="1"/>
  <c r="CQ90" i="3"/>
  <c r="DB90" i="3" s="1"/>
  <c r="DG90" i="3" s="1"/>
  <c r="DK90" i="3" s="1"/>
  <c r="T90" i="3" s="1"/>
  <c r="AH90" i="3" s="1"/>
  <c r="CV46" i="3"/>
  <c r="DB46" i="3" s="1"/>
  <c r="DG46" i="3" s="1"/>
  <c r="CQ52" i="3"/>
  <c r="DB52" i="3" s="1"/>
  <c r="DG52" i="3" s="1"/>
  <c r="DK52" i="3" s="1"/>
  <c r="T52" i="3" s="1"/>
  <c r="AH52" i="3" s="1"/>
  <c r="DH57" i="3"/>
  <c r="Q57" i="3" s="1"/>
  <c r="AE57" i="3" s="1"/>
  <c r="CQ85" i="3"/>
  <c r="CV66" i="3"/>
  <c r="DB66" i="3" s="1"/>
  <c r="DG66" i="3" s="1"/>
  <c r="CZ63" i="3"/>
  <c r="DE63" i="3" s="1"/>
  <c r="CZ78" i="3"/>
  <c r="DE78" i="3" s="1"/>
  <c r="DJ53" i="3"/>
  <c r="S53" i="3" s="1"/>
  <c r="AG53" i="3" s="1"/>
  <c r="DH107" i="3"/>
  <c r="Q107" i="3" s="1"/>
  <c r="AE107" i="3" s="1"/>
  <c r="DH37" i="3"/>
  <c r="Q37" i="3" s="1"/>
  <c r="AE37" i="3" s="1"/>
  <c r="DH53" i="3"/>
  <c r="Q53" i="3" s="1"/>
  <c r="AE53" i="3" s="1"/>
  <c r="DJ85" i="3"/>
  <c r="S85" i="3" s="1"/>
  <c r="AG85" i="3" s="1"/>
  <c r="DH85" i="3"/>
  <c r="Q85" i="3" s="1"/>
  <c r="AE85" i="3" s="1"/>
  <c r="CV34" i="3"/>
  <c r="DJ109" i="3"/>
  <c r="S109" i="3" s="1"/>
  <c r="AG109" i="3" s="1"/>
  <c r="CQ113" i="3"/>
  <c r="DB113" i="3" s="1"/>
  <c r="DG113" i="3" s="1"/>
  <c r="CV68" i="3"/>
  <c r="DB68" i="3" s="1"/>
  <c r="DG68" i="3" s="1"/>
  <c r="DI68" i="3" s="1"/>
  <c r="R68" i="3" s="1"/>
  <c r="AF68" i="3" s="1"/>
  <c r="CQ22" i="3"/>
  <c r="DB22" i="3" s="1"/>
  <c r="DG22" i="3" s="1"/>
  <c r="DJ67" i="3"/>
  <c r="S67" i="3" s="1"/>
  <c r="AG67" i="3" s="1"/>
  <c r="DB85" i="3"/>
  <c r="DG85" i="3" s="1"/>
  <c r="DI85" i="3" s="1"/>
  <c r="R85" i="3" s="1"/>
  <c r="AF85" i="3" s="1"/>
  <c r="CQ24" i="3"/>
  <c r="DB24" i="3" s="1"/>
  <c r="DG24" i="3" s="1"/>
  <c r="DH52" i="3"/>
  <c r="Q52" i="3" s="1"/>
  <c r="AE52" i="3" s="1"/>
  <c r="DH89" i="3"/>
  <c r="Q89" i="3" s="1"/>
  <c r="AE89" i="3" s="1"/>
  <c r="DB48" i="3"/>
  <c r="DG48" i="3" s="1"/>
  <c r="DI48" i="3" s="1"/>
  <c r="R48" i="3" s="1"/>
  <c r="AF48" i="3" s="1"/>
  <c r="CQ40" i="3"/>
  <c r="DB40" i="3" s="1"/>
  <c r="DG40" i="3" s="1"/>
  <c r="DI40" i="3" s="1"/>
  <c r="R40" i="3" s="1"/>
  <c r="AF40" i="3" s="1"/>
  <c r="DA34" i="3"/>
  <c r="DF34" i="3" s="1"/>
  <c r="DH34" i="3" s="1"/>
  <c r="Q34" i="3" s="1"/>
  <c r="AE34" i="3" s="1"/>
  <c r="DB79" i="3"/>
  <c r="DG79" i="3" s="1"/>
  <c r="DK79" i="3" s="1"/>
  <c r="T79" i="3" s="1"/>
  <c r="AH79" i="3" s="1"/>
  <c r="DJ38" i="3"/>
  <c r="S38" i="3" s="1"/>
  <c r="AG38" i="3" s="1"/>
  <c r="DB53" i="3"/>
  <c r="DG53" i="3" s="1"/>
  <c r="DK53" i="3" s="1"/>
  <c r="T53" i="3" s="1"/>
  <c r="AH53" i="3" s="1"/>
  <c r="CZ76" i="3"/>
  <c r="DE76" i="3" s="1"/>
  <c r="DJ63" i="3"/>
  <c r="S63" i="3" s="1"/>
  <c r="AG63" i="3" s="1"/>
  <c r="DJ84" i="3"/>
  <c r="S84" i="3" s="1"/>
  <c r="AG84" i="3" s="1"/>
  <c r="DH63" i="3"/>
  <c r="Q63" i="3" s="1"/>
  <c r="AE63" i="3" s="1"/>
  <c r="DJ95" i="3"/>
  <c r="S95" i="3" s="1"/>
  <c r="AG95" i="3" s="1"/>
  <c r="DH67" i="3"/>
  <c r="Q67" i="3" s="1"/>
  <c r="AE67" i="3" s="1"/>
  <c r="DJ57" i="3"/>
  <c r="S57" i="3" s="1"/>
  <c r="AG57" i="3" s="1"/>
  <c r="CQ30" i="3"/>
  <c r="DJ94" i="3"/>
  <c r="S94" i="3" s="1"/>
  <c r="AG94" i="3" s="1"/>
  <c r="DH94" i="3"/>
  <c r="Q94" i="3" s="1"/>
  <c r="AE94" i="3" s="1"/>
  <c r="DB54" i="3"/>
  <c r="DG54" i="3" s="1"/>
  <c r="DK54" i="3" s="1"/>
  <c r="T54" i="3" s="1"/>
  <c r="AH54" i="3" s="1"/>
  <c r="DJ37" i="3"/>
  <c r="S37" i="3" s="1"/>
  <c r="AG37" i="3" s="1"/>
  <c r="DJ54" i="3"/>
  <c r="S54" i="3" s="1"/>
  <c r="AG54" i="3" s="1"/>
  <c r="DJ48" i="3"/>
  <c r="S48" i="3" s="1"/>
  <c r="AG48" i="3" s="1"/>
  <c r="DJ91" i="3"/>
  <c r="S91" i="3" s="1"/>
  <c r="AG91" i="3" s="1"/>
  <c r="DJ75" i="3"/>
  <c r="S75" i="3" s="1"/>
  <c r="AG75" i="3" s="1"/>
  <c r="DH48" i="3"/>
  <c r="Q48" i="3" s="1"/>
  <c r="AE48" i="3" s="1"/>
  <c r="DB65" i="3"/>
  <c r="DG65" i="3" s="1"/>
  <c r="DK65" i="3" s="1"/>
  <c r="T65" i="3" s="1"/>
  <c r="AH65" i="3" s="1"/>
  <c r="DJ98" i="3"/>
  <c r="S98" i="3" s="1"/>
  <c r="AG98" i="3" s="1"/>
  <c r="DB67" i="3"/>
  <c r="DG67" i="3" s="1"/>
  <c r="DI67" i="3" s="1"/>
  <c r="R67" i="3" s="1"/>
  <c r="AF67" i="3" s="1"/>
  <c r="DH114" i="3"/>
  <c r="Q114" i="3" s="1"/>
  <c r="AE114" i="3" s="1"/>
  <c r="DB76" i="3"/>
  <c r="DG76" i="3" s="1"/>
  <c r="DH75" i="3"/>
  <c r="Q75" i="3" s="1"/>
  <c r="AE75" i="3" s="1"/>
  <c r="DJ79" i="3"/>
  <c r="S79" i="3" s="1"/>
  <c r="AG79" i="3" s="1"/>
  <c r="DH79" i="3"/>
  <c r="Q79" i="3" s="1"/>
  <c r="AE79" i="3" s="1"/>
  <c r="DH84" i="3"/>
  <c r="Q84" i="3" s="1"/>
  <c r="AE84" i="3" s="1"/>
  <c r="DB84" i="3"/>
  <c r="DG84" i="3" s="1"/>
  <c r="DI84" i="3" s="1"/>
  <c r="R84" i="3" s="1"/>
  <c r="AF84" i="3" s="1"/>
  <c r="DJ88" i="3"/>
  <c r="S88" i="3" s="1"/>
  <c r="AG88" i="3" s="1"/>
  <c r="DH54" i="3"/>
  <c r="Q54" i="3" s="1"/>
  <c r="AE54" i="3" s="1"/>
  <c r="DJ81" i="3"/>
  <c r="S81" i="3" s="1"/>
  <c r="AG81" i="3" s="1"/>
  <c r="DB96" i="3"/>
  <c r="DG96" i="3" s="1"/>
  <c r="DK96" i="3" s="1"/>
  <c r="T96" i="3" s="1"/>
  <c r="AH96" i="3" s="1"/>
  <c r="CZ87" i="3"/>
  <c r="DE87" i="3" s="1"/>
  <c r="CZ83" i="3"/>
  <c r="DE83" i="3" s="1"/>
  <c r="DH97" i="3"/>
  <c r="Q97" i="3" s="1"/>
  <c r="AE97" i="3" s="1"/>
  <c r="DJ52" i="3"/>
  <c r="S52" i="3" s="1"/>
  <c r="AG52" i="3" s="1"/>
  <c r="DB38" i="3"/>
  <c r="DG38" i="3" s="1"/>
  <c r="DK38" i="3" s="1"/>
  <c r="T38" i="3" s="1"/>
  <c r="AH38" i="3" s="1"/>
  <c r="CZ59" i="3"/>
  <c r="DE59" i="3" s="1"/>
  <c r="DB51" i="3"/>
  <c r="DG51" i="3" s="1"/>
  <c r="DB97" i="3"/>
  <c r="DG97" i="3" s="1"/>
  <c r="DJ97" i="3"/>
  <c r="S97" i="3" s="1"/>
  <c r="AG97" i="3" s="1"/>
  <c r="DB87" i="3"/>
  <c r="DG87" i="3" s="1"/>
  <c r="DJ45" i="3"/>
  <c r="S45" i="3" s="1"/>
  <c r="AG45" i="3" s="1"/>
  <c r="DH81" i="3"/>
  <c r="Q81" i="3" s="1"/>
  <c r="AE81" i="3" s="1"/>
  <c r="DJ96" i="3"/>
  <c r="S96" i="3" s="1"/>
  <c r="AG96" i="3" s="1"/>
  <c r="DH96" i="3"/>
  <c r="Q96" i="3" s="1"/>
  <c r="AE96" i="3" s="1"/>
  <c r="DB75" i="3"/>
  <c r="DG75" i="3" s="1"/>
  <c r="DK75" i="3" s="1"/>
  <c r="T75" i="3" s="1"/>
  <c r="AH75" i="3" s="1"/>
  <c r="DJ90" i="3"/>
  <c r="S90" i="3" s="1"/>
  <c r="AG90" i="3" s="1"/>
  <c r="DH88" i="3"/>
  <c r="Q88" i="3" s="1"/>
  <c r="AE88" i="3" s="1"/>
  <c r="DJ107" i="3"/>
  <c r="S107" i="3" s="1"/>
  <c r="AG107" i="3" s="1"/>
  <c r="DB63" i="3"/>
  <c r="DG63" i="3" s="1"/>
  <c r="DB94" i="3"/>
  <c r="DG94" i="3" s="1"/>
  <c r="DK94" i="3" s="1"/>
  <c r="T94" i="3" s="1"/>
  <c r="AH94" i="3" s="1"/>
  <c r="DH38" i="3"/>
  <c r="Q38" i="3" s="1"/>
  <c r="AE38" i="3" s="1"/>
  <c r="DJ93" i="3"/>
  <c r="S93" i="3" s="1"/>
  <c r="AG93" i="3" s="1"/>
  <c r="DJ113" i="3"/>
  <c r="S113" i="3" s="1"/>
  <c r="AG113" i="3" s="1"/>
  <c r="DB47" i="3"/>
  <c r="DG47" i="3" s="1"/>
  <c r="DK47" i="3" s="1"/>
  <c r="T47" i="3" s="1"/>
  <c r="AH47" i="3" s="1"/>
  <c r="DB107" i="3"/>
  <c r="DG107" i="3" s="1"/>
  <c r="DH91" i="3"/>
  <c r="Q91" i="3" s="1"/>
  <c r="AE91" i="3" s="1"/>
  <c r="DB83" i="3"/>
  <c r="DG83" i="3" s="1"/>
  <c r="DJ101" i="3"/>
  <c r="S101" i="3" s="1"/>
  <c r="AG101" i="3" s="1"/>
  <c r="DH101" i="3"/>
  <c r="Q101" i="3" s="1"/>
  <c r="AE101" i="3" s="1"/>
  <c r="DH98" i="3"/>
  <c r="Q98" i="3" s="1"/>
  <c r="AE98" i="3" s="1"/>
  <c r="DB101" i="3"/>
  <c r="DG101" i="3" s="1"/>
  <c r="DK101" i="3" s="1"/>
  <c r="T101" i="3" s="1"/>
  <c r="AH101" i="3" s="1"/>
  <c r="DB98" i="3"/>
  <c r="DG98" i="3" s="1"/>
  <c r="DH93" i="3"/>
  <c r="Q93" i="3" s="1"/>
  <c r="AE93" i="3" s="1"/>
  <c r="DJ115" i="3"/>
  <c r="S115" i="3" s="1"/>
  <c r="AG115" i="3" s="1"/>
  <c r="DJ33" i="3"/>
  <c r="S33" i="3" s="1"/>
  <c r="AG33" i="3" s="1"/>
  <c r="DH90" i="3"/>
  <c r="Q90" i="3" s="1"/>
  <c r="AE90" i="3" s="1"/>
  <c r="CZ107" i="3"/>
  <c r="DE107" i="3" s="1"/>
  <c r="DJ112" i="3"/>
  <c r="S112" i="3" s="1"/>
  <c r="AG112" i="3" s="1"/>
  <c r="DH33" i="3"/>
  <c r="Q33" i="3" s="1"/>
  <c r="AE33" i="3" s="1"/>
  <c r="DJ100" i="3"/>
  <c r="S100" i="3" s="1"/>
  <c r="AG100" i="3" s="1"/>
  <c r="DJ106" i="3"/>
  <c r="S106" i="3" s="1"/>
  <c r="AG106" i="3" s="1"/>
  <c r="DJ30" i="3"/>
  <c r="S30" i="3" s="1"/>
  <c r="AG30" i="3" s="1"/>
  <c r="DI105" i="3"/>
  <c r="R105" i="3" s="1"/>
  <c r="AF105" i="3" s="1"/>
  <c r="DK105" i="3"/>
  <c r="T105" i="3" s="1"/>
  <c r="AH105" i="3" s="1"/>
  <c r="DJ62" i="3"/>
  <c r="S62" i="3" s="1"/>
  <c r="AG62" i="3" s="1"/>
  <c r="DH45" i="3"/>
  <c r="Q45" i="3" s="1"/>
  <c r="AE45" i="3" s="1"/>
  <c r="DB31" i="3"/>
  <c r="DG31" i="3" s="1"/>
  <c r="DI31" i="3" s="1"/>
  <c r="R31" i="3" s="1"/>
  <c r="AF31" i="3" s="1"/>
  <c r="DH100" i="3"/>
  <c r="Q100" i="3" s="1"/>
  <c r="AE100" i="3" s="1"/>
  <c r="DJ58" i="3"/>
  <c r="S58" i="3" s="1"/>
  <c r="AG58" i="3" s="1"/>
  <c r="DJ39" i="3"/>
  <c r="S39" i="3" s="1"/>
  <c r="AG39" i="3" s="1"/>
  <c r="CZ42" i="3"/>
  <c r="DE42" i="3" s="1"/>
  <c r="DJ59" i="3"/>
  <c r="S59" i="3" s="1"/>
  <c r="AG59" i="3" s="1"/>
  <c r="CZ51" i="3"/>
  <c r="DE51" i="3" s="1"/>
  <c r="DJ77" i="3"/>
  <c r="S77" i="3" s="1"/>
  <c r="AG77" i="3" s="1"/>
  <c r="DH115" i="3"/>
  <c r="Q115" i="3" s="1"/>
  <c r="AE115" i="3" s="1"/>
  <c r="CZ33" i="3"/>
  <c r="DE33" i="3" s="1"/>
  <c r="CZ100" i="3"/>
  <c r="DE100" i="3" s="1"/>
  <c r="DH40" i="3"/>
  <c r="Q40" i="3" s="1"/>
  <c r="AE40" i="3" s="1"/>
  <c r="DJ40" i="3"/>
  <c r="S40" i="3" s="1"/>
  <c r="AG40" i="3" s="1"/>
  <c r="CZ32" i="3"/>
  <c r="DE32" i="3" s="1"/>
  <c r="DH77" i="3"/>
  <c r="Q77" i="3" s="1"/>
  <c r="AE77" i="3" s="1"/>
  <c r="DH35" i="3"/>
  <c r="Q35" i="3" s="1"/>
  <c r="AE35" i="3" s="1"/>
  <c r="CZ30" i="3"/>
  <c r="DE30" i="3" s="1"/>
  <c r="CZ89" i="3"/>
  <c r="DE89" i="3" s="1"/>
  <c r="DJ32" i="3"/>
  <c r="S32" i="3" s="1"/>
  <c r="AG32" i="3" s="1"/>
  <c r="DB114" i="3"/>
  <c r="DG114" i="3" s="1"/>
  <c r="DK114" i="3" s="1"/>
  <c r="T114" i="3" s="1"/>
  <c r="AH114" i="3" s="1"/>
  <c r="DB100" i="3"/>
  <c r="DG100" i="3" s="1"/>
  <c r="DH32" i="3"/>
  <c r="Q32" i="3" s="1"/>
  <c r="AE32" i="3" s="1"/>
  <c r="DJ46" i="3"/>
  <c r="S46" i="3" s="1"/>
  <c r="AG46" i="3" s="1"/>
  <c r="DH113" i="3"/>
  <c r="Q113" i="3" s="1"/>
  <c r="AE113" i="3" s="1"/>
  <c r="DB57" i="3"/>
  <c r="DG57" i="3" s="1"/>
  <c r="DK57" i="3" s="1"/>
  <c r="T57" i="3" s="1"/>
  <c r="AH57" i="3" s="1"/>
  <c r="DH78" i="3"/>
  <c r="Q78" i="3" s="1"/>
  <c r="AE78" i="3" s="1"/>
  <c r="DH106" i="3"/>
  <c r="Q106" i="3" s="1"/>
  <c r="AE106" i="3" s="1"/>
  <c r="DJ114" i="3"/>
  <c r="S114" i="3" s="1"/>
  <c r="AG114" i="3" s="1"/>
  <c r="DH39" i="3"/>
  <c r="Q39" i="3" s="1"/>
  <c r="AE39" i="3" s="1"/>
  <c r="DB106" i="3"/>
  <c r="DG106" i="3" s="1"/>
  <c r="DB33" i="3"/>
  <c r="DG33" i="3" s="1"/>
  <c r="CZ39" i="3"/>
  <c r="DE39" i="3" s="1"/>
  <c r="DJ87" i="3"/>
  <c r="S87" i="3" s="1"/>
  <c r="AG87" i="3" s="1"/>
  <c r="DI77" i="3"/>
  <c r="R77" i="3" s="1"/>
  <c r="AF77" i="3" s="1"/>
  <c r="DJ102" i="3"/>
  <c r="S102" i="3" s="1"/>
  <c r="AG102" i="3" s="1"/>
  <c r="DH46" i="3"/>
  <c r="Q46" i="3" s="1"/>
  <c r="AE46" i="3" s="1"/>
  <c r="DK77" i="3"/>
  <c r="T77" i="3" s="1"/>
  <c r="AH77" i="3" s="1"/>
  <c r="CZ58" i="3"/>
  <c r="DE58" i="3" s="1"/>
  <c r="DB49" i="3"/>
  <c r="DG49" i="3" s="1"/>
  <c r="DB58" i="3"/>
  <c r="DG58" i="3" s="1"/>
  <c r="CZ49" i="3"/>
  <c r="DE49" i="3" s="1"/>
  <c r="DH58" i="3"/>
  <c r="Q58" i="3" s="1"/>
  <c r="AE58" i="3" s="1"/>
  <c r="DH87" i="3"/>
  <c r="Q87" i="3" s="1"/>
  <c r="AE87" i="3" s="1"/>
  <c r="DJ35" i="3"/>
  <c r="S35" i="3" s="1"/>
  <c r="AG35" i="3" s="1"/>
  <c r="CZ70" i="3"/>
  <c r="DE70" i="3" s="1"/>
  <c r="CZ106" i="3"/>
  <c r="DE106" i="3" s="1"/>
  <c r="CZ46" i="3"/>
  <c r="DE46" i="3" s="1"/>
  <c r="DH112" i="3"/>
  <c r="Q112" i="3" s="1"/>
  <c r="AE112" i="3" s="1"/>
  <c r="CZ35" i="3"/>
  <c r="DE35" i="3" s="1"/>
  <c r="CZ29" i="3"/>
  <c r="DE29" i="3" s="1"/>
  <c r="CZ28" i="3"/>
  <c r="DE28" i="3" s="1"/>
  <c r="CZ86" i="3"/>
  <c r="DE86" i="3" s="1"/>
  <c r="DJ49" i="3"/>
  <c r="S49" i="3" s="1"/>
  <c r="AG49" i="3" s="1"/>
  <c r="DH104" i="3"/>
  <c r="Q104" i="3" s="1"/>
  <c r="AE104" i="3" s="1"/>
  <c r="DH49" i="3"/>
  <c r="Q49" i="3" s="1"/>
  <c r="AE49" i="3" s="1"/>
  <c r="DH61" i="3"/>
  <c r="Q61" i="3" s="1"/>
  <c r="AE61" i="3" s="1"/>
  <c r="DJ104" i="3"/>
  <c r="S104" i="3" s="1"/>
  <c r="AG104" i="3" s="1"/>
  <c r="DB111" i="3"/>
  <c r="DG111" i="3" s="1"/>
  <c r="DK111" i="3" s="1"/>
  <c r="T111" i="3" s="1"/>
  <c r="AH111" i="3" s="1"/>
  <c r="DJ70" i="3"/>
  <c r="S70" i="3" s="1"/>
  <c r="AG70" i="3" s="1"/>
  <c r="DH102" i="3"/>
  <c r="Q102" i="3" s="1"/>
  <c r="AE102" i="3" s="1"/>
  <c r="DB39" i="3"/>
  <c r="DG39" i="3" s="1"/>
  <c r="DB43" i="3"/>
  <c r="DG43" i="3" s="1"/>
  <c r="CZ56" i="3"/>
  <c r="DE56" i="3" s="1"/>
  <c r="CZ73" i="3"/>
  <c r="DE73" i="3" s="1"/>
  <c r="CZ91" i="3"/>
  <c r="DE91" i="3" s="1"/>
  <c r="CZ25" i="3"/>
  <c r="DE25" i="3" s="1"/>
  <c r="DJ51" i="3"/>
  <c r="S51" i="3" s="1"/>
  <c r="AG51" i="3" s="1"/>
  <c r="DB59" i="3"/>
  <c r="DG59" i="3" s="1"/>
  <c r="CZ22" i="3"/>
  <c r="DE22" i="3" s="1"/>
  <c r="CZ21" i="3"/>
  <c r="DE21" i="3" s="1"/>
  <c r="CZ92" i="3"/>
  <c r="DE92" i="3" s="1"/>
  <c r="DH83" i="3"/>
  <c r="Q83" i="3" s="1"/>
  <c r="AE83" i="3" s="1"/>
  <c r="DJ110" i="3"/>
  <c r="S110" i="3" s="1"/>
  <c r="AG110" i="3" s="1"/>
  <c r="DB32" i="3"/>
  <c r="DG32" i="3" s="1"/>
  <c r="DJ47" i="3"/>
  <c r="S47" i="3" s="1"/>
  <c r="AG47" i="3" s="1"/>
  <c r="CZ62" i="3"/>
  <c r="DE62" i="3" s="1"/>
  <c r="DB86" i="3"/>
  <c r="DG86" i="3" s="1"/>
  <c r="DB82" i="3"/>
  <c r="DG82" i="3" s="1"/>
  <c r="DB62" i="3"/>
  <c r="DG62" i="3" s="1"/>
  <c r="DJ83" i="3"/>
  <c r="S83" i="3" s="1"/>
  <c r="AG83" i="3" s="1"/>
  <c r="DH21" i="3"/>
  <c r="Q21" i="3" s="1"/>
  <c r="AE21" i="3" s="1"/>
  <c r="DB70" i="3"/>
  <c r="DG70" i="3" s="1"/>
  <c r="DI109" i="3"/>
  <c r="R109" i="3" s="1"/>
  <c r="AF109" i="3" s="1"/>
  <c r="DJ36" i="3"/>
  <c r="S36" i="3" s="1"/>
  <c r="AG36" i="3" s="1"/>
  <c r="DB89" i="3"/>
  <c r="DG89" i="3" s="1"/>
  <c r="DJ80" i="3"/>
  <c r="S80" i="3" s="1"/>
  <c r="AG80" i="3" s="1"/>
  <c r="DK109" i="3"/>
  <c r="T109" i="3" s="1"/>
  <c r="AH109" i="3" s="1"/>
  <c r="DH110" i="3"/>
  <c r="Q110" i="3" s="1"/>
  <c r="AE110" i="3" s="1"/>
  <c r="DI55" i="3"/>
  <c r="R55" i="3" s="1"/>
  <c r="AF55" i="3" s="1"/>
  <c r="DK55" i="3"/>
  <c r="T55" i="3" s="1"/>
  <c r="AH55" i="3" s="1"/>
  <c r="DB35" i="3"/>
  <c r="DG35" i="3" s="1"/>
  <c r="DB91" i="3"/>
  <c r="DG91" i="3" s="1"/>
  <c r="DH42" i="3"/>
  <c r="Q42" i="3" s="1"/>
  <c r="AE42" i="3" s="1"/>
  <c r="DJ42" i="3"/>
  <c r="S42" i="3" s="1"/>
  <c r="AG42" i="3" s="1"/>
  <c r="DJ29" i="3"/>
  <c r="S29" i="3" s="1"/>
  <c r="AG29" i="3" s="1"/>
  <c r="DJ89" i="3"/>
  <c r="S89" i="3" s="1"/>
  <c r="AG89" i="3" s="1"/>
  <c r="DH51" i="3"/>
  <c r="Q51" i="3" s="1"/>
  <c r="AE51" i="3" s="1"/>
  <c r="CZ71" i="3"/>
  <c r="DE71" i="3" s="1"/>
  <c r="CZ82" i="3"/>
  <c r="DE82" i="3" s="1"/>
  <c r="DJ25" i="3"/>
  <c r="S25" i="3" s="1"/>
  <c r="AG25" i="3" s="1"/>
  <c r="CZ110" i="3"/>
  <c r="DE110" i="3" s="1"/>
  <c r="DH47" i="3"/>
  <c r="Q47" i="3" s="1"/>
  <c r="AE47" i="3" s="1"/>
  <c r="DH103" i="3"/>
  <c r="Q103" i="3" s="1"/>
  <c r="AE103" i="3" s="1"/>
  <c r="DH29" i="3"/>
  <c r="Q29" i="3" s="1"/>
  <c r="AE29" i="3" s="1"/>
  <c r="DH62" i="3"/>
  <c r="Q62" i="3" s="1"/>
  <c r="AE62" i="3" s="1"/>
  <c r="DH70" i="3"/>
  <c r="Q70" i="3" s="1"/>
  <c r="AE70" i="3" s="1"/>
  <c r="DJ56" i="3"/>
  <c r="S56" i="3" s="1"/>
  <c r="AG56" i="3" s="1"/>
  <c r="DH25" i="3"/>
  <c r="Q25" i="3" s="1"/>
  <c r="AE25" i="3" s="1"/>
  <c r="DH82" i="3"/>
  <c r="Q82" i="3" s="1"/>
  <c r="AE82" i="3" s="1"/>
  <c r="DB25" i="3"/>
  <c r="DG25" i="3" s="1"/>
  <c r="DB104" i="3"/>
  <c r="DG104" i="3" s="1"/>
  <c r="DK104" i="3" s="1"/>
  <c r="T104" i="3" s="1"/>
  <c r="AH104" i="3" s="1"/>
  <c r="DI60" i="3"/>
  <c r="R60" i="3" s="1"/>
  <c r="AF60" i="3" s="1"/>
  <c r="DB29" i="3"/>
  <c r="DG29" i="3" s="1"/>
  <c r="DI95" i="3"/>
  <c r="R95" i="3" s="1"/>
  <c r="AF95" i="3" s="1"/>
  <c r="DK95" i="3"/>
  <c r="T95" i="3" s="1"/>
  <c r="AH95" i="3" s="1"/>
  <c r="DI61" i="3"/>
  <c r="R61" i="3" s="1"/>
  <c r="AF61" i="3" s="1"/>
  <c r="DH86" i="3"/>
  <c r="Q86" i="3" s="1"/>
  <c r="AE86" i="3" s="1"/>
  <c r="DJ21" i="3"/>
  <c r="S21" i="3" s="1"/>
  <c r="AG21" i="3" s="1"/>
  <c r="DJ86" i="3"/>
  <c r="S86" i="3" s="1"/>
  <c r="AG86" i="3" s="1"/>
  <c r="DI80" i="3"/>
  <c r="R80" i="3" s="1"/>
  <c r="AF80" i="3" s="1"/>
  <c r="CZ113" i="3"/>
  <c r="DE113" i="3" s="1"/>
  <c r="DB112" i="3"/>
  <c r="DG112" i="3" s="1"/>
  <c r="CZ103" i="3"/>
  <c r="DE103" i="3" s="1"/>
  <c r="CZ112" i="3"/>
  <c r="DE112" i="3" s="1"/>
  <c r="DH99" i="3"/>
  <c r="Q99" i="3" s="1"/>
  <c r="AE99" i="3" s="1"/>
  <c r="DH56" i="3"/>
  <c r="Q56" i="3" s="1"/>
  <c r="AE56" i="3" s="1"/>
  <c r="DJ71" i="3"/>
  <c r="S71" i="3" s="1"/>
  <c r="AG71" i="3" s="1"/>
  <c r="DB73" i="3"/>
  <c r="DG73" i="3" s="1"/>
  <c r="DK115" i="3"/>
  <c r="T115" i="3" s="1"/>
  <c r="AH115" i="3" s="1"/>
  <c r="DI115" i="3"/>
  <c r="R115" i="3" s="1"/>
  <c r="AF115" i="3" s="1"/>
  <c r="DB44" i="3"/>
  <c r="DG44" i="3" s="1"/>
  <c r="DI44" i="3" s="1"/>
  <c r="R44" i="3" s="1"/>
  <c r="AF44" i="3" s="1"/>
  <c r="DB56" i="3"/>
  <c r="DG56" i="3" s="1"/>
  <c r="DK80" i="3"/>
  <c r="T80" i="3" s="1"/>
  <c r="AH80" i="3" s="1"/>
  <c r="CZ24" i="3"/>
  <c r="DE24" i="3" s="1"/>
  <c r="DB28" i="3"/>
  <c r="DG28" i="3" s="1"/>
  <c r="CZ26" i="3"/>
  <c r="DE26" i="3" s="1"/>
  <c r="CZ108" i="3"/>
  <c r="DE108" i="3" s="1"/>
  <c r="CZ74" i="3"/>
  <c r="DE74" i="3" s="1"/>
  <c r="DB21" i="3"/>
  <c r="DG21" i="3" s="1"/>
  <c r="DJ99" i="3"/>
  <c r="S99" i="3" s="1"/>
  <c r="AG99" i="3" s="1"/>
  <c r="DJ82" i="3"/>
  <c r="S82" i="3" s="1"/>
  <c r="AG82" i="3" s="1"/>
  <c r="DJ103" i="3"/>
  <c r="S103" i="3" s="1"/>
  <c r="AG103" i="3" s="1"/>
  <c r="DB26" i="3"/>
  <c r="DG26" i="3" s="1"/>
  <c r="DB92" i="3"/>
  <c r="DG92" i="3" s="1"/>
  <c r="DJ111" i="3"/>
  <c r="S111" i="3" s="1"/>
  <c r="AG111" i="3" s="1"/>
  <c r="DJ108" i="3"/>
  <c r="S108" i="3" s="1"/>
  <c r="AG108" i="3" s="1"/>
  <c r="DK61" i="3"/>
  <c r="T61" i="3" s="1"/>
  <c r="AH61" i="3" s="1"/>
  <c r="DJ73" i="3"/>
  <c r="S73" i="3" s="1"/>
  <c r="AG73" i="3" s="1"/>
  <c r="DJ44" i="3"/>
  <c r="S44" i="3" s="1"/>
  <c r="AG44" i="3" s="1"/>
  <c r="DJ28" i="3"/>
  <c r="S28" i="3" s="1"/>
  <c r="AG28" i="3" s="1"/>
  <c r="DH71" i="3"/>
  <c r="Q71" i="3" s="1"/>
  <c r="AE71" i="3" s="1"/>
  <c r="DH26" i="3"/>
  <c r="Q26" i="3" s="1"/>
  <c r="AE26" i="3" s="1"/>
  <c r="DJ92" i="3"/>
  <c r="S92" i="3" s="1"/>
  <c r="AG92" i="3" s="1"/>
  <c r="DJ31" i="3"/>
  <c r="S31" i="3" s="1"/>
  <c r="AG31" i="3" s="1"/>
  <c r="DJ74" i="3"/>
  <c r="S74" i="3" s="1"/>
  <c r="AG74" i="3" s="1"/>
  <c r="DJ24" i="3"/>
  <c r="S24" i="3" s="1"/>
  <c r="AG24" i="3" s="1"/>
  <c r="DK60" i="3"/>
  <c r="T60" i="3" s="1"/>
  <c r="AH60" i="3" s="1"/>
  <c r="DJ22" i="3"/>
  <c r="S22" i="3" s="1"/>
  <c r="AG22" i="3" s="1"/>
  <c r="DJ26" i="3"/>
  <c r="S26" i="3" s="1"/>
  <c r="AG26" i="3" s="1"/>
  <c r="DH76" i="3"/>
  <c r="Q76" i="3" s="1"/>
  <c r="AE76" i="3" s="1"/>
  <c r="DJ76" i="3"/>
  <c r="S76" i="3" s="1"/>
  <c r="AG76" i="3" s="1"/>
  <c r="DJ65" i="3"/>
  <c r="S65" i="3" s="1"/>
  <c r="AG65" i="3" s="1"/>
  <c r="DH22" i="3"/>
  <c r="Q22" i="3" s="1"/>
  <c r="AE22" i="3" s="1"/>
  <c r="DH24" i="3"/>
  <c r="Q24" i="3" s="1"/>
  <c r="AE24" i="3" s="1"/>
  <c r="DH44" i="3"/>
  <c r="Q44" i="3" s="1"/>
  <c r="AE44" i="3" s="1"/>
  <c r="DH74" i="3"/>
  <c r="Q74" i="3" s="1"/>
  <c r="AE74" i="3" s="1"/>
  <c r="DH92" i="3"/>
  <c r="Q92" i="3" s="1"/>
  <c r="AE92" i="3" s="1"/>
  <c r="DH28" i="3"/>
  <c r="Q28" i="3" s="1"/>
  <c r="AE28" i="3" s="1"/>
  <c r="DH73" i="3"/>
  <c r="Q73" i="3" s="1"/>
  <c r="AE73" i="3" s="1"/>
  <c r="DH108" i="3"/>
  <c r="Q108" i="3" s="1"/>
  <c r="AE108" i="3" s="1"/>
  <c r="DH111" i="3"/>
  <c r="Q111" i="3" s="1"/>
  <c r="AE111" i="3" s="1"/>
  <c r="DH36" i="3"/>
  <c r="Q36" i="3" s="1"/>
  <c r="AE36" i="3" s="1"/>
  <c r="DH65" i="3"/>
  <c r="Q65" i="3" s="1"/>
  <c r="AE65" i="3" s="1"/>
  <c r="DH31" i="3"/>
  <c r="Q31" i="3" s="1"/>
  <c r="AE31" i="3" s="1"/>
  <c r="DK27" i="3" l="1"/>
  <c r="T27" i="3" s="1"/>
  <c r="AH27" i="3" s="1"/>
  <c r="DK98" i="3"/>
  <c r="T98" i="3" s="1"/>
  <c r="AH98" i="3" s="1"/>
  <c r="DK97" i="3"/>
  <c r="T97" i="3" s="1"/>
  <c r="AH97" i="3" s="1"/>
  <c r="DB30" i="3"/>
  <c r="DG30" i="3" s="1"/>
  <c r="DK30" i="3" s="1"/>
  <c r="T30" i="3" s="1"/>
  <c r="AH30" i="3" s="1"/>
  <c r="DI43" i="3"/>
  <c r="R43" i="3" s="1"/>
  <c r="AF43" i="3" s="1"/>
  <c r="DH43" i="3"/>
  <c r="Q43" i="3" s="1"/>
  <c r="AE43" i="3" s="1"/>
  <c r="DI64" i="3"/>
  <c r="R64" i="3" s="1"/>
  <c r="AF64" i="3" s="1"/>
  <c r="DK45" i="3"/>
  <c r="T45" i="3" s="1"/>
  <c r="AH45" i="3" s="1"/>
  <c r="DI50" i="3"/>
  <c r="R50" i="3" s="1"/>
  <c r="AF50" i="3" s="1"/>
  <c r="DB34" i="3"/>
  <c r="DG34" i="3" s="1"/>
  <c r="DK72" i="3"/>
  <c r="T72" i="3" s="1"/>
  <c r="AH72" i="3" s="1"/>
  <c r="DI72" i="3"/>
  <c r="R72" i="3" s="1"/>
  <c r="AF72" i="3" s="1"/>
  <c r="DK37" i="3"/>
  <c r="T37" i="3" s="1"/>
  <c r="AH37" i="3" s="1"/>
  <c r="DK69" i="3"/>
  <c r="T69" i="3" s="1"/>
  <c r="AH69" i="3" s="1"/>
  <c r="DI69" i="3"/>
  <c r="R69" i="3" s="1"/>
  <c r="AF69" i="3" s="1"/>
  <c r="DK99" i="3"/>
  <c r="T99" i="3" s="1"/>
  <c r="AH99" i="3" s="1"/>
  <c r="DJ34" i="3"/>
  <c r="S34" i="3" s="1"/>
  <c r="AG34" i="3" s="1"/>
  <c r="DK34" i="3"/>
  <c r="T34" i="3" s="1"/>
  <c r="AH34" i="3" s="1"/>
  <c r="DK41" i="3"/>
  <c r="T41" i="3" s="1"/>
  <c r="AH41" i="3" s="1"/>
  <c r="DK78" i="3"/>
  <c r="T78" i="3" s="1"/>
  <c r="AH78" i="3" s="1"/>
  <c r="DK66" i="3"/>
  <c r="T66" i="3" s="1"/>
  <c r="AH66" i="3" s="1"/>
  <c r="DI66" i="3"/>
  <c r="R66" i="3" s="1"/>
  <c r="AF66" i="3" s="1"/>
  <c r="DK68" i="3"/>
  <c r="T68" i="3" s="1"/>
  <c r="AH68" i="3" s="1"/>
  <c r="DI78" i="3"/>
  <c r="R78" i="3" s="1"/>
  <c r="AF78" i="3" s="1"/>
  <c r="DI53" i="3"/>
  <c r="R53" i="3" s="1"/>
  <c r="AF53" i="3" s="1"/>
  <c r="DI79" i="3"/>
  <c r="R79" i="3" s="1"/>
  <c r="AF79" i="3" s="1"/>
  <c r="DI54" i="3"/>
  <c r="R54" i="3" s="1"/>
  <c r="AF54" i="3" s="1"/>
  <c r="DK83" i="3"/>
  <c r="T83" i="3" s="1"/>
  <c r="AH83" i="3" s="1"/>
  <c r="DK85" i="3"/>
  <c r="T85" i="3" s="1"/>
  <c r="AH85" i="3" s="1"/>
  <c r="DK48" i="3"/>
  <c r="T48" i="3" s="1"/>
  <c r="AH48" i="3" s="1"/>
  <c r="DK67" i="3"/>
  <c r="T67" i="3" s="1"/>
  <c r="AH67" i="3" s="1"/>
  <c r="DI76" i="3"/>
  <c r="R76" i="3" s="1"/>
  <c r="AF76" i="3" s="1"/>
  <c r="DI38" i="3"/>
  <c r="R38" i="3" s="1"/>
  <c r="AF38" i="3" s="1"/>
  <c r="DK59" i="3"/>
  <c r="T59" i="3" s="1"/>
  <c r="AH59" i="3" s="1"/>
  <c r="DK84" i="3"/>
  <c r="T84" i="3" s="1"/>
  <c r="AH84" i="3" s="1"/>
  <c r="DK36" i="3"/>
  <c r="T36" i="3" s="1"/>
  <c r="AH36" i="3" s="1"/>
  <c r="DK76" i="3"/>
  <c r="T76" i="3" s="1"/>
  <c r="AH76" i="3" s="1"/>
  <c r="DI34" i="3"/>
  <c r="R34" i="3" s="1"/>
  <c r="AF34" i="3" s="1"/>
  <c r="DI65" i="3"/>
  <c r="R65" i="3" s="1"/>
  <c r="AF65" i="3" s="1"/>
  <c r="DI52" i="3"/>
  <c r="R52" i="3" s="1"/>
  <c r="AF52" i="3" s="1"/>
  <c r="DI47" i="3"/>
  <c r="R47" i="3" s="1"/>
  <c r="AF47" i="3" s="1"/>
  <c r="DI96" i="3"/>
  <c r="R96" i="3" s="1"/>
  <c r="AF96" i="3" s="1"/>
  <c r="DI94" i="3"/>
  <c r="R94" i="3" s="1"/>
  <c r="AF94" i="3" s="1"/>
  <c r="DI75" i="3"/>
  <c r="R75" i="3" s="1"/>
  <c r="AF75" i="3" s="1"/>
  <c r="DK87" i="3"/>
  <c r="T87" i="3" s="1"/>
  <c r="AH87" i="3" s="1"/>
  <c r="DI51" i="3"/>
  <c r="R51" i="3" s="1"/>
  <c r="AF51" i="3" s="1"/>
  <c r="DI87" i="3"/>
  <c r="R87" i="3" s="1"/>
  <c r="AF87" i="3" s="1"/>
  <c r="DI97" i="3"/>
  <c r="R97" i="3" s="1"/>
  <c r="AF97" i="3" s="1"/>
  <c r="DK88" i="3"/>
  <c r="T88" i="3" s="1"/>
  <c r="AH88" i="3" s="1"/>
  <c r="DK63" i="3"/>
  <c r="T63" i="3" s="1"/>
  <c r="AH63" i="3" s="1"/>
  <c r="DI63" i="3"/>
  <c r="R63" i="3" s="1"/>
  <c r="AF63" i="3" s="1"/>
  <c r="DI83" i="3"/>
  <c r="R83" i="3" s="1"/>
  <c r="AF83" i="3" s="1"/>
  <c r="DK107" i="3"/>
  <c r="T107" i="3" s="1"/>
  <c r="AH107" i="3" s="1"/>
  <c r="DI90" i="3"/>
  <c r="R90" i="3" s="1"/>
  <c r="AF90" i="3" s="1"/>
  <c r="DI107" i="3"/>
  <c r="R107" i="3" s="1"/>
  <c r="AF107" i="3" s="1"/>
  <c r="DI93" i="3"/>
  <c r="R93" i="3" s="1"/>
  <c r="AF93" i="3" s="1"/>
  <c r="DI101" i="3"/>
  <c r="R101" i="3" s="1"/>
  <c r="AF101" i="3" s="1"/>
  <c r="DI98" i="3"/>
  <c r="R98" i="3" s="1"/>
  <c r="AF98" i="3" s="1"/>
  <c r="DK46" i="3"/>
  <c r="T46" i="3" s="1"/>
  <c r="AH46" i="3" s="1"/>
  <c r="DI45" i="3"/>
  <c r="R45" i="3" s="1"/>
  <c r="AF45" i="3" s="1"/>
  <c r="DK32" i="3"/>
  <c r="T32" i="3" s="1"/>
  <c r="AH32" i="3" s="1"/>
  <c r="DK81" i="3"/>
  <c r="T81" i="3" s="1"/>
  <c r="AH81" i="3" s="1"/>
  <c r="DI114" i="3"/>
  <c r="R114" i="3" s="1"/>
  <c r="AF114" i="3" s="1"/>
  <c r="DK31" i="3"/>
  <c r="T31" i="3" s="1"/>
  <c r="AH31" i="3" s="1"/>
  <c r="DK51" i="3"/>
  <c r="T51" i="3" s="1"/>
  <c r="AH51" i="3" s="1"/>
  <c r="DK40" i="3"/>
  <c r="T40" i="3" s="1"/>
  <c r="AH40" i="3" s="1"/>
  <c r="DK42" i="3"/>
  <c r="T42" i="3" s="1"/>
  <c r="AH42" i="3" s="1"/>
  <c r="DI42" i="3"/>
  <c r="R42" i="3" s="1"/>
  <c r="AF42" i="3" s="1"/>
  <c r="DI33" i="3"/>
  <c r="R33" i="3" s="1"/>
  <c r="AF33" i="3" s="1"/>
  <c r="DK33" i="3"/>
  <c r="T33" i="3" s="1"/>
  <c r="AH33" i="3" s="1"/>
  <c r="DI89" i="3"/>
  <c r="R89" i="3" s="1"/>
  <c r="AF89" i="3" s="1"/>
  <c r="DK100" i="3"/>
  <c r="T100" i="3" s="1"/>
  <c r="AH100" i="3" s="1"/>
  <c r="DI100" i="3"/>
  <c r="R100" i="3" s="1"/>
  <c r="AF100" i="3" s="1"/>
  <c r="DK102" i="3"/>
  <c r="T102" i="3" s="1"/>
  <c r="AH102" i="3" s="1"/>
  <c r="DI57" i="3"/>
  <c r="R57" i="3" s="1"/>
  <c r="AF57" i="3" s="1"/>
  <c r="DI111" i="3"/>
  <c r="R111" i="3" s="1"/>
  <c r="AF111" i="3" s="1"/>
  <c r="DI106" i="3"/>
  <c r="R106" i="3" s="1"/>
  <c r="AF106" i="3" s="1"/>
  <c r="DK39" i="3"/>
  <c r="T39" i="3" s="1"/>
  <c r="AH39" i="3" s="1"/>
  <c r="DI58" i="3"/>
  <c r="R58" i="3" s="1"/>
  <c r="AF58" i="3" s="1"/>
  <c r="DK70" i="3"/>
  <c r="T70" i="3" s="1"/>
  <c r="AH70" i="3" s="1"/>
  <c r="DK58" i="3"/>
  <c r="T58" i="3" s="1"/>
  <c r="AH58" i="3" s="1"/>
  <c r="DI49" i="3"/>
  <c r="R49" i="3" s="1"/>
  <c r="AF49" i="3" s="1"/>
  <c r="DK49" i="3"/>
  <c r="T49" i="3" s="1"/>
  <c r="AH49" i="3" s="1"/>
  <c r="DI28" i="3"/>
  <c r="R28" i="3" s="1"/>
  <c r="AF28" i="3" s="1"/>
  <c r="DI35" i="3"/>
  <c r="R35" i="3" s="1"/>
  <c r="AF35" i="3" s="1"/>
  <c r="DK106" i="3"/>
  <c r="T106" i="3" s="1"/>
  <c r="AH106" i="3" s="1"/>
  <c r="DK29" i="3"/>
  <c r="T29" i="3" s="1"/>
  <c r="AH29" i="3" s="1"/>
  <c r="DK22" i="3"/>
  <c r="T22" i="3" s="1"/>
  <c r="AH22" i="3" s="1"/>
  <c r="DK86" i="3"/>
  <c r="T86" i="3" s="1"/>
  <c r="AH86" i="3" s="1"/>
  <c r="DI46" i="3"/>
  <c r="R46" i="3" s="1"/>
  <c r="AF46" i="3" s="1"/>
  <c r="DI86" i="3"/>
  <c r="R86" i="3" s="1"/>
  <c r="AF86" i="3" s="1"/>
  <c r="DK62" i="3"/>
  <c r="T62" i="3" s="1"/>
  <c r="AH62" i="3" s="1"/>
  <c r="DI32" i="3"/>
  <c r="R32" i="3" s="1"/>
  <c r="AF32" i="3" s="1"/>
  <c r="DK56" i="3"/>
  <c r="T56" i="3" s="1"/>
  <c r="AH56" i="3" s="1"/>
  <c r="DI73" i="3"/>
  <c r="R73" i="3" s="1"/>
  <c r="AF73" i="3" s="1"/>
  <c r="DI91" i="3"/>
  <c r="R91" i="3" s="1"/>
  <c r="AF91" i="3" s="1"/>
  <c r="DK44" i="3"/>
  <c r="T44" i="3" s="1"/>
  <c r="AH44" i="3" s="1"/>
  <c r="DI39" i="3"/>
  <c r="R39" i="3" s="1"/>
  <c r="AF39" i="3" s="1"/>
  <c r="DI82" i="3"/>
  <c r="R82" i="3" s="1"/>
  <c r="AF82" i="3" s="1"/>
  <c r="DK43" i="3"/>
  <c r="T43" i="3" s="1"/>
  <c r="AH43" i="3" s="1"/>
  <c r="DK25" i="3"/>
  <c r="T25" i="3" s="1"/>
  <c r="AH25" i="3" s="1"/>
  <c r="DK91" i="3"/>
  <c r="T91" i="3" s="1"/>
  <c r="AH91" i="3" s="1"/>
  <c r="DI59" i="3"/>
  <c r="R59" i="3" s="1"/>
  <c r="AF59" i="3" s="1"/>
  <c r="DK21" i="3"/>
  <c r="T21" i="3" s="1"/>
  <c r="AH21" i="3" s="1"/>
  <c r="DK92" i="3"/>
  <c r="T92" i="3" s="1"/>
  <c r="AH92" i="3" s="1"/>
  <c r="DI70" i="3"/>
  <c r="R70" i="3" s="1"/>
  <c r="AF70" i="3" s="1"/>
  <c r="DI62" i="3"/>
  <c r="R62" i="3" s="1"/>
  <c r="AF62" i="3" s="1"/>
  <c r="DI104" i="3"/>
  <c r="R104" i="3" s="1"/>
  <c r="AF104" i="3" s="1"/>
  <c r="DK89" i="3"/>
  <c r="T89" i="3" s="1"/>
  <c r="AH89" i="3" s="1"/>
  <c r="DK74" i="3"/>
  <c r="T74" i="3" s="1"/>
  <c r="AH74" i="3" s="1"/>
  <c r="DK35" i="3"/>
  <c r="T35" i="3" s="1"/>
  <c r="AH35" i="3" s="1"/>
  <c r="DI110" i="3"/>
  <c r="R110" i="3" s="1"/>
  <c r="AF110" i="3" s="1"/>
  <c r="DK71" i="3"/>
  <c r="T71" i="3" s="1"/>
  <c r="AH71" i="3" s="1"/>
  <c r="DK110" i="3"/>
  <c r="T110" i="3" s="1"/>
  <c r="AH110" i="3" s="1"/>
  <c r="DK82" i="3"/>
  <c r="T82" i="3" s="1"/>
  <c r="AH82" i="3" s="1"/>
  <c r="DK73" i="3"/>
  <c r="T73" i="3" s="1"/>
  <c r="AH73" i="3" s="1"/>
  <c r="DI108" i="3"/>
  <c r="R108" i="3" s="1"/>
  <c r="AF108" i="3" s="1"/>
  <c r="DI22" i="3"/>
  <c r="R22" i="3" s="1"/>
  <c r="AF22" i="3" s="1"/>
  <c r="DI25" i="3"/>
  <c r="R25" i="3" s="1"/>
  <c r="AF25" i="3" s="1"/>
  <c r="DI71" i="3"/>
  <c r="R71" i="3" s="1"/>
  <c r="AF71" i="3" s="1"/>
  <c r="DI112" i="3"/>
  <c r="R112" i="3" s="1"/>
  <c r="AF112" i="3" s="1"/>
  <c r="DI24" i="3"/>
  <c r="R24" i="3" s="1"/>
  <c r="AF24" i="3" s="1"/>
  <c r="DI113" i="3"/>
  <c r="R113" i="3" s="1"/>
  <c r="AF113" i="3" s="1"/>
  <c r="DI103" i="3"/>
  <c r="R103" i="3" s="1"/>
  <c r="AF103" i="3" s="1"/>
  <c r="DK113" i="3"/>
  <c r="T113" i="3" s="1"/>
  <c r="AH113" i="3" s="1"/>
  <c r="DI29" i="3"/>
  <c r="R29" i="3" s="1"/>
  <c r="AF29" i="3" s="1"/>
  <c r="DK112" i="3"/>
  <c r="T112" i="3" s="1"/>
  <c r="AH112" i="3" s="1"/>
  <c r="DK108" i="3"/>
  <c r="T108" i="3" s="1"/>
  <c r="AH108" i="3" s="1"/>
  <c r="DK24" i="3"/>
  <c r="T24" i="3" s="1"/>
  <c r="AH24" i="3" s="1"/>
  <c r="DI56" i="3"/>
  <c r="R56" i="3" s="1"/>
  <c r="AF56" i="3" s="1"/>
  <c r="DK26" i="3"/>
  <c r="T26" i="3" s="1"/>
  <c r="AH26" i="3" s="1"/>
  <c r="DK28" i="3"/>
  <c r="T28" i="3" s="1"/>
  <c r="AH28" i="3" s="1"/>
  <c r="DK103" i="3"/>
  <c r="T103" i="3" s="1"/>
  <c r="AH103" i="3" s="1"/>
  <c r="DI21" i="3"/>
  <c r="R21" i="3" s="1"/>
  <c r="AF21" i="3" s="1"/>
  <c r="DI26" i="3"/>
  <c r="R26" i="3" s="1"/>
  <c r="AF26" i="3" s="1"/>
  <c r="DI74" i="3"/>
  <c r="R74" i="3" s="1"/>
  <c r="AF74" i="3" s="1"/>
  <c r="DI92" i="3"/>
  <c r="R92" i="3" s="1"/>
  <c r="AF92" i="3" s="1"/>
  <c r="DI30" i="3" l="1"/>
  <c r="R30" i="3" s="1"/>
  <c r="AF30" i="3" s="1"/>
  <c r="CS23" i="3"/>
  <c r="CU23" i="3"/>
  <c r="BY23" i="3"/>
  <c r="CB23" i="3"/>
  <c r="BZ23" i="3"/>
  <c r="CT23" i="3"/>
  <c r="CV23" i="3"/>
  <c r="BX23" i="3"/>
  <c r="CA23" i="3"/>
  <c r="BU23" i="3" l="1"/>
  <c r="CE23" i="3" s="1"/>
  <c r="CJ23" i="3" s="1"/>
  <c r="BV23" i="3"/>
  <c r="BT23" i="3"/>
  <c r="CD23" i="3" s="1"/>
  <c r="CI23" i="3" s="1"/>
  <c r="CO23" i="3"/>
  <c r="CZ23" i="3" s="1"/>
  <c r="DE23" i="3" s="1"/>
  <c r="CP23" i="3"/>
  <c r="BW23" i="3"/>
  <c r="CQ23" i="3"/>
  <c r="CN23" i="3"/>
  <c r="CY23" i="3" s="1"/>
  <c r="DD23" i="3" s="1"/>
  <c r="BS23" i="3"/>
  <c r="CF23" i="3" l="1"/>
  <c r="CK23" i="3" s="1"/>
  <c r="DB23" i="3"/>
  <c r="DG23" i="3" s="1"/>
  <c r="DA23" i="3"/>
  <c r="DF23" i="3" s="1"/>
  <c r="DJ23" i="3" s="1"/>
  <c r="S23" i="3" s="1"/>
  <c r="AG23" i="3" s="1"/>
  <c r="CG23" i="3"/>
  <c r="CL23" i="3" s="1"/>
  <c r="DH23" i="3" l="1"/>
  <c r="Q23" i="3" s="1"/>
  <c r="AE23" i="3" s="1"/>
  <c r="DK23" i="3"/>
  <c r="T23" i="3" s="1"/>
  <c r="AH23" i="3" s="1"/>
  <c r="DI23" i="3"/>
  <c r="R23" i="3" s="1"/>
  <c r="AF23" i="3" s="1"/>
</calcChain>
</file>

<file path=xl/sharedStrings.xml><?xml version="1.0" encoding="utf-8"?>
<sst xmlns="http://schemas.openxmlformats.org/spreadsheetml/2006/main" count="1107" uniqueCount="163">
  <si>
    <t>f</t>
  </si>
  <si>
    <t>-</t>
  </si>
  <si>
    <t>Hz</t>
  </si>
  <si>
    <t>m</t>
  </si>
  <si>
    <t>Ohm</t>
  </si>
  <si>
    <t>Nominal Z</t>
  </si>
  <si>
    <t>Range</t>
  </si>
  <si>
    <t>Rs</t>
  </si>
  <si>
    <t>ua(Rs)</t>
  </si>
  <si>
    <t>Xs</t>
  </si>
  <si>
    <t>ua(Xs)</t>
  </si>
  <si>
    <t>Rs-Xs unit</t>
  </si>
  <si>
    <t>Rs-Xs mult</t>
  </si>
  <si>
    <t>|Z|</t>
  </si>
  <si>
    <t>This is sheet containing calibration data of reference standards to be used for calibration of RLC meter.</t>
  </si>
  <si>
    <t>U(Rs)</t>
  </si>
  <si>
    <t>U(Xs)</t>
  </si>
  <si>
    <t>Nom Z</t>
  </si>
  <si>
    <t>tag</t>
  </si>
  <si>
    <t>ref ID</t>
  </si>
  <si>
    <t>cor(Rs)</t>
  </si>
  <si>
    <t>U(cor(Rs))</t>
  </si>
  <si>
    <t>cor(Xs)</t>
  </si>
  <si>
    <t>U(cor(Xs))</t>
  </si>
  <si>
    <t>Absolute correction</t>
  </si>
  <si>
    <t>Reference Z (auto search from Ref Z sheet)</t>
  </si>
  <si>
    <t>Z tag</t>
  </si>
  <si>
    <t>lower Z tag</t>
  </si>
  <si>
    <t>higher Z tag</t>
  </si>
  <si>
    <t>lower tag</t>
  </si>
  <si>
    <t>higher tag</t>
  </si>
  <si>
    <t>lower ID</t>
  </si>
  <si>
    <t>higher ID</t>
  </si>
  <si>
    <t>low cor(Rs)</t>
  </si>
  <si>
    <t>low U(cor(Rs))</t>
  </si>
  <si>
    <t>low cor(Xs)</t>
  </si>
  <si>
    <t>low U(cor(Xs))</t>
  </si>
  <si>
    <t>high cor(Rs)</t>
  </si>
  <si>
    <t>high U(cor(Rs))</t>
  </si>
  <si>
    <t>high cor(Xs)</t>
  </si>
  <si>
    <t>high U(cor(Xs))</t>
  </si>
  <si>
    <t>lower Z</t>
  </si>
  <si>
    <t>higher Z</t>
  </si>
  <si>
    <t>Interpolated correction</t>
  </si>
  <si>
    <t>corrected Z</t>
  </si>
  <si>
    <t>low check</t>
  </si>
  <si>
    <t>high check</t>
  </si>
  <si>
    <t>Status</t>
  </si>
  <si>
    <t>Range Z</t>
  </si>
  <si>
    <t>Fixed Rs</t>
  </si>
  <si>
    <t>Fixed U(Rs)</t>
  </si>
  <si>
    <t>Fixed Xs</t>
  </si>
  <si>
    <t>Fixed U(Xs)</t>
  </si>
  <si>
    <t>Measured Z</t>
  </si>
  <si>
    <t>Measured Z (basic units)</t>
  </si>
  <si>
    <t>Corrected Z (results)</t>
  </si>
  <si>
    <t>Valid Rs</t>
  </si>
  <si>
    <t>Valid Xs</t>
  </si>
  <si>
    <t>Dev Rs</t>
  </si>
  <si>
    <t>Dev Xs</t>
  </si>
  <si>
    <t>Deviation of XLS calculated from Octave calculated:</t>
  </si>
  <si>
    <t>Zr</t>
  </si>
  <si>
    <t>phi</t>
  </si>
  <si>
    <t>rad</t>
  </si>
  <si>
    <t>phir</t>
  </si>
  <si>
    <t>cor(gain)</t>
  </si>
  <si>
    <t>cor(phi)</t>
  </si>
  <si>
    <t>low cor(gain)</t>
  </si>
  <si>
    <t>low cor(phi)</t>
  </si>
  <si>
    <t>hi cor(gain)</t>
  </si>
  <si>
    <t>hi cor(phi)</t>
  </si>
  <si>
    <t>U(cor(gain))</t>
  </si>
  <si>
    <t>U(cor(phi))</t>
  </si>
  <si>
    <t>Gain-phase correction</t>
  </si>
  <si>
    <t>sh Rs</t>
  </si>
  <si>
    <t>sh Xs</t>
  </si>
  <si>
    <t>sh ua(Rs)</t>
  </si>
  <si>
    <t>sh ua(Xs)</t>
  </si>
  <si>
    <t>U(Zr)</t>
  </si>
  <si>
    <t>U(phir)</t>
  </si>
  <si>
    <t>ua(|Z|)</t>
  </si>
  <si>
    <t>ua(phi)</t>
  </si>
  <si>
    <t>U(|Z|)</t>
  </si>
  <si>
    <t>U(phi)</t>
  </si>
  <si>
    <t>Interpolated correction (gain-phase)</t>
  </si>
  <si>
    <t>Corrected Z (gain-phase method)</t>
  </si>
  <si>
    <t>unc(Dev Rs)</t>
  </si>
  <si>
    <t>unc(Dev Xs)</t>
  </si>
  <si>
    <t>Validation: ref data</t>
  </si>
  <si>
    <t>Deviation with no correction:</t>
  </si>
  <si>
    <t>Measured residual SHORT Z:</t>
  </si>
  <si>
    <t>lower ID'</t>
  </si>
  <si>
    <t>lower Z ID'</t>
  </si>
  <si>
    <t>lower Z'</t>
  </si>
  <si>
    <t>lower ID''</t>
  </si>
  <si>
    <t>lower Z ID''</t>
  </si>
  <si>
    <t>Correction data search for interpolation</t>
  </si>
  <si>
    <t>low U(cor(gain))</t>
  </si>
  <si>
    <t>low U(cor(phi))</t>
  </si>
  <si>
    <t>hi U(cor(gain))</t>
  </si>
  <si>
    <t>hi U(cor(phi))</t>
  </si>
  <si>
    <t>low status</t>
  </si>
  <si>
    <t>ref tag</t>
  </si>
  <si>
    <t>tag f-rng</t>
  </si>
  <si>
    <t>tag f-rng'</t>
  </si>
  <si>
    <t>zero id'</t>
  </si>
  <si>
    <t>Aux stuff to generate zero Z gain correction</t>
  </si>
  <si>
    <t>Processing stuff</t>
  </si>
  <si>
    <t>Measured calibration Rs-Xs</t>
  </si>
  <si>
    <t>Measured residual SHORT Rs-Xs</t>
  </si>
  <si>
    <t>Calibration data of ref. Z standards</t>
  </si>
  <si>
    <t>Example:</t>
  </si>
  <si>
    <t>1m</t>
  </si>
  <si>
    <t>3m</t>
  </si>
  <si>
    <t>10m</t>
  </si>
  <si>
    <t>Standard</t>
  </si>
  <si>
    <t>SHORT</t>
  </si>
  <si>
    <t>…</t>
  </si>
  <si>
    <t>2) Select frequencies at which you want to measure and have available ref-Z data. This sheet contains selection made in scope of LiBforSecUse project for EIS spectroscopy.</t>
  </si>
  <si>
    <t>1) Select resistance standards to be used for calibration. Typical procedure is to pick two resistors for each physical range of instrument. That is one for bottom of the range and one for full range. Exception is the lowest range, where the bottom of the range is expected to be zero (SHORT standard).</t>
  </si>
  <si>
    <t>List of used reference impedances.</t>
  </si>
  <si>
    <t>Fill in only the standards used in the sheet "Ref Z"! Fill them in order including 0m for NULL or SHORT standard.</t>
  </si>
  <si>
    <t>Edit only the yellow cells. Grays are referenced by other sheets.</t>
  </si>
  <si>
    <t>#octave_header#</t>
  </si>
  <si>
    <t>Add rows if necessary, but always extend all columns formulas (the gray area).</t>
  </si>
  <si>
    <t>Use "m" suffix to identify milliOhms or remove it to enter data in Ohms directly.</t>
  </si>
  <si>
    <t>Notes:
Use Rs-Xs suffix "m" for milliOhms or nothing for Ohms. The sheet will recalculate. The same applies for nominal Z.
Add or remove lines to/from bottom of the tables, but always copy formulas in whole width of the sheet (the gray area is referenced by other sheets!)
Order of frequencies and standards and ranges is irrelevant. Other sheets will identify positions automaticaly.</t>
  </si>
  <si>
    <t>f_max</t>
  </si>
  <si>
    <t>f1</t>
  </si>
  <si>
    <t>f2</t>
  </si>
  <si>
    <t>&lt; bottom of range 3 mOhm</t>
  </si>
  <si>
    <t>&lt; top of range 3 mOhm</t>
  </si>
  <si>
    <t>&lt; bottom of range 1 mOhm</t>
  </si>
  <si>
    <t>&lt; top of range 1 mOhm</t>
  </si>
  <si>
    <t>&lt; bottom of range 10 mOhm</t>
  </si>
  <si>
    <t>1) Make list of ranges, nominal values of standards and frequencies to be calibrated following the example:</t>
  </si>
  <si>
    <t>2) Take the SHORT or NULL standard that was used for calibration of your reference impedances, connect to the RLC/EIS meter and perform SHORT correction. Most modern bridges should perform the SHORTing on all ranges and frequencies automatically.</t>
  </si>
  <si>
    <t>Std. nominal Z</t>
  </si>
  <si>
    <t>Notes:
Use Rs-Xs suffix "m" for milliOhms or nothing for Ohms. The sheet will recalculate. The same applies for nominal Z and range.
Add or remove lines to/from bottom of the table, but always copy formulas in whole width of the sheet (the gray area is referenced by other sheets!)
Order of frequencies and standards and ranges is irrelevant. Other sheets will identify positions automaticaly.</t>
  </si>
  <si>
    <t>4) Connect first calibrating standard and measure Rs-Xs for each frequency of interest and each physical range of instrument where the standard is being used (manual ranging). Fill in the Rs-Xs and associated uncertainties to the columns Rs, Xs, ua(Rs) and ua(Xs). The averaging of measurements is crucial to reach maximum accuracy of the calibration data.</t>
  </si>
  <si>
    <t>5) Repeat process for all used calibration standards from step 4).</t>
  </si>
  <si>
    <t>2) Measure Rs-Xs of the standard preferably using averaging and write results to columns Rs, Xs and type A uncertainties to ua(Rs) and ua(Xs). You can change the suffix "m" which indicates milliOhms to nothing for Ohms.</t>
  </si>
  <si>
    <t>3) Connect SHORT standard and measure residual Rs-Xs at the SAME RANGE and frequency as in step 2). Fill in measured Rs-Xs and associated type A uncertainties to columns "sh Rs", "sh Xs", "sh ua(Rs)" and "sh ua(Xs)".</t>
  </si>
  <si>
    <t>Notes:
Use Rs-Xs suffix "m" for milliOhms or nothing for Ohms. The sheet will recalculate. The same applies for nominal Z and range.
Add or remove lines to/from bottom of the table, but always copy formulas in whole width of the sheet.</t>
  </si>
  <si>
    <t>The short can be considered "ideal", so the values of impedance may remain zero and only the uncertainty estimates may be used to include them to final uncertainty budget.</t>
  </si>
  <si>
    <t>3) Fill in Rs-Xs data and associated expanded uncertainties (k = 2) for each standard. Fill in "Nominal Z" with nominal value of standard, i.e. 0m for SHORT, 1m for roughly 1mOhm standard, etc.
The eventual residual value of SHORT standard (nominal 0 Ohm) is given as absolute value if available or at least some uncertainty should be estimated.
The values of all other standards are given relative to SHORT or NULL standard against which they were calibrated. This should be mentioned in the calibration certificate of the standards. If the information whether it is absolute impedance or relative to SHORT is not available, then expand uncertainty by estimate of worst case residual impedance of your SHORT standard.</t>
  </si>
  <si>
    <t>4) Fill in the list of chosen nominal calibration impedances to sheet "Ref Z list".</t>
  </si>
  <si>
    <t>RLC bridge calibration data: measured values of reference standards.</t>
  </si>
  <si>
    <t>Select only frequencies and standard nominal impedances you have available and filled in the sheet "Ref Z". This sheet will automatically try to obtain matching rows from the sheet "Ref Z", but it will not interpolate, so the frequencies and nominal Z must match exactly. It will show warning in case of missing data.</t>
  </si>
  <si>
    <t>3) Measure residual impedance of the connected SHORT standard to the "sh Rs-Xs" columns and include type A uncertainty (averaging is needed for best accuracy). This step is crucial, because RLC/EIS meters perform their SHORTing with one reading per frequency and range and this process is very noisy. Even just after SHORTing the instrument often shows residual Rs-Xs in tens of µOhms or even more depending on the measurement current. 
Therefore, for best performance, it is necessary to measure residual short Rs-Xs after SHORTing procedure to this sheet and the sheet will subtract it from the main measurement in columns Rs-Xs.
The residual SHORT measurement is not performed for the 0 Ohm range and 0 Ohm nominal (gray area). It is performed only for the yellow areas. Note it is enough to measure the SHORT residuals only once per range and frequency and it can be copied to the other nominal impedance rows of the same range as long as the measurement is performed fast in sequence.</t>
  </si>
  <si>
    <t>This sheet uses calibration data to fix bridge errors for main measurements.</t>
  </si>
  <si>
    <t>1) Select measurement frequency and enable manual ranging of the instrument and select range appropriate for measured impedance following manual. If the manual ranging is not possible, it will be necessary to estimate which range RLS/EIS meter is using. Fill in selected range and frequency to the yellow columns.</t>
  </si>
  <si>
    <t>4) Read the corrected result from blue columns "Fixed …". Note the expanded uncertainties "U(…)" are being calculated from reference standards uncertainties, type A uncertainties of calibration sheet and type A uncertainties of this sheet. The uncertainty does not contain effect of RLC/EIS meter non-linearity! 
Always check the "Status" column value. If this sheet found calibration data for the measurement spot, it will show "OK". If the measured value is outside range of calibration sheet data, it will show "Extrapolated". This happens e.g. if range is 3 mOhm, calibration standards are 1 mOhm and 3 mOhm and the measure value is outside interval of &lt;1 mOhm ; 3 mOhm&gt;, e.g. 3.07 mOhm or 0.997 mOhm. The correction will still work reasonaby well if the distance from calibration spots is not too big. If the calibration data are not found at all, it will show red error message. This possibly indicates wrong selection of range or frequency that was not measured in calibration sheet.</t>
  </si>
  <si>
    <t>This XLS sheet was made as an example how to correct reading errors of RLC bridge at low impedances.
The calibration concepts is to measure RLC bridge error using idealy two standards per range (top and bottom of each range) in to the sheet "Cal Data".
The sheet "Cal Data" then takes calibration data of the used impedances from sheet "Ref Z" that has to be filled in.
The "Cal Data" sheet then calculates gain-phase errors for each row (combination of range, frequency and nominal value of calibration standard).
The gain-phase corrections from the "Cal Data" sheet are then loaded by sheet "Measurement" and used to correct the raw RLC meter readings.</t>
  </si>
  <si>
    <t>RLC corrections for LiBforSecUse project</t>
  </si>
  <si>
    <t>V1.0, 2021-05-27, Czech Metrology Institute, Stanislav Maslan</t>
  </si>
  <si>
    <t>EMPIR project url:</t>
  </si>
  <si>
    <t>https://www.ptb.de/empir2018/de/libforsecuse/project/overview/</t>
  </si>
  <si>
    <t>Validation:</t>
  </si>
  <si>
    <t>Description:</t>
  </si>
  <si>
    <t>The sheet functionality was validated by Octave scripts that are part of this Git project. The Octave scripts generate proceduraly some correction data and measurement data with simulated errors of the RLC bridge and user can than verify this XLS sheet corrected the values as expected.
Note the validation does not cover uncertainty propagation yet!</t>
  </si>
  <si>
    <t>This project Git:</t>
  </si>
  <si>
    <t>https://github.com/smaslan/RLC-bridge-corrections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</si>
</sst>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000"/>
    <numFmt numFmtId="165" formatCode="0.000\ 00"/>
    <numFmt numFmtId="166" formatCode="0.00000000000000"/>
  </numFmts>
  <fonts count="7" x14ac:knownFonts="1">
    <font>
      <sz val="11"/>
      <color theme="1"/>
      <name val="Calibri"/>
      <family val="2"/>
      <charset val="238"/>
      <scheme val="minor"/>
    </font>
    <font>
      <b/>
      <sz val="11"/>
      <color theme="1"/>
      <name val="Calibri"/>
      <family val="2"/>
      <charset val="238"/>
      <scheme val="minor"/>
    </font>
    <font>
      <i/>
      <sz val="11"/>
      <color theme="1"/>
      <name val="Calibri"/>
      <family val="2"/>
      <charset val="238"/>
      <scheme val="minor"/>
    </font>
    <font>
      <sz val="11"/>
      <name val="Calibri"/>
      <family val="2"/>
      <charset val="238"/>
      <scheme val="minor"/>
    </font>
    <font>
      <b/>
      <sz val="11"/>
      <color rgb="FFFF0000"/>
      <name val="Calibri"/>
      <family val="2"/>
      <charset val="238"/>
      <scheme val="minor"/>
    </font>
    <font>
      <b/>
      <u/>
      <sz val="11"/>
      <color theme="1"/>
      <name val="Calibri"/>
      <family val="2"/>
      <charset val="238"/>
      <scheme val="minor"/>
    </font>
    <font>
      <u/>
      <sz val="11"/>
      <color theme="10"/>
      <name val="Calibri"/>
      <family val="2"/>
      <charset val="238"/>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1" fillId="0" borderId="0" xfId="0" applyFont="1" applyAlignment="1">
      <alignment horizontal="center"/>
    </xf>
    <xf numFmtId="0" fontId="2" fillId="0" borderId="0" xfId="0" applyFont="1"/>
    <xf numFmtId="0" fontId="1" fillId="0" borderId="0" xfId="0" applyFont="1"/>
    <xf numFmtId="0" fontId="0" fillId="2" borderId="0" xfId="0" applyFill="1"/>
    <xf numFmtId="0" fontId="0" fillId="2" borderId="0" xfId="0" applyFill="1" applyAlignment="1"/>
    <xf numFmtId="0" fontId="1" fillId="0" borderId="0" xfId="0" applyFont="1" applyAlignment="1"/>
    <xf numFmtId="0" fontId="0" fillId="2" borderId="0" xfId="0" applyFill="1" applyAlignment="1">
      <alignment horizontal="center"/>
    </xf>
    <xf numFmtId="0" fontId="0" fillId="3" borderId="0" xfId="0" applyFill="1" applyAlignment="1"/>
    <xf numFmtId="0" fontId="0" fillId="3" borderId="0" xfId="0" applyFill="1" applyAlignment="1">
      <alignment horizontal="center"/>
    </xf>
    <xf numFmtId="0" fontId="0" fillId="3" borderId="0" xfId="0" applyNumberFormat="1" applyFill="1" applyAlignment="1">
      <alignment horizontal="center"/>
    </xf>
    <xf numFmtId="0" fontId="0" fillId="3" borderId="0" xfId="0" applyFill="1"/>
    <xf numFmtId="0" fontId="1" fillId="0" borderId="0" xfId="0" applyFont="1" applyAlignment="1">
      <alignment horizontal="center"/>
    </xf>
    <xf numFmtId="0" fontId="0" fillId="0" borderId="0" xfId="0" applyAlignment="1">
      <alignment horizontal="center"/>
    </xf>
    <xf numFmtId="164" fontId="0" fillId="3" borderId="0" xfId="0" applyNumberFormat="1" applyFill="1" applyAlignment="1">
      <alignment horizontal="center"/>
    </xf>
    <xf numFmtId="0" fontId="0" fillId="0" borderId="0" xfId="0" applyAlignment="1">
      <alignment horizontal="center"/>
    </xf>
    <xf numFmtId="165" fontId="0" fillId="2" borderId="0" xfId="0" applyNumberFormat="1" applyFill="1" applyAlignment="1">
      <alignment horizontal="center"/>
    </xf>
    <xf numFmtId="165" fontId="0" fillId="4" borderId="0" xfId="0" applyNumberFormat="1" applyFill="1"/>
    <xf numFmtId="0" fontId="1" fillId="0" borderId="0" xfId="0" applyFont="1" applyAlignment="1">
      <alignment horizontal="center"/>
    </xf>
    <xf numFmtId="0" fontId="0" fillId="0" borderId="0" xfId="0" applyAlignment="1">
      <alignment horizontal="center"/>
    </xf>
    <xf numFmtId="166" fontId="0" fillId="3" borderId="0" xfId="0" applyNumberFormat="1" applyFill="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xf numFmtId="0" fontId="1" fillId="0" borderId="0" xfId="0" applyFont="1" applyAlignment="1">
      <alignment horizontal="center"/>
    </xf>
    <xf numFmtId="0" fontId="0" fillId="0" borderId="0" xfId="0" applyAlignment="1">
      <alignment horizontal="center"/>
    </xf>
    <xf numFmtId="165" fontId="0" fillId="0"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4" borderId="0" xfId="0" applyFill="1"/>
    <xf numFmtId="0" fontId="3" fillId="4" borderId="0" xfId="0" applyFont="1" applyFill="1"/>
    <xf numFmtId="0" fontId="0" fillId="2" borderId="0" xfId="0" applyFill="1" applyAlignment="1">
      <alignment horizontal="left"/>
    </xf>
    <xf numFmtId="0" fontId="0" fillId="0" borderId="0" xfId="0"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4" fillId="0" borderId="0" xfId="0" applyFont="1"/>
    <xf numFmtId="0" fontId="0" fillId="5" borderId="0" xfId="0" applyFill="1"/>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0" fillId="0" borderId="0" xfId="0" applyAlignment="1">
      <alignment horizontal="left" vertical="top" wrapText="1"/>
    </xf>
    <xf numFmtId="0" fontId="1" fillId="0" borderId="0" xfId="0" applyFont="1" applyFill="1"/>
    <xf numFmtId="0" fontId="1" fillId="7" borderId="0" xfId="0" applyFont="1" applyFill="1"/>
    <xf numFmtId="0" fontId="5" fillId="0" borderId="0" xfId="0" applyFont="1"/>
    <xf numFmtId="0" fontId="6" fillId="0" borderId="0" xfId="1"/>
    <xf numFmtId="0" fontId="0" fillId="0" borderId="0" xfId="0" applyAlignment="1">
      <alignment vertical="top" wrapText="1"/>
    </xf>
    <xf numFmtId="0" fontId="0" fillId="0" borderId="0" xfId="0" applyAlignment="1">
      <alignment vertical="top"/>
    </xf>
    <xf numFmtId="0" fontId="1" fillId="0" borderId="0" xfId="0" applyFont="1" applyAlignment="1">
      <alignment horizontal="center"/>
    </xf>
    <xf numFmtId="0" fontId="0" fillId="0" borderId="0" xfId="0" applyAlignment="1">
      <alignment horizontal="center"/>
    </xf>
    <xf numFmtId="0" fontId="0" fillId="5" borderId="0" xfId="0" applyFill="1" applyAlignment="1">
      <alignment vertical="center"/>
    </xf>
    <xf numFmtId="0" fontId="0" fillId="0" borderId="0" xfId="0" applyAlignment="1">
      <alignment horizontal="left" vertical="top" wrapText="1"/>
    </xf>
    <xf numFmtId="0" fontId="0" fillId="6" borderId="0" xfId="0" applyFill="1" applyAlignment="1">
      <alignment vertical="center"/>
    </xf>
    <xf numFmtId="0" fontId="0" fillId="5" borderId="0" xfId="0" applyFill="1" applyAlignment="1"/>
    <xf numFmtId="0" fontId="0" fillId="0" borderId="0" xfId="0" applyAlignment="1">
      <alignment horizontal="center" vertical="center"/>
    </xf>
  </cellXfs>
  <cellStyles count="2">
    <cellStyle name="Hypertextový odkaz" xfId="1" builtinId="8"/>
    <cellStyle name="Normální" xfId="0" builtinId="0"/>
  </cellStyles>
  <dxfs count="4">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smaslan/RLC-bridge-corrections" TargetMode="External"/><Relationship Id="rId1" Type="http://schemas.openxmlformats.org/officeDocument/2006/relationships/hyperlink" Target="https://www.ptb.de/empir2018/de/libforsecuse/project/overvie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1F3B-7F76-41C8-81DD-6745D1AFE3EA}">
  <sheetPr>
    <tabColor theme="0"/>
  </sheetPr>
  <dimension ref="A1:J12"/>
  <sheetViews>
    <sheetView workbookViewId="0">
      <selection activeCell="O10" sqref="O10"/>
    </sheetView>
  </sheetViews>
  <sheetFormatPr defaultRowHeight="15" x14ac:dyDescent="0.25"/>
  <sheetData>
    <row r="1" spans="1:10" x14ac:dyDescent="0.25">
      <c r="A1" s="57" t="s">
        <v>154</v>
      </c>
    </row>
    <row r="2" spans="1:10" x14ac:dyDescent="0.25">
      <c r="A2" t="s">
        <v>155</v>
      </c>
    </row>
    <row r="3" spans="1:10" x14ac:dyDescent="0.25">
      <c r="A3" t="s">
        <v>156</v>
      </c>
      <c r="C3" s="58" t="s">
        <v>157</v>
      </c>
    </row>
    <row r="4" spans="1:10" x14ac:dyDescent="0.25">
      <c r="A4" t="s">
        <v>161</v>
      </c>
      <c r="C4" s="58" t="s">
        <v>162</v>
      </c>
    </row>
    <row r="6" spans="1:10" x14ac:dyDescent="0.25">
      <c r="A6" s="57" t="s">
        <v>159</v>
      </c>
    </row>
    <row r="7" spans="1:10" x14ac:dyDescent="0.25">
      <c r="A7" s="59" t="s">
        <v>153</v>
      </c>
      <c r="B7" s="60"/>
      <c r="C7" s="60"/>
      <c r="D7" s="60"/>
      <c r="E7" s="60"/>
      <c r="F7" s="60"/>
      <c r="G7" s="60"/>
      <c r="H7" s="60"/>
      <c r="I7" s="60"/>
      <c r="J7" s="60"/>
    </row>
    <row r="8" spans="1:10" ht="141.75" customHeight="1" x14ac:dyDescent="0.25">
      <c r="A8" s="60"/>
      <c r="B8" s="60"/>
      <c r="C8" s="60"/>
      <c r="D8" s="60"/>
      <c r="E8" s="60"/>
      <c r="F8" s="60"/>
      <c r="G8" s="60"/>
      <c r="H8" s="60"/>
      <c r="I8" s="60"/>
      <c r="J8" s="60"/>
    </row>
    <row r="10" spans="1:10" x14ac:dyDescent="0.25">
      <c r="A10" s="57" t="s">
        <v>158</v>
      </c>
    </row>
    <row r="11" spans="1:10" x14ac:dyDescent="0.25">
      <c r="A11" s="59" t="s">
        <v>160</v>
      </c>
      <c r="B11" s="59"/>
      <c r="C11" s="59"/>
      <c r="D11" s="59"/>
      <c r="E11" s="59"/>
      <c r="F11" s="59"/>
      <c r="G11" s="59"/>
      <c r="H11" s="59"/>
      <c r="I11" s="59"/>
      <c r="J11" s="59"/>
    </row>
    <row r="12" spans="1:10" ht="48" customHeight="1" x14ac:dyDescent="0.25">
      <c r="A12" s="59"/>
      <c r="B12" s="59"/>
      <c r="C12" s="59"/>
      <c r="D12" s="59"/>
      <c r="E12" s="59"/>
      <c r="F12" s="59"/>
      <c r="G12" s="59"/>
      <c r="H12" s="59"/>
      <c r="I12" s="59"/>
      <c r="J12" s="59"/>
    </row>
  </sheetData>
  <mergeCells count="2">
    <mergeCell ref="A7:J8"/>
    <mergeCell ref="A11:J12"/>
  </mergeCells>
  <hyperlinks>
    <hyperlink ref="C3" r:id="rId1" xr:uid="{DCCD56C8-C89D-4D04-B57B-4B5EC208F212}"/>
    <hyperlink ref="C4" r:id="rId2" xr:uid="{791D3D55-2B66-4B69-8B8E-207CBAC4D825}"/>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M115"/>
  <sheetViews>
    <sheetView tabSelected="1" zoomScaleNormal="100" workbookViewId="0">
      <selection activeCell="H14" sqref="H14"/>
    </sheetView>
  </sheetViews>
  <sheetFormatPr defaultRowHeight="15" x14ac:dyDescent="0.25"/>
  <cols>
    <col min="1" max="1" width="5.28515625" customWidth="1"/>
    <col min="2" max="2" width="5.5703125" customWidth="1"/>
    <col min="3" max="3" width="6.7109375" customWidth="1"/>
    <col min="4" max="4" width="2" style="30" customWidth="1"/>
    <col min="5" max="5" width="10.5703125" bestFit="1" customWidth="1"/>
    <col min="6" max="6" width="9.28515625" bestFit="1" customWidth="1"/>
    <col min="7" max="7" width="9.7109375" bestFit="1" customWidth="1"/>
    <col min="8" max="8" width="9.28515625" bestFit="1" customWidth="1"/>
    <col min="9" max="9" width="9.7109375" customWidth="1"/>
    <col min="10" max="10" width="2.140625" customWidth="1"/>
    <col min="11" max="11" width="10" customWidth="1"/>
    <col min="12" max="14" width="9.28515625" customWidth="1"/>
    <col min="15" max="15" width="11" customWidth="1"/>
    <col min="16" max="16" width="4.140625" customWidth="1"/>
    <col min="17" max="20" width="12" bestFit="1" customWidth="1"/>
    <col min="21" max="21" width="2.7109375" bestFit="1" customWidth="1"/>
    <col min="22" max="22" width="2.7109375" style="30" customWidth="1"/>
    <col min="23" max="23" width="33" customWidth="1"/>
    <col min="24" max="24" width="16.28515625" customWidth="1"/>
    <col min="25" max="28" width="11" customWidth="1"/>
    <col min="29" max="29" width="2.7109375" bestFit="1" customWidth="1"/>
    <col min="30" max="30" width="2.7109375" customWidth="1"/>
    <col min="31" max="34" width="9.85546875" customWidth="1"/>
    <col min="35" max="35" width="4.28515625" customWidth="1"/>
    <col min="36" max="36" width="9.85546875" customWidth="1"/>
    <col min="37" max="37" width="7.5703125" customWidth="1"/>
    <col min="38" max="38" width="10.85546875" customWidth="1"/>
    <col min="39" max="40" width="7.5703125" customWidth="1"/>
    <col min="41" max="41" width="2.7109375" customWidth="1"/>
    <col min="42" max="42" width="4.7109375" customWidth="1"/>
    <col min="43" max="43" width="5.5703125" customWidth="1"/>
    <col min="44" max="44" width="11" customWidth="1"/>
    <col min="49" max="52" width="10.140625" customWidth="1"/>
    <col min="53" max="53" width="5" customWidth="1"/>
    <col min="54" max="55" width="10.7109375" bestFit="1" customWidth="1"/>
    <col min="56" max="57" width="10.7109375" customWidth="1"/>
    <col min="58" max="58" width="10.7109375" bestFit="1" customWidth="1"/>
    <col min="59" max="60" width="10.7109375" customWidth="1"/>
    <col min="61" max="61" width="11" bestFit="1" customWidth="1"/>
    <col min="62" max="62" width="10.7109375" customWidth="1"/>
    <col min="63" max="63" width="11.28515625" bestFit="1" customWidth="1"/>
    <col min="64" max="65" width="11.28515625" customWidth="1"/>
    <col min="66" max="66" width="16.42578125" bestFit="1" customWidth="1"/>
    <col min="67" max="67" width="17.5703125" bestFit="1" customWidth="1"/>
    <col min="69" max="69" width="9.5703125" customWidth="1"/>
    <col min="71" max="71" width="16.7109375" bestFit="1" customWidth="1"/>
    <col min="72" max="72" width="10.85546875" bestFit="1" customWidth="1"/>
    <col min="73" max="73" width="13.85546875" bestFit="1" customWidth="1"/>
    <col min="74" max="74" width="10.85546875" bestFit="1" customWidth="1"/>
    <col min="75" max="75" width="13.85546875" bestFit="1" customWidth="1"/>
    <col min="76" max="76" width="17.7109375" bestFit="1" customWidth="1"/>
    <col min="77" max="80" width="13.5703125" customWidth="1"/>
    <col min="82" max="82" width="13.140625" bestFit="1" customWidth="1"/>
    <col min="92" max="95" width="12.7109375" customWidth="1"/>
    <col min="96" max="96" width="10" bestFit="1" customWidth="1"/>
    <col min="97" max="101" width="12.7109375" customWidth="1"/>
    <col min="103" max="106" width="12.140625" customWidth="1"/>
    <col min="109" max="109" width="12.5703125" bestFit="1" customWidth="1"/>
    <col min="110" max="110" width="11.5703125" customWidth="1"/>
    <col min="111" max="111" width="17.42578125" bestFit="1" customWidth="1"/>
    <col min="112" max="115" width="10.140625" customWidth="1"/>
    <col min="117" max="117" width="16.28515625" bestFit="1" customWidth="1"/>
  </cols>
  <sheetData>
    <row r="1" spans="1:15" x14ac:dyDescent="0.25">
      <c r="A1" t="s">
        <v>150</v>
      </c>
    </row>
    <row r="3" spans="1:15" x14ac:dyDescent="0.25">
      <c r="A3" s="59" t="s">
        <v>151</v>
      </c>
      <c r="B3" s="59"/>
      <c r="C3" s="59"/>
      <c r="D3" s="59"/>
      <c r="E3" s="59"/>
      <c r="F3" s="59"/>
      <c r="G3" s="59"/>
      <c r="H3" s="59"/>
      <c r="I3" s="59"/>
      <c r="J3" s="59"/>
      <c r="K3" s="59"/>
      <c r="L3" s="59"/>
      <c r="M3" s="59"/>
      <c r="N3" s="59"/>
      <c r="O3" s="59"/>
    </row>
    <row r="4" spans="1:15" ht="44.25" customHeight="1" x14ac:dyDescent="0.25">
      <c r="A4" s="59"/>
      <c r="B4" s="59"/>
      <c r="C4" s="59"/>
      <c r="D4" s="59"/>
      <c r="E4" s="59"/>
      <c r="F4" s="59"/>
      <c r="G4" s="59"/>
      <c r="H4" s="59"/>
      <c r="I4" s="59"/>
      <c r="J4" s="59"/>
      <c r="K4" s="59"/>
      <c r="L4" s="59"/>
      <c r="M4" s="59"/>
      <c r="N4" s="59"/>
      <c r="O4" s="59"/>
    </row>
    <row r="5" spans="1:15" x14ac:dyDescent="0.25">
      <c r="A5" s="59" t="s">
        <v>141</v>
      </c>
      <c r="B5" s="59"/>
      <c r="C5" s="59"/>
      <c r="D5" s="59"/>
      <c r="E5" s="59"/>
      <c r="F5" s="59"/>
      <c r="G5" s="59"/>
      <c r="H5" s="59"/>
      <c r="I5" s="59"/>
      <c r="J5" s="59"/>
      <c r="K5" s="59"/>
      <c r="L5" s="59"/>
      <c r="M5" s="59"/>
      <c r="N5" s="59"/>
      <c r="O5" s="59"/>
    </row>
    <row r="6" spans="1:15" ht="27" customHeight="1" x14ac:dyDescent="0.25">
      <c r="A6" s="59"/>
      <c r="B6" s="59"/>
      <c r="C6" s="59"/>
      <c r="D6" s="59"/>
      <c r="E6" s="59"/>
      <c r="F6" s="59"/>
      <c r="G6" s="59"/>
      <c r="H6" s="59"/>
      <c r="I6" s="59"/>
      <c r="J6" s="59"/>
      <c r="K6" s="59"/>
      <c r="L6" s="59"/>
      <c r="M6" s="59"/>
      <c r="N6" s="59"/>
      <c r="O6" s="59"/>
    </row>
    <row r="7" spans="1:15" x14ac:dyDescent="0.25">
      <c r="A7" s="59" t="s">
        <v>142</v>
      </c>
      <c r="B7" s="59"/>
      <c r="C7" s="59"/>
      <c r="D7" s="59"/>
      <c r="E7" s="59"/>
      <c r="F7" s="59"/>
      <c r="G7" s="59"/>
      <c r="H7" s="59"/>
      <c r="I7" s="59"/>
      <c r="J7" s="59"/>
      <c r="K7" s="59"/>
      <c r="L7" s="59"/>
      <c r="M7" s="59"/>
      <c r="N7" s="59"/>
      <c r="O7" s="59"/>
    </row>
    <row r="8" spans="1:15" ht="25.5" customHeight="1" x14ac:dyDescent="0.25">
      <c r="A8" s="59"/>
      <c r="B8" s="59"/>
      <c r="C8" s="59"/>
      <c r="D8" s="59"/>
      <c r="E8" s="59"/>
      <c r="F8" s="59"/>
      <c r="G8" s="59"/>
      <c r="H8" s="59"/>
      <c r="I8" s="59"/>
      <c r="J8" s="59"/>
      <c r="K8" s="59"/>
      <c r="L8" s="59"/>
      <c r="M8" s="59"/>
      <c r="N8" s="59"/>
      <c r="O8" s="59"/>
    </row>
    <row r="9" spans="1:15" x14ac:dyDescent="0.25">
      <c r="A9" s="59" t="s">
        <v>152</v>
      </c>
      <c r="B9" s="59"/>
      <c r="C9" s="59"/>
      <c r="D9" s="59"/>
      <c r="E9" s="59"/>
      <c r="F9" s="59"/>
      <c r="G9" s="59"/>
      <c r="H9" s="59"/>
      <c r="I9" s="59"/>
      <c r="J9" s="59"/>
      <c r="K9" s="59"/>
      <c r="L9" s="59"/>
      <c r="M9" s="59"/>
      <c r="N9" s="59"/>
      <c r="O9" s="59"/>
    </row>
    <row r="10" spans="1:15" ht="120.75" customHeight="1" x14ac:dyDescent="0.25">
      <c r="A10" s="59"/>
      <c r="B10" s="59"/>
      <c r="C10" s="59"/>
      <c r="D10" s="59"/>
      <c r="E10" s="59"/>
      <c r="F10" s="59"/>
      <c r="G10" s="59"/>
      <c r="H10" s="59"/>
      <c r="I10" s="59"/>
      <c r="J10" s="59"/>
      <c r="K10" s="59"/>
      <c r="L10" s="59"/>
      <c r="M10" s="59"/>
      <c r="N10" s="59"/>
      <c r="O10" s="59"/>
    </row>
    <row r="12" spans="1:15" ht="15" customHeight="1" x14ac:dyDescent="0.25">
      <c r="A12" s="59" t="s">
        <v>143</v>
      </c>
      <c r="B12" s="59"/>
      <c r="C12" s="59"/>
      <c r="D12" s="59"/>
      <c r="E12" s="59"/>
      <c r="F12" s="59"/>
      <c r="G12" s="59"/>
      <c r="H12" s="59"/>
      <c r="I12" s="59"/>
      <c r="J12" s="59"/>
      <c r="K12" s="59"/>
      <c r="L12" s="59"/>
      <c r="M12" s="59"/>
      <c r="N12" s="59"/>
      <c r="O12" s="59"/>
    </row>
    <row r="13" spans="1:15" ht="32.25" customHeight="1" x14ac:dyDescent="0.25">
      <c r="A13" s="59"/>
      <c r="B13" s="59"/>
      <c r="C13" s="59"/>
      <c r="D13" s="59"/>
      <c r="E13" s="59"/>
      <c r="F13" s="59"/>
      <c r="G13" s="59"/>
      <c r="H13" s="59"/>
      <c r="I13" s="59"/>
      <c r="J13" s="59"/>
      <c r="K13" s="59"/>
      <c r="L13" s="59"/>
      <c r="M13" s="59"/>
      <c r="N13" s="59"/>
      <c r="O13" s="59"/>
    </row>
    <row r="18" spans="1:117" x14ac:dyDescent="0.25">
      <c r="E18" s="5" t="s">
        <v>53</v>
      </c>
      <c r="K18" s="5" t="s">
        <v>90</v>
      </c>
      <c r="Q18" s="5" t="s">
        <v>55</v>
      </c>
      <c r="Y18" s="5" t="s">
        <v>88</v>
      </c>
      <c r="AE18" s="5" t="s">
        <v>60</v>
      </c>
      <c r="AJ18" s="5" t="s">
        <v>89</v>
      </c>
      <c r="AR18" s="5" t="s">
        <v>54</v>
      </c>
      <c r="BB18" s="5" t="s">
        <v>96</v>
      </c>
      <c r="CD18" t="s">
        <v>43</v>
      </c>
      <c r="CI18" t="s">
        <v>44</v>
      </c>
      <c r="CY18" s="5" t="s">
        <v>84</v>
      </c>
      <c r="DD18" s="5" t="s">
        <v>85</v>
      </c>
    </row>
    <row r="19" spans="1:117" x14ac:dyDescent="0.25">
      <c r="A19" s="61" t="s">
        <v>6</v>
      </c>
      <c r="B19" s="61"/>
      <c r="C19" s="4" t="s">
        <v>0</v>
      </c>
      <c r="D19" s="40"/>
      <c r="E19" s="4" t="s">
        <v>7</v>
      </c>
      <c r="F19" s="4" t="s">
        <v>8</v>
      </c>
      <c r="G19" s="4" t="s">
        <v>9</v>
      </c>
      <c r="H19" s="4" t="s">
        <v>10</v>
      </c>
      <c r="I19" s="31" t="s">
        <v>11</v>
      </c>
      <c r="J19" s="31"/>
      <c r="K19" s="28" t="s">
        <v>74</v>
      </c>
      <c r="L19" s="28" t="s">
        <v>76</v>
      </c>
      <c r="M19" s="28" t="s">
        <v>75</v>
      </c>
      <c r="N19" s="28" t="s">
        <v>77</v>
      </c>
      <c r="O19" s="4" t="s">
        <v>11</v>
      </c>
      <c r="Q19" s="4" t="s">
        <v>49</v>
      </c>
      <c r="R19" s="4" t="s">
        <v>50</v>
      </c>
      <c r="S19" s="4" t="s">
        <v>51</v>
      </c>
      <c r="T19" s="4" t="s">
        <v>52</v>
      </c>
      <c r="U19" s="6"/>
      <c r="V19" s="55"/>
      <c r="W19" s="6" t="s">
        <v>47</v>
      </c>
      <c r="X19" s="6"/>
      <c r="Y19" s="15" t="s">
        <v>56</v>
      </c>
      <c r="Z19" s="15"/>
      <c r="AA19" s="15" t="s">
        <v>57</v>
      </c>
      <c r="AB19" s="6"/>
      <c r="AC19" s="6"/>
      <c r="AD19" s="6"/>
      <c r="AE19" s="34" t="s">
        <v>58</v>
      </c>
      <c r="AF19" s="34" t="s">
        <v>86</v>
      </c>
      <c r="AG19" s="34" t="s">
        <v>59</v>
      </c>
      <c r="AH19" s="34" t="s">
        <v>87</v>
      </c>
      <c r="AI19" s="6"/>
      <c r="AJ19" s="6" t="s">
        <v>58</v>
      </c>
      <c r="AK19" s="6" t="s">
        <v>86</v>
      </c>
      <c r="AL19" s="6" t="s">
        <v>59</v>
      </c>
      <c r="AM19" s="6" t="s">
        <v>87</v>
      </c>
      <c r="AN19" s="6"/>
      <c r="AO19" s="6"/>
      <c r="AP19" s="61" t="s">
        <v>0</v>
      </c>
      <c r="AQ19" s="61"/>
      <c r="AR19" s="4" t="s">
        <v>12</v>
      </c>
      <c r="AS19" s="4" t="s">
        <v>7</v>
      </c>
      <c r="AT19" s="4" t="s">
        <v>8</v>
      </c>
      <c r="AU19" s="4" t="s">
        <v>9</v>
      </c>
      <c r="AV19" s="4" t="s">
        <v>10</v>
      </c>
      <c r="AW19" s="4" t="s">
        <v>13</v>
      </c>
      <c r="AX19" s="28" t="s">
        <v>80</v>
      </c>
      <c r="AY19" s="21" t="s">
        <v>62</v>
      </c>
      <c r="AZ19" s="28" t="s">
        <v>81</v>
      </c>
      <c r="BB19" s="6" t="s">
        <v>92</v>
      </c>
      <c r="BC19" s="6" t="s">
        <v>91</v>
      </c>
      <c r="BD19" s="6" t="s">
        <v>93</v>
      </c>
      <c r="BE19" s="6" t="s">
        <v>92</v>
      </c>
      <c r="BF19" s="6" t="s">
        <v>92</v>
      </c>
      <c r="BG19" s="6" t="s">
        <v>94</v>
      </c>
      <c r="BH19" s="6" t="s">
        <v>95</v>
      </c>
      <c r="BI19" s="6" t="s">
        <v>95</v>
      </c>
      <c r="BJ19" s="6" t="s">
        <v>27</v>
      </c>
      <c r="BK19" s="6" t="s">
        <v>28</v>
      </c>
      <c r="BL19" s="6" t="s">
        <v>41</v>
      </c>
      <c r="BM19" s="6" t="s">
        <v>42</v>
      </c>
      <c r="BN19" s="6" t="s">
        <v>29</v>
      </c>
      <c r="BO19" s="6" t="s">
        <v>30</v>
      </c>
      <c r="BP19" s="6" t="s">
        <v>31</v>
      </c>
      <c r="BQ19" s="6" t="s">
        <v>32</v>
      </c>
      <c r="BS19" s="6" t="s">
        <v>45</v>
      </c>
      <c r="BT19" s="4" t="s">
        <v>33</v>
      </c>
      <c r="BU19" s="4" t="s">
        <v>34</v>
      </c>
      <c r="BV19" s="4" t="s">
        <v>35</v>
      </c>
      <c r="BW19" s="4" t="s">
        <v>36</v>
      </c>
      <c r="BX19" s="4" t="s">
        <v>46</v>
      </c>
      <c r="BY19" s="4" t="s">
        <v>37</v>
      </c>
      <c r="BZ19" s="4" t="s">
        <v>38</v>
      </c>
      <c r="CA19" s="4" t="s">
        <v>39</v>
      </c>
      <c r="CB19" s="4" t="s">
        <v>40</v>
      </c>
      <c r="CD19" s="4" t="s">
        <v>20</v>
      </c>
      <c r="CE19" s="4" t="s">
        <v>21</v>
      </c>
      <c r="CF19" s="4" t="s">
        <v>22</v>
      </c>
      <c r="CG19" s="4" t="s">
        <v>23</v>
      </c>
      <c r="CI19" s="6" t="s">
        <v>7</v>
      </c>
      <c r="CJ19" s="6" t="s">
        <v>15</v>
      </c>
      <c r="CK19" s="6" t="s">
        <v>9</v>
      </c>
      <c r="CL19" s="6" t="s">
        <v>16</v>
      </c>
      <c r="CN19" s="21" t="s">
        <v>67</v>
      </c>
      <c r="CO19" s="38" t="s">
        <v>97</v>
      </c>
      <c r="CP19" s="21" t="s">
        <v>68</v>
      </c>
      <c r="CQ19" s="38" t="s">
        <v>98</v>
      </c>
      <c r="CR19" s="38" t="s">
        <v>101</v>
      </c>
      <c r="CS19" s="21" t="s">
        <v>69</v>
      </c>
      <c r="CT19" s="38" t="s">
        <v>99</v>
      </c>
      <c r="CU19" s="21" t="s">
        <v>70</v>
      </c>
      <c r="CV19" s="38" t="s">
        <v>100</v>
      </c>
      <c r="CW19" s="38" t="s">
        <v>101</v>
      </c>
      <c r="CY19" s="21" t="s">
        <v>65</v>
      </c>
      <c r="CZ19" s="21" t="s">
        <v>71</v>
      </c>
      <c r="DA19" s="21" t="s">
        <v>66</v>
      </c>
      <c r="DB19" s="21" t="s">
        <v>72</v>
      </c>
      <c r="DD19" s="21" t="s">
        <v>13</v>
      </c>
      <c r="DE19" s="28" t="s">
        <v>82</v>
      </c>
      <c r="DF19" s="21" t="s">
        <v>62</v>
      </c>
      <c r="DG19" s="28" t="s">
        <v>83</v>
      </c>
      <c r="DH19" s="6" t="s">
        <v>7</v>
      </c>
      <c r="DI19" s="6" t="s">
        <v>15</v>
      </c>
      <c r="DJ19" s="6" t="s">
        <v>9</v>
      </c>
      <c r="DK19" s="6" t="s">
        <v>16</v>
      </c>
      <c r="DM19" s="49" t="s">
        <v>123</v>
      </c>
    </row>
    <row r="20" spans="1:117" x14ac:dyDescent="0.25">
      <c r="A20" s="62" t="s">
        <v>4</v>
      </c>
      <c r="B20" s="62"/>
      <c r="C20" s="1" t="s">
        <v>2</v>
      </c>
      <c r="D20" s="41"/>
      <c r="E20" s="1" t="s">
        <v>4</v>
      </c>
      <c r="F20" s="1" t="s">
        <v>4</v>
      </c>
      <c r="G20" s="1" t="s">
        <v>4</v>
      </c>
      <c r="H20" s="1" t="s">
        <v>4</v>
      </c>
      <c r="I20" s="32" t="s">
        <v>4</v>
      </c>
      <c r="J20" s="32"/>
      <c r="K20" s="29" t="s">
        <v>4</v>
      </c>
      <c r="L20" s="29" t="s">
        <v>4</v>
      </c>
      <c r="M20" s="29" t="s">
        <v>4</v>
      </c>
      <c r="N20" s="29" t="s">
        <v>4</v>
      </c>
      <c r="O20" s="1" t="s">
        <v>4</v>
      </c>
      <c r="Q20" s="29" t="s">
        <v>4</v>
      </c>
      <c r="R20" s="29" t="s">
        <v>4</v>
      </c>
      <c r="S20" s="29" t="s">
        <v>4</v>
      </c>
      <c r="T20" s="29" t="s">
        <v>4</v>
      </c>
      <c r="U20" s="1"/>
      <c r="V20" s="41"/>
      <c r="W20" s="2" t="s">
        <v>1</v>
      </c>
      <c r="X20" s="16"/>
      <c r="Y20" s="29" t="s">
        <v>4</v>
      </c>
      <c r="Z20" s="29" t="s">
        <v>4</v>
      </c>
      <c r="AA20" s="29" t="s">
        <v>4</v>
      </c>
      <c r="AB20" s="29" t="s">
        <v>4</v>
      </c>
      <c r="AC20" s="18"/>
      <c r="AD20" s="18"/>
      <c r="AE20" s="29" t="s">
        <v>4</v>
      </c>
      <c r="AF20" s="29" t="s">
        <v>4</v>
      </c>
      <c r="AG20" s="29" t="s">
        <v>4</v>
      </c>
      <c r="AH20" s="29" t="s">
        <v>4</v>
      </c>
      <c r="AI20" s="16"/>
      <c r="AJ20" s="29" t="s">
        <v>4</v>
      </c>
      <c r="AK20" s="29" t="s">
        <v>4</v>
      </c>
      <c r="AL20" s="29" t="s">
        <v>4</v>
      </c>
      <c r="AM20" s="29" t="s">
        <v>4</v>
      </c>
      <c r="AN20" s="29"/>
      <c r="AO20" s="29"/>
      <c r="AP20" s="62" t="s">
        <v>1</v>
      </c>
      <c r="AQ20" s="62"/>
      <c r="AR20" s="1" t="s">
        <v>1</v>
      </c>
      <c r="AS20" s="1" t="str">
        <f>E20</f>
        <v>Ohm</v>
      </c>
      <c r="AT20" s="1" t="str">
        <f>F20</f>
        <v>Ohm</v>
      </c>
      <c r="AU20" s="1" t="str">
        <f>G20</f>
        <v>Ohm</v>
      </c>
      <c r="AV20" s="1" t="str">
        <f>H20</f>
        <v>Ohm</v>
      </c>
      <c r="AW20" s="1" t="s">
        <v>4</v>
      </c>
      <c r="AX20" s="29" t="s">
        <v>4</v>
      </c>
      <c r="AY20" s="22" t="s">
        <v>63</v>
      </c>
      <c r="AZ20" s="29" t="s">
        <v>63</v>
      </c>
      <c r="BB20" s="1" t="s">
        <v>1</v>
      </c>
      <c r="BC20" s="1" t="s">
        <v>1</v>
      </c>
      <c r="BD20" s="35" t="s">
        <v>4</v>
      </c>
      <c r="BE20" s="35"/>
      <c r="BF20" s="35" t="s">
        <v>1</v>
      </c>
      <c r="BG20" s="35"/>
      <c r="BH20" s="35"/>
      <c r="BI20" s="35"/>
      <c r="BJ20" s="35"/>
      <c r="BK20" s="1" t="s">
        <v>1</v>
      </c>
      <c r="BL20" s="1" t="s">
        <v>4</v>
      </c>
      <c r="BM20" s="1" t="s">
        <v>4</v>
      </c>
      <c r="BN20" s="1" t="s">
        <v>1</v>
      </c>
      <c r="BO20" s="1" t="s">
        <v>1</v>
      </c>
      <c r="BP20" s="1" t="s">
        <v>1</v>
      </c>
      <c r="BQ20" s="1" t="s">
        <v>1</v>
      </c>
      <c r="BS20" s="2" t="s">
        <v>1</v>
      </c>
      <c r="BT20" s="1" t="s">
        <v>4</v>
      </c>
      <c r="BU20" s="1" t="s">
        <v>4</v>
      </c>
      <c r="BV20" s="1" t="s">
        <v>4</v>
      </c>
      <c r="BW20" s="1" t="s">
        <v>4</v>
      </c>
      <c r="BX20" s="2" t="s">
        <v>1</v>
      </c>
      <c r="BY20" s="1" t="s">
        <v>4</v>
      </c>
      <c r="BZ20" s="1" t="s">
        <v>4</v>
      </c>
      <c r="CA20" s="1" t="s">
        <v>4</v>
      </c>
      <c r="CB20" s="1" t="s">
        <v>4</v>
      </c>
      <c r="CD20" s="1" t="str">
        <f>BW20</f>
        <v>Ohm</v>
      </c>
      <c r="CE20" s="1" t="str">
        <f>BY20</f>
        <v>Ohm</v>
      </c>
      <c r="CF20" s="1" t="str">
        <f>BZ20</f>
        <v>Ohm</v>
      </c>
      <c r="CG20" s="1" t="str">
        <f>CA20</f>
        <v>Ohm</v>
      </c>
      <c r="CI20" s="1" t="str">
        <f>BV20</f>
        <v>Ohm</v>
      </c>
      <c r="CJ20" s="1" t="str">
        <f t="shared" ref="CJ20" si="0">BW20</f>
        <v>Ohm</v>
      </c>
      <c r="CK20" s="1" t="str">
        <f t="shared" ref="CK20" si="1">BY20</f>
        <v>Ohm</v>
      </c>
      <c r="CL20" s="1" t="str">
        <f t="shared" ref="CL20" si="2">BZ20</f>
        <v>Ohm</v>
      </c>
      <c r="CN20" s="22" t="s">
        <v>1</v>
      </c>
      <c r="CO20" s="22" t="s">
        <v>1</v>
      </c>
      <c r="CP20" s="22" t="s">
        <v>63</v>
      </c>
      <c r="CQ20" s="39" t="s">
        <v>63</v>
      </c>
      <c r="CR20" s="39" t="s">
        <v>1</v>
      </c>
      <c r="CS20" s="22" t="s">
        <v>1</v>
      </c>
      <c r="CT20" s="39" t="s">
        <v>1</v>
      </c>
      <c r="CU20" s="22" t="s">
        <v>63</v>
      </c>
      <c r="CV20" s="39" t="s">
        <v>63</v>
      </c>
      <c r="CW20" s="39" t="s">
        <v>1</v>
      </c>
      <c r="CY20" s="22" t="s">
        <v>1</v>
      </c>
      <c r="CZ20" s="22" t="str">
        <f>CS20</f>
        <v>-</v>
      </c>
      <c r="DA20" s="22" t="s">
        <v>63</v>
      </c>
      <c r="DB20" s="22" t="s">
        <v>63</v>
      </c>
      <c r="DD20" s="22" t="s">
        <v>4</v>
      </c>
      <c r="DE20" s="29" t="s">
        <v>4</v>
      </c>
      <c r="DF20" s="22" t="s">
        <v>63</v>
      </c>
      <c r="DG20" s="29" t="s">
        <v>63</v>
      </c>
      <c r="DH20" s="22" t="s">
        <v>4</v>
      </c>
      <c r="DI20" s="22" t="s">
        <v>4</v>
      </c>
      <c r="DJ20" s="22" t="s">
        <v>4</v>
      </c>
      <c r="DK20" s="22" t="s">
        <v>4</v>
      </c>
    </row>
    <row r="21" spans="1:117" x14ac:dyDescent="0.25">
      <c r="A21" s="7">
        <v>100</v>
      </c>
      <c r="B21" s="7" t="s">
        <v>3</v>
      </c>
      <c r="C21" s="10">
        <v>100</v>
      </c>
      <c r="D21" s="41"/>
      <c r="E21" s="19">
        <v>-37.398080912492091</v>
      </c>
      <c r="F21" s="19">
        <v>-5.6655513512246253E-8</v>
      </c>
      <c r="G21" s="19">
        <v>82.705741906392589</v>
      </c>
      <c r="H21" s="19">
        <v>1.2628151937843241E-3</v>
      </c>
      <c r="I21" s="8" t="s">
        <v>3</v>
      </c>
      <c r="J21" s="33"/>
      <c r="K21" s="19">
        <v>-1.1044431286467927E-3</v>
      </c>
      <c r="L21" s="19">
        <v>1.5224521691301434E-3</v>
      </c>
      <c r="M21" s="19">
        <v>6.4601630164534424E-4</v>
      </c>
      <c r="N21" s="19">
        <v>1.3222789628474416E-3</v>
      </c>
      <c r="O21" s="8" t="s">
        <v>3</v>
      </c>
      <c r="Q21" s="20">
        <f t="shared" ref="Q21:Q52" si="3">DH21/$AR21</f>
        <v>-37.399997975676598</v>
      </c>
      <c r="R21" s="20">
        <f t="shared" ref="R21:R52" si="4">DI21/$AR21</f>
        <v>8.798889231987168E-3</v>
      </c>
      <c r="S21" s="20">
        <f t="shared" ref="S21:S52" si="5">DJ21/$AR21</f>
        <v>82.69999816145247</v>
      </c>
      <c r="T21" s="20">
        <f t="shared" ref="T21:T52" si="6">DK21/$AR21</f>
        <v>6.0189040781497456E-3</v>
      </c>
      <c r="U21" s="42" t="str">
        <f t="shared" ref="U21:U52" si="7">O21</f>
        <v>m</v>
      </c>
      <c r="W21" s="56" t="str">
        <f>IF(OR(BP21=0,BQ21=0),"Outside of calibration data!",IF(AND(AW21&gt;=BL21,AW21&lt;=BM21),IF(OR(CR21&lt;&gt;"OK",CW21&lt;&gt;"OK"),"Calibration data error!","OK"),"Extrapolated"))</f>
        <v>OK</v>
      </c>
      <c r="Y21" s="20">
        <v>-37.4</v>
      </c>
      <c r="Z21" s="20"/>
      <c r="AA21" s="20">
        <v>82.699999999999989</v>
      </c>
      <c r="AB21" s="20"/>
      <c r="AC21" t="str">
        <f>O21</f>
        <v>m</v>
      </c>
      <c r="AE21" s="20">
        <f>Q21-Y21</f>
        <v>2.0243234004624355E-6</v>
      </c>
      <c r="AF21" s="20">
        <f t="shared" ref="AF21:AF52" si="8">R21</f>
        <v>8.798889231987168E-3</v>
      </c>
      <c r="AG21" s="20">
        <f>S21-AA21</f>
        <v>-1.8385475186732947E-6</v>
      </c>
      <c r="AH21" s="20">
        <f t="shared" ref="AH21:AH52" si="9">T21</f>
        <v>6.0189040781497456E-3</v>
      </c>
      <c r="AI21" t="str">
        <f>AC21</f>
        <v>m</v>
      </c>
      <c r="AJ21" s="20">
        <f>AS21/AR21-Y21</f>
        <v>3.0235306365540282E-3</v>
      </c>
      <c r="AK21" s="20"/>
      <c r="AL21" s="20">
        <f>AU21/AR21-AA21</f>
        <v>5.0958900909563454E-3</v>
      </c>
      <c r="AM21" s="20"/>
      <c r="AN21" t="str">
        <f>AI21</f>
        <v>m</v>
      </c>
      <c r="AP21" s="11">
        <f t="shared" ref="AP21:AP52" si="10">IF(AQ21="mHz",1000,IF(AQ21="kHz",0.001,1))*C21</f>
        <v>100</v>
      </c>
      <c r="AQ21" s="11" t="str">
        <f t="shared" ref="AQ21:AQ52" si="11">IF(C21&gt;=1000,"kHz",IF(C21&gt;=1,"Hz","mHz"))</f>
        <v>Hz</v>
      </c>
      <c r="AR21" s="12">
        <f t="shared" ref="AR21:AR52" si="12">IF(MID(O21,1,1)="m",0.001,IF(OR(MID(O21,1,1)="u",MID(O21,1,1)="µ"),0.000001,1))</f>
        <v>1E-3</v>
      </c>
      <c r="AS21" s="13">
        <f>(E21-K21)*$AR21</f>
        <v>-3.7396976469363442E-2</v>
      </c>
      <c r="AT21" s="13">
        <f>(F21^2 + L21^2)^0.5*$AR21</f>
        <v>1.5224521701843135E-6</v>
      </c>
      <c r="AU21" s="13">
        <f>(G21-M21)*$AR21</f>
        <v>8.2705095890090952E-2</v>
      </c>
      <c r="AV21" s="13">
        <f>(H21^2 + N21^2)^0.5*$AR21</f>
        <v>1.8284211411054747E-6</v>
      </c>
      <c r="AW21" s="17">
        <f>SUMSQ(AS21,AU21)^0.5</f>
        <v>9.0767101613080395E-2</v>
      </c>
      <c r="AX21" s="14">
        <f>IFERROR(((AS21/AW21*AT21)^2 + (AU21/AW21*AV21)^2)^0.5,(AT21^2 + AV21^2)^0.5)</f>
        <v>1.7801918213821622E-6</v>
      </c>
      <c r="AY21" s="17">
        <f>ATAN2(AS21,AU21)</f>
        <v>1.9954555014005007</v>
      </c>
      <c r="AZ21" s="13">
        <f>IFERROR(((AU21/AW21^2*AT21)^2 + (AS21/AW21^2*AV21)^2)^0.5,0)</f>
        <v>1.7391497279644851E-5</v>
      </c>
      <c r="BB21" s="12">
        <f>IFERROR(MATCH(AW21 - 0.000001,'Ref Z list'!$C$10:$C$35,1),1)</f>
        <v>4</v>
      </c>
      <c r="BC21" s="12" t="str">
        <f>INDEX('Ref Z list'!$D$10:$D$35,BB21)</f>
        <v>10m</v>
      </c>
      <c r="BD21" s="12">
        <f>INDEX('Ref Z list'!$C$10:$C$35,BB21)</f>
        <v>0.01</v>
      </c>
      <c r="BE21" s="12">
        <f>IFERROR(MATCH(AP21&amp;AQ21&amp;A21&amp;B21&amp;BC21,'Cal Data'!$AR$45:$AR$1147,0),0)</f>
        <v>121</v>
      </c>
      <c r="BF21" s="12">
        <f>IF(BE21=0,BB21+1,BB21)</f>
        <v>4</v>
      </c>
      <c r="BG21" s="12" t="str">
        <f>INDEX('Ref Z list'!$D$10:$D$35,BF21+1)</f>
        <v>100m</v>
      </c>
      <c r="BH21" s="12">
        <f>IFERROR(MATCH(AP21&amp;AQ21&amp;A21&amp;B21&amp;BG21,'Cal Data'!$AR$45:$AR$1147,0),0)</f>
        <v>139</v>
      </c>
      <c r="BI21" s="12">
        <f>IF(BH21&lt;&gt;0,BF21,BF21-1)</f>
        <v>4</v>
      </c>
      <c r="BJ21" s="12" t="str">
        <f>INDEX('Ref Z list'!$D$10:$D$35,BI21)</f>
        <v>10m</v>
      </c>
      <c r="BK21" s="12" t="str">
        <f>IF(INDEX('Ref Z list'!$D$10:$D$35,BI21+1)=0,BJ21,INDEX('Ref Z list'!$D$10:$D$35,BI21+1))</f>
        <v>100m</v>
      </c>
      <c r="BL21" s="12">
        <f>INDEX('Ref Z list'!$C$10:$C$35,BI21)</f>
        <v>0.01</v>
      </c>
      <c r="BM21" s="12">
        <f>INDEX('Ref Z list'!$C$10:$C$35,BI21+1)</f>
        <v>0.1</v>
      </c>
      <c r="BN21" s="14" t="str">
        <f>AP21&amp;AQ21&amp;A21&amp;B21&amp;BJ21</f>
        <v>100Hz100m10m</v>
      </c>
      <c r="BO21" s="14" t="str">
        <f>AP21&amp;AQ21&amp;A21&amp;B21&amp;BK21</f>
        <v>100Hz100m100m</v>
      </c>
      <c r="BP21" s="12">
        <f>IFERROR(MATCH(BN21,'Cal Data'!$AR$45:$AR$1147,0),0)</f>
        <v>121</v>
      </c>
      <c r="BQ21" s="12">
        <f>IFERROR(MATCH(BO21,'Cal Data'!$AR$45:$AR$1147,0),0)</f>
        <v>139</v>
      </c>
      <c r="BS21" s="14" t="str">
        <f>INDEX('Cal Data'!AR$45:AR$1147,$BP21)</f>
        <v>100Hz100m10m</v>
      </c>
      <c r="BT21" s="14">
        <f>INDEX('Cal Data'!AS$45:AS$1147,$BP21)</f>
        <v>7.5568734339039045E-7</v>
      </c>
      <c r="BU21" s="14">
        <f>INDEX('Cal Data'!AT$45:AT$1147,$BP21)</f>
        <v>2.3218353678378561E-3</v>
      </c>
      <c r="BV21" s="14">
        <f>INDEX('Cal Data'!AU$45:AU$1147,$BP21)</f>
        <v>1.0009037309930544E-6</v>
      </c>
      <c r="BW21" s="14">
        <f>INDEX('Cal Data'!AV$45:AV$1147,$BP21)</f>
        <v>3.2990668053202617E-3</v>
      </c>
      <c r="BX21" s="14" t="str">
        <f>INDEX('Cal Data'!AR$45:AR$1147,$BQ21)</f>
        <v>100Hz100m100m</v>
      </c>
      <c r="BY21" s="14">
        <f>INDEX('Cal Data'!AS$45:AS$1147,$BQ21)</f>
        <v>-5.0440876175339433E-6</v>
      </c>
      <c r="BZ21" s="14">
        <f>INDEX('Cal Data'!AT$45:AT$1147,$BQ21)</f>
        <v>2.7683151152089959E-3</v>
      </c>
      <c r="CA21" s="14">
        <f>INDEX('Cal Data'!AU$45:AU$1147,$BQ21)</f>
        <v>4.8125513442128458E-6</v>
      </c>
      <c r="CB21" s="14">
        <f>INDEX('Cal Data'!AV$45:AV$1147,$BQ21)</f>
        <v>3.8891040880412752E-3</v>
      </c>
      <c r="CD21" s="14">
        <f t="shared" ref="CD21:CD52" si="13">IF($BP21=0,BT21,IF(BQ21=0,BY21,($AW21-$BL21)/($BM21-$BL21)*(BY21-BT21)+BT21))</f>
        <v>-4.4491016966315542E-6</v>
      </c>
      <c r="CE21" s="14">
        <f t="shared" ref="CE21:CE52" si="14">IF($BP21=0,BU21,IF(BR21=0,BZ21,($AW21-$BL21)/($BM21-$BL21)*(BZ21-BU21)+BU21))</f>
        <v>2.7683151152089959E-3</v>
      </c>
      <c r="CF21" s="14">
        <f t="shared" ref="CF21:CF52" si="15">IF($BP21=0,BV21,IF(BT21=0,CA21,($AW21-$BL21)/($BM21-$BL21)*(CA21-BV21)+BV21))</f>
        <v>4.4215229542172572E-6</v>
      </c>
      <c r="CG21" s="14">
        <f t="shared" ref="CG21:CG52" si="16">IF($BP21=0,BW21,IF(BU21=0,CB21,($AW21-$BL21)/($BM21-$BL21)*(CB21-BW21)+BW21))</f>
        <v>3.8285734849761947E-3</v>
      </c>
      <c r="CI21" s="14">
        <f t="shared" ref="CI21:CI52" si="17">AS21+CD21</f>
        <v>-3.7401425571060076E-2</v>
      </c>
      <c r="CJ21" s="14">
        <f t="shared" ref="CJ21:CJ52" si="18">(4*AT21^2+CE21^2)^0.5</f>
        <v>2.7683167897726299E-3</v>
      </c>
      <c r="CK21" s="14">
        <f t="shared" ref="CK21:CK52" si="19">AU21+CF21</f>
        <v>8.2709517413045164E-2</v>
      </c>
      <c r="CL21" s="14">
        <f t="shared" ref="CL21:CL52" si="20">(4*AV21^2+CG21^2)^0.5</f>
        <v>3.8285752313828498E-3</v>
      </c>
      <c r="CN21">
        <f>INDEX('Cal Data'!BB$45:BB$1039,$BP21)</f>
        <v>1.0000756452208523</v>
      </c>
      <c r="CO21">
        <f>INDEX('Cal Data'!BC$45:BC$1039,$BP21)</f>
        <v>4.0981890063762139E-4</v>
      </c>
      <c r="CP21">
        <f>INDEX('Cal Data'!BD$45:BD$1039,$BP21)</f>
        <v>9.9998452675372461E-5</v>
      </c>
      <c r="CQ21">
        <f>INDEX('Cal Data'!BE$45:BE$1039,$BP21)</f>
        <v>3.6047370366211186E-4</v>
      </c>
      <c r="CR21" t="str">
        <f>INDEX('Cal Data'!BF$45:BF$1039,$BP21)</f>
        <v>OK</v>
      </c>
      <c r="CS21">
        <f>INDEX('Cal Data'!BB$45:BB$1039,$BQ21)</f>
        <v>0.99994961297691032</v>
      </c>
      <c r="CT21">
        <f>INDEX('Cal Data'!BC$45:BC$1039,$BQ21)</f>
        <v>3.966209122323452E-5</v>
      </c>
      <c r="CU21">
        <f>INDEX('Cal Data'!BD$45:BD$1039,$BQ21)</f>
        <v>4.8154963962719773E-5</v>
      </c>
      <c r="CV21">
        <f>INDEX('Cal Data'!BE$45:BE$1039,$BQ21)</f>
        <v>6.7251669529295012E-5</v>
      </c>
      <c r="CW21" t="str">
        <f>INDEX('Cal Data'!BF$45:BF$1039,$BQ21)</f>
        <v>OK</v>
      </c>
      <c r="CY21" s="14">
        <f t="shared" ref="CY21:CY52" si="21">IF($BP21=0,CN21,IF(BQ21=0,CS21,($AW21-$BL21)/($BM21-$BL21)*(CS21-CN21)+CN21))</f>
        <v>0.99996254234248583</v>
      </c>
      <c r="CZ21" s="14">
        <f t="shared" ref="CZ21:CZ52" si="22">IF($BP21=0,CO21,IF(BR21=0,CT21,($AW21-$BL21)/($BM21-$BL21)*(CT21-CO21)+CO21))</f>
        <v>3.966209122323452E-5</v>
      </c>
      <c r="DA21" s="14">
        <f t="shared" ref="DA21:DA52" si="23">IF($BP21=0,CP21,IF(BS21=0,CU21,($AW21-$BL21)/($BM21-$BL21)*(CU21-CP21)+CP21))</f>
        <v>5.3473471332801281E-5</v>
      </c>
      <c r="DB21" s="14">
        <f t="shared" ref="DB21:DB52" si="24">IF($BP21=0,CQ21,IF(BT21=0,CV21,($AW21-$BL21)/($BM21-$BL21)*(CV21-CQ21)+CQ21))</f>
        <v>9.7332661151008015E-5</v>
      </c>
      <c r="DD21" s="14">
        <f t="shared" ref="DD21:DD52" si="25">AW21*CY21</f>
        <v>9.0763701690074625E-2</v>
      </c>
      <c r="DE21" s="14">
        <f t="shared" ref="DE21:DE52" si="26">(4*AX21^2 + (CZ21*AW21)^2)^0.5</f>
        <v>5.0632426118456834E-6</v>
      </c>
      <c r="DF21" s="23">
        <f t="shared" ref="DF21:DF52" si="27">AY21+DA21</f>
        <v>1.9955089748718335</v>
      </c>
      <c r="DG21" s="23">
        <f t="shared" ref="DG21:DG52" si="28">(4*AZ21^2 + DB21^2)^0.5</f>
        <v>1.0336103539172062E-4</v>
      </c>
      <c r="DH21" s="14">
        <f>DD21*COS(DF21)</f>
        <v>-3.7399997975676599E-2</v>
      </c>
      <c r="DI21" s="14">
        <f>((COS(DF21)*DE21)^2 + (DD21*SIN(DF21)*DG21)^2)^0.5</f>
        <v>8.7988892319871688E-6</v>
      </c>
      <c r="DJ21" s="14">
        <f>DD21*SIN(DF21)</f>
        <v>8.2699998161452473E-2</v>
      </c>
      <c r="DK21" s="14">
        <f>((SIN(DF21)*DE21)^2 + (DD21*COS(DF21)*DG21)^2)^0.5</f>
        <v>6.018904078149746E-6</v>
      </c>
    </row>
    <row r="22" spans="1:117" x14ac:dyDescent="0.25">
      <c r="A22" s="7">
        <v>3</v>
      </c>
      <c r="B22" s="7" t="s">
        <v>3</v>
      </c>
      <c r="C22" s="10">
        <v>0.01</v>
      </c>
      <c r="D22" s="41"/>
      <c r="E22" s="19">
        <v>-2.7796677438918254</v>
      </c>
      <c r="F22" s="19">
        <v>1.2698001949691263E-3</v>
      </c>
      <c r="G22" s="19">
        <v>0.77591496659038739</v>
      </c>
      <c r="H22" s="19">
        <v>2.5831889443496882E-5</v>
      </c>
      <c r="I22" s="8" t="s">
        <v>3</v>
      </c>
      <c r="J22" s="33"/>
      <c r="K22" s="19">
        <v>2.3040578240296868E-4</v>
      </c>
      <c r="L22" s="19">
        <v>1.533588015169606E-3</v>
      </c>
      <c r="M22" s="19">
        <v>7.0774204245340594E-4</v>
      </c>
      <c r="N22" s="19">
        <v>1.5810281692107443E-4</v>
      </c>
      <c r="O22" s="8" t="s">
        <v>3</v>
      </c>
      <c r="Q22" s="20">
        <f t="shared" si="3"/>
        <v>-2.7800000280196131</v>
      </c>
      <c r="R22" s="20">
        <f t="shared" si="4"/>
        <v>4.2911368792535546E-3</v>
      </c>
      <c r="S22" s="20">
        <f t="shared" si="5"/>
        <v>0.77499999721509238</v>
      </c>
      <c r="T22" s="20">
        <f t="shared" si="6"/>
        <v>2.6577373723475455E-3</v>
      </c>
      <c r="U22" s="42" t="str">
        <f t="shared" si="7"/>
        <v>m</v>
      </c>
      <c r="W22" s="56" t="str">
        <f t="shared" ref="W22:W85" si="29">IF(OR(BP22=0,BQ22=0),"Outside of calibration data!",IF(AND(AW22&gt;=BL22,AW22&lt;=BM22),IF(OR(CR22&lt;&gt;"OK",CW22&lt;&gt;"OK"),"Calibration data error!","OK"),"Extrapolated"))</f>
        <v>OK</v>
      </c>
      <c r="Y22" s="20">
        <v>-2.78</v>
      </c>
      <c r="Z22" s="20"/>
      <c r="AA22" s="20">
        <v>0.77499999999999991</v>
      </c>
      <c r="AB22" s="20"/>
      <c r="AC22" t="str">
        <f t="shared" ref="AC22:AC85" si="30">O22</f>
        <v>m</v>
      </c>
      <c r="AE22" s="20">
        <f t="shared" ref="AE22:AE85" si="31">Q22-Y22</f>
        <v>-2.8019613296237367E-8</v>
      </c>
      <c r="AF22" s="20">
        <f t="shared" si="8"/>
        <v>4.2911368792535546E-3</v>
      </c>
      <c r="AG22" s="20">
        <f t="shared" ref="AG22:AG85" si="32">S22-AA22</f>
        <v>-2.784907526809377E-9</v>
      </c>
      <c r="AH22" s="20">
        <f t="shared" si="9"/>
        <v>2.6577373723475455E-3</v>
      </c>
      <c r="AI22" t="str">
        <f t="shared" ref="AI22:AI85" si="33">AC22</f>
        <v>m</v>
      </c>
      <c r="AJ22" s="20">
        <f t="shared" ref="AJ22:AJ85" si="34">AS22/AR22-Y22</f>
        <v>1.0185032577147979E-4</v>
      </c>
      <c r="AK22" s="20"/>
      <c r="AL22" s="20">
        <f t="shared" ref="AL22:AL85" si="35">AU22/AR22-AA22</f>
        <v>2.0722454793409284E-4</v>
      </c>
      <c r="AM22" s="20"/>
      <c r="AN22" t="str">
        <f t="shared" ref="AN22:AN85" si="36">AI22</f>
        <v>m</v>
      </c>
      <c r="AP22" s="11">
        <f t="shared" si="10"/>
        <v>10</v>
      </c>
      <c r="AQ22" s="11" t="str">
        <f t="shared" si="11"/>
        <v>mHz</v>
      </c>
      <c r="AR22" s="12">
        <f t="shared" si="12"/>
        <v>1E-3</v>
      </c>
      <c r="AS22" s="13">
        <f t="shared" ref="AS22:AS85" si="37">(E22-K22)*$AR22</f>
        <v>-2.7798981496742286E-3</v>
      </c>
      <c r="AT22" s="13">
        <f t="shared" ref="AT22:AT85" si="38">(F22^2 + L22^2)^0.5*$AR22</f>
        <v>1.9910511634349034E-6</v>
      </c>
      <c r="AU22" s="13">
        <f t="shared" ref="AU22:AU85" si="39">(G22-M22)*$AR22</f>
        <v>7.7520722454793405E-4</v>
      </c>
      <c r="AV22" s="13">
        <f t="shared" ref="AV22:AV85" si="40">(H22^2 + N22^2)^0.5*$AR22</f>
        <v>1.6019921107982967E-7</v>
      </c>
      <c r="AW22" s="17">
        <f t="shared" ref="AW22:AW85" si="41">SUMSQ(AS22,AU22)^0.5</f>
        <v>2.8859625714055116E-3</v>
      </c>
      <c r="AX22" s="14">
        <f t="shared" ref="AX22:AX85" si="42">IFERROR(((AS22/AW22*AT22)^2 + (AU22/AW22*AV22)^2)^0.5,(AT22^2 + AV22^2)^0.5)</f>
        <v>1.9183590701546565E-6</v>
      </c>
      <c r="AY22" s="17">
        <f t="shared" ref="AY22:AY85" si="43">ATAN2(AS22,AU22)</f>
        <v>2.8696397738127577</v>
      </c>
      <c r="AZ22" s="13">
        <f t="shared" ref="AZ22:AZ85" si="44">IFERROR(((AU22/AW22^2*AT22)^2 + (AS22/AW22^2*AV22)^2)^0.5,0)</f>
        <v>1.9287811537305313E-4</v>
      </c>
      <c r="BB22" s="12">
        <f>IFERROR(MATCH(AW22 - 0.000001,'Ref Z list'!$C$10:$C$35,1),1)</f>
        <v>2</v>
      </c>
      <c r="BC22" s="12" t="str">
        <f>INDEX('Ref Z list'!$D$10:$D$35,BB22)</f>
        <v>1m</v>
      </c>
      <c r="BD22" s="12">
        <f>INDEX('Ref Z list'!$C$10:$C$35,BB22)</f>
        <v>1E-3</v>
      </c>
      <c r="BE22" s="12">
        <f>IFERROR(MATCH(AP22&amp;AQ22&amp;A22&amp;B22&amp;BC22,'Cal Data'!$AR$45:$AR$1147,0),0)</f>
        <v>37</v>
      </c>
      <c r="BF22" s="12">
        <f t="shared" ref="BF22:BF85" si="45">IF(BE22=0,BB22+1,BB22)</f>
        <v>2</v>
      </c>
      <c r="BG22" s="12" t="str">
        <f>INDEX('Ref Z list'!$D$10:$D$35,BF22+1)</f>
        <v>3m</v>
      </c>
      <c r="BH22" s="12">
        <f>IFERROR(MATCH(AP22&amp;AQ22&amp;A22&amp;B22&amp;BG22,'Cal Data'!$AR$45:$AR$1147,0),0)</f>
        <v>55</v>
      </c>
      <c r="BI22" s="12">
        <f t="shared" ref="BI22:BI85" si="46">IF(BH22&lt;&gt;0,BF22,BF22-1)</f>
        <v>2</v>
      </c>
      <c r="BJ22" s="12" t="str">
        <f>INDEX('Ref Z list'!$D$10:$D$35,BI22)</f>
        <v>1m</v>
      </c>
      <c r="BK22" s="12" t="str">
        <f>IF(INDEX('Ref Z list'!$D$10:$D$35,BI22+1)=0,BJ22,INDEX('Ref Z list'!$D$10:$D$35,BI22+1))</f>
        <v>3m</v>
      </c>
      <c r="BL22" s="12">
        <f>INDEX('Ref Z list'!$C$10:$C$35,BI22)</f>
        <v>1E-3</v>
      </c>
      <c r="BM22" s="12">
        <f>INDEX('Ref Z list'!$C$10:$C$35,BI22+1)</f>
        <v>3.0000000000000001E-3</v>
      </c>
      <c r="BN22" s="14" t="str">
        <f t="shared" ref="BN22:BN85" si="47">AP22&amp;AQ22&amp;A22&amp;B22&amp;BJ22</f>
        <v>10mHz3m1m</v>
      </c>
      <c r="BO22" s="14" t="str">
        <f t="shared" ref="BO22:BO85" si="48">AP22&amp;AQ22&amp;A22&amp;B22&amp;BK22</f>
        <v>10mHz3m3m</v>
      </c>
      <c r="BP22" s="12">
        <f>IFERROR(MATCH(BN22,'Cal Data'!$AR$45:$AR$1147,0),0)</f>
        <v>37</v>
      </c>
      <c r="BQ22" s="12">
        <f>IFERROR(MATCH(BO22,'Cal Data'!$AR$45:$AR$1147,0),0)</f>
        <v>55</v>
      </c>
      <c r="BS22" s="14" t="str">
        <f>INDEX('Cal Data'!AR$45:AR$1147,$BP22)</f>
        <v>10mHz3m1m</v>
      </c>
      <c r="BT22" s="14">
        <f>INDEX('Cal Data'!AS$45:AS$1147,$BP22)</f>
        <v>6.8575662213413852E-8</v>
      </c>
      <c r="BU22" s="14">
        <f>INDEX('Cal Data'!AT$45:AT$1147,$BP22)</f>
        <v>2.0819847173995747E-4</v>
      </c>
      <c r="BV22" s="14">
        <f>INDEX('Cal Data'!AU$45:AU$1147,$BP22)</f>
        <v>9.9999873647835942E-8</v>
      </c>
      <c r="BW22" s="14">
        <f>INDEX('Cal Data'!AV$45:AV$1147,$BP22)</f>
        <v>3.9678470300598769E-4</v>
      </c>
      <c r="BX22" s="14" t="str">
        <f>INDEX('Cal Data'!AR$45:AR$1147,$BQ22)</f>
        <v>10mHz3m3m</v>
      </c>
      <c r="BY22" s="14">
        <f>INDEX('Cal Data'!AS$45:AS$1147,$BQ22)</f>
        <v>3.4392868101217056E-8</v>
      </c>
      <c r="BZ22" s="14">
        <f>INDEX('Cal Data'!AT$45:AT$1147,$BQ22)</f>
        <v>1.9573252624405877E-3</v>
      </c>
      <c r="CA22" s="14">
        <f>INDEX('Cal Data'!AU$45:AU$1147,$BQ22)</f>
        <v>2.3204110942204756E-7</v>
      </c>
      <c r="CB22" s="14">
        <f>INDEX('Cal Data'!AV$45:AV$1147,$BQ22)</f>
        <v>1.534024971280392E-3</v>
      </c>
      <c r="CD22" s="14">
        <f t="shared" si="13"/>
        <v>3.6341927072581931E-8</v>
      </c>
      <c r="CE22" s="14">
        <f t="shared" si="14"/>
        <v>1.9573252624405877E-3</v>
      </c>
      <c r="CF22" s="14">
        <f t="shared" si="15"/>
        <v>2.2451228792398269E-7</v>
      </c>
      <c r="CG22" s="14">
        <f t="shared" si="16"/>
        <v>1.4691809933363323E-3</v>
      </c>
      <c r="CI22" s="14">
        <f t="shared" si="17"/>
        <v>-2.7798618077471558E-3</v>
      </c>
      <c r="CJ22" s="14">
        <f t="shared" si="18"/>
        <v>1.9573293131527605E-3</v>
      </c>
      <c r="CK22" s="14">
        <f t="shared" si="19"/>
        <v>7.7543173683585799E-4</v>
      </c>
      <c r="CL22" s="14">
        <f t="shared" si="20"/>
        <v>1.4691810282725138E-3</v>
      </c>
      <c r="CN22">
        <f>INDEX('Cal Data'!BB$45:BB$1039,$BP22)</f>
        <v>1.0000685592095546</v>
      </c>
      <c r="CO22">
        <f>INDEX('Cal Data'!BC$45:BC$1039,$BP22)</f>
        <v>1.1186897666825906E-3</v>
      </c>
      <c r="CP22">
        <f>INDEX('Cal Data'!BD$45:BD$1039,$BP22)</f>
        <v>9.9998513975138803E-5</v>
      </c>
      <c r="CQ22">
        <f>INDEX('Cal Data'!BE$45:BE$1039,$BP22)</f>
        <v>3.6045586794900691E-3</v>
      </c>
      <c r="CR22" t="str">
        <f>INDEX('Cal Data'!BF$45:BF$1039,$BP22)</f>
        <v>OK</v>
      </c>
      <c r="CS22">
        <f>INDEX('Cal Data'!BB$45:BB$1039,$BQ22)</f>
        <v>1.0000114636967772</v>
      </c>
      <c r="CT22">
        <f>INDEX('Cal Data'!BC$45:BC$1039,$BQ22)</f>
        <v>7.471890160076905E-4</v>
      </c>
      <c r="CU22">
        <f>INDEX('Cal Data'!BD$45:BD$1039,$BQ22)</f>
        <v>7.7356524325171736E-5</v>
      </c>
      <c r="CV22">
        <f>INDEX('Cal Data'!BE$45:BE$1039,$BQ22)</f>
        <v>5.9274867687061005E-4</v>
      </c>
      <c r="CW22" t="str">
        <f>INDEX('Cal Data'!BF$45:BF$1039,$BQ22)</f>
        <v>OK</v>
      </c>
      <c r="CY22" s="14">
        <f t="shared" si="21"/>
        <v>1.0000147192095079</v>
      </c>
      <c r="CZ22" s="14">
        <f t="shared" si="22"/>
        <v>7.471890160076905E-4</v>
      </c>
      <c r="DA22" s="14">
        <f t="shared" si="23"/>
        <v>7.8647541464144376E-5</v>
      </c>
      <c r="DB22" s="14">
        <f t="shared" si="24"/>
        <v>7.6447821092755133E-4</v>
      </c>
      <c r="DD22" s="14">
        <f t="shared" si="25"/>
        <v>2.8860050504932321E-3</v>
      </c>
      <c r="DE22" s="14">
        <f t="shared" si="26"/>
        <v>4.4011694500318741E-6</v>
      </c>
      <c r="DF22" s="23">
        <f t="shared" si="27"/>
        <v>2.8697184213542219</v>
      </c>
      <c r="DG22" s="23">
        <f t="shared" si="28"/>
        <v>8.5629130822543846E-4</v>
      </c>
      <c r="DH22" s="14">
        <f t="shared" ref="DH22:DH85" si="49">DD22*COS(DF22)</f>
        <v>-2.780000028019613E-3</v>
      </c>
      <c r="DI22" s="14">
        <f t="shared" ref="DI22:DI85" si="50">((COS(DF22)*DE22)^2 + (DD22*SIN(DF22)*DG22)^2)^0.5</f>
        <v>4.291136879253555E-6</v>
      </c>
      <c r="DJ22" s="14">
        <f t="shared" ref="DJ22:DJ85" si="51">DD22*SIN(DF22)</f>
        <v>7.7499999721509236E-4</v>
      </c>
      <c r="DK22" s="14">
        <f t="shared" ref="DK22:DK85" si="52">((SIN(DF22)*DE22)^2 + (DD22*COS(DF22)*DG22)^2)^0.5</f>
        <v>2.6577373723475457E-6</v>
      </c>
    </row>
    <row r="23" spans="1:117" x14ac:dyDescent="0.25">
      <c r="A23" s="7">
        <v>3</v>
      </c>
      <c r="B23" s="7" t="s">
        <v>3</v>
      </c>
      <c r="C23" s="10">
        <v>0.05</v>
      </c>
      <c r="D23" s="41"/>
      <c r="E23" s="19">
        <v>-1.5520032470220293</v>
      </c>
      <c r="F23" s="19">
        <v>1.671548659248561E-3</v>
      </c>
      <c r="G23" s="19">
        <v>-2.5317320611400946</v>
      </c>
      <c r="H23" s="19">
        <v>1.7756734439633055E-3</v>
      </c>
      <c r="I23" s="8" t="s">
        <v>3</v>
      </c>
      <c r="J23" s="33"/>
      <c r="K23" s="19">
        <v>-1.6793552257510639E-3</v>
      </c>
      <c r="L23" s="19">
        <v>1.830008023122138E-3</v>
      </c>
      <c r="M23" s="19">
        <v>-1.5999140956805076E-3</v>
      </c>
      <c r="N23" s="19">
        <v>1.8720023815530998E-4</v>
      </c>
      <c r="O23" s="8" t="s">
        <v>3</v>
      </c>
      <c r="Q23" s="20">
        <f t="shared" si="3"/>
        <v>-1.549999988064922</v>
      </c>
      <c r="R23" s="20">
        <f t="shared" si="4"/>
        <v>5.3900309403027884E-3</v>
      </c>
      <c r="S23" s="20">
        <f t="shared" si="5"/>
        <v>-2.5299999692742396</v>
      </c>
      <c r="T23" s="20">
        <f t="shared" si="6"/>
        <v>5.0673476815590443E-3</v>
      </c>
      <c r="U23" s="42" t="str">
        <f t="shared" si="7"/>
        <v>m</v>
      </c>
      <c r="W23" s="56" t="str">
        <f t="shared" si="29"/>
        <v>OK</v>
      </c>
      <c r="Y23" s="20">
        <v>-1.5499999999999998</v>
      </c>
      <c r="Z23" s="20"/>
      <c r="AA23" s="20">
        <v>-2.5300000000000002</v>
      </c>
      <c r="AB23" s="20"/>
      <c r="AC23" t="str">
        <f t="shared" si="30"/>
        <v>m</v>
      </c>
      <c r="AE23" s="20">
        <f t="shared" si="31"/>
        <v>1.1935077814939632E-8</v>
      </c>
      <c r="AF23" s="20">
        <f t="shared" si="8"/>
        <v>5.3900309403027884E-3</v>
      </c>
      <c r="AG23" s="20">
        <f t="shared" si="32"/>
        <v>3.0725760602479113E-8</v>
      </c>
      <c r="AH23" s="20">
        <f t="shared" si="9"/>
        <v>5.0673476815590443E-3</v>
      </c>
      <c r="AI23" t="str">
        <f t="shared" si="33"/>
        <v>m</v>
      </c>
      <c r="AJ23" s="20">
        <f t="shared" si="34"/>
        <v>-3.2389179627845266E-4</v>
      </c>
      <c r="AK23" s="20"/>
      <c r="AL23" s="20">
        <f t="shared" si="35"/>
        <v>-1.3214704441377734E-4</v>
      </c>
      <c r="AM23" s="20"/>
      <c r="AN23" t="str">
        <f t="shared" si="36"/>
        <v>m</v>
      </c>
      <c r="AP23" s="11">
        <f t="shared" si="10"/>
        <v>50</v>
      </c>
      <c r="AQ23" s="11" t="str">
        <f t="shared" si="11"/>
        <v>mHz</v>
      </c>
      <c r="AR23" s="12">
        <f t="shared" si="12"/>
        <v>1E-3</v>
      </c>
      <c r="AS23" s="13">
        <f t="shared" si="37"/>
        <v>-1.5503238917962783E-3</v>
      </c>
      <c r="AT23" s="13">
        <f t="shared" si="38"/>
        <v>2.4785084798981544E-6</v>
      </c>
      <c r="AU23" s="13">
        <f t="shared" si="39"/>
        <v>-2.530132147044414E-3</v>
      </c>
      <c r="AV23" s="13">
        <f t="shared" si="40"/>
        <v>1.7855139620742011E-6</v>
      </c>
      <c r="AW23" s="17">
        <f t="shared" si="41"/>
        <v>2.9673343005097918E-3</v>
      </c>
      <c r="AX23" s="14">
        <f t="shared" si="42"/>
        <v>1.9986659702989984E-6</v>
      </c>
      <c r="AY23" s="17">
        <f t="shared" si="43"/>
        <v>-2.1205339276830841</v>
      </c>
      <c r="AZ23" s="13">
        <f t="shared" si="44"/>
        <v>7.7849828362442633E-4</v>
      </c>
      <c r="BB23" s="12">
        <f>IFERROR(MATCH(AW23 - 0.000001,'Ref Z list'!$C$10:$C$35,1),1)</f>
        <v>2</v>
      </c>
      <c r="BC23" s="12" t="str">
        <f>INDEX('Ref Z list'!$D$10:$D$35,BB23)</f>
        <v>1m</v>
      </c>
      <c r="BD23" s="12">
        <f>INDEX('Ref Z list'!$C$10:$C$35,BB23)</f>
        <v>1E-3</v>
      </c>
      <c r="BE23" s="12">
        <f>IFERROR(MATCH(AP23&amp;AQ23&amp;A23&amp;B23&amp;BC23,'Cal Data'!$AR$45:$AR$1147,0),0)</f>
        <v>39</v>
      </c>
      <c r="BF23" s="12">
        <f t="shared" si="45"/>
        <v>2</v>
      </c>
      <c r="BG23" s="12" t="str">
        <f>INDEX('Ref Z list'!$D$10:$D$35,BF23+1)</f>
        <v>3m</v>
      </c>
      <c r="BH23" s="12">
        <f>IFERROR(MATCH(AP23&amp;AQ23&amp;A23&amp;B23&amp;BG23,'Cal Data'!$AR$45:$AR$1147,0),0)</f>
        <v>57</v>
      </c>
      <c r="BI23" s="12">
        <f t="shared" si="46"/>
        <v>2</v>
      </c>
      <c r="BJ23" s="12" t="str">
        <f>INDEX('Ref Z list'!$D$10:$D$35,BI23)</f>
        <v>1m</v>
      </c>
      <c r="BK23" s="12" t="str">
        <f>IF(INDEX('Ref Z list'!$D$10:$D$35,BI23+1)=0,BJ23,INDEX('Ref Z list'!$D$10:$D$35,BI23+1))</f>
        <v>3m</v>
      </c>
      <c r="BL23" s="12">
        <f>INDEX('Ref Z list'!$C$10:$C$35,BI23)</f>
        <v>1E-3</v>
      </c>
      <c r="BM23" s="12">
        <f>INDEX('Ref Z list'!$C$10:$C$35,BI23+1)</f>
        <v>3.0000000000000001E-3</v>
      </c>
      <c r="BN23" s="14" t="str">
        <f t="shared" si="47"/>
        <v>50mHz3m1m</v>
      </c>
      <c r="BO23" s="14" t="str">
        <f t="shared" si="48"/>
        <v>50mHz3m3m</v>
      </c>
      <c r="BP23" s="12">
        <f>IFERROR(MATCH(BN23,'Cal Data'!$AR$45:$AR$1147,0),0)</f>
        <v>39</v>
      </c>
      <c r="BQ23" s="12">
        <f>IFERROR(MATCH(BO23,'Cal Data'!$AR$45:$AR$1147,0),0)</f>
        <v>57</v>
      </c>
      <c r="BS23" s="14" t="str">
        <f>INDEX('Cal Data'!AR$45:AR$1147,$BP23)</f>
        <v>50mHz3m1m</v>
      </c>
      <c r="BT23" s="14">
        <f>INDEX('Cal Data'!AS$45:AS$1147,$BP23)</f>
        <v>7.9425383566313415E-8</v>
      </c>
      <c r="BU23" s="14">
        <f>INDEX('Cal Data'!AT$45:AT$1147,$BP23)</f>
        <v>3.108393504687407E-3</v>
      </c>
      <c r="BV23" s="14">
        <f>INDEX('Cal Data'!AU$45:AU$1147,$BP23)</f>
        <v>9.9979973447221863E-8</v>
      </c>
      <c r="BW23" s="14">
        <f>INDEX('Cal Data'!AV$45:AV$1147,$BP23)</f>
        <v>1.4048575515500277E-3</v>
      </c>
      <c r="BX23" s="14" t="str">
        <f>INDEX('Cal Data'!AR$45:AR$1147,$BQ23)</f>
        <v>50mHz3m3m</v>
      </c>
      <c r="BY23" s="14">
        <f>INDEX('Cal Data'!AS$45:AS$1147,$BQ23)</f>
        <v>-2.9377301904217473E-7</v>
      </c>
      <c r="BZ23" s="14">
        <f>INDEX('Cal Data'!AT$45:AT$1147,$BQ23)</f>
        <v>2.7193677838539261E-3</v>
      </c>
      <c r="CA23" s="14">
        <f>INDEX('Cal Data'!AU$45:AU$1147,$BQ23)</f>
        <v>2.0791587751687051E-7</v>
      </c>
      <c r="CB23" s="14">
        <f>INDEX('Cal Data'!AV$45:AV$1147,$BQ23)</f>
        <v>3.0940691937133796E-3</v>
      </c>
      <c r="CD23" s="14">
        <f t="shared" si="13"/>
        <v>-2.8767762560725746E-7</v>
      </c>
      <c r="CE23" s="14">
        <f t="shared" si="14"/>
        <v>2.7193677838539261E-3</v>
      </c>
      <c r="CF23" s="14">
        <f t="shared" si="15"/>
        <v>2.0615297661359898E-7</v>
      </c>
      <c r="CG23" s="14">
        <f t="shared" si="16"/>
        <v>3.0664795537742448E-3</v>
      </c>
      <c r="CI23" s="14">
        <f t="shared" si="17"/>
        <v>-1.5506115694218854E-3</v>
      </c>
      <c r="CJ23" s="14">
        <f t="shared" si="18"/>
        <v>2.7193723018152098E-3</v>
      </c>
      <c r="CK23" s="14">
        <f t="shared" si="19"/>
        <v>-2.5299259940678004E-3</v>
      </c>
      <c r="CL23" s="14">
        <f t="shared" si="20"/>
        <v>3.0664816330700441E-3</v>
      </c>
      <c r="CN23">
        <f>INDEX('Cal Data'!BB$45:BB$1039,$BP23)</f>
        <v>1.0000794237395227</v>
      </c>
      <c r="CO23">
        <f>INDEX('Cal Data'!BC$45:BC$1039,$BP23)</f>
        <v>3.3967531970724484E-3</v>
      </c>
      <c r="CP23">
        <f>INDEX('Cal Data'!BD$45:BD$1039,$BP23)</f>
        <v>1.0000101170052809E-4</v>
      </c>
      <c r="CQ23">
        <f>INDEX('Cal Data'!BE$45:BE$1039,$BP23)</f>
        <v>1.7694642249587199E-3</v>
      </c>
      <c r="CR23" t="str">
        <f>INDEX('Cal Data'!BF$45:BF$1039,$BP23)</f>
        <v>OK</v>
      </c>
      <c r="CS23">
        <f>INDEX('Cal Data'!BB$45:BB$1039,$BQ23)</f>
        <v>0.99990209467694169</v>
      </c>
      <c r="CT23">
        <f>INDEX('Cal Data'!BC$45:BC$1039,$BQ23)</f>
        <v>9.3342948296532675E-4</v>
      </c>
      <c r="CU23">
        <f>INDEX('Cal Data'!BD$45:BD$1039,$BQ23)</f>
        <v>6.9306069150101081E-5</v>
      </c>
      <c r="CV23">
        <f>INDEX('Cal Data'!BE$45:BE$1039,$BQ23)</f>
        <v>1.0398516757297097E-3</v>
      </c>
      <c r="CW23" t="str">
        <f>INDEX('Cal Data'!BF$45:BF$1039,$BQ23)</f>
        <v>OK</v>
      </c>
      <c r="CY23" s="14">
        <f t="shared" si="21"/>
        <v>0.99990499096587626</v>
      </c>
      <c r="CZ23" s="14">
        <f t="shared" si="22"/>
        <v>9.3342948296532675E-4</v>
      </c>
      <c r="DA23" s="14">
        <f t="shared" si="23"/>
        <v>6.9807405034711802E-5</v>
      </c>
      <c r="DB23" s="14">
        <f t="shared" si="24"/>
        <v>1.0517683278684093E-3</v>
      </c>
      <c r="DD23" s="14">
        <f t="shared" si="25"/>
        <v>2.9670523769439782E-3</v>
      </c>
      <c r="DE23" s="14">
        <f t="shared" si="26"/>
        <v>4.8631717888416713E-6</v>
      </c>
      <c r="DF23" s="23">
        <f t="shared" si="27"/>
        <v>-2.1204641202780494</v>
      </c>
      <c r="DG23" s="23">
        <f t="shared" si="28"/>
        <v>1.8789504852262128E-3</v>
      </c>
      <c r="DH23" s="14">
        <f t="shared" si="49"/>
        <v>-1.549999988064922E-3</v>
      </c>
      <c r="DI23" s="14">
        <f t="shared" si="50"/>
        <v>5.3900309403027889E-6</v>
      </c>
      <c r="DJ23" s="14">
        <f t="shared" si="51"/>
        <v>-2.5299999692742397E-3</v>
      </c>
      <c r="DK23" s="14">
        <f t="shared" si="52"/>
        <v>5.0673476815590445E-6</v>
      </c>
    </row>
    <row r="24" spans="1:117" x14ac:dyDescent="0.25">
      <c r="A24" s="7">
        <v>10</v>
      </c>
      <c r="B24" s="7" t="s">
        <v>3</v>
      </c>
      <c r="C24" s="10">
        <v>5000</v>
      </c>
      <c r="D24" s="41"/>
      <c r="E24" s="19">
        <v>3.1580950106357104</v>
      </c>
      <c r="F24" s="19">
        <v>1.4166965193353012E-3</v>
      </c>
      <c r="G24" s="19">
        <v>0.8396405194328358</v>
      </c>
      <c r="H24" s="19">
        <v>1.394989146058553E-3</v>
      </c>
      <c r="I24" s="8" t="s">
        <v>3</v>
      </c>
      <c r="J24" s="33"/>
      <c r="K24" s="19">
        <v>-1.9786207611949005E-3</v>
      </c>
      <c r="L24" s="19">
        <v>1.6512064783707423E-4</v>
      </c>
      <c r="M24" s="19">
        <v>1.949514996833045E-3</v>
      </c>
      <c r="N24" s="19">
        <v>1.9314338946605529E-3</v>
      </c>
      <c r="O24" s="8" t="s">
        <v>3</v>
      </c>
      <c r="Q24" s="20">
        <f t="shared" si="3"/>
        <v>3.1600158445366819</v>
      </c>
      <c r="R24" s="20">
        <f t="shared" si="4"/>
        <v>3.7653784193281575E-3</v>
      </c>
      <c r="S24" s="20">
        <f t="shared" si="5"/>
        <v>0.83799314979716388</v>
      </c>
      <c r="T24" s="20">
        <f t="shared" si="6"/>
        <v>5.3213472499345389E-3</v>
      </c>
      <c r="U24" s="42" t="str">
        <f t="shared" si="7"/>
        <v>m</v>
      </c>
      <c r="W24" s="56" t="str">
        <f t="shared" si="29"/>
        <v>OK</v>
      </c>
      <c r="Y24" s="20">
        <v>3.16</v>
      </c>
      <c r="Z24" s="20"/>
      <c r="AA24" s="20">
        <v>0.83799999999999997</v>
      </c>
      <c r="AB24" s="20"/>
      <c r="AC24" t="str">
        <f t="shared" si="30"/>
        <v>m</v>
      </c>
      <c r="AE24" s="20">
        <f t="shared" si="31"/>
        <v>1.5844536681797194E-5</v>
      </c>
      <c r="AF24" s="20">
        <f t="shared" si="8"/>
        <v>3.7653784193281575E-3</v>
      </c>
      <c r="AG24" s="20">
        <f t="shared" si="32"/>
        <v>-6.8502028360839518E-6</v>
      </c>
      <c r="AH24" s="20">
        <f t="shared" si="9"/>
        <v>5.3213472499345389E-3</v>
      </c>
      <c r="AI24" t="str">
        <f t="shared" si="33"/>
        <v>m</v>
      </c>
      <c r="AJ24" s="20">
        <f t="shared" si="34"/>
        <v>7.363139690497178E-5</v>
      </c>
      <c r="AK24" s="20"/>
      <c r="AL24" s="20">
        <f t="shared" si="35"/>
        <v>-3.0899556399721639E-4</v>
      </c>
      <c r="AM24" s="20"/>
      <c r="AN24" t="str">
        <f t="shared" si="36"/>
        <v>m</v>
      </c>
      <c r="AP24" s="11">
        <f t="shared" si="10"/>
        <v>5</v>
      </c>
      <c r="AQ24" s="11" t="str">
        <f t="shared" si="11"/>
        <v>kHz</v>
      </c>
      <c r="AR24" s="12">
        <f t="shared" si="12"/>
        <v>1E-3</v>
      </c>
      <c r="AS24" s="13">
        <f t="shared" si="37"/>
        <v>3.160073631396905E-3</v>
      </c>
      <c r="AT24" s="13">
        <f t="shared" si="38"/>
        <v>1.4262867370339292E-6</v>
      </c>
      <c r="AU24" s="13">
        <f t="shared" si="39"/>
        <v>8.3769100443600278E-4</v>
      </c>
      <c r="AV24" s="13">
        <f t="shared" si="40"/>
        <v>2.3825263077382378E-6</v>
      </c>
      <c r="AW24" s="17">
        <f t="shared" si="41"/>
        <v>3.269218801910178E-3</v>
      </c>
      <c r="AX24" s="14">
        <f t="shared" si="42"/>
        <v>1.5077881066823543E-6</v>
      </c>
      <c r="AY24" s="17">
        <f t="shared" si="43"/>
        <v>0.25912600463417412</v>
      </c>
      <c r="AZ24" s="13">
        <f t="shared" si="44"/>
        <v>7.1325968815354104E-4</v>
      </c>
      <c r="BB24" s="12">
        <f>IFERROR(MATCH(AW24 - 0.000001,'Ref Z list'!$C$10:$C$35,1),1)</f>
        <v>3</v>
      </c>
      <c r="BC24" s="12" t="str">
        <f>INDEX('Ref Z list'!$D$10:$D$35,BB24)</f>
        <v>3m</v>
      </c>
      <c r="BD24" s="12">
        <f>INDEX('Ref Z list'!$C$10:$C$35,BB24)</f>
        <v>3.0000000000000001E-3</v>
      </c>
      <c r="BE24" s="12">
        <f>IFERROR(MATCH(AP24&amp;AQ24&amp;A24&amp;B24&amp;BC24,'Cal Data'!$AR$45:$AR$1147,0),0)</f>
        <v>90</v>
      </c>
      <c r="BF24" s="12">
        <f t="shared" si="45"/>
        <v>3</v>
      </c>
      <c r="BG24" s="12" t="str">
        <f>INDEX('Ref Z list'!$D$10:$D$35,BF24+1)</f>
        <v>10m</v>
      </c>
      <c r="BH24" s="12">
        <f>IFERROR(MATCH(AP24&amp;AQ24&amp;A24&amp;B24&amp;BG24,'Cal Data'!$AR$45:$AR$1147,0),0)</f>
        <v>108</v>
      </c>
      <c r="BI24" s="12">
        <f t="shared" si="46"/>
        <v>3</v>
      </c>
      <c r="BJ24" s="12" t="str">
        <f>INDEX('Ref Z list'!$D$10:$D$35,BI24)</f>
        <v>3m</v>
      </c>
      <c r="BK24" s="12" t="str">
        <f>IF(INDEX('Ref Z list'!$D$10:$D$35,BI24+1)=0,BJ24,INDEX('Ref Z list'!$D$10:$D$35,BI24+1))</f>
        <v>10m</v>
      </c>
      <c r="BL24" s="12">
        <f>INDEX('Ref Z list'!$C$10:$C$35,BI24)</f>
        <v>3.0000000000000001E-3</v>
      </c>
      <c r="BM24" s="12">
        <f>INDEX('Ref Z list'!$C$10:$C$35,BI24+1)</f>
        <v>0.01</v>
      </c>
      <c r="BN24" s="14" t="str">
        <f t="shared" si="47"/>
        <v>5kHz10m3m</v>
      </c>
      <c r="BO24" s="14" t="str">
        <f t="shared" si="48"/>
        <v>5kHz10m10m</v>
      </c>
      <c r="BP24" s="12">
        <f>IFERROR(MATCH(BN24,'Cal Data'!$AR$45:$AR$1147,0),0)</f>
        <v>90</v>
      </c>
      <c r="BQ24" s="12">
        <f>IFERROR(MATCH(BO24,'Cal Data'!$AR$45:$AR$1147,0),0)</f>
        <v>108</v>
      </c>
      <c r="BS24" s="14" t="str">
        <f>INDEX('Cal Data'!AR$45:AR$1147,$BP24)</f>
        <v>5kHz10m3m</v>
      </c>
      <c r="BT24" s="14">
        <f>INDEX('Cal Data'!AS$45:AS$1147,$BP24)</f>
        <v>-4.7337865836417914E-9</v>
      </c>
      <c r="BU24" s="14">
        <f>INDEX('Cal Data'!AT$45:AT$1147,$BP24)</f>
        <v>3.4816245073643719E-3</v>
      </c>
      <c r="BV24" s="14">
        <f>INDEX('Cal Data'!AU$45:AU$1147,$BP24)</f>
        <v>3.1838972985845826E-7</v>
      </c>
      <c r="BW24" s="14">
        <f>INDEX('Cal Data'!AV$45:AV$1147,$BP24)</f>
        <v>2.0409078621477978E-3</v>
      </c>
      <c r="BX24" s="14" t="str">
        <f>INDEX('Cal Data'!AR$45:AR$1147,$BQ24)</f>
        <v>5kHz10m10m</v>
      </c>
      <c r="BY24" s="14">
        <f>INDEX('Cal Data'!AS$45:AS$1147,$BQ24)</f>
        <v>1.1527691654491384E-6</v>
      </c>
      <c r="BZ24" s="14">
        <f>INDEX('Cal Data'!AT$45:AT$1147,$BQ24)</f>
        <v>3.495614400556209E-3</v>
      </c>
      <c r="CA24" s="14">
        <f>INDEX('Cal Data'!AU$45:AU$1147,$BQ24)</f>
        <v>2.1711995504746992E-7</v>
      </c>
      <c r="CB24" s="14">
        <f>INDEX('Cal Data'!AV$45:AV$1147,$BQ24)</f>
        <v>2.8640383812624252E-4</v>
      </c>
      <c r="CD24" s="14">
        <f t="shared" si="13"/>
        <v>3.9783578838323813E-8</v>
      </c>
      <c r="CE24" s="14">
        <f t="shared" si="14"/>
        <v>3.495614400556209E-3</v>
      </c>
      <c r="CF24" s="14">
        <f t="shared" si="15"/>
        <v>3.1449491165212572E-7</v>
      </c>
      <c r="CG24" s="14">
        <f t="shared" si="16"/>
        <v>1.9734299376772736E-3</v>
      </c>
      <c r="CI24" s="14">
        <f t="shared" si="17"/>
        <v>3.1601134149757434E-3</v>
      </c>
      <c r="CJ24" s="14">
        <f t="shared" si="18"/>
        <v>3.4956155644680627E-3</v>
      </c>
      <c r="CK24" s="14">
        <f t="shared" si="19"/>
        <v>8.3800549934765487E-4</v>
      </c>
      <c r="CL24" s="14">
        <f t="shared" si="20"/>
        <v>1.9734356905274E-3</v>
      </c>
      <c r="CN24">
        <f>INDEX('Cal Data'!BB$45:BB$1039,$BP24)</f>
        <v>1.0000026186279276</v>
      </c>
      <c r="CO24">
        <f>INDEX('Cal Data'!BC$45:BC$1039,$BP24)</f>
        <v>1.183146904162644E-3</v>
      </c>
      <c r="CP24">
        <f>INDEX('Cal Data'!BD$45:BD$1039,$BP24)</f>
        <v>9.7001158030171619E-5</v>
      </c>
      <c r="CQ24">
        <f>INDEX('Cal Data'!BE$45:BE$1039,$BP24)</f>
        <v>8.5616650418390329E-4</v>
      </c>
      <c r="CR24" t="str">
        <f>INDEX('Cal Data'!BF$45:BF$1039,$BP24)</f>
        <v>OK</v>
      </c>
      <c r="CS24">
        <f>INDEX('Cal Data'!BB$45:BB$1039,$BQ24)</f>
        <v>1.0001061422513771</v>
      </c>
      <c r="CT24">
        <f>INDEX('Cal Data'!BC$45:BC$1039,$BQ24)</f>
        <v>6.1290370677721719E-4</v>
      </c>
      <c r="CU24">
        <f>INDEX('Cal Data'!BD$45:BD$1039,$BQ24)</f>
        <v>1.5440262941805727E-5</v>
      </c>
      <c r="CV24">
        <f>INDEX('Cal Data'!BE$45:BE$1039,$BQ24)</f>
        <v>5.7344105916660722E-4</v>
      </c>
      <c r="CW24" t="str">
        <f>INDEX('Cal Data'!BF$45:BF$1039,$BQ24)</f>
        <v>OK</v>
      </c>
      <c r="CY24" s="14">
        <f t="shared" si="21"/>
        <v>1.0000066001287669</v>
      </c>
      <c r="CZ24" s="14">
        <f t="shared" si="22"/>
        <v>6.1290370677721719E-4</v>
      </c>
      <c r="DA24" s="14">
        <f t="shared" si="23"/>
        <v>9.3864339964684247E-5</v>
      </c>
      <c r="DB24" s="14">
        <f t="shared" si="24"/>
        <v>8.4529293195860641E-4</v>
      </c>
      <c r="DD24" s="14">
        <f t="shared" si="25"/>
        <v>3.2692403791752377E-3</v>
      </c>
      <c r="DE24" s="14">
        <f t="shared" si="26"/>
        <v>3.6205771635867681E-6</v>
      </c>
      <c r="DF24" s="23">
        <f t="shared" si="27"/>
        <v>0.25921986897413879</v>
      </c>
      <c r="DG24" s="23">
        <f t="shared" si="28"/>
        <v>1.6581548998204974E-3</v>
      </c>
      <c r="DH24" s="14">
        <f t="shared" si="49"/>
        <v>3.1600158445366819E-3</v>
      </c>
      <c r="DI24" s="14">
        <f t="shared" si="50"/>
        <v>3.7653784193281577E-6</v>
      </c>
      <c r="DJ24" s="14">
        <f t="shared" si="51"/>
        <v>8.3799314979716392E-4</v>
      </c>
      <c r="DK24" s="14">
        <f t="shared" si="52"/>
        <v>5.321347249934539E-6</v>
      </c>
    </row>
    <row r="25" spans="1:117" x14ac:dyDescent="0.25">
      <c r="A25" s="7">
        <v>3</v>
      </c>
      <c r="B25" s="7" t="s">
        <v>3</v>
      </c>
      <c r="C25" s="10">
        <v>2000</v>
      </c>
      <c r="D25" s="41"/>
      <c r="E25" s="19">
        <v>0.8618550196014626</v>
      </c>
      <c r="F25" s="19">
        <v>8.2560180812932824E-4</v>
      </c>
      <c r="G25" s="19">
        <v>-0.30723983789200432</v>
      </c>
      <c r="H25" s="19">
        <v>1.2871443882053553E-3</v>
      </c>
      <c r="I25" s="8" t="s">
        <v>3</v>
      </c>
      <c r="J25" s="33"/>
      <c r="K25" s="19">
        <v>1.9589783612195461E-3</v>
      </c>
      <c r="L25" s="19">
        <v>1.8472865608944712E-4</v>
      </c>
      <c r="M25" s="19">
        <v>8.2429623331041057E-4</v>
      </c>
      <c r="N25" s="19">
        <v>9.3202102156110458E-6</v>
      </c>
      <c r="O25" s="8" t="s">
        <v>3</v>
      </c>
      <c r="Q25" s="20">
        <f t="shared" si="3"/>
        <v>0.85999945615619566</v>
      </c>
      <c r="R25" s="20">
        <f t="shared" si="4"/>
        <v>2.2666765739529663E-3</v>
      </c>
      <c r="S25" s="20">
        <f t="shared" si="5"/>
        <v>-0.30800089284977894</v>
      </c>
      <c r="T25" s="20">
        <f t="shared" si="6"/>
        <v>3.4780582274570333E-3</v>
      </c>
      <c r="U25" s="42" t="str">
        <f t="shared" si="7"/>
        <v>m</v>
      </c>
      <c r="W25" s="56" t="str">
        <f t="shared" si="29"/>
        <v>Extrapolated</v>
      </c>
      <c r="Y25" s="20">
        <v>0.86</v>
      </c>
      <c r="Z25" s="20"/>
      <c r="AA25" s="20">
        <v>-0.308</v>
      </c>
      <c r="AB25" s="20"/>
      <c r="AC25" t="str">
        <f t="shared" si="30"/>
        <v>m</v>
      </c>
      <c r="AE25" s="20">
        <f t="shared" si="31"/>
        <v>-5.4384380432370705E-7</v>
      </c>
      <c r="AF25" s="20">
        <f t="shared" si="8"/>
        <v>2.2666765739529663E-3</v>
      </c>
      <c r="AG25" s="20">
        <f t="shared" si="32"/>
        <v>-8.9284977894399375E-7</v>
      </c>
      <c r="AH25" s="20">
        <f t="shared" si="9"/>
        <v>3.4780582274570333E-3</v>
      </c>
      <c r="AI25" t="str">
        <f t="shared" si="33"/>
        <v>m</v>
      </c>
      <c r="AJ25" s="20">
        <f t="shared" si="34"/>
        <v>-1.0395875975688362E-4</v>
      </c>
      <c r="AK25" s="20"/>
      <c r="AL25" s="20">
        <f t="shared" si="35"/>
        <v>-6.4134125314752044E-5</v>
      </c>
      <c r="AM25" s="20"/>
      <c r="AN25" t="str">
        <f t="shared" si="36"/>
        <v>m</v>
      </c>
      <c r="AP25" s="11">
        <f t="shared" si="10"/>
        <v>2</v>
      </c>
      <c r="AQ25" s="11" t="str">
        <f t="shared" si="11"/>
        <v>kHz</v>
      </c>
      <c r="AR25" s="12">
        <f t="shared" si="12"/>
        <v>1E-3</v>
      </c>
      <c r="AS25" s="13">
        <f t="shared" si="37"/>
        <v>8.5989604124024307E-4</v>
      </c>
      <c r="AT25" s="13">
        <f t="shared" si="38"/>
        <v>8.4601597027894769E-7</v>
      </c>
      <c r="AU25" s="13">
        <f t="shared" si="39"/>
        <v>-3.0806413412531473E-4</v>
      </c>
      <c r="AV25" s="13">
        <f t="shared" si="40"/>
        <v>1.2871781315758133E-6</v>
      </c>
      <c r="AW25" s="17">
        <f t="shared" si="41"/>
        <v>9.1341376849433443E-4</v>
      </c>
      <c r="AX25" s="14">
        <f t="shared" si="42"/>
        <v>9.0707791421422183E-7</v>
      </c>
      <c r="AY25" s="17">
        <f t="shared" si="43"/>
        <v>-0.34401206917381688</v>
      </c>
      <c r="AZ25" s="13">
        <f t="shared" si="44"/>
        <v>1.3629110208405045E-3</v>
      </c>
      <c r="BB25" s="12">
        <f>IFERROR(MATCH(AW25 - 0.000001,'Ref Z list'!$C$10:$C$35,1),1)</f>
        <v>1</v>
      </c>
      <c r="BC25" s="12" t="str">
        <f>INDEX('Ref Z list'!$D$10:$D$35,BB25)</f>
        <v>0m</v>
      </c>
      <c r="BD25" s="12">
        <f>INDEX('Ref Z list'!$C$10:$C$35,BB25)</f>
        <v>0</v>
      </c>
      <c r="BE25" s="12">
        <f>IFERROR(MATCH(AP25&amp;AQ25&amp;A25&amp;B25&amp;BC25,'Cal Data'!$AR$45:$AR$1147,0),0)</f>
        <v>0</v>
      </c>
      <c r="BF25" s="12">
        <f t="shared" si="45"/>
        <v>2</v>
      </c>
      <c r="BG25" s="12" t="str">
        <f>INDEX('Ref Z list'!$D$10:$D$35,BF25+1)</f>
        <v>3m</v>
      </c>
      <c r="BH25" s="12">
        <f>IFERROR(MATCH(AP25&amp;AQ25&amp;A25&amp;B25&amp;BG25,'Cal Data'!$AR$45:$AR$1147,0),0)</f>
        <v>71</v>
      </c>
      <c r="BI25" s="12">
        <f t="shared" si="46"/>
        <v>2</v>
      </c>
      <c r="BJ25" s="12" t="str">
        <f>INDEX('Ref Z list'!$D$10:$D$35,BI25)</f>
        <v>1m</v>
      </c>
      <c r="BK25" s="12" t="str">
        <f>IF(INDEX('Ref Z list'!$D$10:$D$35,BI25+1)=0,BJ25,INDEX('Ref Z list'!$D$10:$D$35,BI25+1))</f>
        <v>3m</v>
      </c>
      <c r="BL25" s="12">
        <f>INDEX('Ref Z list'!$C$10:$C$35,BI25)</f>
        <v>1E-3</v>
      </c>
      <c r="BM25" s="12">
        <f>INDEX('Ref Z list'!$C$10:$C$35,BI25+1)</f>
        <v>3.0000000000000001E-3</v>
      </c>
      <c r="BN25" s="14" t="str">
        <f t="shared" si="47"/>
        <v>2kHz3m1m</v>
      </c>
      <c r="BO25" s="14" t="str">
        <f t="shared" si="48"/>
        <v>2kHz3m3m</v>
      </c>
      <c r="BP25" s="12">
        <f>IFERROR(MATCH(BN25,'Cal Data'!$AR$45:$AR$1147,0),0)</f>
        <v>53</v>
      </c>
      <c r="BQ25" s="12">
        <f>IFERROR(MATCH(BO25,'Cal Data'!$AR$45:$AR$1147,0),0)</f>
        <v>71</v>
      </c>
      <c r="BS25" s="14" t="str">
        <f>INDEX('Cal Data'!AR$45:AR$1147,$BP25)</f>
        <v>2kHz3m1m</v>
      </c>
      <c r="BT25" s="14">
        <f>INDEX('Cal Data'!AS$45:AS$1147,$BP25)</f>
        <v>8.2416689954666403E-8</v>
      </c>
      <c r="BU25" s="14">
        <f>INDEX('Cal Data'!AT$45:AT$1147,$BP25)</f>
        <v>2.2210793420344133E-3</v>
      </c>
      <c r="BV25" s="14">
        <f>INDEX('Cal Data'!AU$45:AU$1147,$BP25)</f>
        <v>1.0260513862827005E-7</v>
      </c>
      <c r="BW25" s="14">
        <f>INDEX('Cal Data'!AV$45:AV$1147,$BP25)</f>
        <v>2.2059321167496779E-3</v>
      </c>
      <c r="BX25" s="14" t="str">
        <f>INDEX('Cal Data'!AR$45:AR$1147,$BQ25)</f>
        <v>2kHz3m3m</v>
      </c>
      <c r="BY25" s="14">
        <f>INDEX('Cal Data'!AS$45:AS$1147,$BQ25)</f>
        <v>1.8611148942457301E-7</v>
      </c>
      <c r="BZ25" s="14">
        <f>INDEX('Cal Data'!AT$45:AT$1147,$BQ25)</f>
        <v>1.574890036793112E-3</v>
      </c>
      <c r="CA25" s="14">
        <f>INDEX('Cal Data'!AU$45:AU$1147,$BQ25)</f>
        <v>-1.8403804561313846E-8</v>
      </c>
      <c r="CB25" s="14">
        <f>INDEX('Cal Data'!AV$45:AV$1147,$BQ25)</f>
        <v>8.6880921669933383E-4</v>
      </c>
      <c r="CD25" s="14">
        <f t="shared" si="13"/>
        <v>7.7927418998248949E-8</v>
      </c>
      <c r="CE25" s="14">
        <f t="shared" si="14"/>
        <v>1.574890036793112E-3</v>
      </c>
      <c r="CF25" s="14">
        <f t="shared" si="15"/>
        <v>1.0784399281290467E-7</v>
      </c>
      <c r="CG25" s="14">
        <f t="shared" si="16"/>
        <v>2.2638203332373211E-3</v>
      </c>
      <c r="CI25" s="14">
        <f t="shared" si="17"/>
        <v>8.5997396865924135E-4</v>
      </c>
      <c r="CJ25" s="14">
        <f t="shared" si="18"/>
        <v>1.5748909457363382E-3</v>
      </c>
      <c r="CK25" s="14">
        <f t="shared" si="19"/>
        <v>-3.0795629013250181E-4</v>
      </c>
      <c r="CL25" s="14">
        <f t="shared" si="20"/>
        <v>2.2638217969815789E-3</v>
      </c>
      <c r="CN25">
        <f>INDEX('Cal Data'!BB$45:BB$1039,$BP25)</f>
        <v>1.0000822946735728</v>
      </c>
      <c r="CO25">
        <f>INDEX('Cal Data'!BC$45:BC$1039,$BP25)</f>
        <v>2.2819890719008484E-3</v>
      </c>
      <c r="CP25">
        <f>INDEX('Cal Data'!BD$45:BD$1039,$BP25)</f>
        <v>9.8773069465478425E-5</v>
      </c>
      <c r="CQ25">
        <f>INDEX('Cal Data'!BE$45:BE$1039,$BP25)</f>
        <v>2.8087040172455301E-3</v>
      </c>
      <c r="CR25" t="str">
        <f>INDEX('Cal Data'!BF$45:BF$1039,$BP25)</f>
        <v>OK</v>
      </c>
      <c r="CS25">
        <f>INDEX('Cal Data'!BB$45:BB$1039,$BQ25)</f>
        <v>1.0000604875423711</v>
      </c>
      <c r="CT25">
        <f>INDEX('Cal Data'!BC$45:BC$1039,$BQ25)</f>
        <v>9.9302260389137818E-4</v>
      </c>
      <c r="CU25">
        <f>INDEX('Cal Data'!BD$45:BD$1039,$BQ25)</f>
        <v>-7.0769823114665009E-6</v>
      </c>
      <c r="CV25">
        <f>INDEX('Cal Data'!BE$45:BE$1039,$BQ25)</f>
        <v>1.16524820107604E-3</v>
      </c>
      <c r="CW25" t="str">
        <f>INDEX('Cal Data'!BF$45:BF$1039,$BQ25)</f>
        <v>OK</v>
      </c>
      <c r="CY25" s="14">
        <f t="shared" si="21"/>
        <v>1.000083238772228</v>
      </c>
      <c r="CZ25" s="14">
        <f t="shared" si="22"/>
        <v>9.9302260389137818E-4</v>
      </c>
      <c r="DA25" s="14">
        <f t="shared" si="23"/>
        <v>1.0335564800950104E-4</v>
      </c>
      <c r="DB25" s="14">
        <f t="shared" si="24"/>
        <v>2.8798543401296222E-3</v>
      </c>
      <c r="DD25" s="14">
        <f t="shared" si="25"/>
        <v>9.1348979993496004E-4</v>
      </c>
      <c r="DE25" s="14">
        <f t="shared" si="26"/>
        <v>2.0282711536190172E-6</v>
      </c>
      <c r="DF25" s="23">
        <f t="shared" si="27"/>
        <v>-0.34390871352580737</v>
      </c>
      <c r="DG25" s="23">
        <f t="shared" si="28"/>
        <v>3.965307910273482E-3</v>
      </c>
      <c r="DH25" s="14">
        <f t="shared" si="49"/>
        <v>8.5999945615619568E-4</v>
      </c>
      <c r="DI25" s="14">
        <f t="shared" si="50"/>
        <v>2.2666765739529666E-6</v>
      </c>
      <c r="DJ25" s="14">
        <f t="shared" si="51"/>
        <v>-3.0800089284977893E-4</v>
      </c>
      <c r="DK25" s="14">
        <f t="shared" si="52"/>
        <v>3.4780582274570331E-6</v>
      </c>
    </row>
    <row r="26" spans="1:117" x14ac:dyDescent="0.25">
      <c r="A26" s="7">
        <v>3</v>
      </c>
      <c r="B26" s="7" t="s">
        <v>3</v>
      </c>
      <c r="C26" s="10">
        <v>10</v>
      </c>
      <c r="D26" s="41"/>
      <c r="E26" s="19">
        <v>1.3588069473431341</v>
      </c>
      <c r="F26" s="19">
        <v>1.8049691940362276E-3</v>
      </c>
      <c r="G26" s="19">
        <v>-0.53037240646265804</v>
      </c>
      <c r="H26" s="19">
        <v>1.210652463484403E-3</v>
      </c>
      <c r="I26" s="8" t="s">
        <v>3</v>
      </c>
      <c r="J26" s="33"/>
      <c r="K26" s="19">
        <v>-1.0935491067554503E-3</v>
      </c>
      <c r="L26" s="19">
        <v>1.364345633932738E-3</v>
      </c>
      <c r="M26" s="19">
        <v>1.7413511546130341E-3</v>
      </c>
      <c r="N26" s="19">
        <v>7.293679109248106E-4</v>
      </c>
      <c r="O26" s="8" t="s">
        <v>3</v>
      </c>
      <c r="Q26" s="20">
        <f t="shared" si="3"/>
        <v>1.3599999981977442</v>
      </c>
      <c r="R26" s="20">
        <f t="shared" si="4"/>
        <v>4.7009824383384283E-3</v>
      </c>
      <c r="S26" s="20">
        <f t="shared" si="5"/>
        <v>-0.53200000079985277</v>
      </c>
      <c r="T26" s="20">
        <f t="shared" si="6"/>
        <v>5.0421472810292314E-3</v>
      </c>
      <c r="U26" s="42" t="str">
        <f t="shared" si="7"/>
        <v>m</v>
      </c>
      <c r="W26" s="56" t="str">
        <f t="shared" si="29"/>
        <v>OK</v>
      </c>
      <c r="Y26" s="20">
        <v>1.36</v>
      </c>
      <c r="Z26" s="20"/>
      <c r="AA26" s="20">
        <v>-0.53200000000000003</v>
      </c>
      <c r="AB26" s="20"/>
      <c r="AC26" t="str">
        <f t="shared" si="30"/>
        <v>m</v>
      </c>
      <c r="AE26" s="20">
        <f t="shared" si="31"/>
        <v>-1.8022559000741012E-9</v>
      </c>
      <c r="AF26" s="20">
        <f t="shared" si="8"/>
        <v>4.7009824383384283E-3</v>
      </c>
      <c r="AG26" s="20">
        <f t="shared" si="32"/>
        <v>-7.9985273959692904E-10</v>
      </c>
      <c r="AH26" s="20">
        <f t="shared" si="9"/>
        <v>5.0421472810292314E-3</v>
      </c>
      <c r="AI26" t="str">
        <f t="shared" si="33"/>
        <v>m</v>
      </c>
      <c r="AJ26" s="20">
        <f t="shared" si="34"/>
        <v>-9.9503550110568995E-5</v>
      </c>
      <c r="AK26" s="20"/>
      <c r="AL26" s="20">
        <f t="shared" si="35"/>
        <v>-1.1375761727105971E-4</v>
      </c>
      <c r="AM26" s="20"/>
      <c r="AN26" t="str">
        <f t="shared" si="36"/>
        <v>m</v>
      </c>
      <c r="AP26" s="11">
        <f t="shared" si="10"/>
        <v>10</v>
      </c>
      <c r="AQ26" s="11" t="str">
        <f t="shared" si="11"/>
        <v>Hz</v>
      </c>
      <c r="AR26" s="12">
        <f t="shared" si="12"/>
        <v>1E-3</v>
      </c>
      <c r="AS26" s="13">
        <f t="shared" si="37"/>
        <v>1.3599004964498895E-3</v>
      </c>
      <c r="AT26" s="13">
        <f t="shared" si="38"/>
        <v>2.2625986829862503E-6</v>
      </c>
      <c r="AU26" s="13">
        <f t="shared" si="39"/>
        <v>-5.3211375761727108E-4</v>
      </c>
      <c r="AV26" s="13">
        <f t="shared" si="40"/>
        <v>1.4133849216783361E-6</v>
      </c>
      <c r="AW26" s="17">
        <f t="shared" si="41"/>
        <v>1.460299425217386E-3</v>
      </c>
      <c r="AX26" s="14">
        <f t="shared" si="42"/>
        <v>2.1690692009294749E-6</v>
      </c>
      <c r="AY26" s="17">
        <f t="shared" si="43"/>
        <v>-0.37297419013858579</v>
      </c>
      <c r="AZ26" s="13">
        <f t="shared" si="44"/>
        <v>1.0635553821022876E-3</v>
      </c>
      <c r="BB26" s="12">
        <f>IFERROR(MATCH(AW26 - 0.000001,'Ref Z list'!$C$10:$C$35,1),1)</f>
        <v>2</v>
      </c>
      <c r="BC26" s="12" t="str">
        <f>INDEX('Ref Z list'!$D$10:$D$35,BB26)</f>
        <v>1m</v>
      </c>
      <c r="BD26" s="12">
        <f>INDEX('Ref Z list'!$C$10:$C$35,BB26)</f>
        <v>1E-3</v>
      </c>
      <c r="BE26" s="12">
        <f>IFERROR(MATCH(AP26&amp;AQ26&amp;A26&amp;B26&amp;BC26,'Cal Data'!$AR$45:$AR$1147,0),0)</f>
        <v>46</v>
      </c>
      <c r="BF26" s="12">
        <f t="shared" si="45"/>
        <v>2</v>
      </c>
      <c r="BG26" s="12" t="str">
        <f>INDEX('Ref Z list'!$D$10:$D$35,BF26+1)</f>
        <v>3m</v>
      </c>
      <c r="BH26" s="12">
        <f>IFERROR(MATCH(AP26&amp;AQ26&amp;A26&amp;B26&amp;BG26,'Cal Data'!$AR$45:$AR$1147,0),0)</f>
        <v>64</v>
      </c>
      <c r="BI26" s="12">
        <f t="shared" si="46"/>
        <v>2</v>
      </c>
      <c r="BJ26" s="12" t="str">
        <f>INDEX('Ref Z list'!$D$10:$D$35,BI26)</f>
        <v>1m</v>
      </c>
      <c r="BK26" s="12" t="str">
        <f>IF(INDEX('Ref Z list'!$D$10:$D$35,BI26+1)=0,BJ26,INDEX('Ref Z list'!$D$10:$D$35,BI26+1))</f>
        <v>3m</v>
      </c>
      <c r="BL26" s="12">
        <f>INDEX('Ref Z list'!$C$10:$C$35,BI26)</f>
        <v>1E-3</v>
      </c>
      <c r="BM26" s="12">
        <f>INDEX('Ref Z list'!$C$10:$C$35,BI26+1)</f>
        <v>3.0000000000000001E-3</v>
      </c>
      <c r="BN26" s="14" t="str">
        <f t="shared" si="47"/>
        <v>10Hz3m1m</v>
      </c>
      <c r="BO26" s="14" t="str">
        <f t="shared" si="48"/>
        <v>10Hz3m3m</v>
      </c>
      <c r="BP26" s="12">
        <f>IFERROR(MATCH(BN26,'Cal Data'!$AR$45:$AR$1147,0),0)</f>
        <v>46</v>
      </c>
      <c r="BQ26" s="12">
        <f>IFERROR(MATCH(BO26,'Cal Data'!$AR$45:$AR$1147,0),0)</f>
        <v>64</v>
      </c>
      <c r="BS26" s="14" t="str">
        <f>INDEX('Cal Data'!AR$45:AR$1147,$BP26)</f>
        <v>10Hz3m1m</v>
      </c>
      <c r="BT26" s="14">
        <f>INDEX('Cal Data'!AS$45:AS$1147,$BP26)</f>
        <v>3.7736812216098217E-8</v>
      </c>
      <c r="BU26" s="14">
        <f>INDEX('Cal Data'!AT$45:AT$1147,$BP26)</f>
        <v>2.4236318141906106E-3</v>
      </c>
      <c r="BV26" s="14">
        <f>INDEX('Cal Data'!AU$45:AU$1147,$BP26)</f>
        <v>1.0001927926824387E-7</v>
      </c>
      <c r="BW26" s="14">
        <f>INDEX('Cal Data'!AV$45:AV$1147,$BP26)</f>
        <v>1.6398931163641199E-3</v>
      </c>
      <c r="BX26" s="14" t="str">
        <f>INDEX('Cal Data'!AR$45:AR$1147,$BQ26)</f>
        <v>10Hz3m3m</v>
      </c>
      <c r="BY26" s="14">
        <f>INDEX('Cal Data'!AS$45:AS$1147,$BQ26)</f>
        <v>7.844577258695612E-8</v>
      </c>
      <c r="BZ26" s="14">
        <f>INDEX('Cal Data'!AT$45:AT$1147,$BQ26)</f>
        <v>2.5183475652598574E-3</v>
      </c>
      <c r="CA26" s="14">
        <f>INDEX('Cal Data'!AU$45:AU$1147,$BQ26)</f>
        <v>2.657206213891343E-7</v>
      </c>
      <c r="CB26" s="14">
        <f>INDEX('Cal Data'!AV$45:AV$1147,$BQ26)</f>
        <v>3.6640957032009723E-3</v>
      </c>
      <c r="CD26" s="14">
        <f t="shared" si="13"/>
        <v>4.7105967746049836E-8</v>
      </c>
      <c r="CE26" s="14">
        <f t="shared" si="14"/>
        <v>2.5183475652598574E-3</v>
      </c>
      <c r="CF26" s="14">
        <f t="shared" si="15"/>
        <v>1.3815539553624151E-7</v>
      </c>
      <c r="CG26" s="14">
        <f t="shared" si="16"/>
        <v>2.1057627599863943E-3</v>
      </c>
      <c r="CI26" s="14">
        <f t="shared" si="17"/>
        <v>1.3599476024176355E-3</v>
      </c>
      <c r="CJ26" s="14">
        <f t="shared" si="18"/>
        <v>2.5183516309009455E-3</v>
      </c>
      <c r="CK26" s="14">
        <f t="shared" si="19"/>
        <v>-5.3197560222173479E-4</v>
      </c>
      <c r="CL26" s="14">
        <f t="shared" si="20"/>
        <v>2.105764657309374E-3</v>
      </c>
      <c r="CN26">
        <f>INDEX('Cal Data'!BB$45:BB$1039,$BP26)</f>
        <v>1.000037740614498</v>
      </c>
      <c r="CO26">
        <f>INDEX('Cal Data'!BC$45:BC$1039,$BP26)</f>
        <v>3.7841402663544499E-3</v>
      </c>
      <c r="CP26">
        <f>INDEX('Cal Data'!BD$45:BD$1039,$BP26)</f>
        <v>9.9998932850898863E-5</v>
      </c>
      <c r="CQ26">
        <f>INDEX('Cal Data'!BE$45:BE$1039,$BP26)</f>
        <v>3.2292491688786173E-3</v>
      </c>
      <c r="CR26" t="str">
        <f>INDEX('Cal Data'!BF$45:BF$1039,$BP26)</f>
        <v>OK</v>
      </c>
      <c r="CS26">
        <f>INDEX('Cal Data'!BB$45:BB$1039,$BQ26)</f>
        <v>1.0000261472736445</v>
      </c>
      <c r="CT26">
        <f>INDEX('Cal Data'!BC$45:BC$1039,$BQ26)</f>
        <v>1.1208967802278083E-3</v>
      </c>
      <c r="CU26">
        <f>INDEX('Cal Data'!BD$45:BD$1039,$BQ26)</f>
        <v>8.8571917975485275E-5</v>
      </c>
      <c r="CV26">
        <f>INDEX('Cal Data'!BE$45:BE$1039,$BQ26)</f>
        <v>1.237893015787064E-3</v>
      </c>
      <c r="CW26" t="str">
        <f>INDEX('Cal Data'!BF$45:BF$1039,$BQ26)</f>
        <v>OK</v>
      </c>
      <c r="CY26" s="14">
        <f t="shared" si="21"/>
        <v>1.0000350724104323</v>
      </c>
      <c r="CZ26" s="14">
        <f t="shared" si="22"/>
        <v>1.1208967802278083E-3</v>
      </c>
      <c r="DA26" s="14">
        <f t="shared" si="23"/>
        <v>9.7369008661347161E-5</v>
      </c>
      <c r="DB26" s="14">
        <f t="shared" si="24"/>
        <v>2.7709391225430439E-3</v>
      </c>
      <c r="DD26" s="14">
        <f t="shared" si="25"/>
        <v>1.4603506414381812E-3</v>
      </c>
      <c r="DE26" s="14">
        <f t="shared" si="26"/>
        <v>4.636669720668394E-6</v>
      </c>
      <c r="DF26" s="23">
        <f t="shared" si="27"/>
        <v>-0.37287682112992443</v>
      </c>
      <c r="DG26" s="23">
        <f t="shared" si="28"/>
        <v>3.49323686915654E-3</v>
      </c>
      <c r="DH26" s="14">
        <f t="shared" si="49"/>
        <v>1.3599999981977443E-3</v>
      </c>
      <c r="DI26" s="14">
        <f t="shared" si="50"/>
        <v>4.7009824383384282E-6</v>
      </c>
      <c r="DJ26" s="14">
        <f t="shared" si="51"/>
        <v>-5.3200000079985273E-4</v>
      </c>
      <c r="DK26" s="14">
        <f t="shared" si="52"/>
        <v>5.0421472810292314E-6</v>
      </c>
    </row>
    <row r="27" spans="1:117" x14ac:dyDescent="0.25">
      <c r="A27" s="7">
        <v>3</v>
      </c>
      <c r="B27" s="7" t="s">
        <v>3</v>
      </c>
      <c r="C27" s="10">
        <v>0.02</v>
      </c>
      <c r="D27" s="41"/>
      <c r="E27" s="19">
        <v>2.1895183734285744</v>
      </c>
      <c r="F27" s="19">
        <v>1.1622921560848177E-3</v>
      </c>
      <c r="G27" s="19">
        <v>0.95891746513514253</v>
      </c>
      <c r="H27" s="19">
        <v>1.9377993053083093E-3</v>
      </c>
      <c r="I27" s="8" t="s">
        <v>3</v>
      </c>
      <c r="J27" s="33"/>
      <c r="K27" s="19">
        <v>-3.9507209489936392E-4</v>
      </c>
      <c r="L27" s="19">
        <v>6.1804487111437377E-4</v>
      </c>
      <c r="M27" s="19">
        <v>-1.1253056634088704E-3</v>
      </c>
      <c r="N27" s="19">
        <v>9.1770553687561015E-4</v>
      </c>
      <c r="O27" s="8" t="s">
        <v>3</v>
      </c>
      <c r="Q27" s="20">
        <f t="shared" si="3"/>
        <v>2.1899999804450903</v>
      </c>
      <c r="R27" s="20">
        <f t="shared" si="4"/>
        <v>4.6746544999068376E-3</v>
      </c>
      <c r="S27" s="20">
        <f t="shared" si="5"/>
        <v>0.96000002570490761</v>
      </c>
      <c r="T27" s="20">
        <f t="shared" si="6"/>
        <v>4.9076875372341677E-3</v>
      </c>
      <c r="U27" s="42" t="str">
        <f t="shared" si="7"/>
        <v>m</v>
      </c>
      <c r="W27" s="56" t="str">
        <f t="shared" si="29"/>
        <v>OK</v>
      </c>
      <c r="Y27" s="20">
        <v>2.19</v>
      </c>
      <c r="Z27" s="20"/>
      <c r="AA27" s="20">
        <v>0.96</v>
      </c>
      <c r="AB27" s="20"/>
      <c r="AC27" t="str">
        <f t="shared" si="30"/>
        <v>m</v>
      </c>
      <c r="AE27" s="20">
        <f t="shared" si="31"/>
        <v>-1.9554909691521516E-8</v>
      </c>
      <c r="AF27" s="20">
        <f t="shared" si="8"/>
        <v>4.6746544999068376E-3</v>
      </c>
      <c r="AG27" s="20">
        <f t="shared" si="32"/>
        <v>2.5704907646861841E-8</v>
      </c>
      <c r="AH27" s="20">
        <f t="shared" si="9"/>
        <v>4.9076875372341677E-3</v>
      </c>
      <c r="AI27" t="str">
        <f t="shared" si="33"/>
        <v>m</v>
      </c>
      <c r="AJ27" s="20">
        <f t="shared" si="34"/>
        <v>-8.65544765260573E-5</v>
      </c>
      <c r="AK27" s="20"/>
      <c r="AL27" s="20">
        <f t="shared" si="35"/>
        <v>4.2770798551416966E-5</v>
      </c>
      <c r="AM27" s="20"/>
      <c r="AN27" t="str">
        <f t="shared" si="36"/>
        <v>m</v>
      </c>
      <c r="AP27" s="11">
        <f t="shared" si="10"/>
        <v>20</v>
      </c>
      <c r="AQ27" s="11" t="str">
        <f t="shared" si="11"/>
        <v>mHz</v>
      </c>
      <c r="AR27" s="12">
        <f t="shared" si="12"/>
        <v>1E-3</v>
      </c>
      <c r="AS27" s="13">
        <f t="shared" si="37"/>
        <v>2.1899134455234739E-3</v>
      </c>
      <c r="AT27" s="13">
        <f t="shared" si="38"/>
        <v>1.3163975534796004E-6</v>
      </c>
      <c r="AU27" s="13">
        <f t="shared" si="39"/>
        <v>9.6004277079855143E-4</v>
      </c>
      <c r="AV27" s="13">
        <f t="shared" si="40"/>
        <v>2.1441197727891786E-6</v>
      </c>
      <c r="AW27" s="17">
        <f t="shared" si="41"/>
        <v>2.3911091611733357E-3</v>
      </c>
      <c r="AX27" s="14">
        <f t="shared" si="42"/>
        <v>1.4814363577339801E-6</v>
      </c>
      <c r="AY27" s="17">
        <f t="shared" si="43"/>
        <v>0.41315974767042912</v>
      </c>
      <c r="AZ27" s="13">
        <f t="shared" si="44"/>
        <v>8.5048082634648346E-4</v>
      </c>
      <c r="BB27" s="12">
        <f>IFERROR(MATCH(AW27 - 0.000001,'Ref Z list'!$C$10:$C$35,1),1)</f>
        <v>2</v>
      </c>
      <c r="BC27" s="12" t="str">
        <f>INDEX('Ref Z list'!$D$10:$D$35,BB27)</f>
        <v>1m</v>
      </c>
      <c r="BD27" s="12">
        <f>INDEX('Ref Z list'!$C$10:$C$35,BB27)</f>
        <v>1E-3</v>
      </c>
      <c r="BE27" s="12">
        <f>IFERROR(MATCH(AP27&amp;AQ27&amp;A27&amp;B27&amp;BC27,'Cal Data'!$AR$45:$AR$1147,0),0)</f>
        <v>38</v>
      </c>
      <c r="BF27" s="12">
        <f t="shared" si="45"/>
        <v>2</v>
      </c>
      <c r="BG27" s="12" t="str">
        <f>INDEX('Ref Z list'!$D$10:$D$35,BF27+1)</f>
        <v>3m</v>
      </c>
      <c r="BH27" s="12">
        <f>IFERROR(MATCH(AP27&amp;AQ27&amp;A27&amp;B27&amp;BG27,'Cal Data'!$AR$45:$AR$1147,0),0)</f>
        <v>56</v>
      </c>
      <c r="BI27" s="12">
        <f t="shared" si="46"/>
        <v>2</v>
      </c>
      <c r="BJ27" s="12" t="str">
        <f>INDEX('Ref Z list'!$D$10:$D$35,BI27)</f>
        <v>1m</v>
      </c>
      <c r="BK27" s="12" t="str">
        <f>IF(INDEX('Ref Z list'!$D$10:$D$35,BI27+1)=0,BJ27,INDEX('Ref Z list'!$D$10:$D$35,BI27+1))</f>
        <v>3m</v>
      </c>
      <c r="BL27" s="12">
        <f>INDEX('Ref Z list'!$C$10:$C$35,BI27)</f>
        <v>1E-3</v>
      </c>
      <c r="BM27" s="12">
        <f>INDEX('Ref Z list'!$C$10:$C$35,BI27+1)</f>
        <v>3.0000000000000001E-3</v>
      </c>
      <c r="BN27" s="14" t="str">
        <f t="shared" si="47"/>
        <v>20mHz3m1m</v>
      </c>
      <c r="BO27" s="14" t="str">
        <f t="shared" si="48"/>
        <v>20mHz3m3m</v>
      </c>
      <c r="BP27" s="12">
        <f>IFERROR(MATCH(BN27,'Cal Data'!$AR$45:$AR$1147,0),0)</f>
        <v>38</v>
      </c>
      <c r="BQ27" s="12">
        <f>IFERROR(MATCH(BO27,'Cal Data'!$AR$45:$AR$1147,0),0)</f>
        <v>56</v>
      </c>
      <c r="BS27" s="14" t="str">
        <f>INDEX('Cal Data'!AR$45:AR$1147,$BP27)</f>
        <v>20mHz3m1m</v>
      </c>
      <c r="BT27" s="14">
        <f>INDEX('Cal Data'!AS$45:AS$1147,$BP27)</f>
        <v>-1.1938639573249796E-8</v>
      </c>
      <c r="BU27" s="14">
        <f>INDEX('Cal Data'!AT$45:AT$1147,$BP27)</f>
        <v>2.805072940563395E-3</v>
      </c>
      <c r="BV27" s="14">
        <f>INDEX('Cal Data'!AU$45:AU$1147,$BP27)</f>
        <v>1.0000274945346884E-7</v>
      </c>
      <c r="BW27" s="14">
        <f>INDEX('Cal Data'!AV$45:AV$1147,$BP27)</f>
        <v>4.8297817509704386E-4</v>
      </c>
      <c r="BX27" s="14" t="str">
        <f>INDEX('Cal Data'!AR$45:AR$1147,$BQ27)</f>
        <v>20mHz3m3m</v>
      </c>
      <c r="BY27" s="14">
        <f>INDEX('Cal Data'!AS$45:AS$1147,$BQ27)</f>
        <v>1.2769881056664406E-7</v>
      </c>
      <c r="BZ27" s="14">
        <f>INDEX('Cal Data'!AT$45:AT$1147,$BQ27)</f>
        <v>3.7817092654888139E-3</v>
      </c>
      <c r="CA27" s="14">
        <f>INDEX('Cal Data'!AU$45:AU$1147,$BQ27)</f>
        <v>-2.6456805824472401E-7</v>
      </c>
      <c r="CB27" s="14">
        <f>INDEX('Cal Data'!AV$45:AV$1147,$BQ27)</f>
        <v>1.6758940259692526E-3</v>
      </c>
      <c r="CD27" s="14">
        <f t="shared" si="13"/>
        <v>8.5186828492995825E-8</v>
      </c>
      <c r="CE27" s="14">
        <f t="shared" si="14"/>
        <v>3.7817092654888139E-3</v>
      </c>
      <c r="CF27" s="14">
        <f t="shared" si="15"/>
        <v>-1.5357614578919041E-7</v>
      </c>
      <c r="CG27" s="14">
        <f t="shared" si="16"/>
        <v>1.3127162594256509E-3</v>
      </c>
      <c r="CI27" s="14">
        <f t="shared" si="17"/>
        <v>2.1899986323519671E-3</v>
      </c>
      <c r="CJ27" s="14">
        <f t="shared" si="18"/>
        <v>3.7817101819539291E-3</v>
      </c>
      <c r="CK27" s="14">
        <f t="shared" si="19"/>
        <v>9.5988919465276224E-4</v>
      </c>
      <c r="CL27" s="14">
        <f t="shared" si="20"/>
        <v>1.3127232635856169E-3</v>
      </c>
      <c r="CN27">
        <f>INDEX('Cal Data'!BB$45:BB$1039,$BP27)</f>
        <v>0.9999880432252013</v>
      </c>
      <c r="CO27">
        <f>INDEX('Cal Data'!BC$45:BC$1039,$BP27)</f>
        <v>3.0066588868230323E-3</v>
      </c>
      <c r="CP27">
        <f>INDEX('Cal Data'!BD$45:BD$1039,$BP27)</f>
        <v>1.000004132572571E-4</v>
      </c>
      <c r="CQ27">
        <f>INDEX('Cal Data'!BE$45:BE$1039,$BP27)</f>
        <v>2.2748251740543853E-3</v>
      </c>
      <c r="CR27" t="str">
        <f>INDEX('Cal Data'!BF$45:BF$1039,$BP27)</f>
        <v>OK</v>
      </c>
      <c r="CS27">
        <f>INDEX('Cal Data'!BB$45:BB$1039,$BQ27)</f>
        <v>1.0000425677579963</v>
      </c>
      <c r="CT27">
        <f>INDEX('Cal Data'!BC$45:BC$1039,$BQ27)</f>
        <v>1.4811359613693526E-3</v>
      </c>
      <c r="CU27">
        <f>INDEX('Cal Data'!BD$45:BD$1039,$BQ27)</f>
        <v>-8.8198586723916384E-5</v>
      </c>
      <c r="CV27">
        <f>INDEX('Cal Data'!BE$45:BE$1039,$BQ27)</f>
        <v>7.1272344429519044E-4</v>
      </c>
      <c r="CW27" t="str">
        <f>INDEX('Cal Data'!BF$45:BF$1039,$BQ27)</f>
        <v>OK</v>
      </c>
      <c r="CY27" s="14">
        <f t="shared" si="21"/>
        <v>1.0000259680137411</v>
      </c>
      <c r="CZ27" s="14">
        <f t="shared" si="22"/>
        <v>1.4811359613693526E-3</v>
      </c>
      <c r="DA27" s="14">
        <f t="shared" si="23"/>
        <v>-3.0902263241478335E-5</v>
      </c>
      <c r="DB27" s="14">
        <f t="shared" si="24"/>
        <v>1.1882981605780202E-3</v>
      </c>
      <c r="DD27" s="14">
        <f t="shared" si="25"/>
        <v>2.3911712535288894E-3</v>
      </c>
      <c r="DE27" s="14">
        <f t="shared" si="26"/>
        <v>4.6174934909763073E-6</v>
      </c>
      <c r="DF27" s="23">
        <f t="shared" si="27"/>
        <v>0.41312884540718764</v>
      </c>
      <c r="DG27" s="23">
        <f t="shared" si="28"/>
        <v>2.0749272426678232E-3</v>
      </c>
      <c r="DH27" s="14">
        <f t="shared" si="49"/>
        <v>2.1899999804450903E-3</v>
      </c>
      <c r="DI27" s="14">
        <f t="shared" si="50"/>
        <v>4.6746544999068374E-6</v>
      </c>
      <c r="DJ27" s="14">
        <f t="shared" si="51"/>
        <v>9.6000002570490763E-4</v>
      </c>
      <c r="DK27" s="14">
        <f t="shared" si="52"/>
        <v>4.9076875372341678E-6</v>
      </c>
    </row>
    <row r="28" spans="1:117" x14ac:dyDescent="0.25">
      <c r="A28" s="7">
        <v>10</v>
      </c>
      <c r="B28" s="7" t="s">
        <v>3</v>
      </c>
      <c r="C28" s="10">
        <v>500</v>
      </c>
      <c r="D28" s="41"/>
      <c r="E28" s="19">
        <v>4.8408148047756985</v>
      </c>
      <c r="F28" s="19">
        <v>1.3677586224756339E-3</v>
      </c>
      <c r="G28" s="19">
        <v>-3.239304139532265</v>
      </c>
      <c r="H28" s="19">
        <v>2.7386248215583353E-4</v>
      </c>
      <c r="I28" s="8" t="s">
        <v>3</v>
      </c>
      <c r="J28" s="33"/>
      <c r="K28" s="19">
        <v>1.4654482614973896E-3</v>
      </c>
      <c r="L28" s="19">
        <v>1.3656617030235979E-3</v>
      </c>
      <c r="M28" s="19">
        <v>9.4909153234171183E-4</v>
      </c>
      <c r="N28" s="19">
        <v>3.3527438664906003E-4</v>
      </c>
      <c r="O28" s="8" t="s">
        <v>3</v>
      </c>
      <c r="Q28" s="20">
        <f t="shared" si="3"/>
        <v>4.8399999549085067</v>
      </c>
      <c r="R28" s="20">
        <f t="shared" si="4"/>
        <v>3.5477512111899336E-3</v>
      </c>
      <c r="S28" s="20">
        <f t="shared" si="5"/>
        <v>-3.2400000466752856</v>
      </c>
      <c r="T28" s="20">
        <f t="shared" si="6"/>
        <v>3.0351544207591575E-3</v>
      </c>
      <c r="U28" s="42" t="str">
        <f t="shared" si="7"/>
        <v>m</v>
      </c>
      <c r="W28" s="56" t="str">
        <f t="shared" si="29"/>
        <v>OK</v>
      </c>
      <c r="Y28" s="20">
        <v>4.84</v>
      </c>
      <c r="Z28" s="20"/>
      <c r="AA28" s="20">
        <v>-3.2399999999999998</v>
      </c>
      <c r="AB28" s="20"/>
      <c r="AC28" t="str">
        <f t="shared" si="30"/>
        <v>m</v>
      </c>
      <c r="AE28" s="20">
        <f t="shared" si="31"/>
        <v>-4.5091493205973165E-8</v>
      </c>
      <c r="AF28" s="20">
        <f t="shared" si="8"/>
        <v>3.5477512111899336E-3</v>
      </c>
      <c r="AG28" s="20">
        <f t="shared" si="32"/>
        <v>-4.6675285858555071E-8</v>
      </c>
      <c r="AH28" s="20">
        <f t="shared" si="9"/>
        <v>3.0351544207591575E-3</v>
      </c>
      <c r="AI28" t="str">
        <f t="shared" si="33"/>
        <v>m</v>
      </c>
      <c r="AJ28" s="20">
        <f t="shared" si="34"/>
        <v>-6.5064348579912945E-4</v>
      </c>
      <c r="AK28" s="20"/>
      <c r="AL28" s="20">
        <f t="shared" si="35"/>
        <v>-2.5323106460684031E-4</v>
      </c>
      <c r="AM28" s="20"/>
      <c r="AN28" t="str">
        <f t="shared" si="36"/>
        <v>m</v>
      </c>
      <c r="AP28" s="11">
        <f t="shared" si="10"/>
        <v>500</v>
      </c>
      <c r="AQ28" s="11" t="str">
        <f t="shared" si="11"/>
        <v>Hz</v>
      </c>
      <c r="AR28" s="12">
        <f t="shared" si="12"/>
        <v>1E-3</v>
      </c>
      <c r="AS28" s="13">
        <f t="shared" si="37"/>
        <v>4.8393493565142007E-3</v>
      </c>
      <c r="AT28" s="13">
        <f t="shared" si="38"/>
        <v>1.9328206167313505E-6</v>
      </c>
      <c r="AU28" s="13">
        <f t="shared" si="39"/>
        <v>-3.2402532310646065E-3</v>
      </c>
      <c r="AV28" s="13">
        <f t="shared" si="40"/>
        <v>4.32908273743362E-7</v>
      </c>
      <c r="AW28" s="17">
        <f t="shared" si="41"/>
        <v>5.8239628429291191E-3</v>
      </c>
      <c r="AX28" s="14">
        <f t="shared" si="42"/>
        <v>1.6240129902044805E-6</v>
      </c>
      <c r="AY28" s="17">
        <f t="shared" si="43"/>
        <v>-0.59000564255913834</v>
      </c>
      <c r="AZ28" s="13">
        <f t="shared" si="44"/>
        <v>1.9469997951588922E-4</v>
      </c>
      <c r="BB28" s="12">
        <f>IFERROR(MATCH(AW28 - 0.000001,'Ref Z list'!$C$10:$C$35,1),1)</f>
        <v>3</v>
      </c>
      <c r="BC28" s="12" t="str">
        <f>INDEX('Ref Z list'!$D$10:$D$35,BB28)</f>
        <v>3m</v>
      </c>
      <c r="BD28" s="12">
        <f>INDEX('Ref Z list'!$C$10:$C$35,BB28)</f>
        <v>3.0000000000000001E-3</v>
      </c>
      <c r="BE28" s="12">
        <f>IFERROR(MATCH(AP28&amp;AQ28&amp;A28&amp;B28&amp;BC28,'Cal Data'!$AR$45:$AR$1147,0),0)</f>
        <v>87</v>
      </c>
      <c r="BF28" s="12">
        <f t="shared" si="45"/>
        <v>3</v>
      </c>
      <c r="BG28" s="12" t="str">
        <f>INDEX('Ref Z list'!$D$10:$D$35,BF28+1)</f>
        <v>10m</v>
      </c>
      <c r="BH28" s="12">
        <f>IFERROR(MATCH(AP28&amp;AQ28&amp;A28&amp;B28&amp;BG28,'Cal Data'!$AR$45:$AR$1147,0),0)</f>
        <v>105</v>
      </c>
      <c r="BI28" s="12">
        <f t="shared" si="46"/>
        <v>3</v>
      </c>
      <c r="BJ28" s="12" t="str">
        <f>INDEX('Ref Z list'!$D$10:$D$35,BI28)</f>
        <v>3m</v>
      </c>
      <c r="BK28" s="12" t="str">
        <f>IF(INDEX('Ref Z list'!$D$10:$D$35,BI28+1)=0,BJ28,INDEX('Ref Z list'!$D$10:$D$35,BI28+1))</f>
        <v>10m</v>
      </c>
      <c r="BL28" s="12">
        <f>INDEX('Ref Z list'!$C$10:$C$35,BI28)</f>
        <v>3.0000000000000001E-3</v>
      </c>
      <c r="BM28" s="12">
        <f>INDEX('Ref Z list'!$C$10:$C$35,BI28+1)</f>
        <v>0.01</v>
      </c>
      <c r="BN28" s="14" t="str">
        <f t="shared" si="47"/>
        <v>500Hz10m3m</v>
      </c>
      <c r="BO28" s="14" t="str">
        <f t="shared" si="48"/>
        <v>500Hz10m10m</v>
      </c>
      <c r="BP28" s="12">
        <f>IFERROR(MATCH(BN28,'Cal Data'!$AR$45:$AR$1147,0),0)</f>
        <v>87</v>
      </c>
      <c r="BQ28" s="12">
        <f>IFERROR(MATCH(BO28,'Cal Data'!$AR$45:$AR$1147,0),0)</f>
        <v>105</v>
      </c>
      <c r="BS28" s="14" t="str">
        <f>INDEX('Cal Data'!AR$45:AR$1147,$BP28)</f>
        <v>500Hz10m3m</v>
      </c>
      <c r="BT28" s="14">
        <f>INDEX('Cal Data'!AS$45:AS$1147,$BP28)</f>
        <v>2.0608738511953065E-7</v>
      </c>
      <c r="BU28" s="14">
        <f>INDEX('Cal Data'!AT$45:AT$1147,$BP28)</f>
        <v>2.0147640329990736E-3</v>
      </c>
      <c r="BV28" s="14">
        <f>INDEX('Cal Data'!AU$45:AU$1147,$BP28)</f>
        <v>3.0181286049401066E-7</v>
      </c>
      <c r="BW28" s="14">
        <f>INDEX('Cal Data'!AV$45:AV$1147,$BP28)</f>
        <v>1.2312111681810384E-4</v>
      </c>
      <c r="BX28" s="14" t="str">
        <f>INDEX('Cal Data'!AR$45:AR$1147,$BQ28)</f>
        <v>500Hz10m10m</v>
      </c>
      <c r="BY28" s="14">
        <f>INDEX('Cal Data'!AS$45:AS$1147,$BQ28)</f>
        <v>6.7941749957306508E-7</v>
      </c>
      <c r="BZ28" s="14">
        <f>INDEX('Cal Data'!AT$45:AT$1147,$BQ28)</f>
        <v>3.7437563257105232E-3</v>
      </c>
      <c r="CA28" s="14">
        <f>INDEX('Cal Data'!AU$45:AU$1147,$BQ28)</f>
        <v>9.6332018856133775E-7</v>
      </c>
      <c r="CB28" s="14">
        <f>INDEX('Cal Data'!AV$45:AV$1147,$BQ28)</f>
        <v>1.5914847750823872E-3</v>
      </c>
      <c r="CD28" s="14">
        <f t="shared" si="13"/>
        <v>3.970397644989833E-7</v>
      </c>
      <c r="CE28" s="14">
        <f t="shared" si="14"/>
        <v>3.7437563257105232E-3</v>
      </c>
      <c r="CF28" s="14">
        <f t="shared" si="15"/>
        <v>5.6868030546364696E-7</v>
      </c>
      <c r="CG28" s="14">
        <f t="shared" si="16"/>
        <v>7.1549317551036187E-4</v>
      </c>
      <c r="CI28" s="14">
        <f t="shared" si="17"/>
        <v>4.8397463962786998E-3</v>
      </c>
      <c r="CJ28" s="14">
        <f t="shared" si="18"/>
        <v>3.7437583214571563E-3</v>
      </c>
      <c r="CK28" s="14">
        <f t="shared" si="19"/>
        <v>-3.2396845507591428E-3</v>
      </c>
      <c r="CL28" s="14">
        <f t="shared" si="20"/>
        <v>7.1549369937141689E-4</v>
      </c>
      <c r="CN28">
        <f>INDEX('Cal Data'!BB$45:BB$1039,$BP28)</f>
        <v>1.0000689535387948</v>
      </c>
      <c r="CO28">
        <f>INDEX('Cal Data'!BC$45:BC$1039,$BP28)</f>
        <v>1.3869613753646516E-3</v>
      </c>
      <c r="CP28">
        <f>INDEX('Cal Data'!BD$45:BD$1039,$BP28)</f>
        <v>9.9994545211852179E-5</v>
      </c>
      <c r="CQ28">
        <f>INDEX('Cal Data'!BE$45:BE$1039,$BP28)</f>
        <v>1.2568275077773543E-4</v>
      </c>
      <c r="CR28" t="str">
        <f>INDEX('Cal Data'!BF$45:BF$1039,$BP28)</f>
        <v>OK</v>
      </c>
      <c r="CS28">
        <f>INDEX('Cal Data'!BB$45:BB$1039,$BQ28)</f>
        <v>1.0000681826545506</v>
      </c>
      <c r="CT28">
        <f>INDEX('Cal Data'!BC$45:BC$1039,$BQ28)</f>
        <v>3.7527825954552547E-4</v>
      </c>
      <c r="CU28">
        <f>INDEX('Cal Data'!BD$45:BD$1039,$BQ28)</f>
        <v>9.5715910123415557E-5</v>
      </c>
      <c r="CV28">
        <f>INDEX('Cal Data'!BE$45:BE$1039,$BQ28)</f>
        <v>3.0464143180135604E-4</v>
      </c>
      <c r="CW28" t="str">
        <f>INDEX('Cal Data'!BF$45:BF$1039,$BQ28)</f>
        <v>OK</v>
      </c>
      <c r="CY28" s="14">
        <f t="shared" si="21"/>
        <v>1.0000686425461573</v>
      </c>
      <c r="CZ28" s="14">
        <f t="shared" si="22"/>
        <v>3.7527825954552547E-4</v>
      </c>
      <c r="DA28" s="14">
        <f t="shared" si="23"/>
        <v>9.8268444282109639E-5</v>
      </c>
      <c r="DB28" s="14">
        <f t="shared" si="24"/>
        <v>1.9787884586777957E-4</v>
      </c>
      <c r="DD28" s="14">
        <f t="shared" si="25"/>
        <v>5.8243626145673836E-3</v>
      </c>
      <c r="DE28" s="14">
        <f t="shared" si="26"/>
        <v>3.9149136837728915E-6</v>
      </c>
      <c r="DF28" s="23">
        <f t="shared" si="27"/>
        <v>-0.58990737411485628</v>
      </c>
      <c r="DG28" s="23">
        <f t="shared" si="28"/>
        <v>4.3679327574484839E-4</v>
      </c>
      <c r="DH28" s="14">
        <f t="shared" si="49"/>
        <v>4.8399999549085066E-3</v>
      </c>
      <c r="DI28" s="14">
        <f t="shared" si="50"/>
        <v>3.5477512111899339E-6</v>
      </c>
      <c r="DJ28" s="14">
        <f t="shared" si="51"/>
        <v>-3.2400000466752859E-3</v>
      </c>
      <c r="DK28" s="14">
        <f t="shared" si="52"/>
        <v>3.0351544207591575E-6</v>
      </c>
    </row>
    <row r="29" spans="1:117" x14ac:dyDescent="0.25">
      <c r="A29" s="7">
        <v>3</v>
      </c>
      <c r="B29" s="7" t="s">
        <v>3</v>
      </c>
      <c r="C29" s="10">
        <v>0.2</v>
      </c>
      <c r="D29" s="41"/>
      <c r="E29" s="19">
        <v>0.14171775869297756</v>
      </c>
      <c r="F29" s="19">
        <v>1.7400898461579582E-3</v>
      </c>
      <c r="G29" s="19">
        <v>-2.3406563387911157</v>
      </c>
      <c r="H29" s="19">
        <v>1.4531407039617414E-3</v>
      </c>
      <c r="I29" s="8" t="s">
        <v>3</v>
      </c>
      <c r="J29" s="33"/>
      <c r="K29" s="19">
        <v>-1.1967789640068369E-3</v>
      </c>
      <c r="L29" s="19">
        <v>8.4627431922911108E-5</v>
      </c>
      <c r="M29" s="19">
        <v>-6.871586297089201E-4</v>
      </c>
      <c r="N29" s="19">
        <v>1.27806263356895E-5</v>
      </c>
      <c r="O29" s="8" t="s">
        <v>3</v>
      </c>
      <c r="Q29" s="20">
        <f t="shared" si="3"/>
        <v>0.14300000323652509</v>
      </c>
      <c r="R29" s="20">
        <f t="shared" si="4"/>
        <v>6.1002632790858177E-3</v>
      </c>
      <c r="S29" s="20">
        <f t="shared" si="5"/>
        <v>-2.3400000100205394</v>
      </c>
      <c r="T29" s="20">
        <f t="shared" si="6"/>
        <v>3.2776571683642945E-3</v>
      </c>
      <c r="U29" s="42" t="str">
        <f t="shared" si="7"/>
        <v>m</v>
      </c>
      <c r="W29" s="56" t="str">
        <f t="shared" si="29"/>
        <v>OK</v>
      </c>
      <c r="Y29" s="20">
        <v>0.14300000000000002</v>
      </c>
      <c r="Z29" s="20"/>
      <c r="AA29" s="20">
        <v>-2.34</v>
      </c>
      <c r="AB29" s="20"/>
      <c r="AC29" t="str">
        <f t="shared" si="30"/>
        <v>m</v>
      </c>
      <c r="AE29" s="20">
        <f t="shared" si="31"/>
        <v>3.236525075722696E-9</v>
      </c>
      <c r="AF29" s="20">
        <f t="shared" si="8"/>
        <v>6.1002632790858177E-3</v>
      </c>
      <c r="AG29" s="20">
        <f t="shared" si="32"/>
        <v>-1.0020539509270066E-8</v>
      </c>
      <c r="AH29" s="20">
        <f t="shared" si="9"/>
        <v>3.2776571683642945E-3</v>
      </c>
      <c r="AI29" t="str">
        <f t="shared" si="33"/>
        <v>m</v>
      </c>
      <c r="AJ29" s="20">
        <f t="shared" si="34"/>
        <v>-8.5462343015624276E-5</v>
      </c>
      <c r="AK29" s="20"/>
      <c r="AL29" s="20">
        <f t="shared" si="35"/>
        <v>3.0819838593210136E-5</v>
      </c>
      <c r="AM29" s="20"/>
      <c r="AN29" t="str">
        <f t="shared" si="36"/>
        <v>m</v>
      </c>
      <c r="AP29" s="11">
        <f t="shared" si="10"/>
        <v>200</v>
      </c>
      <c r="AQ29" s="11" t="str">
        <f t="shared" si="11"/>
        <v>mHz</v>
      </c>
      <c r="AR29" s="12">
        <f t="shared" si="12"/>
        <v>1E-3</v>
      </c>
      <c r="AS29" s="13">
        <f t="shared" si="37"/>
        <v>1.429145376569844E-4</v>
      </c>
      <c r="AT29" s="13">
        <f t="shared" si="38"/>
        <v>1.7421465136250433E-6</v>
      </c>
      <c r="AU29" s="13">
        <f t="shared" si="39"/>
        <v>-2.3399691801614065E-3</v>
      </c>
      <c r="AV29" s="13">
        <f t="shared" si="40"/>
        <v>1.4531969067954824E-6</v>
      </c>
      <c r="AW29" s="17">
        <f t="shared" si="41"/>
        <v>2.3443293986082575E-3</v>
      </c>
      <c r="AX29" s="14">
        <f t="shared" si="42"/>
        <v>1.4543770220725285E-6</v>
      </c>
      <c r="AY29" s="17">
        <f t="shared" si="43"/>
        <v>-1.5097967053404364</v>
      </c>
      <c r="AZ29" s="13">
        <f t="shared" si="44"/>
        <v>7.4271194705139234E-4</v>
      </c>
      <c r="BB29" s="12">
        <f>IFERROR(MATCH(AW29 - 0.000001,'Ref Z list'!$C$10:$C$35,1),1)</f>
        <v>2</v>
      </c>
      <c r="BC29" s="12" t="str">
        <f>INDEX('Ref Z list'!$D$10:$D$35,BB29)</f>
        <v>1m</v>
      </c>
      <c r="BD29" s="12">
        <f>INDEX('Ref Z list'!$C$10:$C$35,BB29)</f>
        <v>1E-3</v>
      </c>
      <c r="BE29" s="12">
        <f>IFERROR(MATCH(AP29&amp;AQ29&amp;A29&amp;B29&amp;BC29,'Cal Data'!$AR$45:$AR$1147,0),0)</f>
        <v>41</v>
      </c>
      <c r="BF29" s="12">
        <f t="shared" si="45"/>
        <v>2</v>
      </c>
      <c r="BG29" s="12" t="str">
        <f>INDEX('Ref Z list'!$D$10:$D$35,BF29+1)</f>
        <v>3m</v>
      </c>
      <c r="BH29" s="12">
        <f>IFERROR(MATCH(AP29&amp;AQ29&amp;A29&amp;B29&amp;BG29,'Cal Data'!$AR$45:$AR$1147,0),0)</f>
        <v>59</v>
      </c>
      <c r="BI29" s="12">
        <f t="shared" si="46"/>
        <v>2</v>
      </c>
      <c r="BJ29" s="12" t="str">
        <f>INDEX('Ref Z list'!$D$10:$D$35,BI29)</f>
        <v>1m</v>
      </c>
      <c r="BK29" s="12" t="str">
        <f>IF(INDEX('Ref Z list'!$D$10:$D$35,BI29+1)=0,BJ29,INDEX('Ref Z list'!$D$10:$D$35,BI29+1))</f>
        <v>3m</v>
      </c>
      <c r="BL29" s="12">
        <f>INDEX('Ref Z list'!$C$10:$C$35,BI29)</f>
        <v>1E-3</v>
      </c>
      <c r="BM29" s="12">
        <f>INDEX('Ref Z list'!$C$10:$C$35,BI29+1)</f>
        <v>3.0000000000000001E-3</v>
      </c>
      <c r="BN29" s="14" t="str">
        <f t="shared" si="47"/>
        <v>200mHz3m1m</v>
      </c>
      <c r="BO29" s="14" t="str">
        <f t="shared" si="48"/>
        <v>200mHz3m3m</v>
      </c>
      <c r="BP29" s="12">
        <f>IFERROR(MATCH(BN29,'Cal Data'!$AR$45:$AR$1147,0),0)</f>
        <v>41</v>
      </c>
      <c r="BQ29" s="12">
        <f>IFERROR(MATCH(BO29,'Cal Data'!$AR$45:$AR$1147,0),0)</f>
        <v>59</v>
      </c>
      <c r="BS29" s="14" t="str">
        <f>INDEX('Cal Data'!AR$45:AR$1147,$BP29)</f>
        <v>200mHz3m1m</v>
      </c>
      <c r="BT29" s="14">
        <f>INDEX('Cal Data'!AS$45:AS$1147,$BP29)</f>
        <v>9.3667968928488193E-8</v>
      </c>
      <c r="BU29" s="14">
        <f>INDEX('Cal Data'!AT$45:AT$1147,$BP29)</f>
        <v>3.5593694354975713E-3</v>
      </c>
      <c r="BV29" s="14">
        <f>INDEX('Cal Data'!AU$45:AU$1147,$BP29)</f>
        <v>9.9997935287037902E-8</v>
      </c>
      <c r="BW29" s="14">
        <f>INDEX('Cal Data'!AV$45:AV$1147,$BP29)</f>
        <v>2.9735875096256643E-3</v>
      </c>
      <c r="BX29" s="14" t="str">
        <f>INDEX('Cal Data'!AR$45:AR$1147,$BQ29)</f>
        <v>200mHz3m3m</v>
      </c>
      <c r="BY29" s="14">
        <f>INDEX('Cal Data'!AS$45:AS$1147,$BQ29)</f>
        <v>-6.8558738009621978E-8</v>
      </c>
      <c r="BZ29" s="14">
        <f>INDEX('Cal Data'!AT$45:AT$1147,$BQ29)</f>
        <v>1.1881742597051612E-3</v>
      </c>
      <c r="CA29" s="14">
        <f>INDEX('Cal Data'!AU$45:AU$1147,$BQ29)</f>
        <v>1.2510999112274998E-8</v>
      </c>
      <c r="CB29" s="14">
        <f>INDEX('Cal Data'!AV$45:AV$1147,$BQ29)</f>
        <v>2.6845089363346977E-3</v>
      </c>
      <c r="CD29" s="14">
        <f t="shared" si="13"/>
        <v>-1.5375096759665636E-8</v>
      </c>
      <c r="CE29" s="14">
        <f t="shared" si="14"/>
        <v>1.1881742597051612E-3</v>
      </c>
      <c r="CF29" s="14">
        <f t="shared" si="15"/>
        <v>4.119230514008889E-8</v>
      </c>
      <c r="CG29" s="14">
        <f t="shared" si="16"/>
        <v>2.7792790973342751E-3</v>
      </c>
      <c r="CI29" s="14">
        <f t="shared" si="17"/>
        <v>1.4289916256022474E-4</v>
      </c>
      <c r="CJ29" s="14">
        <f t="shared" si="18"/>
        <v>1.1881793684977904E-3</v>
      </c>
      <c r="CK29" s="14">
        <f t="shared" si="19"/>
        <v>-2.3399279878562663E-3</v>
      </c>
      <c r="CL29" s="14">
        <f t="shared" si="20"/>
        <v>2.7792806169950209E-3</v>
      </c>
      <c r="CN29">
        <f>INDEX('Cal Data'!BB$45:BB$1039,$BP29)</f>
        <v>1.0000936758695598</v>
      </c>
      <c r="CO29">
        <f>INDEX('Cal Data'!BC$45:BC$1039,$BP29)</f>
        <v>3.7265608133659469E-3</v>
      </c>
      <c r="CP29">
        <f>INDEX('Cal Data'!BD$45:BD$1039,$BP29)</f>
        <v>9.9998822071217835E-5</v>
      </c>
      <c r="CQ29">
        <f>INDEX('Cal Data'!BE$45:BE$1039,$BP29)</f>
        <v>4.6472860022270463E-3</v>
      </c>
      <c r="CR29" t="str">
        <f>INDEX('Cal Data'!BF$45:BF$1039,$BP29)</f>
        <v>OK</v>
      </c>
      <c r="CS29">
        <f>INDEX('Cal Data'!BB$45:BB$1039,$BQ29)</f>
        <v>0.99997714723943165</v>
      </c>
      <c r="CT29">
        <f>INDEX('Cal Data'!BC$45:BC$1039,$BQ29)</f>
        <v>6.3023769258958254E-4</v>
      </c>
      <c r="CU29">
        <f>INDEX('Cal Data'!BD$45:BD$1039,$BQ29)</f>
        <v>4.1702704583907862E-6</v>
      </c>
      <c r="CV29">
        <f>INDEX('Cal Data'!BE$45:BE$1039,$BQ29)</f>
        <v>9.1811809961606409E-4</v>
      </c>
      <c r="CW29" t="str">
        <f>INDEX('Cal Data'!BF$45:BF$1039,$BQ29)</f>
        <v>OK</v>
      </c>
      <c r="CY29" s="14">
        <f t="shared" si="21"/>
        <v>1.0000153494379294</v>
      </c>
      <c r="CZ29" s="14">
        <f t="shared" si="22"/>
        <v>6.3023769258958254E-4</v>
      </c>
      <c r="DA29" s="14">
        <f t="shared" si="23"/>
        <v>3.5586252491631764E-5</v>
      </c>
      <c r="DB29" s="14">
        <f t="shared" si="24"/>
        <v>2.1406709803139272E-3</v>
      </c>
      <c r="DD29" s="14">
        <f t="shared" si="25"/>
        <v>2.3443653827468474E-3</v>
      </c>
      <c r="DE29" s="14">
        <f t="shared" si="26"/>
        <v>3.2624854449209334E-6</v>
      </c>
      <c r="DF29" s="23">
        <f t="shared" si="27"/>
        <v>-1.5097611190879447</v>
      </c>
      <c r="DG29" s="23">
        <f t="shared" si="28"/>
        <v>2.6055625863006383E-3</v>
      </c>
      <c r="DH29" s="14">
        <f t="shared" si="49"/>
        <v>1.430000032365251E-4</v>
      </c>
      <c r="DI29" s="14">
        <f t="shared" si="50"/>
        <v>6.1002632790858182E-6</v>
      </c>
      <c r="DJ29" s="14">
        <f t="shared" si="51"/>
        <v>-2.3400000100205396E-3</v>
      </c>
      <c r="DK29" s="14">
        <f t="shared" si="52"/>
        <v>3.2776571683642945E-6</v>
      </c>
    </row>
    <row r="30" spans="1:117" x14ac:dyDescent="0.25">
      <c r="A30" s="7">
        <v>10</v>
      </c>
      <c r="B30" s="7" t="s">
        <v>3</v>
      </c>
      <c r="C30" s="10">
        <v>0.1</v>
      </c>
      <c r="D30" s="41"/>
      <c r="E30" s="19">
        <v>-6.12894807289653</v>
      </c>
      <c r="F30" s="19">
        <v>2.4195756844843549E-4</v>
      </c>
      <c r="G30" s="19">
        <v>-2.9790326119894153</v>
      </c>
      <c r="H30" s="19">
        <v>1.0480263783050097E-4</v>
      </c>
      <c r="I30" s="8" t="s">
        <v>3</v>
      </c>
      <c r="J30" s="33"/>
      <c r="K30" s="19">
        <v>1.2138786886995575E-3</v>
      </c>
      <c r="L30" s="19">
        <v>1.91883808461163E-3</v>
      </c>
      <c r="M30" s="19">
        <v>5.3142623790219967E-4</v>
      </c>
      <c r="N30" s="19">
        <v>6.25022088581519E-4</v>
      </c>
      <c r="O30" s="8" t="s">
        <v>3</v>
      </c>
      <c r="Q30" s="20">
        <f t="shared" si="3"/>
        <v>-6.1300000094224432</v>
      </c>
      <c r="R30" s="20">
        <f t="shared" si="4"/>
        <v>4.2899171988639104E-3</v>
      </c>
      <c r="S30" s="20">
        <f t="shared" si="5"/>
        <v>-2.9800000134713205</v>
      </c>
      <c r="T30" s="20">
        <f t="shared" si="6"/>
        <v>4.6359658539303003E-3</v>
      </c>
      <c r="U30" s="42" t="str">
        <f t="shared" si="7"/>
        <v>m</v>
      </c>
      <c r="W30" s="56" t="str">
        <f t="shared" si="29"/>
        <v>OK</v>
      </c>
      <c r="Y30" s="20">
        <v>-6.13</v>
      </c>
      <c r="Z30" s="20"/>
      <c r="AA30" s="20">
        <v>-2.98</v>
      </c>
      <c r="AB30" s="20"/>
      <c r="AC30" t="str">
        <f t="shared" si="30"/>
        <v>m</v>
      </c>
      <c r="AE30" s="20">
        <f t="shared" si="31"/>
        <v>-9.4224432700684702E-9</v>
      </c>
      <c r="AF30" s="20">
        <f t="shared" si="8"/>
        <v>4.2899171988639104E-3</v>
      </c>
      <c r="AG30" s="20">
        <f t="shared" si="32"/>
        <v>-1.3471320503555262E-8</v>
      </c>
      <c r="AH30" s="20">
        <f t="shared" si="9"/>
        <v>4.6359658539303003E-3</v>
      </c>
      <c r="AI30" t="str">
        <f t="shared" si="33"/>
        <v>m</v>
      </c>
      <c r="AJ30" s="20">
        <f t="shared" si="34"/>
        <v>-1.6195158522958053E-4</v>
      </c>
      <c r="AK30" s="20"/>
      <c r="AL30" s="20">
        <f t="shared" si="35"/>
        <v>4.3596177268234726E-4</v>
      </c>
      <c r="AM30" s="20"/>
      <c r="AN30" t="str">
        <f t="shared" si="36"/>
        <v>m</v>
      </c>
      <c r="AP30" s="11">
        <f t="shared" si="10"/>
        <v>100</v>
      </c>
      <c r="AQ30" s="11" t="str">
        <f t="shared" si="11"/>
        <v>mHz</v>
      </c>
      <c r="AR30" s="12">
        <f t="shared" si="12"/>
        <v>1E-3</v>
      </c>
      <c r="AS30" s="13">
        <f t="shared" si="37"/>
        <v>-6.1301619515852293E-3</v>
      </c>
      <c r="AT30" s="13">
        <f t="shared" si="38"/>
        <v>1.934032848709015E-6</v>
      </c>
      <c r="AU30" s="13">
        <f t="shared" si="39"/>
        <v>-2.9795640382273177E-3</v>
      </c>
      <c r="AV30" s="13">
        <f t="shared" si="40"/>
        <v>6.3374774485676508E-7</v>
      </c>
      <c r="AW30" s="17">
        <f t="shared" si="41"/>
        <v>6.8159142754703646E-3</v>
      </c>
      <c r="AX30" s="14">
        <f t="shared" si="42"/>
        <v>1.7613729122934766E-6</v>
      </c>
      <c r="AY30" s="17">
        <f t="shared" si="43"/>
        <v>-2.6891673511910072</v>
      </c>
      <c r="AZ30" s="13">
        <f t="shared" si="44"/>
        <v>1.4959831871353584E-4</v>
      </c>
      <c r="BB30" s="12">
        <f>IFERROR(MATCH(AW30 - 0.000001,'Ref Z list'!$C$10:$C$35,1),1)</f>
        <v>3</v>
      </c>
      <c r="BC30" s="12" t="str">
        <f>INDEX('Ref Z list'!$D$10:$D$35,BB30)</f>
        <v>3m</v>
      </c>
      <c r="BD30" s="12">
        <f>INDEX('Ref Z list'!$C$10:$C$35,BB30)</f>
        <v>3.0000000000000001E-3</v>
      </c>
      <c r="BE30" s="12">
        <f>IFERROR(MATCH(AP30&amp;AQ30&amp;A30&amp;B30&amp;BC30,'Cal Data'!$AR$45:$AR$1147,0),0)</f>
        <v>76</v>
      </c>
      <c r="BF30" s="12">
        <f t="shared" si="45"/>
        <v>3</v>
      </c>
      <c r="BG30" s="12" t="str">
        <f>INDEX('Ref Z list'!$D$10:$D$35,BF30+1)</f>
        <v>10m</v>
      </c>
      <c r="BH30" s="12">
        <f>IFERROR(MATCH(AP30&amp;AQ30&amp;A30&amp;B30&amp;BG30,'Cal Data'!$AR$45:$AR$1147,0),0)</f>
        <v>94</v>
      </c>
      <c r="BI30" s="12">
        <f t="shared" si="46"/>
        <v>3</v>
      </c>
      <c r="BJ30" s="12" t="str">
        <f>INDEX('Ref Z list'!$D$10:$D$35,BI30)</f>
        <v>3m</v>
      </c>
      <c r="BK30" s="12" t="str">
        <f>IF(INDEX('Ref Z list'!$D$10:$D$35,BI30+1)=0,BJ30,INDEX('Ref Z list'!$D$10:$D$35,BI30+1))</f>
        <v>10m</v>
      </c>
      <c r="BL30" s="12">
        <f>INDEX('Ref Z list'!$C$10:$C$35,BI30)</f>
        <v>3.0000000000000001E-3</v>
      </c>
      <c r="BM30" s="12">
        <f>INDEX('Ref Z list'!$C$10:$C$35,BI30+1)</f>
        <v>0.01</v>
      </c>
      <c r="BN30" s="14" t="str">
        <f t="shared" si="47"/>
        <v>100mHz10m3m</v>
      </c>
      <c r="BO30" s="14" t="str">
        <f t="shared" si="48"/>
        <v>100mHz10m10m</v>
      </c>
      <c r="BP30" s="12">
        <f>IFERROR(MATCH(BN30,'Cal Data'!$AR$45:$AR$1147,0),0)</f>
        <v>76</v>
      </c>
      <c r="BQ30" s="12">
        <f>IFERROR(MATCH(BO30,'Cal Data'!$AR$45:$AR$1147,0),0)</f>
        <v>94</v>
      </c>
      <c r="BS30" s="14" t="str">
        <f>INDEX('Cal Data'!AR$45:AR$1147,$BP30)</f>
        <v>100mHz10m3m</v>
      </c>
      <c r="BT30" s="14">
        <f>INDEX('Cal Data'!AS$45:AS$1147,$BP30)</f>
        <v>1.1844716423913687E-7</v>
      </c>
      <c r="BU30" s="14">
        <f>INDEX('Cal Data'!AT$45:AT$1147,$BP30)</f>
        <v>1.542492127678064E-4</v>
      </c>
      <c r="BV30" s="14">
        <f>INDEX('Cal Data'!AU$45:AU$1147,$BP30)</f>
        <v>2.9998842991864487E-7</v>
      </c>
      <c r="BW30" s="14">
        <f>INDEX('Cal Data'!AV$45:AV$1147,$BP30)</f>
        <v>3.4865347207752909E-3</v>
      </c>
      <c r="BX30" s="14" t="str">
        <f>INDEX('Cal Data'!AR$45:AR$1147,$BQ30)</f>
        <v>100mHz10m10m</v>
      </c>
      <c r="BY30" s="14">
        <f>INDEX('Cal Data'!AS$45:AS$1147,$BQ30)</f>
        <v>-2.0872172335449635E-7</v>
      </c>
      <c r="BZ30" s="14">
        <f>INDEX('Cal Data'!AT$45:AT$1147,$BQ30)</f>
        <v>1.8693371094764377E-4</v>
      </c>
      <c r="CA30" s="14">
        <f>INDEX('Cal Data'!AU$45:AU$1147,$BQ30)</f>
        <v>4.1139516846633625E-7</v>
      </c>
      <c r="CB30" s="14">
        <f>INDEX('Cal Data'!AV$45:AV$1147,$BQ30)</f>
        <v>1.3083272063759638E-3</v>
      </c>
      <c r="CD30" s="14">
        <f t="shared" si="13"/>
        <v>-5.9902611283477994E-8</v>
      </c>
      <c r="CE30" s="14">
        <f t="shared" si="14"/>
        <v>1.8693371094764377E-4</v>
      </c>
      <c r="CF30" s="14">
        <f t="shared" si="15"/>
        <v>3.6071965334832062E-7</v>
      </c>
      <c r="CG30" s="14">
        <f t="shared" si="16"/>
        <v>2.2991271280419752E-3</v>
      </c>
      <c r="CI30" s="14">
        <f t="shared" si="17"/>
        <v>-6.1302218541965129E-3</v>
      </c>
      <c r="CJ30" s="14">
        <f t="shared" si="18"/>
        <v>1.869737260175792E-4</v>
      </c>
      <c r="CK30" s="14">
        <f t="shared" si="19"/>
        <v>-2.9792033185739694E-3</v>
      </c>
      <c r="CL30" s="14">
        <f t="shared" si="20"/>
        <v>2.2991274774234157E-3</v>
      </c>
      <c r="CN30">
        <f>INDEX('Cal Data'!BB$45:BB$1039,$BP30)</f>
        <v>1.0000395111550595</v>
      </c>
      <c r="CO30">
        <f>INDEX('Cal Data'!BC$45:BC$1039,$BP30)</f>
        <v>5.447143860850801E-4</v>
      </c>
      <c r="CP30">
        <f>INDEX('Cal Data'!BD$45:BD$1039,$BP30)</f>
        <v>1.000035241086759E-4</v>
      </c>
      <c r="CQ30">
        <f>INDEX('Cal Data'!BE$45:BE$1039,$BP30)</f>
        <v>1.1897596712152172E-3</v>
      </c>
      <c r="CR30" t="str">
        <f>INDEX('Cal Data'!BF$45:BF$1039,$BP30)</f>
        <v>OK</v>
      </c>
      <c r="CS30">
        <f>INDEX('Cal Data'!BB$45:BB$1039,$BQ30)</f>
        <v>0.99997912939640932</v>
      </c>
      <c r="CT30">
        <f>INDEX('Cal Data'!BC$45:BC$1039,$BQ30)</f>
        <v>3.2930338344180221E-4</v>
      </c>
      <c r="CU30">
        <f>INDEX('Cal Data'!BD$45:BD$1039,$BQ30)</f>
        <v>4.1139177307749348E-5</v>
      </c>
      <c r="CV30">
        <f>INDEX('Cal Data'!BE$45:BE$1039,$BQ30)</f>
        <v>1.5822408864137006E-4</v>
      </c>
      <c r="CW30" t="str">
        <f>INDEX('Cal Data'!BF$45:BF$1039,$BQ30)</f>
        <v>OK</v>
      </c>
      <c r="CY30" s="14">
        <f t="shared" si="21"/>
        <v>1.0000065952100865</v>
      </c>
      <c r="CZ30" s="14">
        <f t="shared" si="22"/>
        <v>3.2930338344180221E-4</v>
      </c>
      <c r="DA30" s="14">
        <f t="shared" si="23"/>
        <v>6.7914766783833911E-5</v>
      </c>
      <c r="DB30" s="14">
        <f t="shared" si="24"/>
        <v>6.2743804904390546E-4</v>
      </c>
      <c r="DD30" s="14">
        <f t="shared" si="25"/>
        <v>6.8159592278569433E-3</v>
      </c>
      <c r="DE30" s="14">
        <f t="shared" si="26"/>
        <v>4.1770246227945251E-6</v>
      </c>
      <c r="DF30" s="23">
        <f t="shared" si="27"/>
        <v>-2.6890994364242236</v>
      </c>
      <c r="DG30" s="23">
        <f t="shared" si="28"/>
        <v>6.9512382582939051E-4</v>
      </c>
      <c r="DH30" s="14">
        <f t="shared" si="49"/>
        <v>-6.1300000094224429E-3</v>
      </c>
      <c r="DI30" s="14">
        <f t="shared" si="50"/>
        <v>4.2899171988639102E-6</v>
      </c>
      <c r="DJ30" s="14">
        <f t="shared" si="51"/>
        <v>-2.9800000134713204E-3</v>
      </c>
      <c r="DK30" s="14">
        <f t="shared" si="52"/>
        <v>4.6359658539303004E-6</v>
      </c>
    </row>
    <row r="31" spans="1:117" x14ac:dyDescent="0.25">
      <c r="A31" s="7">
        <v>1</v>
      </c>
      <c r="B31" s="7" t="s">
        <v>3</v>
      </c>
      <c r="C31" s="10">
        <v>200</v>
      </c>
      <c r="D31" s="41"/>
      <c r="E31" s="19">
        <v>-0.23176473769667255</v>
      </c>
      <c r="F31" s="19">
        <v>1.8324258987097885E-4</v>
      </c>
      <c r="G31" s="19">
        <v>0.46035453703496287</v>
      </c>
      <c r="H31" s="19">
        <v>2.8818540056663216E-4</v>
      </c>
      <c r="I31" s="8" t="s">
        <v>3</v>
      </c>
      <c r="J31" s="33"/>
      <c r="K31" s="19">
        <v>2.4315261538043829E-4</v>
      </c>
      <c r="L31" s="19">
        <v>1.7811245001023302E-3</v>
      </c>
      <c r="M31" s="19">
        <v>-1.6461814957245649E-3</v>
      </c>
      <c r="N31" s="19">
        <v>9.5889708755997739E-4</v>
      </c>
      <c r="O31" s="8" t="s">
        <v>3</v>
      </c>
      <c r="Q31" s="20">
        <f t="shared" si="3"/>
        <v>-0.23199437251874494</v>
      </c>
      <c r="R31" s="20">
        <f t="shared" si="4"/>
        <v>3.2826649947565187E-3</v>
      </c>
      <c r="S31" s="20">
        <f t="shared" si="5"/>
        <v>0.4620028226385714</v>
      </c>
      <c r="T31" s="20">
        <f t="shared" si="6"/>
        <v>3.0789390184234192E-3</v>
      </c>
      <c r="U31" s="42" t="str">
        <f t="shared" si="7"/>
        <v>m</v>
      </c>
      <c r="W31" s="56" t="str">
        <f t="shared" si="29"/>
        <v>OK</v>
      </c>
      <c r="Y31" s="20">
        <v>-0.23199999999999998</v>
      </c>
      <c r="Z31" s="20"/>
      <c r="AA31" s="20">
        <v>0.46200000000000002</v>
      </c>
      <c r="AB31" s="20"/>
      <c r="AC31" t="str">
        <f t="shared" si="30"/>
        <v>m</v>
      </c>
      <c r="AE31" s="20">
        <f t="shared" si="31"/>
        <v>5.6274812550438646E-6</v>
      </c>
      <c r="AF31" s="20">
        <f t="shared" si="8"/>
        <v>3.2826649947565187E-3</v>
      </c>
      <c r="AG31" s="20">
        <f t="shared" si="32"/>
        <v>2.8226385713758795E-6</v>
      </c>
      <c r="AH31" s="20">
        <f t="shared" si="9"/>
        <v>3.0789390184234192E-3</v>
      </c>
      <c r="AI31" t="str">
        <f t="shared" si="33"/>
        <v>m</v>
      </c>
      <c r="AJ31" s="20">
        <f t="shared" si="34"/>
        <v>-7.8903120530049442E-6</v>
      </c>
      <c r="AK31" s="20"/>
      <c r="AL31" s="20">
        <f t="shared" si="35"/>
        <v>7.185306873935815E-7</v>
      </c>
      <c r="AM31" s="20"/>
      <c r="AN31" t="str">
        <f t="shared" si="36"/>
        <v>m</v>
      </c>
      <c r="AP31" s="11">
        <f t="shared" si="10"/>
        <v>200</v>
      </c>
      <c r="AQ31" s="11" t="str">
        <f t="shared" si="11"/>
        <v>Hz</v>
      </c>
      <c r="AR31" s="12">
        <f t="shared" si="12"/>
        <v>1E-3</v>
      </c>
      <c r="AS31" s="13">
        <f t="shared" si="37"/>
        <v>-2.3200789031205301E-4</v>
      </c>
      <c r="AT31" s="13">
        <f t="shared" si="38"/>
        <v>1.7905257137520812E-6</v>
      </c>
      <c r="AU31" s="13">
        <f t="shared" si="39"/>
        <v>4.6200071853068743E-4</v>
      </c>
      <c r="AV31" s="13">
        <f t="shared" si="40"/>
        <v>1.0012664229018953E-6</v>
      </c>
      <c r="AW31" s="17">
        <f t="shared" si="41"/>
        <v>5.1698387314298407E-4</v>
      </c>
      <c r="AX31" s="14">
        <f t="shared" si="42"/>
        <v>1.2026224393567522E-6</v>
      </c>
      <c r="AY31" s="17">
        <f t="shared" si="43"/>
        <v>2.0361870532644017</v>
      </c>
      <c r="AZ31" s="13">
        <f t="shared" si="44"/>
        <v>3.2147842082743891E-3</v>
      </c>
      <c r="BB31" s="12">
        <f>IFERROR(MATCH(AW31 - 0.000001,'Ref Z list'!$C$10:$C$35,1),1)</f>
        <v>1</v>
      </c>
      <c r="BC31" s="12" t="str">
        <f>INDEX('Ref Z list'!$D$10:$D$35,BB31)</f>
        <v>0m</v>
      </c>
      <c r="BD31" s="12">
        <f>INDEX('Ref Z list'!$C$10:$C$35,BB31)</f>
        <v>0</v>
      </c>
      <c r="BE31" s="12">
        <f>IFERROR(MATCH(AP31&amp;AQ31&amp;A31&amp;B31&amp;BC31,'Cal Data'!$AR$45:$AR$1147,0),0)</f>
        <v>14</v>
      </c>
      <c r="BF31" s="12">
        <f t="shared" si="45"/>
        <v>1</v>
      </c>
      <c r="BG31" s="12" t="str">
        <f>INDEX('Ref Z list'!$D$10:$D$35,BF31+1)</f>
        <v>1m</v>
      </c>
      <c r="BH31" s="12">
        <f>IFERROR(MATCH(AP31&amp;AQ31&amp;A31&amp;B31&amp;BG31,'Cal Data'!$AR$45:$AR$1147,0),0)</f>
        <v>32</v>
      </c>
      <c r="BI31" s="12">
        <f t="shared" si="46"/>
        <v>1</v>
      </c>
      <c r="BJ31" s="12" t="str">
        <f>INDEX('Ref Z list'!$D$10:$D$35,BI31)</f>
        <v>0m</v>
      </c>
      <c r="BK31" s="12" t="str">
        <f>IF(INDEX('Ref Z list'!$D$10:$D$35,BI31+1)=0,BJ31,INDEX('Ref Z list'!$D$10:$D$35,BI31+1))</f>
        <v>1m</v>
      </c>
      <c r="BL31" s="12">
        <f>INDEX('Ref Z list'!$C$10:$C$35,BI31)</f>
        <v>0</v>
      </c>
      <c r="BM31" s="12">
        <f>INDEX('Ref Z list'!$C$10:$C$35,BI31+1)</f>
        <v>1E-3</v>
      </c>
      <c r="BN31" s="14" t="str">
        <f t="shared" si="47"/>
        <v>200Hz1m0m</v>
      </c>
      <c r="BO31" s="14" t="str">
        <f t="shared" si="48"/>
        <v>200Hz1m1m</v>
      </c>
      <c r="BP31" s="12">
        <f>IFERROR(MATCH(BN31,'Cal Data'!$AR$45:$AR$1147,0),0)</f>
        <v>14</v>
      </c>
      <c r="BQ31" s="12">
        <f>IFERROR(MATCH(BO31,'Cal Data'!$AR$45:$AR$1147,0),0)</f>
        <v>32</v>
      </c>
      <c r="BS31" s="14" t="str">
        <f>INDEX('Cal Data'!AR$45:AR$1147,$BP31)</f>
        <v>200Hz1m0m</v>
      </c>
      <c r="BT31" s="14">
        <f>INDEX('Cal Data'!AS$45:AS$1147,$BP31)</f>
        <v>0</v>
      </c>
      <c r="BU31" s="14">
        <f>INDEX('Cal Data'!AT$45:AT$1147,$BP31)</f>
        <v>3.2532603833137672E-5</v>
      </c>
      <c r="BV31" s="14">
        <f>INDEX('Cal Data'!AU$45:AU$1147,$BP31)</f>
        <v>0</v>
      </c>
      <c r="BW31" s="14">
        <f>INDEX('Cal Data'!AV$45:AV$1147,$BP31)</f>
        <v>2.2199313617939757E-4</v>
      </c>
      <c r="BX31" s="14" t="str">
        <f>INDEX('Cal Data'!AR$45:AR$1147,$BQ31)</f>
        <v>200Hz1m1m</v>
      </c>
      <c r="BY31" s="14">
        <f>INDEX('Cal Data'!AS$45:AS$1147,$BQ31)</f>
        <v>-1.5627929683204381E-8</v>
      </c>
      <c r="BZ31" s="14">
        <f>INDEX('Cal Data'!AT$45:AT$1147,$BQ31)</f>
        <v>6.358188753360748E-4</v>
      </c>
      <c r="CA31" s="14">
        <f>INDEX('Cal Data'!AU$45:AU$1147,$BQ31)</f>
        <v>-2.5238908486812164E-8</v>
      </c>
      <c r="CB31" s="14">
        <f>INDEX('Cal Data'!AV$45:AV$1147,$BQ31)</f>
        <v>6.9892356194484813E-4</v>
      </c>
      <c r="CD31" s="14">
        <f t="shared" si="13"/>
        <v>-8.0793876168292098E-9</v>
      </c>
      <c r="CE31" s="14">
        <f t="shared" si="14"/>
        <v>6.358188753360748E-4</v>
      </c>
      <c r="CF31" s="14">
        <f t="shared" si="15"/>
        <v>-2.5238908486812164E-8</v>
      </c>
      <c r="CG31" s="14">
        <f t="shared" si="16"/>
        <v>4.6855847491135264E-4</v>
      </c>
      <c r="CI31" s="14">
        <f t="shared" si="17"/>
        <v>-2.3201596969966984E-4</v>
      </c>
      <c r="CJ31" s="14">
        <f t="shared" si="18"/>
        <v>6.3582895983350539E-4</v>
      </c>
      <c r="CK31" s="14">
        <f t="shared" si="19"/>
        <v>4.6197547962220062E-4</v>
      </c>
      <c r="CL31" s="14">
        <f t="shared" si="20"/>
        <v>4.6856275412056727E-4</v>
      </c>
      <c r="CN31">
        <f>INDEX('Cal Data'!BB$45:BB$1039,$BP31)</f>
        <v>1</v>
      </c>
      <c r="CO31">
        <f>INDEX('Cal Data'!BC$45:BC$1039,$BP31)</f>
        <v>3.4912187246127495E-3</v>
      </c>
      <c r="CP31">
        <f>INDEX('Cal Data'!BD$45:BD$1039,$BP31)</f>
        <v>-2.5193234541748179E-5</v>
      </c>
      <c r="CQ31">
        <f>INDEX('Cal Data'!BE$45:BE$1039,$BP31)</f>
        <v>7.8378811374012116E-4</v>
      </c>
      <c r="CR31" t="str">
        <f>INDEX('Cal Data'!BF$45:BF$1039,$BP31)</f>
        <v>OK</v>
      </c>
      <c r="CS31">
        <f>INDEX('Cal Data'!BB$45:BB$1039,$BQ31)</f>
        <v>0.99998433838980372</v>
      </c>
      <c r="CT31">
        <f>INDEX('Cal Data'!BC$45:BC$1039,$BQ31)</f>
        <v>3.4912187246127495E-3</v>
      </c>
      <c r="CU31">
        <f>INDEX('Cal Data'!BD$45:BD$1039,$BQ31)</f>
        <v>-2.5193234541748179E-5</v>
      </c>
      <c r="CV31">
        <f>INDEX('Cal Data'!BE$45:BE$1039,$BQ31)</f>
        <v>7.8378811374012116E-4</v>
      </c>
      <c r="CW31" t="str">
        <f>INDEX('Cal Data'!BF$45:BF$1039,$BQ31)</f>
        <v>OK</v>
      </c>
      <c r="CY31" s="14">
        <f t="shared" si="21"/>
        <v>0.99999190320010112</v>
      </c>
      <c r="CZ31" s="14">
        <f t="shared" si="22"/>
        <v>3.4912187246127495E-3</v>
      </c>
      <c r="DA31" s="14">
        <f t="shared" si="23"/>
        <v>-2.5193234541748179E-5</v>
      </c>
      <c r="DB31" s="14">
        <f t="shared" si="24"/>
        <v>7.8378811374012116E-4</v>
      </c>
      <c r="DD31" s="14">
        <f t="shared" si="25"/>
        <v>5.1697968722801233E-4</v>
      </c>
      <c r="DE31" s="14">
        <f t="shared" si="26"/>
        <v>3.0071382700636085E-6</v>
      </c>
      <c r="DF31" s="23">
        <f t="shared" si="27"/>
        <v>2.0361618600298601</v>
      </c>
      <c r="DG31" s="23">
        <f t="shared" si="28"/>
        <v>6.4771655707046624E-3</v>
      </c>
      <c r="DH31" s="14">
        <f t="shared" si="49"/>
        <v>-2.3199437251874495E-4</v>
      </c>
      <c r="DI31" s="14">
        <f t="shared" si="50"/>
        <v>3.2826649947565188E-6</v>
      </c>
      <c r="DJ31" s="14">
        <f t="shared" si="51"/>
        <v>4.620028226385714E-4</v>
      </c>
      <c r="DK31" s="14">
        <f t="shared" si="52"/>
        <v>3.0789390184234192E-6</v>
      </c>
    </row>
    <row r="32" spans="1:117" x14ac:dyDescent="0.25">
      <c r="A32" s="7">
        <v>100</v>
      </c>
      <c r="B32" s="7" t="s">
        <v>3</v>
      </c>
      <c r="C32" s="10">
        <v>10</v>
      </c>
      <c r="D32" s="41"/>
      <c r="E32" s="19">
        <v>-76.997092392803964</v>
      </c>
      <c r="F32" s="19">
        <v>-6.5378193062911477E-4</v>
      </c>
      <c r="G32" s="19">
        <v>50.190392837820163</v>
      </c>
      <c r="H32" s="19">
        <v>1.8780496044422889E-3</v>
      </c>
      <c r="I32" s="8" t="s">
        <v>3</v>
      </c>
      <c r="J32" s="33"/>
      <c r="K32" s="19">
        <v>1.6876143282897758E-3</v>
      </c>
      <c r="L32" s="19">
        <v>7.7203955862064199E-6</v>
      </c>
      <c r="M32" s="19">
        <v>-3.2147812252218759E-4</v>
      </c>
      <c r="N32" s="19">
        <v>1.2447091734480299E-3</v>
      </c>
      <c r="O32" s="8" t="s">
        <v>3</v>
      </c>
      <c r="Q32" s="20">
        <f t="shared" si="3"/>
        <v>-77.000000799347404</v>
      </c>
      <c r="R32" s="20">
        <f t="shared" si="4"/>
        <v>5.7077175061931596E-3</v>
      </c>
      <c r="S32" s="20">
        <f t="shared" si="5"/>
        <v>50.199999093570064</v>
      </c>
      <c r="T32" s="20">
        <f t="shared" si="6"/>
        <v>6.8100784225363972E-3</v>
      </c>
      <c r="U32" s="42" t="str">
        <f t="shared" si="7"/>
        <v>m</v>
      </c>
      <c r="W32" s="56" t="str">
        <f t="shared" si="29"/>
        <v>OK</v>
      </c>
      <c r="Y32" s="20">
        <v>-77</v>
      </c>
      <c r="Z32" s="20"/>
      <c r="AA32" s="20">
        <v>50.2</v>
      </c>
      <c r="AB32" s="20"/>
      <c r="AC32" t="str">
        <f t="shared" si="30"/>
        <v>m</v>
      </c>
      <c r="AE32" s="20">
        <f t="shared" si="31"/>
        <v>-7.9934740426779172E-7</v>
      </c>
      <c r="AF32" s="20">
        <f t="shared" si="8"/>
        <v>5.7077175061931596E-3</v>
      </c>
      <c r="AG32" s="20">
        <f t="shared" si="32"/>
        <v>-9.0642993910705627E-7</v>
      </c>
      <c r="AH32" s="20">
        <f t="shared" si="9"/>
        <v>6.8100784225363972E-3</v>
      </c>
      <c r="AI32" t="str">
        <f t="shared" si="33"/>
        <v>m</v>
      </c>
      <c r="AJ32" s="20">
        <f t="shared" si="34"/>
        <v>1.2199928677461003E-3</v>
      </c>
      <c r="AK32" s="20"/>
      <c r="AL32" s="20">
        <f t="shared" si="35"/>
        <v>-9.2856840573176669E-3</v>
      </c>
      <c r="AM32" s="20"/>
      <c r="AN32" t="str">
        <f t="shared" si="36"/>
        <v>m</v>
      </c>
      <c r="AP32" s="11">
        <f t="shared" si="10"/>
        <v>10</v>
      </c>
      <c r="AQ32" s="11" t="str">
        <f t="shared" si="11"/>
        <v>Hz</v>
      </c>
      <c r="AR32" s="12">
        <f t="shared" si="12"/>
        <v>1E-3</v>
      </c>
      <c r="AS32" s="13">
        <f t="shared" si="37"/>
        <v>-7.6998780007132256E-2</v>
      </c>
      <c r="AT32" s="13">
        <f t="shared" si="38"/>
        <v>6.5382751343541681E-7</v>
      </c>
      <c r="AU32" s="13">
        <f t="shared" si="39"/>
        <v>5.0190714315942686E-2</v>
      </c>
      <c r="AV32" s="13">
        <f t="shared" si="40"/>
        <v>2.2530803898688385E-6</v>
      </c>
      <c r="AW32" s="17">
        <f t="shared" si="41"/>
        <v>9.1912566747596181E-2</v>
      </c>
      <c r="AX32" s="14">
        <f t="shared" si="42"/>
        <v>1.3467563276121431E-6</v>
      </c>
      <c r="AY32" s="17">
        <f t="shared" si="43"/>
        <v>2.5639265764925456</v>
      </c>
      <c r="AZ32" s="13">
        <f t="shared" si="44"/>
        <v>2.0899923968688179E-5</v>
      </c>
      <c r="BB32" s="12">
        <f>IFERROR(MATCH(AW32 - 0.000001,'Ref Z list'!$C$10:$C$35,1),1)</f>
        <v>4</v>
      </c>
      <c r="BC32" s="12" t="str">
        <f>INDEX('Ref Z list'!$D$10:$D$35,BB32)</f>
        <v>10m</v>
      </c>
      <c r="BD32" s="12">
        <f>INDEX('Ref Z list'!$C$10:$C$35,BB32)</f>
        <v>0.01</v>
      </c>
      <c r="BE32" s="12">
        <f>IFERROR(MATCH(AP32&amp;AQ32&amp;A32&amp;B32&amp;BC32,'Cal Data'!$AR$45:$AR$1147,0),0)</f>
        <v>118</v>
      </c>
      <c r="BF32" s="12">
        <f t="shared" si="45"/>
        <v>4</v>
      </c>
      <c r="BG32" s="12" t="str">
        <f>INDEX('Ref Z list'!$D$10:$D$35,BF32+1)</f>
        <v>100m</v>
      </c>
      <c r="BH32" s="12">
        <f>IFERROR(MATCH(AP32&amp;AQ32&amp;A32&amp;B32&amp;BG32,'Cal Data'!$AR$45:$AR$1147,0),0)</f>
        <v>136</v>
      </c>
      <c r="BI32" s="12">
        <f t="shared" si="46"/>
        <v>4</v>
      </c>
      <c r="BJ32" s="12" t="str">
        <f>INDEX('Ref Z list'!$D$10:$D$35,BI32)</f>
        <v>10m</v>
      </c>
      <c r="BK32" s="12" t="str">
        <f>IF(INDEX('Ref Z list'!$D$10:$D$35,BI32+1)=0,BJ32,INDEX('Ref Z list'!$D$10:$D$35,BI32+1))</f>
        <v>100m</v>
      </c>
      <c r="BL32" s="12">
        <f>INDEX('Ref Z list'!$C$10:$C$35,BI32)</f>
        <v>0.01</v>
      </c>
      <c r="BM32" s="12">
        <f>INDEX('Ref Z list'!$C$10:$C$35,BI32+1)</f>
        <v>0.1</v>
      </c>
      <c r="BN32" s="14" t="str">
        <f t="shared" si="47"/>
        <v>10Hz100m10m</v>
      </c>
      <c r="BO32" s="14" t="str">
        <f t="shared" si="48"/>
        <v>10Hz100m100m</v>
      </c>
      <c r="BP32" s="12">
        <f>IFERROR(MATCH(BN32,'Cal Data'!$AR$45:$AR$1147,0),0)</f>
        <v>118</v>
      </c>
      <c r="BQ32" s="12">
        <f>IFERROR(MATCH(BO32,'Cal Data'!$AR$45:$AR$1147,0),0)</f>
        <v>136</v>
      </c>
      <c r="BS32" s="14" t="str">
        <f>INDEX('Cal Data'!AR$45:AR$1147,$BP32)</f>
        <v>10Hz100m10m</v>
      </c>
      <c r="BT32" s="14">
        <f>INDEX('Cal Data'!AS$45:AS$1147,$BP32)</f>
        <v>9.1346284658566645E-7</v>
      </c>
      <c r="BU32" s="14">
        <f>INDEX('Cal Data'!AT$45:AT$1147,$BP32)</f>
        <v>2.4891207957995114E-4</v>
      </c>
      <c r="BV32" s="14">
        <f>INDEX('Cal Data'!AU$45:AU$1147,$BP32)</f>
        <v>9.9995221864841669E-7</v>
      </c>
      <c r="BW32" s="14">
        <f>INDEX('Cal Data'!AV$45:AV$1147,$BP32)</f>
        <v>1.8397135303994789E-4</v>
      </c>
      <c r="BX32" s="14" t="str">
        <f>INDEX('Cal Data'!AR$45:AR$1147,$BQ32)</f>
        <v>10Hz100m100m</v>
      </c>
      <c r="BY32" s="14">
        <f>INDEX('Cal Data'!AS$45:AS$1147,$BQ32)</f>
        <v>6.3813021290715088E-6</v>
      </c>
      <c r="BZ32" s="14">
        <f>INDEX('Cal Data'!AT$45:AT$1147,$BQ32)</f>
        <v>3.8509056819131314E-3</v>
      </c>
      <c r="CA32" s="14">
        <f>INDEX('Cal Data'!AU$45:AU$1147,$BQ32)</f>
        <v>-9.4869387438134712E-6</v>
      </c>
      <c r="CB32" s="14">
        <f>INDEX('Cal Data'!AV$45:AV$1147,$BQ32)</f>
        <v>1.7150897731476593E-3</v>
      </c>
      <c r="CD32" s="14">
        <f t="shared" si="13"/>
        <v>5.8899600709384436E-6</v>
      </c>
      <c r="CE32" s="14">
        <f t="shared" si="14"/>
        <v>3.8509056819131314E-3</v>
      </c>
      <c r="CF32" s="14">
        <f t="shared" si="15"/>
        <v>-8.5445828473229445E-6</v>
      </c>
      <c r="CG32" s="14">
        <f t="shared" si="16"/>
        <v>1.5775029062126914E-3</v>
      </c>
      <c r="CI32" s="14">
        <f t="shared" si="17"/>
        <v>-7.6992890047061321E-2</v>
      </c>
      <c r="CJ32" s="14">
        <f t="shared" si="18"/>
        <v>3.8509059039338405E-3</v>
      </c>
      <c r="CK32" s="14">
        <f t="shared" si="19"/>
        <v>5.0182169733095361E-2</v>
      </c>
      <c r="CL32" s="14">
        <f t="shared" si="20"/>
        <v>1.5775093421575863E-3</v>
      </c>
      <c r="CN32">
        <f>INDEX('Cal Data'!BB$45:BB$1039,$BP32)</f>
        <v>1.0000913430968263</v>
      </c>
      <c r="CO32">
        <f>INDEX('Cal Data'!BC$45:BC$1039,$BP32)</f>
        <v>1.6742273557461735E-4</v>
      </c>
      <c r="CP32">
        <f>INDEX('Cal Data'!BD$45:BD$1039,$BP32)</f>
        <v>9.9998618345418963E-5</v>
      </c>
      <c r="CQ32">
        <f>INDEX('Cal Data'!BE$45:BE$1039,$BP32)</f>
        <v>2.46355648299072E-4</v>
      </c>
      <c r="CR32" t="str">
        <f>INDEX('Cal Data'!BF$45:BF$1039,$BP32)</f>
        <v>OK</v>
      </c>
      <c r="CS32">
        <f>INDEX('Cal Data'!BB$45:BB$1039,$BQ32)</f>
        <v>1.0000638192810087</v>
      </c>
      <c r="CT32">
        <f>INDEX('Cal Data'!BC$45:BC$1039,$BQ32)</f>
        <v>4.2308927771170181E-5</v>
      </c>
      <c r="CU32">
        <f>INDEX('Cal Data'!BD$45:BD$1039,$BQ32)</f>
        <v>-9.488012695136221E-5</v>
      </c>
      <c r="CV32">
        <f>INDEX('Cal Data'!BE$45:BE$1039,$BQ32)</f>
        <v>5.297280672423036E-5</v>
      </c>
      <c r="CW32" t="str">
        <f>INDEX('Cal Data'!BF$45:BF$1039,$BQ32)</f>
        <v>OK</v>
      </c>
      <c r="CY32" s="14">
        <f t="shared" si="21"/>
        <v>1.0000662925812673</v>
      </c>
      <c r="CZ32" s="14">
        <f t="shared" si="22"/>
        <v>4.2308927771170181E-5</v>
      </c>
      <c r="DA32" s="14">
        <f t="shared" si="23"/>
        <v>-7.7368250896918606E-5</v>
      </c>
      <c r="DB32" s="14">
        <f t="shared" si="24"/>
        <v>7.0350260317527194E-5</v>
      </c>
      <c r="DD32" s="14">
        <f t="shared" si="25"/>
        <v>9.1918659868896788E-2</v>
      </c>
      <c r="DE32" s="14">
        <f t="shared" si="26"/>
        <v>4.7304513914151777E-6</v>
      </c>
      <c r="DF32" s="23">
        <f t="shared" si="27"/>
        <v>2.5638492082416486</v>
      </c>
      <c r="DG32" s="23">
        <f t="shared" si="28"/>
        <v>8.183145125397464E-5</v>
      </c>
      <c r="DH32" s="14">
        <f t="shared" si="49"/>
        <v>-7.7000000799347407E-2</v>
      </c>
      <c r="DI32" s="14">
        <f t="shared" si="50"/>
        <v>5.7077175061931601E-6</v>
      </c>
      <c r="DJ32" s="14">
        <f t="shared" si="51"/>
        <v>5.0199999093570064E-2</v>
      </c>
      <c r="DK32" s="14">
        <f t="shared" si="52"/>
        <v>6.8100784225363973E-6</v>
      </c>
    </row>
    <row r="33" spans="1:115" x14ac:dyDescent="0.25">
      <c r="A33" s="7">
        <v>3</v>
      </c>
      <c r="B33" s="7" t="s">
        <v>3</v>
      </c>
      <c r="C33" s="10">
        <v>10</v>
      </c>
      <c r="D33" s="41"/>
      <c r="E33" s="19">
        <v>-0.87029342638047347</v>
      </c>
      <c r="F33" s="19">
        <v>9.3136928897376823E-4</v>
      </c>
      <c r="G33" s="19">
        <v>-0.39888166977703232</v>
      </c>
      <c r="H33" s="19">
        <v>1.5687455402369984E-3</v>
      </c>
      <c r="I33" s="8" t="s">
        <v>3</v>
      </c>
      <c r="J33" s="33"/>
      <c r="K33" s="19">
        <v>-2.8658625775943741E-4</v>
      </c>
      <c r="L33" s="19">
        <v>5.7556549264502525E-4</v>
      </c>
      <c r="M33" s="19">
        <v>-9.8400438200456331E-4</v>
      </c>
      <c r="N33" s="19">
        <v>8.406925742814363E-4</v>
      </c>
      <c r="O33" s="8" t="s">
        <v>3</v>
      </c>
      <c r="Q33" s="20">
        <f t="shared" si="3"/>
        <v>-0.86999999947532602</v>
      </c>
      <c r="R33" s="20">
        <f t="shared" si="4"/>
        <v>3.1138592371711096E-3</v>
      </c>
      <c r="S33" s="20">
        <f t="shared" si="5"/>
        <v>-0.39799999862661489</v>
      </c>
      <c r="T33" s="20">
        <f t="shared" si="6"/>
        <v>4.3268900746872953E-3</v>
      </c>
      <c r="U33" s="42" t="str">
        <f t="shared" si="7"/>
        <v>m</v>
      </c>
      <c r="W33" s="56" t="str">
        <f t="shared" si="29"/>
        <v>Extrapolated</v>
      </c>
      <c r="Y33" s="20">
        <v>-0.87</v>
      </c>
      <c r="Z33" s="20"/>
      <c r="AA33" s="20">
        <v>-0.39800000000000002</v>
      </c>
      <c r="AB33" s="20"/>
      <c r="AC33" t="str">
        <f t="shared" si="30"/>
        <v>m</v>
      </c>
      <c r="AE33" s="20">
        <f t="shared" si="31"/>
        <v>5.2467397093636237E-10</v>
      </c>
      <c r="AF33" s="20">
        <f t="shared" si="8"/>
        <v>3.1138592371711096E-3</v>
      </c>
      <c r="AG33" s="20">
        <f t="shared" si="32"/>
        <v>1.3733851278452391E-9</v>
      </c>
      <c r="AH33" s="20">
        <f t="shared" si="9"/>
        <v>4.3268900746872953E-3</v>
      </c>
      <c r="AI33" t="str">
        <f t="shared" si="33"/>
        <v>m</v>
      </c>
      <c r="AJ33" s="20">
        <f t="shared" si="34"/>
        <v>-6.8401227140135745E-6</v>
      </c>
      <c r="AK33" s="20"/>
      <c r="AL33" s="20">
        <f t="shared" si="35"/>
        <v>1.023346049722762E-4</v>
      </c>
      <c r="AM33" s="20"/>
      <c r="AN33" t="str">
        <f t="shared" si="36"/>
        <v>m</v>
      </c>
      <c r="AP33" s="11">
        <f t="shared" si="10"/>
        <v>10</v>
      </c>
      <c r="AQ33" s="11" t="str">
        <f t="shared" si="11"/>
        <v>Hz</v>
      </c>
      <c r="AR33" s="12">
        <f t="shared" si="12"/>
        <v>1E-3</v>
      </c>
      <c r="AS33" s="13">
        <f t="shared" si="37"/>
        <v>-8.7000684012271401E-4</v>
      </c>
      <c r="AT33" s="13">
        <f t="shared" si="38"/>
        <v>1.0948627259922649E-6</v>
      </c>
      <c r="AU33" s="13">
        <f t="shared" si="39"/>
        <v>-3.9789766539502773E-4</v>
      </c>
      <c r="AV33" s="13">
        <f t="shared" si="40"/>
        <v>1.7798108254714658E-6</v>
      </c>
      <c r="AW33" s="17">
        <f t="shared" si="41"/>
        <v>9.5667886669828929E-4</v>
      </c>
      <c r="AX33" s="14">
        <f t="shared" si="42"/>
        <v>1.2406989083035039E-6</v>
      </c>
      <c r="AY33" s="17">
        <f t="shared" si="43"/>
        <v>-2.7126432673966514</v>
      </c>
      <c r="AZ33" s="13">
        <f t="shared" si="44"/>
        <v>1.7575420506040008E-3</v>
      </c>
      <c r="BB33" s="12">
        <f>IFERROR(MATCH(AW33 - 0.000001,'Ref Z list'!$C$10:$C$35,1),1)</f>
        <v>1</v>
      </c>
      <c r="BC33" s="12" t="str">
        <f>INDEX('Ref Z list'!$D$10:$D$35,BB33)</f>
        <v>0m</v>
      </c>
      <c r="BD33" s="12">
        <f>INDEX('Ref Z list'!$C$10:$C$35,BB33)</f>
        <v>0</v>
      </c>
      <c r="BE33" s="12">
        <f>IFERROR(MATCH(AP33&amp;AQ33&amp;A33&amp;B33&amp;BC33,'Cal Data'!$AR$45:$AR$1147,0),0)</f>
        <v>0</v>
      </c>
      <c r="BF33" s="12">
        <f t="shared" si="45"/>
        <v>2</v>
      </c>
      <c r="BG33" s="12" t="str">
        <f>INDEX('Ref Z list'!$D$10:$D$35,BF33+1)</f>
        <v>3m</v>
      </c>
      <c r="BH33" s="12">
        <f>IFERROR(MATCH(AP33&amp;AQ33&amp;A33&amp;B33&amp;BG33,'Cal Data'!$AR$45:$AR$1147,0),0)</f>
        <v>64</v>
      </c>
      <c r="BI33" s="12">
        <f t="shared" si="46"/>
        <v>2</v>
      </c>
      <c r="BJ33" s="12" t="str">
        <f>INDEX('Ref Z list'!$D$10:$D$35,BI33)</f>
        <v>1m</v>
      </c>
      <c r="BK33" s="12" t="str">
        <f>IF(INDEX('Ref Z list'!$D$10:$D$35,BI33+1)=0,BJ33,INDEX('Ref Z list'!$D$10:$D$35,BI33+1))</f>
        <v>3m</v>
      </c>
      <c r="BL33" s="12">
        <f>INDEX('Ref Z list'!$C$10:$C$35,BI33)</f>
        <v>1E-3</v>
      </c>
      <c r="BM33" s="12">
        <f>INDEX('Ref Z list'!$C$10:$C$35,BI33+1)</f>
        <v>3.0000000000000001E-3</v>
      </c>
      <c r="BN33" s="14" t="str">
        <f t="shared" si="47"/>
        <v>10Hz3m1m</v>
      </c>
      <c r="BO33" s="14" t="str">
        <f t="shared" si="48"/>
        <v>10Hz3m3m</v>
      </c>
      <c r="BP33" s="12">
        <f>IFERROR(MATCH(BN33,'Cal Data'!$AR$45:$AR$1147,0),0)</f>
        <v>46</v>
      </c>
      <c r="BQ33" s="12">
        <f>IFERROR(MATCH(BO33,'Cal Data'!$AR$45:$AR$1147,0),0)</f>
        <v>64</v>
      </c>
      <c r="BS33" s="14" t="str">
        <f>INDEX('Cal Data'!AR$45:AR$1147,$BP33)</f>
        <v>10Hz3m1m</v>
      </c>
      <c r="BT33" s="14">
        <f>INDEX('Cal Data'!AS$45:AS$1147,$BP33)</f>
        <v>3.7736812216098217E-8</v>
      </c>
      <c r="BU33" s="14">
        <f>INDEX('Cal Data'!AT$45:AT$1147,$BP33)</f>
        <v>2.4236318141906106E-3</v>
      </c>
      <c r="BV33" s="14">
        <f>INDEX('Cal Data'!AU$45:AU$1147,$BP33)</f>
        <v>1.0001927926824387E-7</v>
      </c>
      <c r="BW33" s="14">
        <f>INDEX('Cal Data'!AV$45:AV$1147,$BP33)</f>
        <v>1.6398931163641199E-3</v>
      </c>
      <c r="BX33" s="14" t="str">
        <f>INDEX('Cal Data'!AR$45:AR$1147,$BQ33)</f>
        <v>10Hz3m3m</v>
      </c>
      <c r="BY33" s="14">
        <f>INDEX('Cal Data'!AS$45:AS$1147,$BQ33)</f>
        <v>7.844577258695612E-8</v>
      </c>
      <c r="BZ33" s="14">
        <f>INDEX('Cal Data'!AT$45:AT$1147,$BQ33)</f>
        <v>2.5183475652598574E-3</v>
      </c>
      <c r="CA33" s="14">
        <f>INDEX('Cal Data'!AU$45:AU$1147,$BQ33)</f>
        <v>2.657206213891343E-7</v>
      </c>
      <c r="CB33" s="14">
        <f>INDEX('Cal Data'!AV$45:AV$1147,$BQ33)</f>
        <v>3.6640957032009723E-3</v>
      </c>
      <c r="CD33" s="14">
        <f t="shared" si="13"/>
        <v>3.6855033066698222E-8</v>
      </c>
      <c r="CE33" s="14">
        <f t="shared" si="14"/>
        <v>2.5183475652598574E-3</v>
      </c>
      <c r="CF33" s="14">
        <f t="shared" si="15"/>
        <v>9.6430094303098135E-8</v>
      </c>
      <c r="CG33" s="14">
        <f t="shared" si="16"/>
        <v>1.5960477413171064E-3</v>
      </c>
      <c r="CI33" s="14">
        <f t="shared" si="17"/>
        <v>-8.6996998508964728E-4</v>
      </c>
      <c r="CJ33" s="14">
        <f t="shared" si="18"/>
        <v>2.5183485172524884E-3</v>
      </c>
      <c r="CK33" s="14">
        <f t="shared" si="19"/>
        <v>-3.9780123530072463E-4</v>
      </c>
      <c r="CL33" s="14">
        <f t="shared" si="20"/>
        <v>1.5960517107756048E-3</v>
      </c>
      <c r="CN33">
        <f>INDEX('Cal Data'!BB$45:BB$1039,$BP33)</f>
        <v>1.000037740614498</v>
      </c>
      <c r="CO33">
        <f>INDEX('Cal Data'!BC$45:BC$1039,$BP33)</f>
        <v>3.7841402663544499E-3</v>
      </c>
      <c r="CP33">
        <f>INDEX('Cal Data'!BD$45:BD$1039,$BP33)</f>
        <v>9.9998932850898863E-5</v>
      </c>
      <c r="CQ33">
        <f>INDEX('Cal Data'!BE$45:BE$1039,$BP33)</f>
        <v>3.2292491688786173E-3</v>
      </c>
      <c r="CR33" t="str">
        <f>INDEX('Cal Data'!BF$45:BF$1039,$BP33)</f>
        <v>OK</v>
      </c>
      <c r="CS33">
        <f>INDEX('Cal Data'!BB$45:BB$1039,$BQ33)</f>
        <v>1.0000261472736445</v>
      </c>
      <c r="CT33">
        <f>INDEX('Cal Data'!BC$45:BC$1039,$BQ33)</f>
        <v>1.1208967802278083E-3</v>
      </c>
      <c r="CU33">
        <f>INDEX('Cal Data'!BD$45:BD$1039,$BQ33)</f>
        <v>8.8571917975485275E-5</v>
      </c>
      <c r="CV33">
        <f>INDEX('Cal Data'!BE$45:BE$1039,$BQ33)</f>
        <v>1.237893015787064E-3</v>
      </c>
      <c r="CW33" t="str">
        <f>INDEX('Cal Data'!BF$45:BF$1039,$BQ33)</f>
        <v>OK</v>
      </c>
      <c r="CY33" s="14">
        <f t="shared" si="21"/>
        <v>1.0000379917328304</v>
      </c>
      <c r="CZ33" s="14">
        <f t="shared" si="22"/>
        <v>1.1208967802278083E-3</v>
      </c>
      <c r="DA33" s="14">
        <f t="shared" si="23"/>
        <v>1.0024644846822808E-4</v>
      </c>
      <c r="DB33" s="14">
        <f t="shared" si="24"/>
        <v>3.2723830715582478E-3</v>
      </c>
      <c r="DD33" s="14">
        <f t="shared" si="25"/>
        <v>9.5671521258619736E-4</v>
      </c>
      <c r="DE33" s="14">
        <f t="shared" si="26"/>
        <v>2.7031915343001036E-6</v>
      </c>
      <c r="DF33" s="23">
        <f t="shared" si="27"/>
        <v>-2.7125430209481833</v>
      </c>
      <c r="DG33" s="23">
        <f t="shared" si="28"/>
        <v>4.8025313331186347E-3</v>
      </c>
      <c r="DH33" s="14">
        <f t="shared" si="49"/>
        <v>-8.6999999947532606E-4</v>
      </c>
      <c r="DI33" s="14">
        <f t="shared" si="50"/>
        <v>3.1138592371711098E-6</v>
      </c>
      <c r="DJ33" s="14">
        <f t="shared" si="51"/>
        <v>-3.979999986266149E-4</v>
      </c>
      <c r="DK33" s="14">
        <f t="shared" si="52"/>
        <v>4.3268900746872955E-6</v>
      </c>
    </row>
    <row r="34" spans="1:115" x14ac:dyDescent="0.25">
      <c r="A34" s="7">
        <v>3</v>
      </c>
      <c r="B34" s="7" t="s">
        <v>3</v>
      </c>
      <c r="C34" s="10">
        <v>200</v>
      </c>
      <c r="D34" s="41"/>
      <c r="E34" s="19">
        <v>-0.83258496131535775</v>
      </c>
      <c r="F34" s="19">
        <v>1.4782395936467133E-3</v>
      </c>
      <c r="G34" s="19">
        <v>-0.78929177288473362</v>
      </c>
      <c r="H34" s="19">
        <v>3.5807588056005187E-4</v>
      </c>
      <c r="I34" s="8" t="s">
        <v>3</v>
      </c>
      <c r="J34" s="33"/>
      <c r="K34" s="19">
        <v>-1.4708595090069019E-3</v>
      </c>
      <c r="L34" s="19">
        <v>2.264315888879901E-4</v>
      </c>
      <c r="M34" s="19">
        <v>6.5892812161126937E-4</v>
      </c>
      <c r="N34" s="19">
        <v>6.7715289838766351E-4</v>
      </c>
      <c r="O34" s="8" t="s">
        <v>3</v>
      </c>
      <c r="Q34" s="20">
        <f t="shared" si="3"/>
        <v>-0.83100000520145745</v>
      </c>
      <c r="R34" s="20">
        <f t="shared" si="4"/>
        <v>2.6969596485432877E-3</v>
      </c>
      <c r="S34" s="20">
        <f t="shared" si="5"/>
        <v>-0.79000000255191882</v>
      </c>
      <c r="T34" s="20">
        <f t="shared" si="6"/>
        <v>2.7073314217334519E-3</v>
      </c>
      <c r="U34" s="42" t="str">
        <f t="shared" si="7"/>
        <v>m</v>
      </c>
      <c r="W34" s="56" t="str">
        <f t="shared" si="29"/>
        <v>OK</v>
      </c>
      <c r="Y34" s="20">
        <v>-0.83099999999999996</v>
      </c>
      <c r="Z34" s="20"/>
      <c r="AA34" s="20">
        <v>-0.79</v>
      </c>
      <c r="AB34" s="20"/>
      <c r="AC34" t="str">
        <f t="shared" si="30"/>
        <v>m</v>
      </c>
      <c r="AE34" s="20">
        <f t="shared" si="31"/>
        <v>-5.2014574869474473E-9</v>
      </c>
      <c r="AF34" s="20">
        <f t="shared" si="8"/>
        <v>2.6969596485432877E-3</v>
      </c>
      <c r="AG34" s="20">
        <f t="shared" si="32"/>
        <v>-2.5519187873968008E-9</v>
      </c>
      <c r="AH34" s="20">
        <f t="shared" si="9"/>
        <v>2.7073314217334519E-3</v>
      </c>
      <c r="AI34" t="str">
        <f t="shared" si="33"/>
        <v>m</v>
      </c>
      <c r="AJ34" s="20">
        <f t="shared" si="34"/>
        <v>-1.1410180635085254E-4</v>
      </c>
      <c r="AK34" s="20"/>
      <c r="AL34" s="20">
        <f t="shared" si="35"/>
        <v>4.9298993655133572E-5</v>
      </c>
      <c r="AM34" s="20"/>
      <c r="AN34" t="str">
        <f t="shared" si="36"/>
        <v>m</v>
      </c>
      <c r="AP34" s="11">
        <f t="shared" si="10"/>
        <v>200</v>
      </c>
      <c r="AQ34" s="11" t="str">
        <f t="shared" si="11"/>
        <v>Hz</v>
      </c>
      <c r="AR34" s="12">
        <f t="shared" si="12"/>
        <v>1E-3</v>
      </c>
      <c r="AS34" s="13">
        <f t="shared" si="37"/>
        <v>-8.3111410180635088E-4</v>
      </c>
      <c r="AT34" s="13">
        <f t="shared" si="38"/>
        <v>1.4954810465770335E-6</v>
      </c>
      <c r="AU34" s="13">
        <f t="shared" si="39"/>
        <v>-7.8995070100634497E-4</v>
      </c>
      <c r="AV34" s="13">
        <f t="shared" si="40"/>
        <v>7.6599894519096425E-7</v>
      </c>
      <c r="AW34" s="17">
        <f t="shared" si="41"/>
        <v>1.1466354085941149E-3</v>
      </c>
      <c r="AX34" s="14">
        <f t="shared" si="42"/>
        <v>1.2056005727114413E-6</v>
      </c>
      <c r="AY34" s="17">
        <f t="shared" si="43"/>
        <v>-2.3815818509134248</v>
      </c>
      <c r="AZ34" s="13">
        <f t="shared" si="44"/>
        <v>1.0206916110291685E-3</v>
      </c>
      <c r="BB34" s="12">
        <f>IFERROR(MATCH(AW34 - 0.000001,'Ref Z list'!$C$10:$C$35,1),1)</f>
        <v>2</v>
      </c>
      <c r="BC34" s="12" t="str">
        <f>INDEX('Ref Z list'!$D$10:$D$35,BB34)</f>
        <v>1m</v>
      </c>
      <c r="BD34" s="12">
        <f>INDEX('Ref Z list'!$C$10:$C$35,BB34)</f>
        <v>1E-3</v>
      </c>
      <c r="BE34" s="12">
        <f>IFERROR(MATCH(AP34&amp;AQ34&amp;A34&amp;B34&amp;BC34,'Cal Data'!$AR$45:$AR$1147,0),0)</f>
        <v>50</v>
      </c>
      <c r="BF34" s="12">
        <f t="shared" si="45"/>
        <v>2</v>
      </c>
      <c r="BG34" s="12" t="str">
        <f>INDEX('Ref Z list'!$D$10:$D$35,BF34+1)</f>
        <v>3m</v>
      </c>
      <c r="BH34" s="12">
        <f>IFERROR(MATCH(AP34&amp;AQ34&amp;A34&amp;B34&amp;BG34,'Cal Data'!$AR$45:$AR$1147,0),0)</f>
        <v>68</v>
      </c>
      <c r="BI34" s="12">
        <f t="shared" si="46"/>
        <v>2</v>
      </c>
      <c r="BJ34" s="12" t="str">
        <f>INDEX('Ref Z list'!$D$10:$D$35,BI34)</f>
        <v>1m</v>
      </c>
      <c r="BK34" s="12" t="str">
        <f>IF(INDEX('Ref Z list'!$D$10:$D$35,BI34+1)=0,BJ34,INDEX('Ref Z list'!$D$10:$D$35,BI34+1))</f>
        <v>3m</v>
      </c>
      <c r="BL34" s="12">
        <f>INDEX('Ref Z list'!$C$10:$C$35,BI34)</f>
        <v>1E-3</v>
      </c>
      <c r="BM34" s="12">
        <f>INDEX('Ref Z list'!$C$10:$C$35,BI34+1)</f>
        <v>3.0000000000000001E-3</v>
      </c>
      <c r="BN34" s="14" t="str">
        <f t="shared" si="47"/>
        <v>200Hz3m1m</v>
      </c>
      <c r="BO34" s="14" t="str">
        <f t="shared" si="48"/>
        <v>200Hz3m3m</v>
      </c>
      <c r="BP34" s="12">
        <f>IFERROR(MATCH(BN34,'Cal Data'!$AR$45:$AR$1147,0),0)</f>
        <v>50</v>
      </c>
      <c r="BQ34" s="12">
        <f>IFERROR(MATCH(BO34,'Cal Data'!$AR$45:$AR$1147,0),0)</f>
        <v>68</v>
      </c>
      <c r="BS34" s="14" t="str">
        <f>INDEX('Cal Data'!AR$45:AR$1147,$BP34)</f>
        <v>200Hz3m1m</v>
      </c>
      <c r="BT34" s="14">
        <f>INDEX('Cal Data'!AS$45:AS$1147,$BP34)</f>
        <v>-4.358260226062366E-8</v>
      </c>
      <c r="BU34" s="14">
        <f>INDEX('Cal Data'!AT$45:AT$1147,$BP34)</f>
        <v>2.5580039302203379E-3</v>
      </c>
      <c r="BV34" s="14">
        <f>INDEX('Cal Data'!AU$45:AU$1147,$BP34)</f>
        <v>9.9996147700307566E-8</v>
      </c>
      <c r="BW34" s="14">
        <f>INDEX('Cal Data'!AV$45:AV$1147,$BP34)</f>
        <v>6.4256644972743228E-4</v>
      </c>
      <c r="BX34" s="14" t="str">
        <f>INDEX('Cal Data'!AR$45:AR$1147,$BQ34)</f>
        <v>200Hz3m3m</v>
      </c>
      <c r="BY34" s="14">
        <f>INDEX('Cal Data'!AS$45:AS$1147,$BQ34)</f>
        <v>-9.4685980136805653E-8</v>
      </c>
      <c r="BZ34" s="14">
        <f>INDEX('Cal Data'!AT$45:AT$1147,$BQ34)</f>
        <v>6.7677523391382831E-4</v>
      </c>
      <c r="CA34" s="14">
        <f>INDEX('Cal Data'!AU$45:AU$1147,$BQ34)</f>
        <v>2.887003443256188E-7</v>
      </c>
      <c r="CB34" s="14">
        <f>INDEX('Cal Data'!AV$45:AV$1147,$BQ34)</f>
        <v>7.1570279492928063E-5</v>
      </c>
      <c r="CD34" s="14">
        <f t="shared" si="13"/>
        <v>-4.7329384608330357E-8</v>
      </c>
      <c r="CE34" s="14">
        <f t="shared" si="14"/>
        <v>6.7677523391382831E-4</v>
      </c>
      <c r="CF34" s="14">
        <f t="shared" si="15"/>
        <v>1.1383150618809593E-7</v>
      </c>
      <c r="CG34" s="14">
        <f t="shared" si="16"/>
        <v>6.0070232136342659E-4</v>
      </c>
      <c r="CI34" s="14">
        <f t="shared" si="17"/>
        <v>-8.3116143119095921E-4</v>
      </c>
      <c r="CJ34" s="14">
        <f t="shared" si="18"/>
        <v>6.7678184305827802E-4</v>
      </c>
      <c r="CK34" s="14">
        <f t="shared" si="19"/>
        <v>-7.8983686950015691E-4</v>
      </c>
      <c r="CL34" s="14">
        <f t="shared" si="20"/>
        <v>6.0070427492148377E-4</v>
      </c>
      <c r="CN34">
        <f>INDEX('Cal Data'!BB$45:BB$1039,$BP34)</f>
        <v>0.99995662137038732</v>
      </c>
      <c r="CO34">
        <f>INDEX('Cal Data'!BC$45:BC$1039,$BP34)</f>
        <v>4.4875583067038437E-3</v>
      </c>
      <c r="CP34">
        <f>INDEX('Cal Data'!BD$45:BD$1039,$BP34)</f>
        <v>9.9998679556618456E-5</v>
      </c>
      <c r="CQ34">
        <f>INDEX('Cal Data'!BE$45:BE$1039,$BP34)</f>
        <v>1.4006447151601192E-3</v>
      </c>
      <c r="CR34" t="str">
        <f>INDEX('Cal Data'!BF$45:BF$1039,$BP34)</f>
        <v>OK</v>
      </c>
      <c r="CS34">
        <f>INDEX('Cal Data'!BB$45:BB$1039,$BQ34)</f>
        <v>0.99996863503685574</v>
      </c>
      <c r="CT34">
        <f>INDEX('Cal Data'!BC$45:BC$1039,$BQ34)</f>
        <v>8.425501602758287E-4</v>
      </c>
      <c r="CU34">
        <f>INDEX('Cal Data'!BD$45:BD$1039,$BQ34)</f>
        <v>9.6221919813429483E-5</v>
      </c>
      <c r="CV34">
        <f>INDEX('Cal Data'!BE$45:BE$1039,$BQ34)</f>
        <v>6.3871751531270604E-4</v>
      </c>
      <c r="CW34" t="str">
        <f>INDEX('Cal Data'!BF$45:BF$1039,$BQ34)</f>
        <v>OK</v>
      </c>
      <c r="CY34" s="14">
        <f t="shared" si="21"/>
        <v>0.99995750218483292</v>
      </c>
      <c r="CZ34" s="14">
        <f t="shared" si="22"/>
        <v>8.425501602758287E-4</v>
      </c>
      <c r="DA34" s="14">
        <f t="shared" si="23"/>
        <v>9.9721776202566295E-5</v>
      </c>
      <c r="DB34" s="14">
        <f t="shared" si="24"/>
        <v>1.3447819620258216E-3</v>
      </c>
      <c r="DD34" s="14">
        <f t="shared" si="25"/>
        <v>1.1465866790944565E-3</v>
      </c>
      <c r="DE34" s="14">
        <f t="shared" si="26"/>
        <v>2.5975442275782124E-6</v>
      </c>
      <c r="DF34" s="23">
        <f t="shared" si="27"/>
        <v>-2.3814821291372223</v>
      </c>
      <c r="DG34" s="23">
        <f t="shared" si="28"/>
        <v>2.4445212178852726E-3</v>
      </c>
      <c r="DH34" s="14">
        <f t="shared" si="49"/>
        <v>-8.3100000520145746E-4</v>
      </c>
      <c r="DI34" s="14">
        <f t="shared" si="50"/>
        <v>2.6969596485432877E-6</v>
      </c>
      <c r="DJ34" s="14">
        <f t="shared" si="51"/>
        <v>-7.9000000255191887E-4</v>
      </c>
      <c r="DK34" s="14">
        <f t="shared" si="52"/>
        <v>2.707331421733452E-6</v>
      </c>
    </row>
    <row r="35" spans="1:115" x14ac:dyDescent="0.25">
      <c r="A35" s="7">
        <v>3</v>
      </c>
      <c r="B35" s="7" t="s">
        <v>3</v>
      </c>
      <c r="C35" s="10">
        <v>0.1</v>
      </c>
      <c r="D35" s="41"/>
      <c r="E35" s="19">
        <v>2.0317073548326703</v>
      </c>
      <c r="F35" s="19">
        <v>1.0079647918259515E-3</v>
      </c>
      <c r="G35" s="19">
        <v>1.2385841382795499</v>
      </c>
      <c r="H35" s="19">
        <v>4.8316306168808362E-4</v>
      </c>
      <c r="I35" s="8" t="s">
        <v>3</v>
      </c>
      <c r="J35" s="33"/>
      <c r="K35" s="19">
        <v>1.6377704197501782E-3</v>
      </c>
      <c r="L35" s="19">
        <v>1.1454026189628419E-3</v>
      </c>
      <c r="M35" s="19">
        <v>-1.3335538997331349E-3</v>
      </c>
      <c r="N35" s="19">
        <v>2.3608600161022456E-4</v>
      </c>
      <c r="O35" s="8" t="s">
        <v>3</v>
      </c>
      <c r="Q35" s="20">
        <f t="shared" si="3"/>
        <v>2.0299999608095565</v>
      </c>
      <c r="R35" s="20">
        <f t="shared" si="4"/>
        <v>4.6003024730126236E-3</v>
      </c>
      <c r="S35" s="20">
        <f t="shared" si="5"/>
        <v>1.240000005744516</v>
      </c>
      <c r="T35" s="20">
        <f t="shared" si="6"/>
        <v>4.7508726593236137E-3</v>
      </c>
      <c r="U35" s="42" t="str">
        <f t="shared" si="7"/>
        <v>m</v>
      </c>
      <c r="W35" s="56" t="str">
        <f t="shared" si="29"/>
        <v>OK</v>
      </c>
      <c r="Y35" s="20">
        <v>2.0300000000000002</v>
      </c>
      <c r="Z35" s="20"/>
      <c r="AA35" s="20">
        <v>1.24</v>
      </c>
      <c r="AB35" s="20"/>
      <c r="AC35" t="str">
        <f t="shared" si="30"/>
        <v>m</v>
      </c>
      <c r="AE35" s="20">
        <f t="shared" si="31"/>
        <v>-3.9190443779091311E-8</v>
      </c>
      <c r="AF35" s="20">
        <f t="shared" si="8"/>
        <v>4.6003024730126236E-3</v>
      </c>
      <c r="AG35" s="20">
        <f t="shared" si="32"/>
        <v>5.744515974015485E-9</v>
      </c>
      <c r="AH35" s="20">
        <f t="shared" si="9"/>
        <v>4.7508726593236137E-3</v>
      </c>
      <c r="AI35" t="str">
        <f t="shared" si="33"/>
        <v>m</v>
      </c>
      <c r="AJ35" s="20">
        <f t="shared" si="34"/>
        <v>6.9584412919709848E-5</v>
      </c>
      <c r="AK35" s="20"/>
      <c r="AL35" s="20">
        <f t="shared" si="35"/>
        <v>-8.2307820716831515E-5</v>
      </c>
      <c r="AM35" s="20"/>
      <c r="AN35" t="str">
        <f t="shared" si="36"/>
        <v>m</v>
      </c>
      <c r="AP35" s="11">
        <f t="shared" si="10"/>
        <v>100</v>
      </c>
      <c r="AQ35" s="11" t="str">
        <f t="shared" si="11"/>
        <v>mHz</v>
      </c>
      <c r="AR35" s="12">
        <f t="shared" si="12"/>
        <v>1E-3</v>
      </c>
      <c r="AS35" s="13">
        <f t="shared" si="37"/>
        <v>2.0300695844129202E-3</v>
      </c>
      <c r="AT35" s="13">
        <f t="shared" si="38"/>
        <v>1.5257588869436974E-6</v>
      </c>
      <c r="AU35" s="13">
        <f t="shared" si="39"/>
        <v>1.2399176921792832E-3</v>
      </c>
      <c r="AV35" s="13">
        <f t="shared" si="40"/>
        <v>5.3775751443945986E-7</v>
      </c>
      <c r="AW35" s="17">
        <f t="shared" si="41"/>
        <v>2.3787766605836806E-3</v>
      </c>
      <c r="AX35" s="14">
        <f t="shared" si="42"/>
        <v>1.3319250198476182E-6</v>
      </c>
      <c r="AY35" s="17">
        <f t="shared" si="43"/>
        <v>0.54830534337617964</v>
      </c>
      <c r="AZ35" s="13">
        <f t="shared" si="44"/>
        <v>3.8599851651006207E-4</v>
      </c>
      <c r="BB35" s="12">
        <f>IFERROR(MATCH(AW35 - 0.000001,'Ref Z list'!$C$10:$C$35,1),1)</f>
        <v>2</v>
      </c>
      <c r="BC35" s="12" t="str">
        <f>INDEX('Ref Z list'!$D$10:$D$35,BB35)</f>
        <v>1m</v>
      </c>
      <c r="BD35" s="12">
        <f>INDEX('Ref Z list'!$C$10:$C$35,BB35)</f>
        <v>1E-3</v>
      </c>
      <c r="BE35" s="12">
        <f>IFERROR(MATCH(AP35&amp;AQ35&amp;A35&amp;B35&amp;BC35,'Cal Data'!$AR$45:$AR$1147,0),0)</f>
        <v>40</v>
      </c>
      <c r="BF35" s="12">
        <f t="shared" si="45"/>
        <v>2</v>
      </c>
      <c r="BG35" s="12" t="str">
        <f>INDEX('Ref Z list'!$D$10:$D$35,BF35+1)</f>
        <v>3m</v>
      </c>
      <c r="BH35" s="12">
        <f>IFERROR(MATCH(AP35&amp;AQ35&amp;A35&amp;B35&amp;BG35,'Cal Data'!$AR$45:$AR$1147,0),0)</f>
        <v>58</v>
      </c>
      <c r="BI35" s="12">
        <f t="shared" si="46"/>
        <v>2</v>
      </c>
      <c r="BJ35" s="12" t="str">
        <f>INDEX('Ref Z list'!$D$10:$D$35,BI35)</f>
        <v>1m</v>
      </c>
      <c r="BK35" s="12" t="str">
        <f>IF(INDEX('Ref Z list'!$D$10:$D$35,BI35+1)=0,BJ35,INDEX('Ref Z list'!$D$10:$D$35,BI35+1))</f>
        <v>3m</v>
      </c>
      <c r="BL35" s="12">
        <f>INDEX('Ref Z list'!$C$10:$C$35,BI35)</f>
        <v>1E-3</v>
      </c>
      <c r="BM35" s="12">
        <f>INDEX('Ref Z list'!$C$10:$C$35,BI35+1)</f>
        <v>3.0000000000000001E-3</v>
      </c>
      <c r="BN35" s="14" t="str">
        <f t="shared" si="47"/>
        <v>100mHz3m1m</v>
      </c>
      <c r="BO35" s="14" t="str">
        <f t="shared" si="48"/>
        <v>100mHz3m3m</v>
      </c>
      <c r="BP35" s="12">
        <f>IFERROR(MATCH(BN35,'Cal Data'!$AR$45:$AR$1147,0),0)</f>
        <v>40</v>
      </c>
      <c r="BQ35" s="12">
        <f>IFERROR(MATCH(BO35,'Cal Data'!$AR$45:$AR$1147,0),0)</f>
        <v>58</v>
      </c>
      <c r="BS35" s="14" t="str">
        <f>INDEX('Cal Data'!AR$45:AR$1147,$BP35)</f>
        <v>100mHz3m1m</v>
      </c>
      <c r="BT35" s="14">
        <f>INDEX('Cal Data'!AS$45:AS$1147,$BP35)</f>
        <v>-8.9053133754549499E-8</v>
      </c>
      <c r="BU35" s="14">
        <f>INDEX('Cal Data'!AT$45:AT$1147,$BP35)</f>
        <v>9.1243564694191179E-4</v>
      </c>
      <c r="BV35" s="14">
        <f>INDEX('Cal Data'!AU$45:AU$1147,$BP35)</f>
        <v>1.0002157947222692E-7</v>
      </c>
      <c r="BW35" s="14">
        <f>INDEX('Cal Data'!AV$45:AV$1147,$BP35)</f>
        <v>7.3157233925734975E-4</v>
      </c>
      <c r="BX35" s="14" t="str">
        <f>INDEX('Cal Data'!AR$45:AR$1147,$BQ35)</f>
        <v>100mHz3m3m</v>
      </c>
      <c r="BY35" s="14">
        <f>INDEX('Cal Data'!AS$45:AS$1147,$BQ35)</f>
        <v>9.0137997895995553E-8</v>
      </c>
      <c r="BZ35" s="14">
        <f>INDEX('Cal Data'!AT$45:AT$1147,$BQ35)</f>
        <v>3.1680522364489778E-3</v>
      </c>
      <c r="CA35" s="14">
        <f>INDEX('Cal Data'!AU$45:AU$1147,$BQ35)</f>
        <v>5.9749044275712998E-8</v>
      </c>
      <c r="CB35" s="14">
        <f>INDEX('Cal Data'!AV$45:AV$1147,$BQ35)</f>
        <v>2.4520936707363156E-4</v>
      </c>
      <c r="CD35" s="14">
        <f t="shared" si="13"/>
        <v>3.4479141297125085E-8</v>
      </c>
      <c r="CE35" s="14">
        <f t="shared" si="14"/>
        <v>3.1680522364489778E-3</v>
      </c>
      <c r="CF35" s="14">
        <f t="shared" si="15"/>
        <v>7.2258163676482817E-8</v>
      </c>
      <c r="CG35" s="14">
        <f t="shared" si="16"/>
        <v>3.9627938194783949E-4</v>
      </c>
      <c r="CI35" s="14">
        <f t="shared" si="17"/>
        <v>2.0301040635542175E-3</v>
      </c>
      <c r="CJ35" s="14">
        <f t="shared" si="18"/>
        <v>3.1680537060836097E-3</v>
      </c>
      <c r="CK35" s="14">
        <f t="shared" si="19"/>
        <v>1.2399899503429596E-3</v>
      </c>
      <c r="CL35" s="14">
        <f t="shared" si="20"/>
        <v>3.9628084143639722E-4</v>
      </c>
      <c r="CN35">
        <f>INDEX('Cal Data'!BB$45:BB$1039,$BP35)</f>
        <v>0.99991094717010731</v>
      </c>
      <c r="CO35">
        <f>INDEX('Cal Data'!BC$45:BC$1039,$BP35)</f>
        <v>1.8791047642731287E-3</v>
      </c>
      <c r="CP35">
        <f>INDEX('Cal Data'!BD$45:BD$1039,$BP35)</f>
        <v>9.9997027468095003E-5</v>
      </c>
      <c r="CQ35">
        <f>INDEX('Cal Data'!BE$45:BE$1039,$BP35)</f>
        <v>3.2158800508242545E-3</v>
      </c>
      <c r="CR35" t="str">
        <f>INDEX('Cal Data'!BF$45:BF$1039,$BP35)</f>
        <v>OK</v>
      </c>
      <c r="CS35">
        <f>INDEX('Cal Data'!BB$45:BB$1039,$BQ35)</f>
        <v>1.0000300562175031</v>
      </c>
      <c r="CT35">
        <f>INDEX('Cal Data'!BC$45:BC$1039,$BQ35)</f>
        <v>1.5289868164822785E-3</v>
      </c>
      <c r="CU35">
        <f>INDEX('Cal Data'!BD$45:BD$1039,$BQ35)</f>
        <v>1.9911708742490755E-5</v>
      </c>
      <c r="CV35">
        <f>INDEX('Cal Data'!BE$45:BE$1039,$BQ35)</f>
        <v>1.2806322557513087E-3</v>
      </c>
      <c r="CW35" t="str">
        <f>INDEX('Cal Data'!BF$45:BF$1039,$BQ35)</f>
        <v>OK</v>
      </c>
      <c r="CY35" s="14">
        <f t="shared" si="21"/>
        <v>0.99999305955741413</v>
      </c>
      <c r="CZ35" s="14">
        <f t="shared" si="22"/>
        <v>1.5289868164822785E-3</v>
      </c>
      <c r="DA35" s="14">
        <f t="shared" si="23"/>
        <v>4.4787143310960839E-5</v>
      </c>
      <c r="DB35" s="14">
        <f t="shared" si="24"/>
        <v>1.8817428046779508E-3</v>
      </c>
      <c r="DD35" s="14">
        <f t="shared" si="25"/>
        <v>2.3787601508208434E-3</v>
      </c>
      <c r="DE35" s="14">
        <f t="shared" si="26"/>
        <v>4.5082951872842364E-6</v>
      </c>
      <c r="DF35" s="23">
        <f t="shared" si="27"/>
        <v>0.54835013051949055</v>
      </c>
      <c r="DG35" s="23">
        <f t="shared" si="28"/>
        <v>2.0339457716343164E-3</v>
      </c>
      <c r="DH35" s="14">
        <f t="shared" si="49"/>
        <v>2.0299999608095567E-3</v>
      </c>
      <c r="DI35" s="14">
        <f t="shared" si="50"/>
        <v>4.600302473012624E-6</v>
      </c>
      <c r="DJ35" s="14">
        <f t="shared" si="51"/>
        <v>1.240000005744516E-3</v>
      </c>
      <c r="DK35" s="14">
        <f t="shared" si="52"/>
        <v>4.7508726593236137E-6</v>
      </c>
    </row>
    <row r="36" spans="1:115" x14ac:dyDescent="0.25">
      <c r="A36" s="7">
        <v>3</v>
      </c>
      <c r="B36" s="7" t="s">
        <v>3</v>
      </c>
      <c r="C36" s="10">
        <v>5000</v>
      </c>
      <c r="D36" s="41"/>
      <c r="E36" s="19">
        <v>1.1891587537608048</v>
      </c>
      <c r="F36" s="19">
        <v>1.7757695600545749E-3</v>
      </c>
      <c r="G36" s="19">
        <v>-1.5201074614059504</v>
      </c>
      <c r="H36" s="19">
        <v>4.2036590912293706E-6</v>
      </c>
      <c r="I36" s="8" t="s">
        <v>3</v>
      </c>
      <c r="J36" s="33"/>
      <c r="K36" s="19">
        <v>-8.0766603963072791E-4</v>
      </c>
      <c r="L36" s="19">
        <v>1.4636816237842438E-3</v>
      </c>
      <c r="M36" s="19">
        <v>-7.6512734857445364E-5</v>
      </c>
      <c r="N36" s="19">
        <v>1.9102561463009132E-3</v>
      </c>
      <c r="O36" s="8" t="s">
        <v>3</v>
      </c>
      <c r="Q36" s="20">
        <f t="shared" si="3"/>
        <v>1.1899601679257963</v>
      </c>
      <c r="R36" s="20">
        <f t="shared" si="4"/>
        <v>4.629875917417336E-3</v>
      </c>
      <c r="S36" s="20">
        <f t="shared" si="5"/>
        <v>-1.5199957166732641</v>
      </c>
      <c r="T36" s="20">
        <f t="shared" si="6"/>
        <v>4.4936395481195799E-3</v>
      </c>
      <c r="U36" s="42" t="str">
        <f t="shared" si="7"/>
        <v>m</v>
      </c>
      <c r="W36" s="56" t="str">
        <f t="shared" si="29"/>
        <v>OK</v>
      </c>
      <c r="Y36" s="20">
        <v>1.1900000000000002</v>
      </c>
      <c r="Z36" s="20"/>
      <c r="AA36" s="20">
        <v>-1.52</v>
      </c>
      <c r="AB36" s="20"/>
      <c r="AC36" t="str">
        <f t="shared" si="30"/>
        <v>m</v>
      </c>
      <c r="AE36" s="20">
        <f t="shared" si="31"/>
        <v>-3.9832074203882684E-5</v>
      </c>
      <c r="AF36" s="20">
        <f t="shared" si="8"/>
        <v>4.629875917417336E-3</v>
      </c>
      <c r="AG36" s="20">
        <f t="shared" si="32"/>
        <v>4.2833267359654315E-6</v>
      </c>
      <c r="AH36" s="20">
        <f t="shared" si="9"/>
        <v>4.4936395481195799E-3</v>
      </c>
      <c r="AI36" t="str">
        <f t="shared" si="33"/>
        <v>m</v>
      </c>
      <c r="AJ36" s="20">
        <f t="shared" si="34"/>
        <v>-3.3580199564564595E-5</v>
      </c>
      <c r="AK36" s="20"/>
      <c r="AL36" s="20">
        <f t="shared" si="35"/>
        <v>-3.0948671092989599E-5</v>
      </c>
      <c r="AM36" s="20"/>
      <c r="AN36" t="str">
        <f t="shared" si="36"/>
        <v>m</v>
      </c>
      <c r="AP36" s="11">
        <f t="shared" si="10"/>
        <v>5</v>
      </c>
      <c r="AQ36" s="11" t="str">
        <f t="shared" si="11"/>
        <v>kHz</v>
      </c>
      <c r="AR36" s="12">
        <f t="shared" si="12"/>
        <v>1E-3</v>
      </c>
      <c r="AS36" s="13">
        <f t="shared" si="37"/>
        <v>1.1899664198004357E-3</v>
      </c>
      <c r="AT36" s="13">
        <f t="shared" si="38"/>
        <v>2.3012434521840795E-6</v>
      </c>
      <c r="AU36" s="13">
        <f t="shared" si="39"/>
        <v>-1.520030948671093E-3</v>
      </c>
      <c r="AV36" s="13">
        <f t="shared" si="40"/>
        <v>1.9102607715257545E-6</v>
      </c>
      <c r="AW36" s="17">
        <f t="shared" si="41"/>
        <v>1.9304181322114154E-3</v>
      </c>
      <c r="AX36" s="14">
        <f t="shared" si="42"/>
        <v>2.0675563738451745E-6</v>
      </c>
      <c r="AY36" s="17">
        <f t="shared" si="43"/>
        <v>-0.9065963760514173</v>
      </c>
      <c r="AZ36" s="13">
        <f t="shared" si="44"/>
        <v>1.1194594508828436E-3</v>
      </c>
      <c r="BB36" s="12">
        <f>IFERROR(MATCH(AW36 - 0.000001,'Ref Z list'!$C$10:$C$35,1),1)</f>
        <v>2</v>
      </c>
      <c r="BC36" s="12" t="str">
        <f>INDEX('Ref Z list'!$D$10:$D$35,BB36)</f>
        <v>1m</v>
      </c>
      <c r="BD36" s="12">
        <f>INDEX('Ref Z list'!$C$10:$C$35,BB36)</f>
        <v>1E-3</v>
      </c>
      <c r="BE36" s="12">
        <f>IFERROR(MATCH(AP36&amp;AQ36&amp;A36&amp;B36&amp;BC36,'Cal Data'!$AR$45:$AR$1147,0),0)</f>
        <v>54</v>
      </c>
      <c r="BF36" s="12">
        <f t="shared" si="45"/>
        <v>2</v>
      </c>
      <c r="BG36" s="12" t="str">
        <f>INDEX('Ref Z list'!$D$10:$D$35,BF36+1)</f>
        <v>3m</v>
      </c>
      <c r="BH36" s="12">
        <f>IFERROR(MATCH(AP36&amp;AQ36&amp;A36&amp;B36&amp;BG36,'Cal Data'!$AR$45:$AR$1147,0),0)</f>
        <v>72</v>
      </c>
      <c r="BI36" s="12">
        <f t="shared" si="46"/>
        <v>2</v>
      </c>
      <c r="BJ36" s="12" t="str">
        <f>INDEX('Ref Z list'!$D$10:$D$35,BI36)</f>
        <v>1m</v>
      </c>
      <c r="BK36" s="12" t="str">
        <f>IF(INDEX('Ref Z list'!$D$10:$D$35,BI36+1)=0,BJ36,INDEX('Ref Z list'!$D$10:$D$35,BI36+1))</f>
        <v>3m</v>
      </c>
      <c r="BL36" s="12">
        <f>INDEX('Ref Z list'!$C$10:$C$35,BI36)</f>
        <v>1E-3</v>
      </c>
      <c r="BM36" s="12">
        <f>INDEX('Ref Z list'!$C$10:$C$35,BI36+1)</f>
        <v>3.0000000000000001E-3</v>
      </c>
      <c r="BN36" s="14" t="str">
        <f t="shared" si="47"/>
        <v>5kHz3m1m</v>
      </c>
      <c r="BO36" s="14" t="str">
        <f t="shared" si="48"/>
        <v>5kHz3m3m</v>
      </c>
      <c r="BP36" s="12">
        <f>IFERROR(MATCH(BN36,'Cal Data'!$AR$45:$AR$1147,0),0)</f>
        <v>54</v>
      </c>
      <c r="BQ36" s="12">
        <f>IFERROR(MATCH(BO36,'Cal Data'!$AR$45:$AR$1147,0),0)</f>
        <v>72</v>
      </c>
      <c r="BS36" s="14" t="str">
        <f>INDEX('Cal Data'!AR$45:AR$1147,$BP36)</f>
        <v>5kHz3m1m</v>
      </c>
      <c r="BT36" s="14">
        <f>INDEX('Cal Data'!AS$45:AS$1147,$BP36)</f>
        <v>6.6760170107588515E-8</v>
      </c>
      <c r="BU36" s="14">
        <f>INDEX('Cal Data'!AT$45:AT$1147,$BP36)</f>
        <v>1.4336781777555165E-3</v>
      </c>
      <c r="BV36" s="14">
        <f>INDEX('Cal Data'!AU$45:AU$1147,$BP36)</f>
        <v>1.0382696201632988E-7</v>
      </c>
      <c r="BW36" s="14">
        <f>INDEX('Cal Data'!AV$45:AV$1147,$BP36)</f>
        <v>3.765752945420717E-4</v>
      </c>
      <c r="BX36" s="14" t="str">
        <f>INDEX('Cal Data'!AR$45:AR$1147,$BQ36)</f>
        <v>5kHz3m3m</v>
      </c>
      <c r="BY36" s="14">
        <f>INDEX('Cal Data'!AS$45:AS$1147,$BQ36)</f>
        <v>-3.4813683283656943E-7</v>
      </c>
      <c r="BZ36" s="14">
        <f>INDEX('Cal Data'!AT$45:AT$1147,$BQ36)</f>
        <v>2.8055268903678899E-4</v>
      </c>
      <c r="CA36" s="14">
        <f>INDEX('Cal Data'!AU$45:AU$1147,$BQ36)</f>
        <v>-3.0165571835268556E-7</v>
      </c>
      <c r="CB36" s="14">
        <f>INDEX('Cal Data'!AV$45:AV$1147,$BQ36)</f>
        <v>9.0262201006455233E-4</v>
      </c>
      <c r="CD36" s="14">
        <f t="shared" si="13"/>
        <v>-1.2625367716212026E-7</v>
      </c>
      <c r="CE36" s="14">
        <f t="shared" si="14"/>
        <v>2.8055268903678899E-4</v>
      </c>
      <c r="CF36" s="14">
        <f t="shared" si="15"/>
        <v>-8.480725704017896E-8</v>
      </c>
      <c r="CG36" s="14">
        <f t="shared" si="16"/>
        <v>6.2129699579825974E-4</v>
      </c>
      <c r="CI36" s="14">
        <f t="shared" si="17"/>
        <v>1.1898401661232735E-3</v>
      </c>
      <c r="CJ36" s="14">
        <f t="shared" si="18"/>
        <v>2.8059043856032959E-4</v>
      </c>
      <c r="CK36" s="14">
        <f t="shared" si="19"/>
        <v>-1.5201157559281331E-3</v>
      </c>
      <c r="CL36" s="14">
        <f t="shared" si="20"/>
        <v>6.2130874239206036E-4</v>
      </c>
      <c r="CN36">
        <f>INDEX('Cal Data'!BB$45:BB$1039,$BP36)</f>
        <v>1.0000649438710334</v>
      </c>
      <c r="CO36">
        <f>INDEX('Cal Data'!BC$45:BC$1039,$BP36)</f>
        <v>3.0095921916745631E-3</v>
      </c>
      <c r="CP36">
        <f>INDEX('Cal Data'!BD$45:BD$1039,$BP36)</f>
        <v>9.2289821748192669E-5</v>
      </c>
      <c r="CQ36">
        <f>INDEX('Cal Data'!BE$45:BE$1039,$BP36)</f>
        <v>1.1817904149334384E-3</v>
      </c>
      <c r="CR36" t="str">
        <f>INDEX('Cal Data'!BF$45:BF$1039,$BP36)</f>
        <v>OK</v>
      </c>
      <c r="CS36">
        <f>INDEX('Cal Data'!BB$45:BB$1039,$BQ36)</f>
        <v>0.9998901596454467</v>
      </c>
      <c r="CT36">
        <f>INDEX('Cal Data'!BC$45:BC$1039,$BQ36)</f>
        <v>5.4963270622380381E-4</v>
      </c>
      <c r="CU36">
        <f>INDEX('Cal Data'!BD$45:BD$1039,$BQ36)</f>
        <v>-8.7391464115606221E-5</v>
      </c>
      <c r="CV36">
        <f>INDEX('Cal Data'!BE$45:BE$1039,$BQ36)</f>
        <v>1.0617419057774543E-3</v>
      </c>
      <c r="CW36" t="str">
        <f>INDEX('Cal Data'!BF$45:BF$1039,$BQ36)</f>
        <v>OK</v>
      </c>
      <c r="CY36" s="14">
        <f t="shared" si="21"/>
        <v>0.99998363266467816</v>
      </c>
      <c r="CZ36" s="14">
        <f t="shared" si="22"/>
        <v>5.4963270622380381E-4</v>
      </c>
      <c r="DA36" s="14">
        <f t="shared" si="23"/>
        <v>8.7004585548220922E-6</v>
      </c>
      <c r="DB36" s="14">
        <f t="shared" si="24"/>
        <v>1.1259427601016006E-3</v>
      </c>
      <c r="DD36" s="14">
        <f t="shared" si="25"/>
        <v>1.9303865364105341E-3</v>
      </c>
      <c r="DE36" s="14">
        <f t="shared" si="26"/>
        <v>4.2690658083231659E-6</v>
      </c>
      <c r="DF36" s="23">
        <f t="shared" si="27"/>
        <v>-0.90658767559286246</v>
      </c>
      <c r="DG36" s="23">
        <f t="shared" si="28"/>
        <v>2.5060935632391862E-3</v>
      </c>
      <c r="DH36" s="14">
        <f t="shared" si="49"/>
        <v>1.1899601679257962E-3</v>
      </c>
      <c r="DI36" s="14">
        <f t="shared" si="50"/>
        <v>4.6298759174173358E-6</v>
      </c>
      <c r="DJ36" s="14">
        <f t="shared" si="51"/>
        <v>-1.519995716673264E-3</v>
      </c>
      <c r="DK36" s="14">
        <f t="shared" si="52"/>
        <v>4.4936395481195802E-6</v>
      </c>
    </row>
    <row r="37" spans="1:115" x14ac:dyDescent="0.25">
      <c r="A37" s="7">
        <v>100</v>
      </c>
      <c r="B37" s="7" t="s">
        <v>3</v>
      </c>
      <c r="C37" s="10">
        <v>1</v>
      </c>
      <c r="D37" s="41"/>
      <c r="E37" s="19">
        <v>-12.001178940833686</v>
      </c>
      <c r="F37" s="19">
        <v>2.7169247490780798E-4</v>
      </c>
      <c r="G37" s="19">
        <v>-3.7108052926994284</v>
      </c>
      <c r="H37" s="19">
        <v>1.8257332010347355E-3</v>
      </c>
      <c r="I37" s="8" t="s">
        <v>3</v>
      </c>
      <c r="J37" s="33"/>
      <c r="K37" s="19">
        <v>-3.7034964996601955E-4</v>
      </c>
      <c r="L37" s="19">
        <v>1.4335556742538955E-3</v>
      </c>
      <c r="M37" s="19">
        <v>-1.8656642038281247E-3</v>
      </c>
      <c r="N37" s="19">
        <v>3.3145279796272024E-4</v>
      </c>
      <c r="O37" s="8" t="s">
        <v>3</v>
      </c>
      <c r="Q37" s="20">
        <f t="shared" si="3"/>
        <v>-12.000000003662345</v>
      </c>
      <c r="R37" s="20">
        <f t="shared" si="4"/>
        <v>3.1833565442175331E-3</v>
      </c>
      <c r="S37" s="20">
        <f t="shared" si="5"/>
        <v>-3.7100000002311537</v>
      </c>
      <c r="T37" s="20">
        <f t="shared" si="6"/>
        <v>4.4256443643655701E-3</v>
      </c>
      <c r="U37" s="42" t="str">
        <f t="shared" si="7"/>
        <v>m</v>
      </c>
      <c r="W37" s="56" t="str">
        <f t="shared" si="29"/>
        <v>OK</v>
      </c>
      <c r="Y37" s="20">
        <v>-12</v>
      </c>
      <c r="Z37" s="20"/>
      <c r="AA37" s="20">
        <v>-3.71</v>
      </c>
      <c r="AB37" s="20"/>
      <c r="AC37" t="str">
        <f t="shared" si="30"/>
        <v>m</v>
      </c>
      <c r="AE37" s="20">
        <f t="shared" si="31"/>
        <v>-3.6623450938577662E-9</v>
      </c>
      <c r="AF37" s="20">
        <f t="shared" si="8"/>
        <v>3.1833565442175331E-3</v>
      </c>
      <c r="AG37" s="20">
        <f t="shared" si="32"/>
        <v>-2.3115376279747579E-10</v>
      </c>
      <c r="AH37" s="20">
        <f t="shared" si="9"/>
        <v>4.4256443643655701E-3</v>
      </c>
      <c r="AI37" t="str">
        <f t="shared" si="33"/>
        <v>m</v>
      </c>
      <c r="AJ37" s="20">
        <f t="shared" si="34"/>
        <v>-8.085911837198978E-4</v>
      </c>
      <c r="AK37" s="20"/>
      <c r="AL37" s="20">
        <f t="shared" si="35"/>
        <v>1.0603715043995265E-3</v>
      </c>
      <c r="AM37" s="20"/>
      <c r="AN37" t="str">
        <f t="shared" si="36"/>
        <v>m</v>
      </c>
      <c r="AP37" s="11">
        <f t="shared" si="10"/>
        <v>1</v>
      </c>
      <c r="AQ37" s="11" t="str">
        <f t="shared" si="11"/>
        <v>Hz</v>
      </c>
      <c r="AR37" s="12">
        <f t="shared" si="12"/>
        <v>1E-3</v>
      </c>
      <c r="AS37" s="13">
        <f t="shared" si="37"/>
        <v>-1.200080859118372E-2</v>
      </c>
      <c r="AT37" s="13">
        <f t="shared" si="38"/>
        <v>1.4590745944286299E-6</v>
      </c>
      <c r="AU37" s="13">
        <f t="shared" si="39"/>
        <v>-3.7089396284956007E-3</v>
      </c>
      <c r="AV37" s="13">
        <f t="shared" si="40"/>
        <v>1.8555761042430618E-6</v>
      </c>
      <c r="AW37" s="17">
        <f t="shared" si="41"/>
        <v>1.2560877358292057E-2</v>
      </c>
      <c r="AX37" s="14">
        <f t="shared" si="42"/>
        <v>1.4978275860583644E-6</v>
      </c>
      <c r="AY37" s="17">
        <f t="shared" si="43"/>
        <v>-2.8418471001421555</v>
      </c>
      <c r="AZ37" s="13">
        <f t="shared" si="44"/>
        <v>1.4524765339736289E-4</v>
      </c>
      <c r="BB37" s="12">
        <f>IFERROR(MATCH(AW37 - 0.000001,'Ref Z list'!$C$10:$C$35,1),1)</f>
        <v>4</v>
      </c>
      <c r="BC37" s="12" t="str">
        <f>INDEX('Ref Z list'!$D$10:$D$35,BB37)</f>
        <v>10m</v>
      </c>
      <c r="BD37" s="12">
        <f>INDEX('Ref Z list'!$C$10:$C$35,BB37)</f>
        <v>0.01</v>
      </c>
      <c r="BE37" s="12">
        <f>IFERROR(MATCH(AP37&amp;AQ37&amp;A37&amp;B37&amp;BC37,'Cal Data'!$AR$45:$AR$1147,0),0)</f>
        <v>115</v>
      </c>
      <c r="BF37" s="12">
        <f t="shared" si="45"/>
        <v>4</v>
      </c>
      <c r="BG37" s="12" t="str">
        <f>INDEX('Ref Z list'!$D$10:$D$35,BF37+1)</f>
        <v>100m</v>
      </c>
      <c r="BH37" s="12">
        <f>IFERROR(MATCH(AP37&amp;AQ37&amp;A37&amp;B37&amp;BG37,'Cal Data'!$AR$45:$AR$1147,0),0)</f>
        <v>133</v>
      </c>
      <c r="BI37" s="12">
        <f t="shared" si="46"/>
        <v>4</v>
      </c>
      <c r="BJ37" s="12" t="str">
        <f>INDEX('Ref Z list'!$D$10:$D$35,BI37)</f>
        <v>10m</v>
      </c>
      <c r="BK37" s="12" t="str">
        <f>IF(INDEX('Ref Z list'!$D$10:$D$35,BI37+1)=0,BJ37,INDEX('Ref Z list'!$D$10:$D$35,BI37+1))</f>
        <v>100m</v>
      </c>
      <c r="BL37" s="12">
        <f>INDEX('Ref Z list'!$C$10:$C$35,BI37)</f>
        <v>0.01</v>
      </c>
      <c r="BM37" s="12">
        <f>INDEX('Ref Z list'!$C$10:$C$35,BI37+1)</f>
        <v>0.1</v>
      </c>
      <c r="BN37" s="14" t="str">
        <f t="shared" si="47"/>
        <v>1Hz100m10m</v>
      </c>
      <c r="BO37" s="14" t="str">
        <f t="shared" si="48"/>
        <v>1Hz100m100m</v>
      </c>
      <c r="BP37" s="12">
        <f>IFERROR(MATCH(BN37,'Cal Data'!$AR$45:$AR$1147,0),0)</f>
        <v>115</v>
      </c>
      <c r="BQ37" s="12">
        <f>IFERROR(MATCH(BO37,'Cal Data'!$AR$45:$AR$1147,0),0)</f>
        <v>133</v>
      </c>
      <c r="BS37" s="14" t="str">
        <f>INDEX('Cal Data'!AR$45:AR$1147,$BP37)</f>
        <v>1Hz100m10m</v>
      </c>
      <c r="BT37" s="14">
        <f>INDEX('Cal Data'!AS$45:AS$1147,$BP37)</f>
        <v>-3.7732220564343222E-7</v>
      </c>
      <c r="BU37" s="14">
        <f>INDEX('Cal Data'!AT$45:AT$1147,$BP37)</f>
        <v>3.9588727957717189E-3</v>
      </c>
      <c r="BV37" s="14">
        <f>INDEX('Cal Data'!AU$45:AU$1147,$BP37)</f>
        <v>1.0000414953903098E-6</v>
      </c>
      <c r="BW37" s="14">
        <f>INDEX('Cal Data'!AV$45:AV$1147,$BP37)</f>
        <v>2.1271694179758232E-3</v>
      </c>
      <c r="BX37" s="14" t="str">
        <f>INDEX('Cal Data'!AR$45:AR$1147,$BQ37)</f>
        <v>1Hz100m100m</v>
      </c>
      <c r="BY37" s="14">
        <f>INDEX('Cal Data'!AS$45:AS$1147,$BQ37)</f>
        <v>3.0132741553334785E-7</v>
      </c>
      <c r="BZ37" s="14">
        <f>INDEX('Cal Data'!AT$45:AT$1147,$BQ37)</f>
        <v>1.7306663716044272E-3</v>
      </c>
      <c r="CA37" s="14">
        <f>INDEX('Cal Data'!AU$45:AU$1147,$BQ37)</f>
        <v>8.8279518933218055E-6</v>
      </c>
      <c r="CB37" s="14">
        <f>INDEX('Cal Data'!AV$45:AV$1147,$BQ37)</f>
        <v>9.354514575848891E-5</v>
      </c>
      <c r="CD37" s="14">
        <f t="shared" si="13"/>
        <v>-3.5801177843137557E-7</v>
      </c>
      <c r="CE37" s="14">
        <f t="shared" si="14"/>
        <v>1.7306663716044272E-3</v>
      </c>
      <c r="CF37" s="14">
        <f t="shared" si="15"/>
        <v>1.2227783676214401E-6</v>
      </c>
      <c r="CG37" s="14">
        <f t="shared" si="16"/>
        <v>2.0693042807092173E-3</v>
      </c>
      <c r="CI37" s="14">
        <f t="shared" si="17"/>
        <v>-1.2001166602962151E-2</v>
      </c>
      <c r="CJ37" s="14">
        <f t="shared" si="18"/>
        <v>1.7306688318095757E-3</v>
      </c>
      <c r="CK37" s="14">
        <f t="shared" si="19"/>
        <v>-3.7077168501279791E-3</v>
      </c>
      <c r="CL37" s="14">
        <f t="shared" si="20"/>
        <v>2.0693076085522436E-3</v>
      </c>
      <c r="CN37">
        <f>INDEX('Cal Data'!BB$45:BB$1039,$BP37)</f>
        <v>0.9999622691554132</v>
      </c>
      <c r="CO37">
        <f>INDEX('Cal Data'!BC$45:BC$1039,$BP37)</f>
        <v>3.9644577753323391E-4</v>
      </c>
      <c r="CP37">
        <f>INDEX('Cal Data'!BD$45:BD$1039,$BP37)</f>
        <v>9.9999974093049876E-5</v>
      </c>
      <c r="CQ37">
        <f>INDEX('Cal Data'!BE$45:BE$1039,$BP37)</f>
        <v>2.1923938203860727E-4</v>
      </c>
      <c r="CR37" t="str">
        <f>INDEX('Cal Data'!BF$45:BF$1039,$BP37)</f>
        <v>OK</v>
      </c>
      <c r="CS37">
        <f>INDEX('Cal Data'!BB$45:BB$1039,$BQ37)</f>
        <v>1.0000030192107634</v>
      </c>
      <c r="CT37">
        <f>INDEX('Cal Data'!BC$45:BC$1039,$BQ37)</f>
        <v>3.19249758643029E-5</v>
      </c>
      <c r="CU37">
        <f>INDEX('Cal Data'!BD$45:BD$1039,$BQ37)</f>
        <v>8.8269113758305975E-5</v>
      </c>
      <c r="CV37">
        <f>INDEX('Cal Data'!BE$45:BE$1039,$BQ37)</f>
        <v>5.9551610069451614E-5</v>
      </c>
      <c r="CW37" t="str">
        <f>INDEX('Cal Data'!BF$45:BF$1039,$BQ37)</f>
        <v>OK</v>
      </c>
      <c r="CY37" s="14">
        <f t="shared" si="21"/>
        <v>0.9999634286653476</v>
      </c>
      <c r="CZ37" s="14">
        <f t="shared" si="22"/>
        <v>3.19249758643029E-5</v>
      </c>
      <c r="DA37" s="14">
        <f t="shared" si="23"/>
        <v>9.9666181930555071E-5</v>
      </c>
      <c r="DB37" s="14">
        <f t="shared" si="24"/>
        <v>2.1469559537603042E-4</v>
      </c>
      <c r="DD37" s="14">
        <f t="shared" si="25"/>
        <v>1.256041799024266E-2</v>
      </c>
      <c r="DE37" s="14">
        <f t="shared" si="26"/>
        <v>3.0223758017284389E-6</v>
      </c>
      <c r="DF37" s="23">
        <f t="shared" si="27"/>
        <v>-2.8417474339602249</v>
      </c>
      <c r="DG37" s="23">
        <f t="shared" si="28"/>
        <v>3.6122253797850161E-4</v>
      </c>
      <c r="DH37" s="14">
        <f t="shared" si="49"/>
        <v>-1.2000000003662345E-2</v>
      </c>
      <c r="DI37" s="14">
        <f t="shared" si="50"/>
        <v>3.1833565442175331E-6</v>
      </c>
      <c r="DJ37" s="14">
        <f t="shared" si="51"/>
        <v>-3.7100000002311538E-3</v>
      </c>
      <c r="DK37" s="14">
        <f t="shared" si="52"/>
        <v>4.4256443643655701E-6</v>
      </c>
    </row>
    <row r="38" spans="1:115" x14ac:dyDescent="0.25">
      <c r="A38" s="7">
        <v>10</v>
      </c>
      <c r="B38" s="7" t="s">
        <v>3</v>
      </c>
      <c r="C38" s="10">
        <v>20</v>
      </c>
      <c r="D38" s="41"/>
      <c r="E38" s="19">
        <v>-4.0887320577387261</v>
      </c>
      <c r="F38" s="19">
        <v>1.2652097411480635E-3</v>
      </c>
      <c r="G38" s="19">
        <v>1.6819847050811458</v>
      </c>
      <c r="H38" s="19">
        <v>8.0151301935240887E-5</v>
      </c>
      <c r="I38" s="8" t="s">
        <v>3</v>
      </c>
      <c r="J38" s="33"/>
      <c r="K38" s="19">
        <v>1.0870224818794612E-3</v>
      </c>
      <c r="L38" s="19">
        <v>7.2791565322668941E-4</v>
      </c>
      <c r="M38" s="19">
        <v>1.6534784619242223E-3</v>
      </c>
      <c r="N38" s="19">
        <v>1.1395930502957423E-3</v>
      </c>
      <c r="O38" s="8" t="s">
        <v>3</v>
      </c>
      <c r="Q38" s="20">
        <f t="shared" si="3"/>
        <v>-4.0899999981063315</v>
      </c>
      <c r="R38" s="20">
        <f t="shared" si="4"/>
        <v>3.8022415363386571E-3</v>
      </c>
      <c r="S38" s="20">
        <f t="shared" si="5"/>
        <v>1.6800000038699763</v>
      </c>
      <c r="T38" s="20">
        <f t="shared" si="6"/>
        <v>5.6760090000675997E-3</v>
      </c>
      <c r="U38" s="42" t="str">
        <f t="shared" si="7"/>
        <v>m</v>
      </c>
      <c r="W38" s="56" t="str">
        <f t="shared" si="29"/>
        <v>OK</v>
      </c>
      <c r="Y38" s="20">
        <v>-4.09</v>
      </c>
      <c r="Z38" s="20"/>
      <c r="AA38" s="20">
        <v>1.68</v>
      </c>
      <c r="AB38" s="20"/>
      <c r="AC38" t="str">
        <f t="shared" si="30"/>
        <v>m</v>
      </c>
      <c r="AE38" s="20">
        <f t="shared" si="31"/>
        <v>1.8936683332526627E-9</v>
      </c>
      <c r="AF38" s="20">
        <f t="shared" si="8"/>
        <v>3.8022415363386571E-3</v>
      </c>
      <c r="AG38" s="20">
        <f t="shared" si="32"/>
        <v>3.8699763393879039E-9</v>
      </c>
      <c r="AH38" s="20">
        <f t="shared" si="9"/>
        <v>5.6760090000675997E-3</v>
      </c>
      <c r="AI38" t="str">
        <f t="shared" si="33"/>
        <v>m</v>
      </c>
      <c r="AJ38" s="20">
        <f t="shared" si="34"/>
        <v>1.8091977939427295E-4</v>
      </c>
      <c r="AK38" s="20"/>
      <c r="AL38" s="20">
        <f t="shared" si="35"/>
        <v>3.3122661922169172E-4</v>
      </c>
      <c r="AM38" s="20"/>
      <c r="AN38" t="str">
        <f t="shared" si="36"/>
        <v>m</v>
      </c>
      <c r="AP38" s="11">
        <f t="shared" si="10"/>
        <v>20</v>
      </c>
      <c r="AQ38" s="11" t="str">
        <f t="shared" si="11"/>
        <v>Hz</v>
      </c>
      <c r="AR38" s="12">
        <f t="shared" si="12"/>
        <v>1E-3</v>
      </c>
      <c r="AS38" s="13">
        <f t="shared" si="37"/>
        <v>-4.0898190802206059E-3</v>
      </c>
      <c r="AT38" s="13">
        <f t="shared" si="38"/>
        <v>1.4596632787421857E-6</v>
      </c>
      <c r="AU38" s="13">
        <f t="shared" si="39"/>
        <v>1.6803312266192216E-3</v>
      </c>
      <c r="AV38" s="13">
        <f t="shared" si="40"/>
        <v>1.1424082245345875E-6</v>
      </c>
      <c r="AW38" s="17">
        <f t="shared" si="41"/>
        <v>4.4215532497175903E-3</v>
      </c>
      <c r="AX38" s="14">
        <f t="shared" si="42"/>
        <v>1.4182354331992416E-6</v>
      </c>
      <c r="AY38" s="17">
        <f t="shared" si="43"/>
        <v>2.7517618835299475</v>
      </c>
      <c r="AZ38" s="13">
        <f t="shared" si="44"/>
        <v>2.6991634537265027E-4</v>
      </c>
      <c r="BB38" s="12">
        <f>IFERROR(MATCH(AW38 - 0.000001,'Ref Z list'!$C$10:$C$35,1),1)</f>
        <v>3</v>
      </c>
      <c r="BC38" s="12" t="str">
        <f>INDEX('Ref Z list'!$D$10:$D$35,BB38)</f>
        <v>3m</v>
      </c>
      <c r="BD38" s="12">
        <f>INDEX('Ref Z list'!$C$10:$C$35,BB38)</f>
        <v>3.0000000000000001E-3</v>
      </c>
      <c r="BE38" s="12">
        <f>IFERROR(MATCH(AP38&amp;AQ38&amp;A38&amp;B38&amp;BC38,'Cal Data'!$AR$45:$AR$1147,0),0)</f>
        <v>83</v>
      </c>
      <c r="BF38" s="12">
        <f t="shared" si="45"/>
        <v>3</v>
      </c>
      <c r="BG38" s="12" t="str">
        <f>INDEX('Ref Z list'!$D$10:$D$35,BF38+1)</f>
        <v>10m</v>
      </c>
      <c r="BH38" s="12">
        <f>IFERROR(MATCH(AP38&amp;AQ38&amp;A38&amp;B38&amp;BG38,'Cal Data'!$AR$45:$AR$1147,0),0)</f>
        <v>101</v>
      </c>
      <c r="BI38" s="12">
        <f t="shared" si="46"/>
        <v>3</v>
      </c>
      <c r="BJ38" s="12" t="str">
        <f>INDEX('Ref Z list'!$D$10:$D$35,BI38)</f>
        <v>3m</v>
      </c>
      <c r="BK38" s="12" t="str">
        <f>IF(INDEX('Ref Z list'!$D$10:$D$35,BI38+1)=0,BJ38,INDEX('Ref Z list'!$D$10:$D$35,BI38+1))</f>
        <v>10m</v>
      </c>
      <c r="BL38" s="12">
        <f>INDEX('Ref Z list'!$C$10:$C$35,BI38)</f>
        <v>3.0000000000000001E-3</v>
      </c>
      <c r="BM38" s="12">
        <f>INDEX('Ref Z list'!$C$10:$C$35,BI38+1)</f>
        <v>0.01</v>
      </c>
      <c r="BN38" s="14" t="str">
        <f t="shared" si="47"/>
        <v>20Hz10m3m</v>
      </c>
      <c r="BO38" s="14" t="str">
        <f t="shared" si="48"/>
        <v>20Hz10m10m</v>
      </c>
      <c r="BP38" s="12">
        <f>IFERROR(MATCH(BN38,'Cal Data'!$AR$45:$AR$1147,0),0)</f>
        <v>83</v>
      </c>
      <c r="BQ38" s="12">
        <f>IFERROR(MATCH(BO38,'Cal Data'!$AR$45:$AR$1147,0),0)</f>
        <v>101</v>
      </c>
      <c r="BS38" s="14" t="str">
        <f>INDEX('Cal Data'!AR$45:AR$1147,$BP38)</f>
        <v>20Hz10m3m</v>
      </c>
      <c r="BT38" s="14">
        <f>INDEX('Cal Data'!AS$45:AS$1147,$BP38)</f>
        <v>7.3898177919799746E-8</v>
      </c>
      <c r="BU38" s="14">
        <f>INDEX('Cal Data'!AT$45:AT$1147,$BP38)</f>
        <v>1.3403650856427202E-3</v>
      </c>
      <c r="BV38" s="14">
        <f>INDEX('Cal Data'!AU$45:AU$1147,$BP38)</f>
        <v>3.0001892411837298E-7</v>
      </c>
      <c r="BW38" s="14">
        <f>INDEX('Cal Data'!AV$45:AV$1147,$BP38)</f>
        <v>2.6209298448323609E-3</v>
      </c>
      <c r="BX38" s="14" t="str">
        <f>INDEX('Cal Data'!AR$45:AR$1147,$BQ38)</f>
        <v>20Hz10m10m</v>
      </c>
      <c r="BY38" s="14">
        <f>INDEX('Cal Data'!AS$45:AS$1147,$BQ38)</f>
        <v>-5.0600436973108343E-7</v>
      </c>
      <c r="BZ38" s="14">
        <f>INDEX('Cal Data'!AT$45:AT$1147,$BQ38)</f>
        <v>3.5679893628231493E-3</v>
      </c>
      <c r="CA38" s="14">
        <f>INDEX('Cal Data'!AU$45:AU$1147,$BQ38)</f>
        <v>2.5343126316485844E-7</v>
      </c>
      <c r="CB38" s="14">
        <f>INDEX('Cal Data'!AV$45:AV$1147,$BQ38)</f>
        <v>1.1236816912394048E-3</v>
      </c>
      <c r="CD38" s="14">
        <f t="shared" si="13"/>
        <v>-4.3867872242003485E-8</v>
      </c>
      <c r="CE38" s="14">
        <f t="shared" si="14"/>
        <v>3.5679893628231493E-3</v>
      </c>
      <c r="CF38" s="14">
        <f t="shared" si="15"/>
        <v>2.9055794685762874E-7</v>
      </c>
      <c r="CG38" s="14">
        <f t="shared" si="16"/>
        <v>2.3168701336361138E-3</v>
      </c>
      <c r="CI38" s="14">
        <f t="shared" si="17"/>
        <v>-4.0898629480928478E-3</v>
      </c>
      <c r="CJ38" s="14">
        <f t="shared" si="18"/>
        <v>3.5679905571184872E-3</v>
      </c>
      <c r="CK38" s="14">
        <f t="shared" si="19"/>
        <v>1.6806217845660792E-3</v>
      </c>
      <c r="CL38" s="14">
        <f t="shared" si="20"/>
        <v>2.3168712602389522E-3</v>
      </c>
      <c r="CN38">
        <f>INDEX('Cal Data'!BB$45:BB$1039,$BP38)</f>
        <v>1.0000246657707648</v>
      </c>
      <c r="CO38">
        <f>INDEX('Cal Data'!BC$45:BC$1039,$BP38)</f>
        <v>8.8373350972736301E-4</v>
      </c>
      <c r="CP38">
        <f>INDEX('Cal Data'!BD$45:BD$1039,$BP38)</f>
        <v>1.0000019590204582E-4</v>
      </c>
      <c r="CQ38">
        <f>INDEX('Cal Data'!BE$45:BE$1039,$BP38)</f>
        <v>1.4597997358759703E-3</v>
      </c>
      <c r="CR38" t="str">
        <f>INDEX('Cal Data'!BF$45:BF$1039,$BP38)</f>
        <v>OK</v>
      </c>
      <c r="CS38">
        <f>INDEX('Cal Data'!BB$45:BB$1039,$BQ38)</f>
        <v>0.99994940770291973</v>
      </c>
      <c r="CT38">
        <f>INDEX('Cal Data'!BC$45:BC$1039,$BQ38)</f>
        <v>3.7890343718421677E-4</v>
      </c>
      <c r="CU38">
        <f>INDEX('Cal Data'!BD$45:BD$1039,$BQ38)</f>
        <v>2.5347041104025307E-5</v>
      </c>
      <c r="CV38">
        <f>INDEX('Cal Data'!BE$45:BE$1039,$BQ38)</f>
        <v>3.8391351764695904E-4</v>
      </c>
      <c r="CW38" t="str">
        <f>INDEX('Cal Data'!BF$45:BF$1039,$BQ38)</f>
        <v>OK</v>
      </c>
      <c r="CY38" s="14">
        <f t="shared" si="21"/>
        <v>1.0000093824349201</v>
      </c>
      <c r="CZ38" s="14">
        <f t="shared" si="22"/>
        <v>3.7890343718421677E-4</v>
      </c>
      <c r="DA38" s="14">
        <f t="shared" si="23"/>
        <v>8.4839705215646342E-5</v>
      </c>
      <c r="DB38" s="14">
        <f t="shared" si="24"/>
        <v>1.2413098001831391E-3</v>
      </c>
      <c r="DD38" s="14">
        <f t="shared" si="25"/>
        <v>4.4215947346532012E-3</v>
      </c>
      <c r="DE38" s="14">
        <f t="shared" si="26"/>
        <v>3.2942885222972866E-6</v>
      </c>
      <c r="DF38" s="23">
        <f t="shared" si="27"/>
        <v>2.7518467232351633</v>
      </c>
      <c r="DG38" s="23">
        <f t="shared" si="28"/>
        <v>1.3536134433537574E-3</v>
      </c>
      <c r="DH38" s="14">
        <f t="shared" si="49"/>
        <v>-4.0899999981063315E-3</v>
      </c>
      <c r="DI38" s="14">
        <f t="shared" si="50"/>
        <v>3.802241536338657E-6</v>
      </c>
      <c r="DJ38" s="14">
        <f t="shared" si="51"/>
        <v>1.6800000038699762E-3</v>
      </c>
      <c r="DK38" s="14">
        <f t="shared" si="52"/>
        <v>5.6760090000676E-6</v>
      </c>
    </row>
    <row r="39" spans="1:115" x14ac:dyDescent="0.25">
      <c r="A39" s="7">
        <v>1</v>
      </c>
      <c r="B39" s="7" t="s">
        <v>3</v>
      </c>
      <c r="C39" s="10">
        <v>0.02</v>
      </c>
      <c r="D39" s="41"/>
      <c r="E39" s="19">
        <v>0.33408285249069869</v>
      </c>
      <c r="F39" s="19">
        <v>2.3248982713142973E-4</v>
      </c>
      <c r="G39" s="19">
        <v>-0.6173734721456865</v>
      </c>
      <c r="H39" s="19">
        <v>1.7852230882756249E-3</v>
      </c>
      <c r="I39" s="8" t="s">
        <v>3</v>
      </c>
      <c r="J39" s="33"/>
      <c r="K39" s="19">
        <v>1.1079884140116391E-3</v>
      </c>
      <c r="L39" s="19">
        <v>3.4037233792175593E-4</v>
      </c>
      <c r="M39" s="19">
        <v>-4.0017840214398267E-4</v>
      </c>
      <c r="N39" s="19">
        <v>9.6047839588761323E-4</v>
      </c>
      <c r="O39" s="8" t="s">
        <v>3</v>
      </c>
      <c r="Q39" s="20">
        <f t="shared" si="3"/>
        <v>0.33300354064719295</v>
      </c>
      <c r="R39" s="20">
        <f t="shared" si="4"/>
        <v>3.6580805790735814E-3</v>
      </c>
      <c r="S39" s="20">
        <f t="shared" si="5"/>
        <v>-0.61699808976142656</v>
      </c>
      <c r="T39" s="20">
        <f t="shared" si="6"/>
        <v>4.2727269827573912E-3</v>
      </c>
      <c r="U39" s="42" t="str">
        <f t="shared" si="7"/>
        <v>m</v>
      </c>
      <c r="W39" s="56" t="str">
        <f t="shared" si="29"/>
        <v>OK</v>
      </c>
      <c r="Y39" s="20">
        <v>0.33300000000000002</v>
      </c>
      <c r="Z39" s="20"/>
      <c r="AA39" s="20">
        <v>-0.61699999999999999</v>
      </c>
      <c r="AB39" s="20"/>
      <c r="AC39" t="str">
        <f t="shared" si="30"/>
        <v>m</v>
      </c>
      <c r="AE39" s="20">
        <f t="shared" si="31"/>
        <v>3.5406471929344541E-6</v>
      </c>
      <c r="AF39" s="20">
        <f t="shared" si="8"/>
        <v>3.6580805790735814E-3</v>
      </c>
      <c r="AG39" s="20">
        <f t="shared" si="32"/>
        <v>1.9102385734326432E-6</v>
      </c>
      <c r="AH39" s="20">
        <f t="shared" si="9"/>
        <v>4.2727269827573912E-3</v>
      </c>
      <c r="AI39" t="str">
        <f t="shared" si="33"/>
        <v>m</v>
      </c>
      <c r="AJ39" s="20">
        <f t="shared" si="34"/>
        <v>-2.5135923312991082E-5</v>
      </c>
      <c r="AK39" s="20"/>
      <c r="AL39" s="20">
        <f t="shared" si="35"/>
        <v>2.6706256457509348E-5</v>
      </c>
      <c r="AM39" s="20"/>
      <c r="AN39" t="str">
        <f t="shared" si="36"/>
        <v>m</v>
      </c>
      <c r="AP39" s="11">
        <f t="shared" si="10"/>
        <v>20</v>
      </c>
      <c r="AQ39" s="11" t="str">
        <f t="shared" si="11"/>
        <v>mHz</v>
      </c>
      <c r="AR39" s="12">
        <f t="shared" si="12"/>
        <v>1E-3</v>
      </c>
      <c r="AS39" s="13">
        <f t="shared" si="37"/>
        <v>3.3297486407668703E-4</v>
      </c>
      <c r="AT39" s="13">
        <f t="shared" si="38"/>
        <v>4.1219515783415519E-7</v>
      </c>
      <c r="AU39" s="13">
        <f t="shared" si="39"/>
        <v>-6.1697329374354245E-4</v>
      </c>
      <c r="AV39" s="13">
        <f t="shared" si="40"/>
        <v>2.0272000946821215E-6</v>
      </c>
      <c r="AW39" s="17">
        <f t="shared" si="41"/>
        <v>7.0109079675862503E-4</v>
      </c>
      <c r="AX39" s="14">
        <f t="shared" si="42"/>
        <v>1.7946840771447042E-6</v>
      </c>
      <c r="AY39" s="17">
        <f t="shared" si="43"/>
        <v>-1.0759024199972436</v>
      </c>
      <c r="AZ39" s="13">
        <f t="shared" si="44"/>
        <v>1.4675140584619042E-3</v>
      </c>
      <c r="BB39" s="12">
        <f>IFERROR(MATCH(AW39 - 0.000001,'Ref Z list'!$C$10:$C$35,1),1)</f>
        <v>1</v>
      </c>
      <c r="BC39" s="12" t="str">
        <f>INDEX('Ref Z list'!$D$10:$D$35,BB39)</f>
        <v>0m</v>
      </c>
      <c r="BD39" s="12">
        <f>INDEX('Ref Z list'!$C$10:$C$35,BB39)</f>
        <v>0</v>
      </c>
      <c r="BE39" s="12">
        <f>IFERROR(MATCH(AP39&amp;AQ39&amp;A39&amp;B39&amp;BC39,'Cal Data'!$AR$45:$AR$1147,0),0)</f>
        <v>2</v>
      </c>
      <c r="BF39" s="12">
        <f t="shared" si="45"/>
        <v>1</v>
      </c>
      <c r="BG39" s="12" t="str">
        <f>INDEX('Ref Z list'!$D$10:$D$35,BF39+1)</f>
        <v>1m</v>
      </c>
      <c r="BH39" s="12">
        <f>IFERROR(MATCH(AP39&amp;AQ39&amp;A39&amp;B39&amp;BG39,'Cal Data'!$AR$45:$AR$1147,0),0)</f>
        <v>20</v>
      </c>
      <c r="BI39" s="12">
        <f t="shared" si="46"/>
        <v>1</v>
      </c>
      <c r="BJ39" s="12" t="str">
        <f>INDEX('Ref Z list'!$D$10:$D$35,BI39)</f>
        <v>0m</v>
      </c>
      <c r="BK39" s="12" t="str">
        <f>IF(INDEX('Ref Z list'!$D$10:$D$35,BI39+1)=0,BJ39,INDEX('Ref Z list'!$D$10:$D$35,BI39+1))</f>
        <v>1m</v>
      </c>
      <c r="BL39" s="12">
        <f>INDEX('Ref Z list'!$C$10:$C$35,BI39)</f>
        <v>0</v>
      </c>
      <c r="BM39" s="12">
        <f>INDEX('Ref Z list'!$C$10:$C$35,BI39+1)</f>
        <v>1E-3</v>
      </c>
      <c r="BN39" s="14" t="str">
        <f t="shared" si="47"/>
        <v>20mHz1m0m</v>
      </c>
      <c r="BO39" s="14" t="str">
        <f t="shared" si="48"/>
        <v>20mHz1m1m</v>
      </c>
      <c r="BP39" s="12">
        <f>IFERROR(MATCH(BN39,'Cal Data'!$AR$45:$AR$1147,0),0)</f>
        <v>2</v>
      </c>
      <c r="BQ39" s="12">
        <f>IFERROR(MATCH(BO39,'Cal Data'!$AR$45:$AR$1147,0),0)</f>
        <v>20</v>
      </c>
      <c r="BS39" s="14" t="str">
        <f>INDEX('Cal Data'!AR$45:AR$1147,$BP39)</f>
        <v>20mHz1m0m</v>
      </c>
      <c r="BT39" s="14">
        <f>INDEX('Cal Data'!AS$45:AS$1147,$BP39)</f>
        <v>0</v>
      </c>
      <c r="BU39" s="14">
        <f>INDEX('Cal Data'!AT$45:AT$1147,$BP39)</f>
        <v>2.6440131238330711E-3</v>
      </c>
      <c r="BV39" s="14">
        <f>INDEX('Cal Data'!AU$45:AU$1147,$BP39)</f>
        <v>0</v>
      </c>
      <c r="BW39" s="14">
        <f>INDEX('Cal Data'!AV$45:AV$1147,$BP39)</f>
        <v>1.6373288902365702E-3</v>
      </c>
      <c r="BX39" s="14" t="str">
        <f>INDEX('Cal Data'!AR$45:AR$1147,$BQ39)</f>
        <v>20mHz1m1m</v>
      </c>
      <c r="BY39" s="14">
        <f>INDEX('Cal Data'!AS$45:AS$1147,$BQ39)</f>
        <v>7.2100277471271942E-8</v>
      </c>
      <c r="BZ39" s="14">
        <f>INDEX('Cal Data'!AT$45:AT$1147,$BQ39)</f>
        <v>2.9250390786525792E-3</v>
      </c>
      <c r="CA39" s="14">
        <f>INDEX('Cal Data'!AU$45:AU$1147,$BQ39)</f>
        <v>1.9185755461530765E-8</v>
      </c>
      <c r="CB39" s="14">
        <f>INDEX('Cal Data'!AV$45:AV$1147,$BQ39)</f>
        <v>1.805197690820736E-3</v>
      </c>
      <c r="CD39" s="14">
        <f t="shared" si="13"/>
        <v>5.0548840978851993E-8</v>
      </c>
      <c r="CE39" s="14">
        <f t="shared" si="14"/>
        <v>2.9250390786525792E-3</v>
      </c>
      <c r="CF39" s="14">
        <f t="shared" si="15"/>
        <v>1.9185755461530765E-8</v>
      </c>
      <c r="CG39" s="14">
        <f t="shared" si="16"/>
        <v>1.7550201613890377E-3</v>
      </c>
      <c r="CI39" s="14">
        <f t="shared" si="17"/>
        <v>3.3302541291766591E-4</v>
      </c>
      <c r="CJ39" s="14">
        <f t="shared" si="18"/>
        <v>2.92503919482528E-3</v>
      </c>
      <c r="CK39" s="14">
        <f t="shared" si="19"/>
        <v>-6.169541079880809E-4</v>
      </c>
      <c r="CL39" s="14">
        <f t="shared" si="20"/>
        <v>1.7550248445657114E-3</v>
      </c>
      <c r="CN39">
        <f>INDEX('Cal Data'!BB$45:BB$1039,$BP39)</f>
        <v>1</v>
      </c>
      <c r="CO39">
        <f>INDEX('Cal Data'!BC$45:BC$1039,$BP39)</f>
        <v>3.8738460128000642E-3</v>
      </c>
      <c r="CP39">
        <f>INDEX('Cal Data'!BD$45:BD$1039,$BP39)</f>
        <v>1.9196759144542364E-5</v>
      </c>
      <c r="CQ39">
        <f>INDEX('Cal Data'!BE$45:BE$1039,$BP39)</f>
        <v>3.8120113519518636E-3</v>
      </c>
      <c r="CR39" t="str">
        <f>INDEX('Cal Data'!BF$45:BF$1039,$BP39)</f>
        <v>OK</v>
      </c>
      <c r="CS39">
        <f>INDEX('Cal Data'!BB$45:BB$1039,$BQ39)</f>
        <v>1.0000721030702941</v>
      </c>
      <c r="CT39">
        <f>INDEX('Cal Data'!BC$45:BC$1039,$BQ39)</f>
        <v>3.8738460128000642E-3</v>
      </c>
      <c r="CU39">
        <f>INDEX('Cal Data'!BD$45:BD$1039,$BQ39)</f>
        <v>1.9196759144542364E-5</v>
      </c>
      <c r="CV39">
        <f>INDEX('Cal Data'!BE$45:BE$1039,$BQ39)</f>
        <v>3.8120113519518636E-3</v>
      </c>
      <c r="CW39" t="str">
        <f>INDEX('Cal Data'!BF$45:BF$1039,$BQ39)</f>
        <v>OK</v>
      </c>
      <c r="CY39" s="14">
        <f t="shared" si="21"/>
        <v>1.0000505507990012</v>
      </c>
      <c r="CZ39" s="14">
        <f t="shared" si="22"/>
        <v>3.8738460128000642E-3</v>
      </c>
      <c r="DA39" s="14">
        <f t="shared" si="23"/>
        <v>1.9196759144542364E-5</v>
      </c>
      <c r="DB39" s="14">
        <f t="shared" si="24"/>
        <v>3.8120113519518636E-3</v>
      </c>
      <c r="DD39" s="14">
        <f t="shared" si="25"/>
        <v>7.0112623745857358E-4</v>
      </c>
      <c r="DE39" s="14">
        <f t="shared" si="26"/>
        <v>4.5010857774780192E-6</v>
      </c>
      <c r="DF39" s="23">
        <f t="shared" si="27"/>
        <v>-1.075883223238099</v>
      </c>
      <c r="DG39" s="23">
        <f t="shared" si="28"/>
        <v>4.8110103507000681E-3</v>
      </c>
      <c r="DH39" s="14">
        <f t="shared" si="49"/>
        <v>3.3300354064719299E-4</v>
      </c>
      <c r="DI39" s="14">
        <f t="shared" si="50"/>
        <v>3.6580805790735815E-6</v>
      </c>
      <c r="DJ39" s="14">
        <f t="shared" si="51"/>
        <v>-6.1699808976142659E-4</v>
      </c>
      <c r="DK39" s="14">
        <f t="shared" si="52"/>
        <v>4.272726982757391E-6</v>
      </c>
    </row>
    <row r="40" spans="1:115" x14ac:dyDescent="0.25">
      <c r="A40" s="7">
        <v>10</v>
      </c>
      <c r="B40" s="7" t="s">
        <v>3</v>
      </c>
      <c r="C40" s="10">
        <v>2000</v>
      </c>
      <c r="D40" s="41"/>
      <c r="E40" s="19">
        <v>-9.6418135565890086</v>
      </c>
      <c r="F40" s="19">
        <v>1.5794834286815644E-3</v>
      </c>
      <c r="G40" s="19">
        <v>-2.9074278542701681</v>
      </c>
      <c r="H40" s="19">
        <v>3.5264444930267465E-4</v>
      </c>
      <c r="I40" s="8" t="s">
        <v>3</v>
      </c>
      <c r="J40" s="33"/>
      <c r="K40" s="19">
        <v>-1.9605614898970283E-3</v>
      </c>
      <c r="L40" s="19">
        <v>1.3471947594591879E-3</v>
      </c>
      <c r="M40" s="19">
        <v>1.8061038248025694E-3</v>
      </c>
      <c r="N40" s="19">
        <v>4.1965724364156529E-4</v>
      </c>
      <c r="O40" s="8" t="s">
        <v>3</v>
      </c>
      <c r="Q40" s="20">
        <f t="shared" si="3"/>
        <v>-9.6400061550597957</v>
      </c>
      <c r="R40" s="20">
        <f t="shared" si="4"/>
        <v>5.1765836619554265E-3</v>
      </c>
      <c r="S40" s="20">
        <f t="shared" si="5"/>
        <v>-2.9099907770559308</v>
      </c>
      <c r="T40" s="20">
        <f t="shared" si="6"/>
        <v>4.8976760021748975E-3</v>
      </c>
      <c r="U40" s="42" t="str">
        <f t="shared" si="7"/>
        <v>m</v>
      </c>
      <c r="W40" s="56" t="str">
        <f t="shared" si="29"/>
        <v>Extrapolated</v>
      </c>
      <c r="Y40" s="20">
        <v>-9.6399999999999988</v>
      </c>
      <c r="Z40" s="20"/>
      <c r="AA40" s="20">
        <v>-2.9099999999999997</v>
      </c>
      <c r="AB40" s="20"/>
      <c r="AC40" t="str">
        <f t="shared" si="30"/>
        <v>m</v>
      </c>
      <c r="AE40" s="20">
        <f t="shared" si="31"/>
        <v>-6.1550597969528553E-6</v>
      </c>
      <c r="AF40" s="20">
        <f t="shared" si="8"/>
        <v>5.1765836619554265E-3</v>
      </c>
      <c r="AG40" s="20">
        <f t="shared" si="32"/>
        <v>9.2229440689095554E-6</v>
      </c>
      <c r="AH40" s="20">
        <f t="shared" si="9"/>
        <v>4.8976760021748975E-3</v>
      </c>
      <c r="AI40" t="str">
        <f t="shared" si="33"/>
        <v>m</v>
      </c>
      <c r="AJ40" s="20">
        <f t="shared" si="34"/>
        <v>1.4700490088692675E-4</v>
      </c>
      <c r="AK40" s="20"/>
      <c r="AL40" s="20">
        <f t="shared" si="35"/>
        <v>7.6604190502882474E-4</v>
      </c>
      <c r="AM40" s="20"/>
      <c r="AN40" t="str">
        <f t="shared" si="36"/>
        <v>m</v>
      </c>
      <c r="AP40" s="11">
        <f t="shared" si="10"/>
        <v>2</v>
      </c>
      <c r="AQ40" s="11" t="str">
        <f t="shared" si="11"/>
        <v>kHz</v>
      </c>
      <c r="AR40" s="12">
        <f t="shared" si="12"/>
        <v>1E-3</v>
      </c>
      <c r="AS40" s="13">
        <f t="shared" si="37"/>
        <v>-9.6398529950991116E-3</v>
      </c>
      <c r="AT40" s="13">
        <f t="shared" si="38"/>
        <v>2.0759820860002547E-6</v>
      </c>
      <c r="AU40" s="13">
        <f t="shared" si="39"/>
        <v>-2.9092339580949708E-3</v>
      </c>
      <c r="AV40" s="13">
        <f t="shared" si="40"/>
        <v>5.4815172148304234E-7</v>
      </c>
      <c r="AW40" s="17">
        <f t="shared" si="41"/>
        <v>1.0069280410737118E-2</v>
      </c>
      <c r="AX40" s="14">
        <f t="shared" si="42"/>
        <v>1.9937472148351466E-6</v>
      </c>
      <c r="AY40" s="17">
        <f t="shared" si="43"/>
        <v>-2.8484923070024561</v>
      </c>
      <c r="AZ40" s="13">
        <f t="shared" si="44"/>
        <v>7.9147582799349233E-5</v>
      </c>
      <c r="BB40" s="12">
        <f>IFERROR(MATCH(AW40 - 0.000001,'Ref Z list'!$C$10:$C$35,1),1)</f>
        <v>4</v>
      </c>
      <c r="BC40" s="12" t="str">
        <f>INDEX('Ref Z list'!$D$10:$D$35,BB40)</f>
        <v>10m</v>
      </c>
      <c r="BD40" s="12">
        <f>INDEX('Ref Z list'!$C$10:$C$35,BB40)</f>
        <v>0.01</v>
      </c>
      <c r="BE40" s="12">
        <f>IFERROR(MATCH(AP40&amp;AQ40&amp;A40&amp;B40&amp;BC40,'Cal Data'!$AR$45:$AR$1147,0),0)</f>
        <v>107</v>
      </c>
      <c r="BF40" s="12">
        <f t="shared" si="45"/>
        <v>4</v>
      </c>
      <c r="BG40" s="12" t="str">
        <f>INDEX('Ref Z list'!$D$10:$D$35,BF40+1)</f>
        <v>100m</v>
      </c>
      <c r="BH40" s="12">
        <f>IFERROR(MATCH(AP40&amp;AQ40&amp;A40&amp;B40&amp;BG40,'Cal Data'!$AR$45:$AR$1147,0),0)</f>
        <v>0</v>
      </c>
      <c r="BI40" s="12">
        <f t="shared" si="46"/>
        <v>3</v>
      </c>
      <c r="BJ40" s="12" t="str">
        <f>INDEX('Ref Z list'!$D$10:$D$35,BI40)</f>
        <v>3m</v>
      </c>
      <c r="BK40" s="12" t="str">
        <f>IF(INDEX('Ref Z list'!$D$10:$D$35,BI40+1)=0,BJ40,INDEX('Ref Z list'!$D$10:$D$35,BI40+1))</f>
        <v>10m</v>
      </c>
      <c r="BL40" s="12">
        <f>INDEX('Ref Z list'!$C$10:$C$35,BI40)</f>
        <v>3.0000000000000001E-3</v>
      </c>
      <c r="BM40" s="12">
        <f>INDEX('Ref Z list'!$C$10:$C$35,BI40+1)</f>
        <v>0.01</v>
      </c>
      <c r="BN40" s="14" t="str">
        <f t="shared" si="47"/>
        <v>2kHz10m3m</v>
      </c>
      <c r="BO40" s="14" t="str">
        <f t="shared" si="48"/>
        <v>2kHz10m10m</v>
      </c>
      <c r="BP40" s="12">
        <f>IFERROR(MATCH(BN40,'Cal Data'!$AR$45:$AR$1147,0),0)</f>
        <v>89</v>
      </c>
      <c r="BQ40" s="12">
        <f>IFERROR(MATCH(BO40,'Cal Data'!$AR$45:$AR$1147,0),0)</f>
        <v>107</v>
      </c>
      <c r="BS40" s="14" t="str">
        <f>INDEX('Cal Data'!AR$45:AR$1147,$BP40)</f>
        <v>2kHz10m3m</v>
      </c>
      <c r="BT40" s="14">
        <f>INDEX('Cal Data'!AS$45:AS$1147,$BP40)</f>
        <v>7.5923772999923061E-8</v>
      </c>
      <c r="BU40" s="14">
        <f>INDEX('Cal Data'!AT$45:AT$1147,$BP40)</f>
        <v>2.0258666020342552E-3</v>
      </c>
      <c r="BV40" s="14">
        <f>INDEX('Cal Data'!AU$45:AU$1147,$BP40)</f>
        <v>3.0754099712500298E-7</v>
      </c>
      <c r="BW40" s="14">
        <f>INDEX('Cal Data'!AV$45:AV$1147,$BP40)</f>
        <v>1.746767838402804E-3</v>
      </c>
      <c r="BX40" s="14" t="str">
        <f>INDEX('Cal Data'!AR$45:AR$1147,$BQ40)</f>
        <v>2kHz10m10m</v>
      </c>
      <c r="BY40" s="14">
        <f>INDEX('Cal Data'!AS$45:AS$1147,$BQ40)</f>
        <v>3.578388438185004E-7</v>
      </c>
      <c r="BZ40" s="14">
        <f>INDEX('Cal Data'!AT$45:AT$1147,$BQ40)</f>
        <v>1.7524998210556916E-3</v>
      </c>
      <c r="CA40" s="14">
        <f>INDEX('Cal Data'!AU$45:AU$1147,$BQ40)</f>
        <v>7.0124433585084687E-7</v>
      </c>
      <c r="CB40" s="14">
        <f>INDEX('Cal Data'!AV$45:AV$1147,$BQ40)</f>
        <v>3.5238736520597129E-3</v>
      </c>
      <c r="CD40" s="14">
        <f t="shared" si="13"/>
        <v>3.6062901408982815E-7</v>
      </c>
      <c r="CE40" s="14">
        <f t="shared" si="14"/>
        <v>1.7524998210556916E-3</v>
      </c>
      <c r="CF40" s="14">
        <f t="shared" si="15"/>
        <v>7.051408971387756E-7</v>
      </c>
      <c r="CG40" s="14">
        <f t="shared" si="16"/>
        <v>3.5414620264444942E-3</v>
      </c>
      <c r="CI40" s="14">
        <f t="shared" si="17"/>
        <v>-9.6394923660850212E-3</v>
      </c>
      <c r="CJ40" s="14">
        <f t="shared" si="18"/>
        <v>1.7525047393963636E-3</v>
      </c>
      <c r="CK40" s="14">
        <f t="shared" si="19"/>
        <v>-2.908528817197832E-3</v>
      </c>
      <c r="CL40" s="14">
        <f t="shared" si="20"/>
        <v>3.5414621961316461E-3</v>
      </c>
      <c r="CN40">
        <f>INDEX('Cal Data'!BB$45:BB$1039,$BP40)</f>
        <v>1.0000265065918585</v>
      </c>
      <c r="CO40">
        <f>INDEX('Cal Data'!BC$45:BC$1039,$BP40)</f>
        <v>8.738287689119287E-4</v>
      </c>
      <c r="CP40">
        <f>INDEX('Cal Data'!BD$45:BD$1039,$BP40)</f>
        <v>9.9684309811033656E-5</v>
      </c>
      <c r="CQ40">
        <f>INDEX('Cal Data'!BE$45:BE$1039,$BP40)</f>
        <v>1.1986566680693732E-3</v>
      </c>
      <c r="CR40" t="str">
        <f>INDEX('Cal Data'!BF$45:BF$1039,$BP40)</f>
        <v>OK</v>
      </c>
      <c r="CS40">
        <f>INDEX('Cal Data'!BB$45:BB$1039,$BQ40)</f>
        <v>1.0000361841239924</v>
      </c>
      <c r="CT40">
        <f>INDEX('Cal Data'!BC$45:BC$1039,$BQ40)</f>
        <v>3.3204391838346343E-4</v>
      </c>
      <c r="CU40">
        <f>INDEX('Cal Data'!BD$45:BD$1039,$BQ40)</f>
        <v>6.7873466406694061E-5</v>
      </c>
      <c r="CV40">
        <f>INDEX('Cal Data'!BE$45:BE$1039,$BQ40)</f>
        <v>4.6413953302673947E-4</v>
      </c>
      <c r="CW40" t="str">
        <f>INDEX('Cal Data'!BF$45:BF$1039,$BQ40)</f>
        <v>OK</v>
      </c>
      <c r="CY40" s="14">
        <f t="shared" si="21"/>
        <v>1.0000362799044784</v>
      </c>
      <c r="CZ40" s="14">
        <f t="shared" si="22"/>
        <v>3.3204391838346343E-4</v>
      </c>
      <c r="DA40" s="14">
        <f t="shared" si="23"/>
        <v>6.7558628078558813E-5</v>
      </c>
      <c r="DB40" s="14">
        <f t="shared" si="24"/>
        <v>4.5686986891113883E-4</v>
      </c>
      <c r="DD40" s="14">
        <f t="shared" si="25"/>
        <v>1.0069645723268586E-2</v>
      </c>
      <c r="DE40" s="14">
        <f t="shared" si="26"/>
        <v>5.2037222331694984E-6</v>
      </c>
      <c r="DF40" s="23">
        <f t="shared" si="27"/>
        <v>-2.8484247483743776</v>
      </c>
      <c r="DG40" s="23">
        <f t="shared" si="28"/>
        <v>4.8351570457514672E-4</v>
      </c>
      <c r="DH40" s="14">
        <f t="shared" si="49"/>
        <v>-9.6400061550597962E-3</v>
      </c>
      <c r="DI40" s="14">
        <f t="shared" si="50"/>
        <v>5.1765836619554265E-6</v>
      </c>
      <c r="DJ40" s="14">
        <f t="shared" si="51"/>
        <v>-2.9099907770559308E-3</v>
      </c>
      <c r="DK40" s="14">
        <f t="shared" si="52"/>
        <v>4.8976760021748976E-6</v>
      </c>
    </row>
    <row r="41" spans="1:115" x14ac:dyDescent="0.25">
      <c r="A41" s="7">
        <v>3</v>
      </c>
      <c r="B41" s="7" t="s">
        <v>3</v>
      </c>
      <c r="C41" s="10">
        <v>10</v>
      </c>
      <c r="D41" s="41"/>
      <c r="E41" s="19">
        <v>0.96644747275262477</v>
      </c>
      <c r="F41" s="19">
        <v>1.1866152456647551E-3</v>
      </c>
      <c r="G41" s="19">
        <v>1.4286920912984993</v>
      </c>
      <c r="H41" s="19">
        <v>5.0459005075522426E-5</v>
      </c>
      <c r="I41" s="8" t="s">
        <v>3</v>
      </c>
      <c r="J41" s="33"/>
      <c r="K41" s="19">
        <v>3.4280466938514442E-4</v>
      </c>
      <c r="L41" s="19">
        <v>9.3234702475396064E-4</v>
      </c>
      <c r="M41" s="19">
        <v>-1.1673567545680296E-3</v>
      </c>
      <c r="N41" s="19">
        <v>1.2837704635309019E-3</v>
      </c>
      <c r="O41" s="8" t="s">
        <v>3</v>
      </c>
      <c r="Q41" s="20">
        <f t="shared" si="3"/>
        <v>0.96600000043395107</v>
      </c>
      <c r="R41" s="20">
        <f t="shared" si="4"/>
        <v>4.6960434975145248E-3</v>
      </c>
      <c r="S41" s="20">
        <f t="shared" si="5"/>
        <v>1.429999997874895</v>
      </c>
      <c r="T41" s="20">
        <f t="shared" si="6"/>
        <v>4.0142527910473538E-3</v>
      </c>
      <c r="U41" s="42" t="str">
        <f t="shared" si="7"/>
        <v>m</v>
      </c>
      <c r="W41" s="56" t="str">
        <f t="shared" si="29"/>
        <v>OK</v>
      </c>
      <c r="Y41" s="20">
        <v>0.96599999999999997</v>
      </c>
      <c r="Z41" s="20"/>
      <c r="AA41" s="20">
        <v>1.43</v>
      </c>
      <c r="AB41" s="20"/>
      <c r="AC41" t="str">
        <f t="shared" si="30"/>
        <v>m</v>
      </c>
      <c r="AE41" s="20">
        <f t="shared" si="31"/>
        <v>4.3395109727839554E-10</v>
      </c>
      <c r="AF41" s="20">
        <f t="shared" si="8"/>
        <v>4.6960434975145248E-3</v>
      </c>
      <c r="AG41" s="20">
        <f t="shared" si="32"/>
        <v>-2.125104980876813E-9</v>
      </c>
      <c r="AH41" s="20">
        <f t="shared" si="9"/>
        <v>4.0142527910473538E-3</v>
      </c>
      <c r="AI41" t="str">
        <f t="shared" si="33"/>
        <v>m</v>
      </c>
      <c r="AJ41" s="20">
        <f t="shared" si="34"/>
        <v>1.0466808323961185E-4</v>
      </c>
      <c r="AK41" s="20"/>
      <c r="AL41" s="20">
        <f t="shared" si="35"/>
        <v>-1.4055194693263218E-4</v>
      </c>
      <c r="AM41" s="20"/>
      <c r="AN41" t="str">
        <f t="shared" si="36"/>
        <v>m</v>
      </c>
      <c r="AP41" s="11">
        <f t="shared" si="10"/>
        <v>10</v>
      </c>
      <c r="AQ41" s="11" t="str">
        <f t="shared" si="11"/>
        <v>Hz</v>
      </c>
      <c r="AR41" s="12">
        <f t="shared" si="12"/>
        <v>1E-3</v>
      </c>
      <c r="AS41" s="13">
        <f t="shared" si="37"/>
        <v>9.6610466808323963E-4</v>
      </c>
      <c r="AT41" s="13">
        <f t="shared" si="38"/>
        <v>1.5090814145736438E-6</v>
      </c>
      <c r="AU41" s="13">
        <f t="shared" si="39"/>
        <v>1.4298594480530674E-3</v>
      </c>
      <c r="AV41" s="13">
        <f t="shared" si="40"/>
        <v>1.2847617344190938E-6</v>
      </c>
      <c r="AW41" s="17">
        <f t="shared" si="41"/>
        <v>1.725646623987324E-3</v>
      </c>
      <c r="AX41" s="14">
        <f t="shared" si="42"/>
        <v>1.3590605295116806E-6</v>
      </c>
      <c r="AY41" s="17">
        <f t="shared" si="43"/>
        <v>0.97659058435985002</v>
      </c>
      <c r="AZ41" s="13">
        <f t="shared" si="44"/>
        <v>8.3593614323659133E-4</v>
      </c>
      <c r="BB41" s="12">
        <f>IFERROR(MATCH(AW41 - 0.000001,'Ref Z list'!$C$10:$C$35,1),1)</f>
        <v>2</v>
      </c>
      <c r="BC41" s="12" t="str">
        <f>INDEX('Ref Z list'!$D$10:$D$35,BB41)</f>
        <v>1m</v>
      </c>
      <c r="BD41" s="12">
        <f>INDEX('Ref Z list'!$C$10:$C$35,BB41)</f>
        <v>1E-3</v>
      </c>
      <c r="BE41" s="12">
        <f>IFERROR(MATCH(AP41&amp;AQ41&amp;A41&amp;B41&amp;BC41,'Cal Data'!$AR$45:$AR$1147,0),0)</f>
        <v>46</v>
      </c>
      <c r="BF41" s="12">
        <f t="shared" si="45"/>
        <v>2</v>
      </c>
      <c r="BG41" s="12" t="str">
        <f>INDEX('Ref Z list'!$D$10:$D$35,BF41+1)</f>
        <v>3m</v>
      </c>
      <c r="BH41" s="12">
        <f>IFERROR(MATCH(AP41&amp;AQ41&amp;A41&amp;B41&amp;BG41,'Cal Data'!$AR$45:$AR$1147,0),0)</f>
        <v>64</v>
      </c>
      <c r="BI41" s="12">
        <f t="shared" si="46"/>
        <v>2</v>
      </c>
      <c r="BJ41" s="12" t="str">
        <f>INDEX('Ref Z list'!$D$10:$D$35,BI41)</f>
        <v>1m</v>
      </c>
      <c r="BK41" s="12" t="str">
        <f>IF(INDEX('Ref Z list'!$D$10:$D$35,BI41+1)=0,BJ41,INDEX('Ref Z list'!$D$10:$D$35,BI41+1))</f>
        <v>3m</v>
      </c>
      <c r="BL41" s="12">
        <f>INDEX('Ref Z list'!$C$10:$C$35,BI41)</f>
        <v>1E-3</v>
      </c>
      <c r="BM41" s="12">
        <f>INDEX('Ref Z list'!$C$10:$C$35,BI41+1)</f>
        <v>3.0000000000000001E-3</v>
      </c>
      <c r="BN41" s="14" t="str">
        <f t="shared" si="47"/>
        <v>10Hz3m1m</v>
      </c>
      <c r="BO41" s="14" t="str">
        <f t="shared" si="48"/>
        <v>10Hz3m3m</v>
      </c>
      <c r="BP41" s="12">
        <f>IFERROR(MATCH(BN41,'Cal Data'!$AR$45:$AR$1147,0),0)</f>
        <v>46</v>
      </c>
      <c r="BQ41" s="12">
        <f>IFERROR(MATCH(BO41,'Cal Data'!$AR$45:$AR$1147,0),0)</f>
        <v>64</v>
      </c>
      <c r="BS41" s="14" t="str">
        <f>INDEX('Cal Data'!AR$45:AR$1147,$BP41)</f>
        <v>10Hz3m1m</v>
      </c>
      <c r="BT41" s="14">
        <f>INDEX('Cal Data'!AS$45:AS$1147,$BP41)</f>
        <v>3.7736812216098217E-8</v>
      </c>
      <c r="BU41" s="14">
        <f>INDEX('Cal Data'!AT$45:AT$1147,$BP41)</f>
        <v>2.4236318141906106E-3</v>
      </c>
      <c r="BV41" s="14">
        <f>INDEX('Cal Data'!AU$45:AU$1147,$BP41)</f>
        <v>1.0001927926824387E-7</v>
      </c>
      <c r="BW41" s="14">
        <f>INDEX('Cal Data'!AV$45:AV$1147,$BP41)</f>
        <v>1.6398931163641199E-3</v>
      </c>
      <c r="BX41" s="14" t="str">
        <f>INDEX('Cal Data'!AR$45:AR$1147,$BQ41)</f>
        <v>10Hz3m3m</v>
      </c>
      <c r="BY41" s="14">
        <f>INDEX('Cal Data'!AS$45:AS$1147,$BQ41)</f>
        <v>7.844577258695612E-8</v>
      </c>
      <c r="BZ41" s="14">
        <f>INDEX('Cal Data'!AT$45:AT$1147,$BQ41)</f>
        <v>2.5183475652598574E-3</v>
      </c>
      <c r="CA41" s="14">
        <f>INDEX('Cal Data'!AU$45:AU$1147,$BQ41)</f>
        <v>2.657206213891343E-7</v>
      </c>
      <c r="CB41" s="14">
        <f>INDEX('Cal Data'!AV$45:AV$1147,$BQ41)</f>
        <v>3.6640957032009723E-3</v>
      </c>
      <c r="CD41" s="14">
        <f t="shared" si="13"/>
        <v>5.2506972045671619E-8</v>
      </c>
      <c r="CE41" s="14">
        <f t="shared" si="14"/>
        <v>2.5183475652598574E-3</v>
      </c>
      <c r="CF41" s="14">
        <f t="shared" si="15"/>
        <v>1.6013958901834022E-7</v>
      </c>
      <c r="CG41" s="14">
        <f t="shared" si="16"/>
        <v>2.3743210030664048E-3</v>
      </c>
      <c r="CI41" s="14">
        <f t="shared" si="17"/>
        <v>9.661571750552853E-4</v>
      </c>
      <c r="CJ41" s="14">
        <f t="shared" si="18"/>
        <v>2.5183493738473051E-3</v>
      </c>
      <c r="CK41" s="14">
        <f t="shared" si="19"/>
        <v>1.4300195876420859E-3</v>
      </c>
      <c r="CL41" s="14">
        <f t="shared" si="20"/>
        <v>2.3743223934531541E-3</v>
      </c>
      <c r="CN41">
        <f>INDEX('Cal Data'!BB$45:BB$1039,$BP41)</f>
        <v>1.000037740614498</v>
      </c>
      <c r="CO41">
        <f>INDEX('Cal Data'!BC$45:BC$1039,$BP41)</f>
        <v>3.7841402663544499E-3</v>
      </c>
      <c r="CP41">
        <f>INDEX('Cal Data'!BD$45:BD$1039,$BP41)</f>
        <v>9.9998932850898863E-5</v>
      </c>
      <c r="CQ41">
        <f>INDEX('Cal Data'!BE$45:BE$1039,$BP41)</f>
        <v>3.2292491688786173E-3</v>
      </c>
      <c r="CR41" t="str">
        <f>INDEX('Cal Data'!BF$45:BF$1039,$BP41)</f>
        <v>OK</v>
      </c>
      <c r="CS41">
        <f>INDEX('Cal Data'!BB$45:BB$1039,$BQ41)</f>
        <v>1.0000261472736445</v>
      </c>
      <c r="CT41">
        <f>INDEX('Cal Data'!BC$45:BC$1039,$BQ41)</f>
        <v>1.1208967802278083E-3</v>
      </c>
      <c r="CU41">
        <f>INDEX('Cal Data'!BD$45:BD$1039,$BQ41)</f>
        <v>8.8571917975485275E-5</v>
      </c>
      <c r="CV41">
        <f>INDEX('Cal Data'!BE$45:BE$1039,$BQ41)</f>
        <v>1.237893015787064E-3</v>
      </c>
      <c r="CW41" t="str">
        <f>INDEX('Cal Data'!BF$45:BF$1039,$BQ41)</f>
        <v>OK</v>
      </c>
      <c r="CY41" s="14">
        <f t="shared" si="21"/>
        <v>1.0000335342801725</v>
      </c>
      <c r="CZ41" s="14">
        <f t="shared" si="22"/>
        <v>1.1208967802278083E-3</v>
      </c>
      <c r="DA41" s="14">
        <f t="shared" si="23"/>
        <v>9.5852945467600468E-5</v>
      </c>
      <c r="DB41" s="14">
        <f t="shared" si="24"/>
        <v>2.5067387340549823E-3</v>
      </c>
      <c r="DD41" s="14">
        <f t="shared" si="25"/>
        <v>1.7257044923046916E-3</v>
      </c>
      <c r="DE41" s="14">
        <f t="shared" si="26"/>
        <v>3.3361039062973858E-6</v>
      </c>
      <c r="DF41" s="23">
        <f t="shared" si="27"/>
        <v>0.97668643730531768</v>
      </c>
      <c r="DG41" s="23">
        <f t="shared" si="28"/>
        <v>3.0131206452926247E-3</v>
      </c>
      <c r="DH41" s="14">
        <f t="shared" si="49"/>
        <v>9.6600000043395111E-4</v>
      </c>
      <c r="DI41" s="14">
        <f t="shared" si="50"/>
        <v>4.6960434975145252E-6</v>
      </c>
      <c r="DJ41" s="14">
        <f t="shared" si="51"/>
        <v>1.4299999978748951E-3</v>
      </c>
      <c r="DK41" s="14">
        <f t="shared" si="52"/>
        <v>4.0142527910473536E-6</v>
      </c>
    </row>
    <row r="42" spans="1:115" x14ac:dyDescent="0.25">
      <c r="A42" s="7">
        <v>10</v>
      </c>
      <c r="B42" s="7" t="s">
        <v>3</v>
      </c>
      <c r="C42" s="10">
        <v>50</v>
      </c>
      <c r="D42" s="41"/>
      <c r="E42" s="19">
        <v>0.72705348897624733</v>
      </c>
      <c r="F42" s="19">
        <v>1.3545345682603716E-3</v>
      </c>
      <c r="G42" s="19">
        <v>-3.2720032724018759</v>
      </c>
      <c r="H42" s="19">
        <v>7.5718559481579564E-4</v>
      </c>
      <c r="I42" s="8" t="s">
        <v>3</v>
      </c>
      <c r="J42" s="33"/>
      <c r="K42" s="19">
        <v>1.3257812706799089E-3</v>
      </c>
      <c r="L42" s="19">
        <v>2.3330266910859723E-4</v>
      </c>
      <c r="M42" s="19">
        <v>-1.7040826062549516E-3</v>
      </c>
      <c r="N42" s="19">
        <v>1.9674881666174988E-3</v>
      </c>
      <c r="O42" s="8" t="s">
        <v>3</v>
      </c>
      <c r="Q42" s="20">
        <f t="shared" si="3"/>
        <v>0.72599999842271978</v>
      </c>
      <c r="R42" s="20">
        <f t="shared" si="4"/>
        <v>6.0418371598565442E-3</v>
      </c>
      <c r="S42" s="20">
        <f t="shared" si="5"/>
        <v>-3.2700000126638704</v>
      </c>
      <c r="T42" s="20">
        <f t="shared" si="6"/>
        <v>4.2797263020173948E-3</v>
      </c>
      <c r="U42" s="42" t="str">
        <f t="shared" si="7"/>
        <v>m</v>
      </c>
      <c r="W42" s="56" t="str">
        <f t="shared" si="29"/>
        <v>OK</v>
      </c>
      <c r="Y42" s="20">
        <v>0.72599999999999998</v>
      </c>
      <c r="Z42" s="20"/>
      <c r="AA42" s="20">
        <v>-3.27</v>
      </c>
      <c r="AB42" s="20"/>
      <c r="AC42" t="str">
        <f t="shared" si="30"/>
        <v>m</v>
      </c>
      <c r="AE42" s="20">
        <f t="shared" si="31"/>
        <v>-1.577280195341757E-9</v>
      </c>
      <c r="AF42" s="20">
        <f t="shared" si="8"/>
        <v>6.0418371598565442E-3</v>
      </c>
      <c r="AG42" s="20">
        <f t="shared" si="32"/>
        <v>-1.266387039677852E-8</v>
      </c>
      <c r="AH42" s="20">
        <f t="shared" si="9"/>
        <v>4.2797263020173948E-3</v>
      </c>
      <c r="AI42" t="str">
        <f t="shared" si="33"/>
        <v>m</v>
      </c>
      <c r="AJ42" s="20">
        <f t="shared" si="34"/>
        <v>-2.7229229443259673E-4</v>
      </c>
      <c r="AK42" s="20"/>
      <c r="AL42" s="20">
        <f t="shared" si="35"/>
        <v>-2.9918979562104653E-4</v>
      </c>
      <c r="AM42" s="20"/>
      <c r="AN42" t="str">
        <f t="shared" si="36"/>
        <v>m</v>
      </c>
      <c r="AP42" s="11">
        <f t="shared" si="10"/>
        <v>50</v>
      </c>
      <c r="AQ42" s="11" t="str">
        <f t="shared" si="11"/>
        <v>Hz</v>
      </c>
      <c r="AR42" s="12">
        <f t="shared" si="12"/>
        <v>1E-3</v>
      </c>
      <c r="AS42" s="13">
        <f t="shared" si="37"/>
        <v>7.2572770770556745E-4</v>
      </c>
      <c r="AT42" s="13">
        <f t="shared" si="38"/>
        <v>1.3744795495115621E-6</v>
      </c>
      <c r="AU42" s="13">
        <f t="shared" si="39"/>
        <v>-3.270299189795621E-3</v>
      </c>
      <c r="AV42" s="13">
        <f t="shared" si="40"/>
        <v>2.1081602668621843E-6</v>
      </c>
      <c r="AW42" s="17">
        <f t="shared" si="41"/>
        <v>3.3498563396822667E-3</v>
      </c>
      <c r="AX42" s="14">
        <f t="shared" si="42"/>
        <v>2.0795226470076405E-6</v>
      </c>
      <c r="AY42" s="17">
        <f t="shared" si="43"/>
        <v>-1.3524203794503615</v>
      </c>
      <c r="AZ42" s="13">
        <f t="shared" si="44"/>
        <v>4.2313278910094545E-4</v>
      </c>
      <c r="BB42" s="12">
        <f>IFERROR(MATCH(AW42 - 0.000001,'Ref Z list'!$C$10:$C$35,1),1)</f>
        <v>3</v>
      </c>
      <c r="BC42" s="12" t="str">
        <f>INDEX('Ref Z list'!$D$10:$D$35,BB42)</f>
        <v>3m</v>
      </c>
      <c r="BD42" s="12">
        <f>INDEX('Ref Z list'!$C$10:$C$35,BB42)</f>
        <v>3.0000000000000001E-3</v>
      </c>
      <c r="BE42" s="12">
        <f>IFERROR(MATCH(AP42&amp;AQ42&amp;A42&amp;B42&amp;BC42,'Cal Data'!$AR$45:$AR$1147,0),0)</f>
        <v>84</v>
      </c>
      <c r="BF42" s="12">
        <f t="shared" si="45"/>
        <v>3</v>
      </c>
      <c r="BG42" s="12" t="str">
        <f>INDEX('Ref Z list'!$D$10:$D$35,BF42+1)</f>
        <v>10m</v>
      </c>
      <c r="BH42" s="12">
        <f>IFERROR(MATCH(AP42&amp;AQ42&amp;A42&amp;B42&amp;BG42,'Cal Data'!$AR$45:$AR$1147,0),0)</f>
        <v>102</v>
      </c>
      <c r="BI42" s="12">
        <f t="shared" si="46"/>
        <v>3</v>
      </c>
      <c r="BJ42" s="12" t="str">
        <f>INDEX('Ref Z list'!$D$10:$D$35,BI42)</f>
        <v>3m</v>
      </c>
      <c r="BK42" s="12" t="str">
        <f>IF(INDEX('Ref Z list'!$D$10:$D$35,BI42+1)=0,BJ42,INDEX('Ref Z list'!$D$10:$D$35,BI42+1))</f>
        <v>10m</v>
      </c>
      <c r="BL42" s="12">
        <f>INDEX('Ref Z list'!$C$10:$C$35,BI42)</f>
        <v>3.0000000000000001E-3</v>
      </c>
      <c r="BM42" s="12">
        <f>INDEX('Ref Z list'!$C$10:$C$35,BI42+1)</f>
        <v>0.01</v>
      </c>
      <c r="BN42" s="14" t="str">
        <f t="shared" si="47"/>
        <v>50Hz10m3m</v>
      </c>
      <c r="BO42" s="14" t="str">
        <f t="shared" si="48"/>
        <v>50Hz10m10m</v>
      </c>
      <c r="BP42" s="12">
        <f>IFERROR(MATCH(BN42,'Cal Data'!$AR$45:$AR$1147,0),0)</f>
        <v>84</v>
      </c>
      <c r="BQ42" s="12">
        <f>IFERROR(MATCH(BO42,'Cal Data'!$AR$45:$AR$1147,0),0)</f>
        <v>102</v>
      </c>
      <c r="BS42" s="14" t="str">
        <f>INDEX('Cal Data'!AR$45:AR$1147,$BP42)</f>
        <v>50Hz10m3m</v>
      </c>
      <c r="BT42" s="14">
        <f>INDEX('Cal Data'!AS$45:AS$1147,$BP42)</f>
        <v>-2.1912970745276497E-7</v>
      </c>
      <c r="BU42" s="14">
        <f>INDEX('Cal Data'!AT$45:AT$1147,$BP42)</f>
        <v>1.0098518766704346E-3</v>
      </c>
      <c r="BV42" s="14">
        <f>INDEX('Cal Data'!AU$45:AU$1147,$BP42)</f>
        <v>2.999089099616148E-7</v>
      </c>
      <c r="BW42" s="14">
        <f>INDEX('Cal Data'!AV$45:AV$1147,$BP42)</f>
        <v>3.4197523662174447E-3</v>
      </c>
      <c r="BX42" s="14" t="str">
        <f>INDEX('Cal Data'!AR$45:AR$1147,$BQ42)</f>
        <v>50Hz10m10m</v>
      </c>
      <c r="BY42" s="14">
        <f>INDEX('Cal Data'!AS$45:AS$1147,$BQ42)</f>
        <v>-5.0330336969287015E-8</v>
      </c>
      <c r="BZ42" s="14">
        <f>INDEX('Cal Data'!AT$45:AT$1147,$BQ42)</f>
        <v>1.656666655430954E-4</v>
      </c>
      <c r="CA42" s="14">
        <f>INDEX('Cal Data'!AU$45:AU$1147,$BQ42)</f>
        <v>7.4204098773165009E-7</v>
      </c>
      <c r="CB42" s="14">
        <f>INDEX('Cal Data'!AV$45:AV$1147,$BQ42)</f>
        <v>2.9583941675662536E-4</v>
      </c>
      <c r="CD42" s="14">
        <f t="shared" si="13"/>
        <v>-2.106932031816192E-7</v>
      </c>
      <c r="CE42" s="14">
        <f t="shared" si="14"/>
        <v>1.656666655430954E-4</v>
      </c>
      <c r="CF42" s="14">
        <f t="shared" si="15"/>
        <v>3.2200644001657761E-7</v>
      </c>
      <c r="CG42" s="14">
        <f t="shared" si="16"/>
        <v>3.263620830505388E-3</v>
      </c>
      <c r="CI42" s="14">
        <f t="shared" si="17"/>
        <v>7.255170145023858E-4</v>
      </c>
      <c r="CJ42" s="14">
        <f t="shared" si="18"/>
        <v>1.656894711449582E-4</v>
      </c>
      <c r="CK42" s="14">
        <f t="shared" si="19"/>
        <v>-3.2699771833556044E-3</v>
      </c>
      <c r="CL42" s="14">
        <f t="shared" si="20"/>
        <v>3.2636235540680117E-3</v>
      </c>
      <c r="CN42">
        <f>INDEX('Cal Data'!BB$45:BB$1039,$BP42)</f>
        <v>0.99992702840986969</v>
      </c>
      <c r="CO42">
        <f>INDEX('Cal Data'!BC$45:BC$1039,$BP42)</f>
        <v>3.963562432032324E-4</v>
      </c>
      <c r="CP42">
        <f>INDEX('Cal Data'!BD$45:BD$1039,$BP42)</f>
        <v>9.9998879425179719E-5</v>
      </c>
      <c r="CQ42">
        <f>INDEX('Cal Data'!BE$45:BE$1039,$BP42)</f>
        <v>1.6890292096212209E-3</v>
      </c>
      <c r="CR42" t="str">
        <f>INDEX('Cal Data'!BF$45:BF$1039,$BP42)</f>
        <v>OK</v>
      </c>
      <c r="CS42">
        <f>INDEX('Cal Data'!BB$45:BB$1039,$BQ42)</f>
        <v>0.9999949940313827</v>
      </c>
      <c r="CT42">
        <f>INDEX('Cal Data'!BC$45:BC$1039,$BQ42)</f>
        <v>8.1973316438278232E-5</v>
      </c>
      <c r="CU42">
        <f>INDEX('Cal Data'!BD$45:BD$1039,$BQ42)</f>
        <v>7.4197060638602505E-5</v>
      </c>
      <c r="CV42">
        <f>INDEX('Cal Data'!BE$45:BE$1039,$BQ42)</f>
        <v>2.8900906964603526E-4</v>
      </c>
      <c r="CW42" t="str">
        <f>INDEX('Cal Data'!BF$45:BF$1039,$BQ42)</f>
        <v>OK</v>
      </c>
      <c r="CY42" s="14">
        <f t="shared" si="21"/>
        <v>0.99993042529609355</v>
      </c>
      <c r="CZ42" s="14">
        <f t="shared" si="22"/>
        <v>8.1973316438278232E-5</v>
      </c>
      <c r="DA42" s="14">
        <f t="shared" si="23"/>
        <v>9.8709318014062993E-5</v>
      </c>
      <c r="DB42" s="14">
        <f t="shared" si="24"/>
        <v>1.6190569350993389E-3</v>
      </c>
      <c r="DD42" s="14">
        <f t="shared" si="25"/>
        <v>3.349623274419304E-3</v>
      </c>
      <c r="DE42" s="14">
        <f t="shared" si="26"/>
        <v>4.1681005598678352E-6</v>
      </c>
      <c r="DF42" s="23">
        <f t="shared" si="27"/>
        <v>-1.3523216701323475</v>
      </c>
      <c r="DG42" s="23">
        <f t="shared" si="28"/>
        <v>1.8268855431971226E-3</v>
      </c>
      <c r="DH42" s="14">
        <f t="shared" si="49"/>
        <v>7.2599999842271978E-4</v>
      </c>
      <c r="DI42" s="14">
        <f t="shared" si="50"/>
        <v>6.0418371598565444E-6</v>
      </c>
      <c r="DJ42" s="14">
        <f t="shared" si="51"/>
        <v>-3.2700000126638703E-3</v>
      </c>
      <c r="DK42" s="14">
        <f t="shared" si="52"/>
        <v>4.2797263020173953E-6</v>
      </c>
    </row>
    <row r="43" spans="1:115" x14ac:dyDescent="0.25">
      <c r="A43" s="7">
        <v>10</v>
      </c>
      <c r="B43" s="7" t="s">
        <v>3</v>
      </c>
      <c r="C43" s="10">
        <v>0.01</v>
      </c>
      <c r="D43" s="41"/>
      <c r="E43" s="19">
        <v>1.2307418057869346</v>
      </c>
      <c r="F43" s="19">
        <v>8.9369521204692517E-4</v>
      </c>
      <c r="G43" s="19">
        <v>9.8986391792144275</v>
      </c>
      <c r="H43" s="19">
        <v>9.2124996390759455E-4</v>
      </c>
      <c r="I43" s="8" t="s">
        <v>3</v>
      </c>
      <c r="J43" s="33"/>
      <c r="K43" s="19">
        <v>8.5719213668426739E-5</v>
      </c>
      <c r="L43" s="19">
        <v>8.2166867376024574E-4</v>
      </c>
      <c r="M43" s="19">
        <v>-3.751725031621832E-4</v>
      </c>
      <c r="N43" s="19">
        <v>1.6338533759311558E-3</v>
      </c>
      <c r="O43" s="8" t="s">
        <v>3</v>
      </c>
      <c r="Q43" s="20">
        <f t="shared" si="3"/>
        <v>1.2300000609493744</v>
      </c>
      <c r="R43" s="20">
        <f t="shared" si="4"/>
        <v>3.1233138304025509E-3</v>
      </c>
      <c r="S43" s="20">
        <f t="shared" si="5"/>
        <v>9.9000002034474406</v>
      </c>
      <c r="T43" s="20">
        <f t="shared" si="6"/>
        <v>5.0297489549640259E-3</v>
      </c>
      <c r="U43" s="42" t="str">
        <f t="shared" si="7"/>
        <v>m</v>
      </c>
      <c r="W43" s="56" t="str">
        <f t="shared" si="29"/>
        <v>OK</v>
      </c>
      <c r="Y43" s="20">
        <v>1.23</v>
      </c>
      <c r="Z43" s="20"/>
      <c r="AA43" s="20">
        <v>9.9</v>
      </c>
      <c r="AB43" s="20"/>
      <c r="AC43" t="str">
        <f t="shared" si="30"/>
        <v>m</v>
      </c>
      <c r="AE43" s="20">
        <f t="shared" si="31"/>
        <v>6.0949374436347625E-8</v>
      </c>
      <c r="AF43" s="20">
        <f t="shared" si="8"/>
        <v>3.1233138304025509E-3</v>
      </c>
      <c r="AG43" s="20">
        <f t="shared" si="32"/>
        <v>2.0344744022793293E-7</v>
      </c>
      <c r="AH43" s="20">
        <f t="shared" si="9"/>
        <v>5.0297489549640259E-3</v>
      </c>
      <c r="AI43" t="str">
        <f t="shared" si="33"/>
        <v>m</v>
      </c>
      <c r="AJ43" s="20">
        <f t="shared" si="34"/>
        <v>6.5608657326610142E-4</v>
      </c>
      <c r="AK43" s="20"/>
      <c r="AL43" s="20">
        <f t="shared" si="35"/>
        <v>-9.856482824108781E-4</v>
      </c>
      <c r="AM43" s="20"/>
      <c r="AN43" t="str">
        <f t="shared" si="36"/>
        <v>m</v>
      </c>
      <c r="AP43" s="11">
        <f t="shared" si="10"/>
        <v>10</v>
      </c>
      <c r="AQ43" s="11" t="str">
        <f t="shared" si="11"/>
        <v>mHz</v>
      </c>
      <c r="AR43" s="12">
        <f t="shared" si="12"/>
        <v>1E-3</v>
      </c>
      <c r="AS43" s="13">
        <f t="shared" si="37"/>
        <v>1.230656086573266E-3</v>
      </c>
      <c r="AT43" s="13">
        <f t="shared" si="38"/>
        <v>1.2140142262241081E-6</v>
      </c>
      <c r="AU43" s="13">
        <f t="shared" si="39"/>
        <v>9.8990143517175902E-3</v>
      </c>
      <c r="AV43" s="13">
        <f t="shared" si="40"/>
        <v>1.8756807697583773E-6</v>
      </c>
      <c r="AW43" s="17">
        <f t="shared" si="41"/>
        <v>9.9752192727243175E-3</v>
      </c>
      <c r="AX43" s="14">
        <f t="shared" si="42"/>
        <v>1.8673677687719992E-6</v>
      </c>
      <c r="AY43" s="17">
        <f t="shared" si="43"/>
        <v>1.4471098699087941</v>
      </c>
      <c r="AZ43" s="13">
        <f t="shared" si="44"/>
        <v>1.2298101716440754E-4</v>
      </c>
      <c r="BB43" s="12">
        <f>IFERROR(MATCH(AW43 - 0.000001,'Ref Z list'!$C$10:$C$35,1),1)</f>
        <v>3</v>
      </c>
      <c r="BC43" s="12" t="str">
        <f>INDEX('Ref Z list'!$D$10:$D$35,BB43)</f>
        <v>3m</v>
      </c>
      <c r="BD43" s="12">
        <f>INDEX('Ref Z list'!$C$10:$C$35,BB43)</f>
        <v>3.0000000000000001E-3</v>
      </c>
      <c r="BE43" s="12">
        <f>IFERROR(MATCH(AP43&amp;AQ43&amp;A43&amp;B43&amp;BC43,'Cal Data'!$AR$45:$AR$1147,0),0)</f>
        <v>73</v>
      </c>
      <c r="BF43" s="12">
        <f t="shared" si="45"/>
        <v>3</v>
      </c>
      <c r="BG43" s="12" t="str">
        <f>INDEX('Ref Z list'!$D$10:$D$35,BF43+1)</f>
        <v>10m</v>
      </c>
      <c r="BH43" s="12">
        <f>IFERROR(MATCH(AP43&amp;AQ43&amp;A43&amp;B43&amp;BG43,'Cal Data'!$AR$45:$AR$1147,0),0)</f>
        <v>91</v>
      </c>
      <c r="BI43" s="12">
        <f t="shared" si="46"/>
        <v>3</v>
      </c>
      <c r="BJ43" s="12" t="str">
        <f>INDEX('Ref Z list'!$D$10:$D$35,BI43)</f>
        <v>3m</v>
      </c>
      <c r="BK43" s="12" t="str">
        <f>IF(INDEX('Ref Z list'!$D$10:$D$35,BI43+1)=0,BJ43,INDEX('Ref Z list'!$D$10:$D$35,BI43+1))</f>
        <v>10m</v>
      </c>
      <c r="BL43" s="12">
        <f>INDEX('Ref Z list'!$C$10:$C$35,BI43)</f>
        <v>3.0000000000000001E-3</v>
      </c>
      <c r="BM43" s="12">
        <f>INDEX('Ref Z list'!$C$10:$C$35,BI43+1)</f>
        <v>0.01</v>
      </c>
      <c r="BN43" s="14" t="str">
        <f t="shared" si="47"/>
        <v>10mHz10m3m</v>
      </c>
      <c r="BO43" s="14" t="str">
        <f t="shared" si="48"/>
        <v>10mHz10m10m</v>
      </c>
      <c r="BP43" s="12">
        <f>IFERROR(MATCH(BN43,'Cal Data'!$AR$45:$AR$1147,0),0)</f>
        <v>73</v>
      </c>
      <c r="BQ43" s="12">
        <f>IFERROR(MATCH(BO43,'Cal Data'!$AR$45:$AR$1147,0),0)</f>
        <v>91</v>
      </c>
      <c r="BS43" s="14" t="str">
        <f>INDEX('Cal Data'!AR$45:AR$1147,$BP43)</f>
        <v>10mHz10m3m</v>
      </c>
      <c r="BT43" s="14">
        <f>INDEX('Cal Data'!AS$45:AS$1147,$BP43)</f>
        <v>-1.2909050680623077E-7</v>
      </c>
      <c r="BU43" s="14">
        <f>INDEX('Cal Data'!AT$45:AT$1147,$BP43)</f>
        <v>1.7510703772519202E-3</v>
      </c>
      <c r="BV43" s="14">
        <f>INDEX('Cal Data'!AU$45:AU$1147,$BP43)</f>
        <v>2.9998066178013193E-7</v>
      </c>
      <c r="BW43" s="14">
        <f>INDEX('Cal Data'!AV$45:AV$1147,$BP43)</f>
        <v>2.8599550516233453E-3</v>
      </c>
      <c r="BX43" s="14" t="str">
        <f>INDEX('Cal Data'!AR$45:AR$1147,$BQ43)</f>
        <v>10mHz10m10m</v>
      </c>
      <c r="BY43" s="14">
        <f>INDEX('Cal Data'!AS$45:AS$1147,$BQ43)</f>
        <v>9.0451340655980927E-7</v>
      </c>
      <c r="BZ43" s="14">
        <f>INDEX('Cal Data'!AT$45:AT$1147,$BQ43)</f>
        <v>2.9623077201558451E-3</v>
      </c>
      <c r="CA43" s="14">
        <f>INDEX('Cal Data'!AU$45:AU$1147,$BQ43)</f>
        <v>7.7359208296480416E-7</v>
      </c>
      <c r="CB43" s="14">
        <f>INDEX('Cal Data'!AV$45:AV$1147,$BQ43)</f>
        <v>2.8383763151845331E-4</v>
      </c>
      <c r="CD43" s="14">
        <f t="shared" si="13"/>
        <v>9.0085434131863748E-7</v>
      </c>
      <c r="CE43" s="14">
        <f t="shared" si="14"/>
        <v>2.9623077201558451E-3</v>
      </c>
      <c r="CF43" s="14">
        <f t="shared" si="15"/>
        <v>7.7191544932722895E-7</v>
      </c>
      <c r="CG43" s="14">
        <f t="shared" si="16"/>
        <v>2.9295735483527569E-4</v>
      </c>
      <c r="CI43" s="14">
        <f t="shared" si="17"/>
        <v>1.2315569409145847E-3</v>
      </c>
      <c r="CJ43" s="14">
        <f t="shared" si="18"/>
        <v>2.9623087152113444E-3</v>
      </c>
      <c r="CK43" s="14">
        <f t="shared" si="19"/>
        <v>9.8997862671669178E-3</v>
      </c>
      <c r="CL43" s="14">
        <f t="shared" si="20"/>
        <v>2.929813722158489E-4</v>
      </c>
      <c r="CN43">
        <f>INDEX('Cal Data'!BB$45:BB$1039,$BP43)</f>
        <v>0.9999569630742402</v>
      </c>
      <c r="CO43">
        <f>INDEX('Cal Data'!BC$45:BC$1039,$BP43)</f>
        <v>1.4151173987529413E-3</v>
      </c>
      <c r="CP43">
        <f>INDEX('Cal Data'!BD$45:BD$1039,$BP43)</f>
        <v>1.000010963030411E-4</v>
      </c>
      <c r="CQ43">
        <f>INDEX('Cal Data'!BE$45:BE$1039,$BP43)</f>
        <v>1.085068979309857E-3</v>
      </c>
      <c r="CR43" t="str">
        <f>INDEX('Cal Data'!BF$45:BF$1039,$BP43)</f>
        <v>OK</v>
      </c>
      <c r="CS43">
        <f>INDEX('Cal Data'!BB$45:BB$1039,$BQ43)</f>
        <v>1.0000904370057937</v>
      </c>
      <c r="CT43">
        <f>INDEX('Cal Data'!BC$45:BC$1039,$BQ43)</f>
        <v>3.4134279781160141E-4</v>
      </c>
      <c r="CU43">
        <f>INDEX('Cal Data'!BD$45:BD$1039,$BQ43)</f>
        <v>7.7368834011247537E-5</v>
      </c>
      <c r="CV43">
        <f>INDEX('Cal Data'!BE$45:BE$1039,$BQ43)</f>
        <v>1.840872973258472E-4</v>
      </c>
      <c r="CW43" t="str">
        <f>INDEX('Cal Data'!BF$45:BF$1039,$BQ43)</f>
        <v>OK</v>
      </c>
      <c r="CY43" s="14">
        <f t="shared" si="21"/>
        <v>1.0000899644942085</v>
      </c>
      <c r="CZ43" s="14">
        <f t="shared" si="22"/>
        <v>3.4134279781160141E-4</v>
      </c>
      <c r="DA43" s="14">
        <f t="shared" si="23"/>
        <v>7.7448954571173917E-5</v>
      </c>
      <c r="DB43" s="14">
        <f t="shared" si="24"/>
        <v>1.8727686608893744E-4</v>
      </c>
      <c r="DD43" s="14">
        <f t="shared" si="25"/>
        <v>9.9761166882808075E-3</v>
      </c>
      <c r="DE43" s="14">
        <f t="shared" si="26"/>
        <v>5.0539158249002281E-6</v>
      </c>
      <c r="DF43" s="23">
        <f t="shared" si="27"/>
        <v>1.4471873188633653</v>
      </c>
      <c r="DG43" s="23">
        <f t="shared" si="28"/>
        <v>3.0914389352413712E-4</v>
      </c>
      <c r="DH43" s="14">
        <f t="shared" si="49"/>
        <v>1.2300000609493744E-3</v>
      </c>
      <c r="DI43" s="14">
        <f t="shared" si="50"/>
        <v>3.1233138304025509E-6</v>
      </c>
      <c r="DJ43" s="14">
        <f t="shared" si="51"/>
        <v>9.9000002034474403E-3</v>
      </c>
      <c r="DK43" s="14">
        <f t="shared" si="52"/>
        <v>5.0297489549640258E-6</v>
      </c>
    </row>
    <row r="44" spans="1:115" x14ac:dyDescent="0.25">
      <c r="A44" s="7">
        <v>3</v>
      </c>
      <c r="B44" s="7" t="s">
        <v>3</v>
      </c>
      <c r="C44" s="10">
        <v>0.1</v>
      </c>
      <c r="D44" s="41"/>
      <c r="E44" s="19">
        <v>-0.23925452313229706</v>
      </c>
      <c r="F44" s="19">
        <v>1.6982171127544722E-4</v>
      </c>
      <c r="G44" s="19">
        <v>-1.0408486337241212</v>
      </c>
      <c r="H44" s="19">
        <v>3.0381609201410401E-4</v>
      </c>
      <c r="I44" s="8" t="s">
        <v>3</v>
      </c>
      <c r="J44" s="33"/>
      <c r="K44" s="19">
        <v>-1.1330576007000594E-3</v>
      </c>
      <c r="L44" s="19">
        <v>4.7678265410746495E-4</v>
      </c>
      <c r="M44" s="19">
        <v>-7.8332391967704702E-4</v>
      </c>
      <c r="N44" s="19">
        <v>1.5434435755840182E-3</v>
      </c>
      <c r="O44" s="8" t="s">
        <v>3</v>
      </c>
      <c r="Q44" s="20">
        <f t="shared" si="3"/>
        <v>-0.23800000333052515</v>
      </c>
      <c r="R44" s="20">
        <f t="shared" si="4"/>
        <v>3.5687377172270041E-3</v>
      </c>
      <c r="S44" s="20">
        <f t="shared" si="5"/>
        <v>-1.0400000035018468</v>
      </c>
      <c r="T44" s="20">
        <f t="shared" si="6"/>
        <v>3.4856784219581211E-3</v>
      </c>
      <c r="U44" s="42" t="str">
        <f t="shared" si="7"/>
        <v>m</v>
      </c>
      <c r="W44" s="56" t="str">
        <f t="shared" si="29"/>
        <v>OK</v>
      </c>
      <c r="Y44" s="20">
        <v>-0.23800000000000002</v>
      </c>
      <c r="Z44" s="20"/>
      <c r="AA44" s="20">
        <v>-1.0399999999999998</v>
      </c>
      <c r="AB44" s="20"/>
      <c r="AC44" t="str">
        <f t="shared" si="30"/>
        <v>m</v>
      </c>
      <c r="AE44" s="20">
        <f t="shared" si="31"/>
        <v>-3.330525133460327E-9</v>
      </c>
      <c r="AF44" s="20">
        <f t="shared" si="8"/>
        <v>3.5687377172270041E-3</v>
      </c>
      <c r="AG44" s="20">
        <f t="shared" si="32"/>
        <v>-3.50184703457046E-9</v>
      </c>
      <c r="AH44" s="20">
        <f t="shared" si="9"/>
        <v>3.4856784219581211E-3</v>
      </c>
      <c r="AI44" t="str">
        <f t="shared" si="33"/>
        <v>m</v>
      </c>
      <c r="AJ44" s="20">
        <f t="shared" si="34"/>
        <v>-1.2146553159697593E-4</v>
      </c>
      <c r="AK44" s="20"/>
      <c r="AL44" s="20">
        <f t="shared" si="35"/>
        <v>-6.5309804444302344E-5</v>
      </c>
      <c r="AM44" s="20"/>
      <c r="AN44" t="str">
        <f t="shared" si="36"/>
        <v>m</v>
      </c>
      <c r="AP44" s="11">
        <f t="shared" si="10"/>
        <v>100</v>
      </c>
      <c r="AQ44" s="11" t="str">
        <f t="shared" si="11"/>
        <v>mHz</v>
      </c>
      <c r="AR44" s="12">
        <f t="shared" si="12"/>
        <v>1E-3</v>
      </c>
      <c r="AS44" s="13">
        <f t="shared" si="37"/>
        <v>-2.3812146553159699E-4</v>
      </c>
      <c r="AT44" s="13">
        <f t="shared" si="38"/>
        <v>5.061236142270779E-7</v>
      </c>
      <c r="AU44" s="13">
        <f t="shared" si="39"/>
        <v>-1.0400653098044442E-3</v>
      </c>
      <c r="AV44" s="13">
        <f t="shared" si="40"/>
        <v>1.5730614383355476E-6</v>
      </c>
      <c r="AW44" s="17">
        <f t="shared" si="41"/>
        <v>1.0669759514654162E-3</v>
      </c>
      <c r="AX44" s="14">
        <f t="shared" si="42"/>
        <v>1.5375412264471075E-6</v>
      </c>
      <c r="AY44" s="17">
        <f t="shared" si="43"/>
        <v>-1.7958658819867288</v>
      </c>
      <c r="AZ44" s="13">
        <f t="shared" si="44"/>
        <v>5.675072811496889E-4</v>
      </c>
      <c r="BB44" s="12">
        <f>IFERROR(MATCH(AW44 - 0.000001,'Ref Z list'!$C$10:$C$35,1),1)</f>
        <v>2</v>
      </c>
      <c r="BC44" s="12" t="str">
        <f>INDEX('Ref Z list'!$D$10:$D$35,BB44)</f>
        <v>1m</v>
      </c>
      <c r="BD44" s="12">
        <f>INDEX('Ref Z list'!$C$10:$C$35,BB44)</f>
        <v>1E-3</v>
      </c>
      <c r="BE44" s="12">
        <f>IFERROR(MATCH(AP44&amp;AQ44&amp;A44&amp;B44&amp;BC44,'Cal Data'!$AR$45:$AR$1147,0),0)</f>
        <v>40</v>
      </c>
      <c r="BF44" s="12">
        <f t="shared" si="45"/>
        <v>2</v>
      </c>
      <c r="BG44" s="12" t="str">
        <f>INDEX('Ref Z list'!$D$10:$D$35,BF44+1)</f>
        <v>3m</v>
      </c>
      <c r="BH44" s="12">
        <f>IFERROR(MATCH(AP44&amp;AQ44&amp;A44&amp;B44&amp;BG44,'Cal Data'!$AR$45:$AR$1147,0),0)</f>
        <v>58</v>
      </c>
      <c r="BI44" s="12">
        <f t="shared" si="46"/>
        <v>2</v>
      </c>
      <c r="BJ44" s="12" t="str">
        <f>INDEX('Ref Z list'!$D$10:$D$35,BI44)</f>
        <v>1m</v>
      </c>
      <c r="BK44" s="12" t="str">
        <f>IF(INDEX('Ref Z list'!$D$10:$D$35,BI44+1)=0,BJ44,INDEX('Ref Z list'!$D$10:$D$35,BI44+1))</f>
        <v>3m</v>
      </c>
      <c r="BL44" s="12">
        <f>INDEX('Ref Z list'!$C$10:$C$35,BI44)</f>
        <v>1E-3</v>
      </c>
      <c r="BM44" s="12">
        <f>INDEX('Ref Z list'!$C$10:$C$35,BI44+1)</f>
        <v>3.0000000000000001E-3</v>
      </c>
      <c r="BN44" s="14" t="str">
        <f t="shared" si="47"/>
        <v>100mHz3m1m</v>
      </c>
      <c r="BO44" s="14" t="str">
        <f t="shared" si="48"/>
        <v>100mHz3m3m</v>
      </c>
      <c r="BP44" s="12">
        <f>IFERROR(MATCH(BN44,'Cal Data'!$AR$45:$AR$1147,0),0)</f>
        <v>40</v>
      </c>
      <c r="BQ44" s="12">
        <f>IFERROR(MATCH(BO44,'Cal Data'!$AR$45:$AR$1147,0),0)</f>
        <v>58</v>
      </c>
      <c r="BS44" s="14" t="str">
        <f>INDEX('Cal Data'!AR$45:AR$1147,$BP44)</f>
        <v>100mHz3m1m</v>
      </c>
      <c r="BT44" s="14">
        <f>INDEX('Cal Data'!AS$45:AS$1147,$BP44)</f>
        <v>-8.9053133754549499E-8</v>
      </c>
      <c r="BU44" s="14">
        <f>INDEX('Cal Data'!AT$45:AT$1147,$BP44)</f>
        <v>9.1243564694191179E-4</v>
      </c>
      <c r="BV44" s="14">
        <f>INDEX('Cal Data'!AU$45:AU$1147,$BP44)</f>
        <v>1.0002157947222692E-7</v>
      </c>
      <c r="BW44" s="14">
        <f>INDEX('Cal Data'!AV$45:AV$1147,$BP44)</f>
        <v>7.3157233925734975E-4</v>
      </c>
      <c r="BX44" s="14" t="str">
        <f>INDEX('Cal Data'!AR$45:AR$1147,$BQ44)</f>
        <v>100mHz3m3m</v>
      </c>
      <c r="BY44" s="14">
        <f>INDEX('Cal Data'!AS$45:AS$1147,$BQ44)</f>
        <v>9.0137997895995553E-8</v>
      </c>
      <c r="BZ44" s="14">
        <f>INDEX('Cal Data'!AT$45:AT$1147,$BQ44)</f>
        <v>3.1680522364489778E-3</v>
      </c>
      <c r="CA44" s="14">
        <f>INDEX('Cal Data'!AU$45:AU$1147,$BQ44)</f>
        <v>5.9749044275712998E-8</v>
      </c>
      <c r="CB44" s="14">
        <f>INDEX('Cal Data'!AV$45:AV$1147,$BQ44)</f>
        <v>2.4520936707363156E-4</v>
      </c>
      <c r="CD44" s="14">
        <f t="shared" si="13"/>
        <v>-8.3052385486319548E-8</v>
      </c>
      <c r="CE44" s="14">
        <f t="shared" si="14"/>
        <v>3.1680522364489778E-3</v>
      </c>
      <c r="CF44" s="14">
        <f t="shared" si="15"/>
        <v>9.8672933790871428E-8</v>
      </c>
      <c r="CG44" s="14">
        <f t="shared" si="16"/>
        <v>7.1528502784757361E-4</v>
      </c>
      <c r="CI44" s="14">
        <f t="shared" si="17"/>
        <v>-2.382045179170833E-4</v>
      </c>
      <c r="CJ44" s="14">
        <f t="shared" si="18"/>
        <v>3.1680523981641815E-3</v>
      </c>
      <c r="CK44" s="14">
        <f t="shared" si="19"/>
        <v>-1.0399666368706532E-3</v>
      </c>
      <c r="CL44" s="14">
        <f t="shared" si="20"/>
        <v>7.1529194679659247E-4</v>
      </c>
      <c r="CN44">
        <f>INDEX('Cal Data'!BB$45:BB$1039,$BP44)</f>
        <v>0.99991094717010731</v>
      </c>
      <c r="CO44">
        <f>INDEX('Cal Data'!BC$45:BC$1039,$BP44)</f>
        <v>1.8791047642731287E-3</v>
      </c>
      <c r="CP44">
        <f>INDEX('Cal Data'!BD$45:BD$1039,$BP44)</f>
        <v>9.9997027468095003E-5</v>
      </c>
      <c r="CQ44">
        <f>INDEX('Cal Data'!BE$45:BE$1039,$BP44)</f>
        <v>3.2158800508242545E-3</v>
      </c>
      <c r="CR44" t="str">
        <f>INDEX('Cal Data'!BF$45:BF$1039,$BP44)</f>
        <v>OK</v>
      </c>
      <c r="CS44">
        <f>INDEX('Cal Data'!BB$45:BB$1039,$BQ44)</f>
        <v>1.0000300562175031</v>
      </c>
      <c r="CT44">
        <f>INDEX('Cal Data'!BC$45:BC$1039,$BQ44)</f>
        <v>1.5289868164822785E-3</v>
      </c>
      <c r="CU44">
        <f>INDEX('Cal Data'!BD$45:BD$1039,$BQ44)</f>
        <v>1.9911708742490755E-5</v>
      </c>
      <c r="CV44">
        <f>INDEX('Cal Data'!BE$45:BE$1039,$BQ44)</f>
        <v>1.2806322557513087E-3</v>
      </c>
      <c r="CW44" t="str">
        <f>INDEX('Cal Data'!BF$45:BF$1039,$BQ44)</f>
        <v>OK</v>
      </c>
      <c r="CY44" s="14">
        <f t="shared" si="21"/>
        <v>0.999914935890996</v>
      </c>
      <c r="CZ44" s="14">
        <f t="shared" si="22"/>
        <v>1.5289868164822785E-3</v>
      </c>
      <c r="DA44" s="14">
        <f t="shared" si="23"/>
        <v>9.7315132258065772E-5</v>
      </c>
      <c r="DB44" s="14">
        <f t="shared" si="24"/>
        <v>3.1510725196260748E-3</v>
      </c>
      <c r="DD44" s="14">
        <f t="shared" si="25"/>
        <v>1.0668851901067761E-3</v>
      </c>
      <c r="DE44" s="14">
        <f t="shared" si="26"/>
        <v>3.481030376563212E-6</v>
      </c>
      <c r="DF44" s="23">
        <f t="shared" si="27"/>
        <v>-1.7957685668544707</v>
      </c>
      <c r="DG44" s="23">
        <f t="shared" si="28"/>
        <v>3.3492560488225243E-3</v>
      </c>
      <c r="DH44" s="14">
        <f t="shared" si="49"/>
        <v>-2.3800000333052516E-4</v>
      </c>
      <c r="DI44" s="14">
        <f t="shared" si="50"/>
        <v>3.5687377172270041E-6</v>
      </c>
      <c r="DJ44" s="14">
        <f t="shared" si="51"/>
        <v>-1.0400000035018469E-3</v>
      </c>
      <c r="DK44" s="14">
        <f t="shared" si="52"/>
        <v>3.4856784219581212E-6</v>
      </c>
    </row>
    <row r="45" spans="1:115" x14ac:dyDescent="0.25">
      <c r="A45" s="7">
        <v>1</v>
      </c>
      <c r="B45" s="7" t="s">
        <v>3</v>
      </c>
      <c r="C45" s="10">
        <v>10</v>
      </c>
      <c r="D45" s="41"/>
      <c r="E45" s="19">
        <v>0.47268954831950133</v>
      </c>
      <c r="F45" s="19">
        <v>6.4364835678493322E-4</v>
      </c>
      <c r="G45" s="19">
        <v>-0.44352044592959522</v>
      </c>
      <c r="H45" s="19">
        <v>1.6317634514925977E-3</v>
      </c>
      <c r="I45" s="8" t="s">
        <v>3</v>
      </c>
      <c r="J45" s="33"/>
      <c r="K45" s="19">
        <v>-1.3553846531283715E-3</v>
      </c>
      <c r="L45" s="19">
        <v>7.1222335622828504E-4</v>
      </c>
      <c r="M45" s="19">
        <v>-1.5358558395826892E-3</v>
      </c>
      <c r="N45" s="19">
        <v>9.4651775753529883E-4</v>
      </c>
      <c r="O45" s="8" t="s">
        <v>3</v>
      </c>
      <c r="Q45" s="20">
        <f t="shared" si="3"/>
        <v>0.47398447034354407</v>
      </c>
      <c r="R45" s="20">
        <f t="shared" si="4"/>
        <v>3.7638161620112127E-3</v>
      </c>
      <c r="S45" s="20">
        <f t="shared" si="5"/>
        <v>-0.44201664788141032</v>
      </c>
      <c r="T45" s="20">
        <f t="shared" si="6"/>
        <v>3.7278639223638364E-3</v>
      </c>
      <c r="U45" s="42" t="str">
        <f t="shared" si="7"/>
        <v>m</v>
      </c>
      <c r="W45" s="56" t="str">
        <f t="shared" si="29"/>
        <v>OK</v>
      </c>
      <c r="Y45" s="20">
        <v>0.47399999999999998</v>
      </c>
      <c r="Z45" s="20"/>
      <c r="AA45" s="20">
        <v>-0.442</v>
      </c>
      <c r="AB45" s="20"/>
      <c r="AC45" t="str">
        <f t="shared" si="30"/>
        <v>m</v>
      </c>
      <c r="AE45" s="20">
        <f t="shared" si="31"/>
        <v>-1.5529656455903762E-5</v>
      </c>
      <c r="AF45" s="20">
        <f t="shared" si="8"/>
        <v>3.7638161620112127E-3</v>
      </c>
      <c r="AG45" s="20">
        <f t="shared" si="32"/>
        <v>-1.6647881410314369E-5</v>
      </c>
      <c r="AH45" s="20">
        <f t="shared" si="9"/>
        <v>3.7278639223638364E-3</v>
      </c>
      <c r="AI45" t="str">
        <f t="shared" si="33"/>
        <v>m</v>
      </c>
      <c r="AJ45" s="20">
        <f t="shared" si="34"/>
        <v>4.4932972629696533E-5</v>
      </c>
      <c r="AK45" s="20"/>
      <c r="AL45" s="20">
        <f t="shared" si="35"/>
        <v>1.5409909987496029E-5</v>
      </c>
      <c r="AM45" s="20"/>
      <c r="AN45" t="str">
        <f t="shared" si="36"/>
        <v>m</v>
      </c>
      <c r="AP45" s="11">
        <f t="shared" si="10"/>
        <v>10</v>
      </c>
      <c r="AQ45" s="11" t="str">
        <f t="shared" si="11"/>
        <v>Hz</v>
      </c>
      <c r="AR45" s="12">
        <f t="shared" si="12"/>
        <v>1E-3</v>
      </c>
      <c r="AS45" s="13">
        <f t="shared" si="37"/>
        <v>4.7404493297262967E-4</v>
      </c>
      <c r="AT45" s="13">
        <f t="shared" si="38"/>
        <v>9.599715185092876E-7</v>
      </c>
      <c r="AU45" s="13">
        <f t="shared" si="39"/>
        <v>-4.4198459009001253E-4</v>
      </c>
      <c r="AV45" s="13">
        <f t="shared" si="40"/>
        <v>1.8864113620726223E-6</v>
      </c>
      <c r="AW45" s="17">
        <f t="shared" si="41"/>
        <v>6.481272840685396E-4</v>
      </c>
      <c r="AX45" s="14">
        <f t="shared" si="42"/>
        <v>1.4655600933400009E-6</v>
      </c>
      <c r="AY45" s="17">
        <f t="shared" si="43"/>
        <v>-0.75041319736109879</v>
      </c>
      <c r="AZ45" s="13">
        <f t="shared" si="44"/>
        <v>2.3562701552874688E-3</v>
      </c>
      <c r="BB45" s="12">
        <f>IFERROR(MATCH(AW45 - 0.000001,'Ref Z list'!$C$10:$C$35,1),1)</f>
        <v>1</v>
      </c>
      <c r="BC45" s="12" t="str">
        <f>INDEX('Ref Z list'!$D$10:$D$35,BB45)</f>
        <v>0m</v>
      </c>
      <c r="BD45" s="12">
        <f>INDEX('Ref Z list'!$C$10:$C$35,BB45)</f>
        <v>0</v>
      </c>
      <c r="BE45" s="12">
        <f>IFERROR(MATCH(AP45&amp;AQ45&amp;A45&amp;B45&amp;BC45,'Cal Data'!$AR$45:$AR$1147,0),0)</f>
        <v>10</v>
      </c>
      <c r="BF45" s="12">
        <f t="shared" si="45"/>
        <v>1</v>
      </c>
      <c r="BG45" s="12" t="str">
        <f>INDEX('Ref Z list'!$D$10:$D$35,BF45+1)</f>
        <v>1m</v>
      </c>
      <c r="BH45" s="12">
        <f>IFERROR(MATCH(AP45&amp;AQ45&amp;A45&amp;B45&amp;BG45,'Cal Data'!$AR$45:$AR$1147,0),0)</f>
        <v>28</v>
      </c>
      <c r="BI45" s="12">
        <f t="shared" si="46"/>
        <v>1</v>
      </c>
      <c r="BJ45" s="12" t="str">
        <f>INDEX('Ref Z list'!$D$10:$D$35,BI45)</f>
        <v>0m</v>
      </c>
      <c r="BK45" s="12" t="str">
        <f>IF(INDEX('Ref Z list'!$D$10:$D$35,BI45+1)=0,BJ45,INDEX('Ref Z list'!$D$10:$D$35,BI45+1))</f>
        <v>1m</v>
      </c>
      <c r="BL45" s="12">
        <f>INDEX('Ref Z list'!$C$10:$C$35,BI45)</f>
        <v>0</v>
      </c>
      <c r="BM45" s="12">
        <f>INDEX('Ref Z list'!$C$10:$C$35,BI45+1)</f>
        <v>1E-3</v>
      </c>
      <c r="BN45" s="14" t="str">
        <f t="shared" si="47"/>
        <v>10Hz1m0m</v>
      </c>
      <c r="BO45" s="14" t="str">
        <f t="shared" si="48"/>
        <v>10Hz1m1m</v>
      </c>
      <c r="BP45" s="12">
        <f>IFERROR(MATCH(BN45,'Cal Data'!$AR$45:$AR$1147,0),0)</f>
        <v>10</v>
      </c>
      <c r="BQ45" s="12">
        <f>IFERROR(MATCH(BO45,'Cal Data'!$AR$45:$AR$1147,0),0)</f>
        <v>28</v>
      </c>
      <c r="BS45" s="14" t="str">
        <f>INDEX('Cal Data'!AR$45:AR$1147,$BP45)</f>
        <v>10Hz1m0m</v>
      </c>
      <c r="BT45" s="14">
        <f>INDEX('Cal Data'!AS$45:AS$1147,$BP45)</f>
        <v>0</v>
      </c>
      <c r="BU45" s="14">
        <f>INDEX('Cal Data'!AT$45:AT$1147,$BP45)</f>
        <v>2.9676143251598439E-3</v>
      </c>
      <c r="BV45" s="14">
        <f>INDEX('Cal Data'!AU$45:AU$1147,$BP45)</f>
        <v>0</v>
      </c>
      <c r="BW45" s="14">
        <f>INDEX('Cal Data'!AV$45:AV$1147,$BP45)</f>
        <v>3.0461973191853236E-3</v>
      </c>
      <c r="BX45" s="14" t="str">
        <f>INDEX('Cal Data'!AR$45:AR$1147,$BQ45)</f>
        <v>10Hz1m1m</v>
      </c>
      <c r="BY45" s="14">
        <f>INDEX('Cal Data'!AS$45:AS$1147,$BQ45)</f>
        <v>-5.3218102015256327E-8</v>
      </c>
      <c r="BZ45" s="14">
        <f>INDEX('Cal Data'!AT$45:AT$1147,$BQ45)</f>
        <v>2.1012408287521514E-3</v>
      </c>
      <c r="CA45" s="14">
        <f>INDEX('Cal Data'!AU$45:AU$1147,$BQ45)</f>
        <v>-9.982912105290253E-8</v>
      </c>
      <c r="CB45" s="14">
        <f>INDEX('Cal Data'!AV$45:AV$1147,$BQ45)</f>
        <v>5.9029814781718444E-4</v>
      </c>
      <c r="CD45" s="14">
        <f t="shared" si="13"/>
        <v>-3.4492103922430558E-8</v>
      </c>
      <c r="CE45" s="14">
        <f t="shared" si="14"/>
        <v>2.1012408287521514E-3</v>
      </c>
      <c r="CF45" s="14">
        <f t="shared" si="15"/>
        <v>-9.982912105290253E-8</v>
      </c>
      <c r="CG45" s="14">
        <f t="shared" si="16"/>
        <v>1.4544620593003146E-3</v>
      </c>
      <c r="CI45" s="14">
        <f t="shared" si="17"/>
        <v>4.7401044086870723E-4</v>
      </c>
      <c r="CJ45" s="14">
        <f t="shared" si="18"/>
        <v>2.1012417058958958E-3</v>
      </c>
      <c r="CK45" s="14">
        <f t="shared" si="19"/>
        <v>-4.4208441921106542E-4</v>
      </c>
      <c r="CL45" s="14">
        <f t="shared" si="20"/>
        <v>1.4544669525758979E-3</v>
      </c>
      <c r="CN45">
        <f>INDEX('Cal Data'!BB$45:BB$1039,$BP45)</f>
        <v>1</v>
      </c>
      <c r="CO45">
        <f>INDEX('Cal Data'!BC$45:BC$1039,$BP45)</f>
        <v>4.189198329994248E-3</v>
      </c>
      <c r="CP45">
        <f>INDEX('Cal Data'!BD$45:BD$1039,$BP45)</f>
        <v>-9.9797491573104291E-5</v>
      </c>
      <c r="CQ45">
        <f>INDEX('Cal Data'!BE$45:BE$1039,$BP45)</f>
        <v>2.5687394808153962E-3</v>
      </c>
      <c r="CR45" t="str">
        <f>INDEX('Cal Data'!BF$45:BF$1039,$BP45)</f>
        <v>OK</v>
      </c>
      <c r="CS45">
        <f>INDEX('Cal Data'!BB$45:BB$1039,$BQ45)</f>
        <v>0.99994677529175302</v>
      </c>
      <c r="CT45">
        <f>INDEX('Cal Data'!BC$45:BC$1039,$BQ45)</f>
        <v>4.189198329994248E-3</v>
      </c>
      <c r="CU45">
        <f>INDEX('Cal Data'!BD$45:BD$1039,$BQ45)</f>
        <v>-9.9797491573104291E-5</v>
      </c>
      <c r="CV45">
        <f>INDEX('Cal Data'!BE$45:BE$1039,$BQ45)</f>
        <v>2.5687394808153962E-3</v>
      </c>
      <c r="CW45" t="str">
        <f>INDEX('Cal Data'!BF$45:BF$1039,$BQ45)</f>
        <v>OK</v>
      </c>
      <c r="CY45" s="14">
        <f t="shared" si="21"/>
        <v>0.99996550361439851</v>
      </c>
      <c r="CZ45" s="14">
        <f t="shared" si="22"/>
        <v>4.189198329994248E-3</v>
      </c>
      <c r="DA45" s="14">
        <f t="shared" si="23"/>
        <v>-9.9797491573104291E-5</v>
      </c>
      <c r="DB45" s="14">
        <f t="shared" si="24"/>
        <v>2.5687394808153962E-3</v>
      </c>
      <c r="DD45" s="14">
        <f t="shared" si="25"/>
        <v>6.4810492601982954E-4</v>
      </c>
      <c r="DE45" s="14">
        <f t="shared" si="26"/>
        <v>3.9954244772445973E-6</v>
      </c>
      <c r="DF45" s="23">
        <f t="shared" si="27"/>
        <v>-0.75051299485267187</v>
      </c>
      <c r="DG45" s="23">
        <f t="shared" si="28"/>
        <v>5.3671648660250301E-3</v>
      </c>
      <c r="DH45" s="14">
        <f t="shared" si="49"/>
        <v>4.7398447034354411E-4</v>
      </c>
      <c r="DI45" s="14">
        <f t="shared" si="50"/>
        <v>3.7638161620112129E-6</v>
      </c>
      <c r="DJ45" s="14">
        <f t="shared" si="51"/>
        <v>-4.4201664788141035E-4</v>
      </c>
      <c r="DK45" s="14">
        <f t="shared" si="52"/>
        <v>3.7278639223638363E-6</v>
      </c>
    </row>
    <row r="46" spans="1:115" x14ac:dyDescent="0.25">
      <c r="A46" s="7">
        <v>1</v>
      </c>
      <c r="B46" s="7" t="s">
        <v>3</v>
      </c>
      <c r="C46" s="10">
        <v>0.1</v>
      </c>
      <c r="D46" s="41"/>
      <c r="E46" s="19">
        <v>-1.9451384672681798E-2</v>
      </c>
      <c r="F46" s="19">
        <v>1.0262310922698776E-3</v>
      </c>
      <c r="G46" s="19">
        <v>-8.5767228394564455E-3</v>
      </c>
      <c r="H46" s="19">
        <v>5.7205331149200655E-4</v>
      </c>
      <c r="I46" s="8" t="s">
        <v>3</v>
      </c>
      <c r="J46" s="33"/>
      <c r="K46" s="19">
        <v>-1.5513814520485239E-3</v>
      </c>
      <c r="L46" s="19">
        <v>7.5463708661029343E-4</v>
      </c>
      <c r="M46" s="19">
        <v>-1.9767300429371416E-3</v>
      </c>
      <c r="N46" s="19">
        <v>6.11630845866059E-4</v>
      </c>
      <c r="O46" s="8" t="s">
        <v>3</v>
      </c>
      <c r="Q46" s="20">
        <f t="shared" si="3"/>
        <v>-1.7899859947450414E-2</v>
      </c>
      <c r="R46" s="20">
        <f t="shared" si="4"/>
        <v>2.3907643091923493E-3</v>
      </c>
      <c r="S46" s="20">
        <f t="shared" si="5"/>
        <v>-6.6003798269636833E-3</v>
      </c>
      <c r="T46" s="20">
        <f t="shared" si="6"/>
        <v>1.8933861998395242E-3</v>
      </c>
      <c r="U46" s="42" t="str">
        <f t="shared" si="7"/>
        <v>m</v>
      </c>
      <c r="W46" s="56" t="str">
        <f t="shared" si="29"/>
        <v>OK</v>
      </c>
      <c r="Y46" s="20">
        <v>-1.7900000000000003E-2</v>
      </c>
      <c r="Z46" s="20"/>
      <c r="AA46" s="20">
        <v>-6.6E-3</v>
      </c>
      <c r="AB46" s="20"/>
      <c r="AC46" t="str">
        <f t="shared" si="30"/>
        <v>m</v>
      </c>
      <c r="AE46" s="20">
        <f t="shared" si="31"/>
        <v>1.4005254958884827E-7</v>
      </c>
      <c r="AF46" s="20">
        <f t="shared" si="8"/>
        <v>2.3907643091923493E-3</v>
      </c>
      <c r="AG46" s="20">
        <f t="shared" si="32"/>
        <v>-3.798269636832996E-7</v>
      </c>
      <c r="AH46" s="20">
        <f t="shared" si="9"/>
        <v>1.8933861998395242E-3</v>
      </c>
      <c r="AI46" t="str">
        <f t="shared" si="33"/>
        <v>m</v>
      </c>
      <c r="AJ46" s="20">
        <f t="shared" si="34"/>
        <v>-3.2206332704898255E-9</v>
      </c>
      <c r="AK46" s="20"/>
      <c r="AL46" s="20">
        <f t="shared" si="35"/>
        <v>7.2034806956194908E-9</v>
      </c>
      <c r="AM46" s="20"/>
      <c r="AN46" t="str">
        <f t="shared" si="36"/>
        <v>m</v>
      </c>
      <c r="AP46" s="11">
        <f t="shared" si="10"/>
        <v>100</v>
      </c>
      <c r="AQ46" s="11" t="str">
        <f t="shared" si="11"/>
        <v>mHz</v>
      </c>
      <c r="AR46" s="12">
        <f t="shared" si="12"/>
        <v>1E-3</v>
      </c>
      <c r="AS46" s="13">
        <f t="shared" si="37"/>
        <v>-1.7900003220633275E-5</v>
      </c>
      <c r="AT46" s="13">
        <f t="shared" si="38"/>
        <v>1.2738239231656382E-6</v>
      </c>
      <c r="AU46" s="13">
        <f t="shared" si="39"/>
        <v>-6.5999927965193041E-6</v>
      </c>
      <c r="AV46" s="13">
        <f t="shared" si="40"/>
        <v>8.3745882454231841E-7</v>
      </c>
      <c r="AW46" s="17">
        <f t="shared" si="41"/>
        <v>1.9077998328252058E-5</v>
      </c>
      <c r="AX46" s="14">
        <f t="shared" si="42"/>
        <v>1.2297834997023816E-6</v>
      </c>
      <c r="AY46" s="17">
        <f t="shared" si="43"/>
        <v>-2.7883438122696704</v>
      </c>
      <c r="AZ46" s="13">
        <f t="shared" si="44"/>
        <v>4.7221248715492839E-2</v>
      </c>
      <c r="BB46" s="12">
        <f>IFERROR(MATCH(AW46 - 0.000001,'Ref Z list'!$C$10:$C$35,1),1)</f>
        <v>1</v>
      </c>
      <c r="BC46" s="12" t="str">
        <f>INDEX('Ref Z list'!$D$10:$D$35,BB46)</f>
        <v>0m</v>
      </c>
      <c r="BD46" s="12">
        <f>INDEX('Ref Z list'!$C$10:$C$35,BB46)</f>
        <v>0</v>
      </c>
      <c r="BE46" s="12">
        <f>IFERROR(MATCH(AP46&amp;AQ46&amp;A46&amp;B46&amp;BC46,'Cal Data'!$AR$45:$AR$1147,0),0)</f>
        <v>4</v>
      </c>
      <c r="BF46" s="12">
        <f t="shared" si="45"/>
        <v>1</v>
      </c>
      <c r="BG46" s="12" t="str">
        <f>INDEX('Ref Z list'!$D$10:$D$35,BF46+1)</f>
        <v>1m</v>
      </c>
      <c r="BH46" s="12">
        <f>IFERROR(MATCH(AP46&amp;AQ46&amp;A46&amp;B46&amp;BG46,'Cal Data'!$AR$45:$AR$1147,0),0)</f>
        <v>22</v>
      </c>
      <c r="BI46" s="12">
        <f t="shared" si="46"/>
        <v>1</v>
      </c>
      <c r="BJ46" s="12" t="str">
        <f>INDEX('Ref Z list'!$D$10:$D$35,BI46)</f>
        <v>0m</v>
      </c>
      <c r="BK46" s="12" t="str">
        <f>IF(INDEX('Ref Z list'!$D$10:$D$35,BI46+1)=0,BJ46,INDEX('Ref Z list'!$D$10:$D$35,BI46+1))</f>
        <v>1m</v>
      </c>
      <c r="BL46" s="12">
        <f>INDEX('Ref Z list'!$C$10:$C$35,BI46)</f>
        <v>0</v>
      </c>
      <c r="BM46" s="12">
        <f>INDEX('Ref Z list'!$C$10:$C$35,BI46+1)</f>
        <v>1E-3</v>
      </c>
      <c r="BN46" s="14" t="str">
        <f t="shared" si="47"/>
        <v>100mHz1m0m</v>
      </c>
      <c r="BO46" s="14" t="str">
        <f t="shared" si="48"/>
        <v>100mHz1m1m</v>
      </c>
      <c r="BP46" s="12">
        <f>IFERROR(MATCH(BN46,'Cal Data'!$AR$45:$AR$1147,0),0)</f>
        <v>4</v>
      </c>
      <c r="BQ46" s="12">
        <f>IFERROR(MATCH(BO46,'Cal Data'!$AR$45:$AR$1147,0),0)</f>
        <v>22</v>
      </c>
      <c r="BS46" s="14" t="str">
        <f>INDEX('Cal Data'!AR$45:AR$1147,$BP46)</f>
        <v>100mHz1m0m</v>
      </c>
      <c r="BT46" s="14">
        <f>INDEX('Cal Data'!AS$45:AS$1147,$BP46)</f>
        <v>0</v>
      </c>
      <c r="BU46" s="14">
        <f>INDEX('Cal Data'!AT$45:AT$1147,$BP46)</f>
        <v>2.4823745314391681E-4</v>
      </c>
      <c r="BV46" s="14">
        <f>INDEX('Cal Data'!AU$45:AU$1147,$BP46)</f>
        <v>0</v>
      </c>
      <c r="BW46" s="14">
        <f>INDEX('Cal Data'!AV$45:AV$1147,$BP46)</f>
        <v>2.6528375373578742E-3</v>
      </c>
      <c r="BX46" s="14" t="str">
        <f>INDEX('Cal Data'!AR$45:AR$1147,$BQ46)</f>
        <v>100mHz1m1m</v>
      </c>
      <c r="BY46" s="14">
        <f>INDEX('Cal Data'!AS$45:AS$1147,$BQ46)</f>
        <v>-1.4534360184576683E-9</v>
      </c>
      <c r="BZ46" s="14">
        <f>INDEX('Cal Data'!AT$45:AT$1147,$BQ46)</f>
        <v>1.5120182573859723E-3</v>
      </c>
      <c r="CA46" s="14">
        <f>INDEX('Cal Data'!AU$45:AU$1147,$BQ46)</f>
        <v>2.1633905649145967E-8</v>
      </c>
      <c r="CB46" s="14">
        <f>INDEX('Cal Data'!AV$45:AV$1147,$BQ46)</f>
        <v>2.6729800208174907E-3</v>
      </c>
      <c r="CD46" s="14">
        <f t="shared" si="13"/>
        <v>-2.7728649930356721E-11</v>
      </c>
      <c r="CE46" s="14">
        <f t="shared" si="14"/>
        <v>1.5120182573859723E-3</v>
      </c>
      <c r="CF46" s="14">
        <f t="shared" si="15"/>
        <v>2.1633905649145967E-8</v>
      </c>
      <c r="CG46" s="14">
        <f t="shared" si="16"/>
        <v>2.6532218156236436E-3</v>
      </c>
      <c r="CI46" s="14">
        <f t="shared" si="17"/>
        <v>-1.7900030949283204E-5</v>
      </c>
      <c r="CJ46" s="14">
        <f t="shared" si="18"/>
        <v>1.5120204036910552E-3</v>
      </c>
      <c r="CK46" s="14">
        <f t="shared" si="19"/>
        <v>-6.5783588908701579E-6</v>
      </c>
      <c r="CL46" s="14">
        <f t="shared" si="20"/>
        <v>2.6532223442920035E-3</v>
      </c>
      <c r="CN46">
        <f>INDEX('Cal Data'!BB$45:BB$1039,$BP46)</f>
        <v>1</v>
      </c>
      <c r="CO46">
        <f>INDEX('Cal Data'!BC$45:BC$1039,$BP46)</f>
        <v>2.0998779133927885E-3</v>
      </c>
      <c r="CP46">
        <f>INDEX('Cal Data'!BD$45:BD$1039,$BP46)</f>
        <v>2.1632134400412537E-5</v>
      </c>
      <c r="CQ46">
        <f>INDEX('Cal Data'!BE$45:BE$1039,$BP46)</f>
        <v>2.9659823926725115E-3</v>
      </c>
      <c r="CR46" t="str">
        <f>INDEX('Cal Data'!BF$45:BF$1039,$BP46)</f>
        <v>OK</v>
      </c>
      <c r="CS46">
        <f>INDEX('Cal Data'!BB$45:BB$1039,$BQ46)</f>
        <v>0.99999854444228387</v>
      </c>
      <c r="CT46">
        <f>INDEX('Cal Data'!BC$45:BC$1039,$BQ46)</f>
        <v>2.0998779133927885E-3</v>
      </c>
      <c r="CU46">
        <f>INDEX('Cal Data'!BD$45:BD$1039,$BQ46)</f>
        <v>2.1632134400412537E-5</v>
      </c>
      <c r="CV46">
        <f>INDEX('Cal Data'!BE$45:BE$1039,$BQ46)</f>
        <v>2.9659823926725115E-3</v>
      </c>
      <c r="CW46" t="str">
        <f>INDEX('Cal Data'!BF$45:BF$1039,$BQ46)</f>
        <v>OK</v>
      </c>
      <c r="CY46" s="14">
        <f t="shared" si="21"/>
        <v>0.99999997223087234</v>
      </c>
      <c r="CZ46" s="14">
        <f t="shared" si="22"/>
        <v>2.0998779133927885E-3</v>
      </c>
      <c r="DA46" s="14">
        <f t="shared" si="23"/>
        <v>2.1632134400412537E-5</v>
      </c>
      <c r="DB46" s="14">
        <f t="shared" si="24"/>
        <v>2.9659823926725115E-3</v>
      </c>
      <c r="DD46" s="14">
        <f t="shared" si="25"/>
        <v>1.9077997798472685E-5</v>
      </c>
      <c r="DE46" s="14">
        <f t="shared" si="26"/>
        <v>2.45989323868433E-6</v>
      </c>
      <c r="DF46" s="23">
        <f t="shared" si="27"/>
        <v>-2.7883221801352702</v>
      </c>
      <c r="DG46" s="23">
        <f t="shared" si="28"/>
        <v>9.4489059538950745E-2</v>
      </c>
      <c r="DH46" s="14">
        <f t="shared" si="49"/>
        <v>-1.7899859947450413E-5</v>
      </c>
      <c r="DI46" s="14">
        <f t="shared" si="50"/>
        <v>2.3907643091923494E-6</v>
      </c>
      <c r="DJ46" s="14">
        <f t="shared" si="51"/>
        <v>-6.6003798269636836E-6</v>
      </c>
      <c r="DK46" s="14">
        <f t="shared" si="52"/>
        <v>1.8933861998395242E-6</v>
      </c>
    </row>
    <row r="47" spans="1:115" x14ac:dyDescent="0.25">
      <c r="A47" s="7">
        <v>100</v>
      </c>
      <c r="B47" s="7" t="s">
        <v>3</v>
      </c>
      <c r="C47" s="10">
        <v>0.2</v>
      </c>
      <c r="D47" s="41"/>
      <c r="E47" s="19">
        <v>14.805786437604329</v>
      </c>
      <c r="F47" s="19">
        <v>1.1267406077389232E-3</v>
      </c>
      <c r="G47" s="19">
        <v>42.896562731713075</v>
      </c>
      <c r="H47" s="19">
        <v>9.1711788859690337E-4</v>
      </c>
      <c r="I47" s="8" t="s">
        <v>3</v>
      </c>
      <c r="J47" s="33"/>
      <c r="K47" s="19">
        <v>1.8544146069301257E-3</v>
      </c>
      <c r="L47" s="19">
        <v>6.2663157997251383E-5</v>
      </c>
      <c r="M47" s="19">
        <v>-1.7875559279414823E-3</v>
      </c>
      <c r="N47" s="19">
        <v>1.6170233366944277E-3</v>
      </c>
      <c r="O47" s="8" t="s">
        <v>3</v>
      </c>
      <c r="Q47" s="20">
        <f t="shared" si="3"/>
        <v>14.800000004668684</v>
      </c>
      <c r="R47" s="20">
        <f t="shared" si="4"/>
        <v>8.4645056095859154E-3</v>
      </c>
      <c r="S47" s="20">
        <f t="shared" si="5"/>
        <v>42.899999932640497</v>
      </c>
      <c r="T47" s="20">
        <f t="shared" si="6"/>
        <v>5.0213775477759778E-3</v>
      </c>
      <c r="U47" s="42" t="str">
        <f t="shared" si="7"/>
        <v>m</v>
      </c>
      <c r="W47" s="56" t="str">
        <f t="shared" si="29"/>
        <v>OK</v>
      </c>
      <c r="Y47" s="20">
        <v>14.8</v>
      </c>
      <c r="Z47" s="20"/>
      <c r="AA47" s="20">
        <v>42.9</v>
      </c>
      <c r="AB47" s="20"/>
      <c r="AC47" t="str">
        <f t="shared" si="30"/>
        <v>m</v>
      </c>
      <c r="AE47" s="20">
        <f t="shared" si="31"/>
        <v>4.6686832178011173E-9</v>
      </c>
      <c r="AF47" s="20">
        <f t="shared" si="8"/>
        <v>8.4645056095859154E-3</v>
      </c>
      <c r="AG47" s="20">
        <f t="shared" si="32"/>
        <v>-6.7359501088049001E-8</v>
      </c>
      <c r="AH47" s="20">
        <f t="shared" si="9"/>
        <v>5.0213775477759778E-3</v>
      </c>
      <c r="AI47" t="str">
        <f t="shared" si="33"/>
        <v>m</v>
      </c>
      <c r="AJ47" s="20">
        <f t="shared" si="34"/>
        <v>3.9320229973984766E-3</v>
      </c>
      <c r="AK47" s="20"/>
      <c r="AL47" s="20">
        <f t="shared" si="35"/>
        <v>-1.6497123589829243E-3</v>
      </c>
      <c r="AM47" s="20"/>
      <c r="AN47" t="str">
        <f t="shared" si="36"/>
        <v>m</v>
      </c>
      <c r="AP47" s="11">
        <f t="shared" si="10"/>
        <v>200</v>
      </c>
      <c r="AQ47" s="11" t="str">
        <f t="shared" si="11"/>
        <v>mHz</v>
      </c>
      <c r="AR47" s="12">
        <f t="shared" si="12"/>
        <v>1E-3</v>
      </c>
      <c r="AS47" s="13">
        <f t="shared" si="37"/>
        <v>1.48039320229974E-2</v>
      </c>
      <c r="AT47" s="13">
        <f t="shared" si="38"/>
        <v>1.1284817537284626E-6</v>
      </c>
      <c r="AU47" s="13">
        <f t="shared" si="39"/>
        <v>4.2898350287641017E-2</v>
      </c>
      <c r="AV47" s="13">
        <f t="shared" si="40"/>
        <v>1.8589969588460395E-6</v>
      </c>
      <c r="AW47" s="17">
        <f t="shared" si="41"/>
        <v>4.5380886513406479E-2</v>
      </c>
      <c r="AX47" s="14">
        <f t="shared" si="42"/>
        <v>1.7954461492781051E-6</v>
      </c>
      <c r="AY47" s="17">
        <f t="shared" si="43"/>
        <v>1.23849942817123</v>
      </c>
      <c r="AZ47" s="13">
        <f t="shared" si="44"/>
        <v>2.7039474828519355E-5</v>
      </c>
      <c r="BB47" s="12">
        <f>IFERROR(MATCH(AW47 - 0.000001,'Ref Z list'!$C$10:$C$35,1),1)</f>
        <v>4</v>
      </c>
      <c r="BC47" s="12" t="str">
        <f>INDEX('Ref Z list'!$D$10:$D$35,BB47)</f>
        <v>10m</v>
      </c>
      <c r="BD47" s="12">
        <f>INDEX('Ref Z list'!$C$10:$C$35,BB47)</f>
        <v>0.01</v>
      </c>
      <c r="BE47" s="12">
        <f>IFERROR(MATCH(AP47&amp;AQ47&amp;A47&amp;B47&amp;BC47,'Cal Data'!$AR$45:$AR$1147,0),0)</f>
        <v>113</v>
      </c>
      <c r="BF47" s="12">
        <f t="shared" si="45"/>
        <v>4</v>
      </c>
      <c r="BG47" s="12" t="str">
        <f>INDEX('Ref Z list'!$D$10:$D$35,BF47+1)</f>
        <v>100m</v>
      </c>
      <c r="BH47" s="12">
        <f>IFERROR(MATCH(AP47&amp;AQ47&amp;A47&amp;B47&amp;BG47,'Cal Data'!$AR$45:$AR$1147,0),0)</f>
        <v>131</v>
      </c>
      <c r="BI47" s="12">
        <f t="shared" si="46"/>
        <v>4</v>
      </c>
      <c r="BJ47" s="12" t="str">
        <f>INDEX('Ref Z list'!$D$10:$D$35,BI47)</f>
        <v>10m</v>
      </c>
      <c r="BK47" s="12" t="str">
        <f>IF(INDEX('Ref Z list'!$D$10:$D$35,BI47+1)=0,BJ47,INDEX('Ref Z list'!$D$10:$D$35,BI47+1))</f>
        <v>100m</v>
      </c>
      <c r="BL47" s="12">
        <f>INDEX('Ref Z list'!$C$10:$C$35,BI47)</f>
        <v>0.01</v>
      </c>
      <c r="BM47" s="12">
        <f>INDEX('Ref Z list'!$C$10:$C$35,BI47+1)</f>
        <v>0.1</v>
      </c>
      <c r="BN47" s="14" t="str">
        <f t="shared" si="47"/>
        <v>200mHz100m10m</v>
      </c>
      <c r="BO47" s="14" t="str">
        <f t="shared" si="48"/>
        <v>200mHz100m100m</v>
      </c>
      <c r="BP47" s="12">
        <f>IFERROR(MATCH(BN47,'Cal Data'!$AR$45:$AR$1147,0),0)</f>
        <v>113</v>
      </c>
      <c r="BQ47" s="12">
        <f>IFERROR(MATCH(BO47,'Cal Data'!$AR$45:$AR$1147,0),0)</f>
        <v>131</v>
      </c>
      <c r="BS47" s="14" t="str">
        <f>INDEX('Cal Data'!AR$45:AR$1147,$BP47)</f>
        <v>200mHz100m10m</v>
      </c>
      <c r="BT47" s="14">
        <f>INDEX('Cal Data'!AS$45:AS$1147,$BP47)</f>
        <v>3.1378908515837522E-7</v>
      </c>
      <c r="BU47" s="14">
        <f>INDEX('Cal Data'!AT$45:AT$1147,$BP47)</f>
        <v>4.4148360742761418E-4</v>
      </c>
      <c r="BV47" s="14">
        <f>INDEX('Cal Data'!AU$45:AU$1147,$BP47)</f>
        <v>9.9993160947778772E-7</v>
      </c>
      <c r="BW47" s="14">
        <f>INDEX('Cal Data'!AV$45:AV$1147,$BP47)</f>
        <v>2.3902708798768974E-3</v>
      </c>
      <c r="BX47" s="14" t="str">
        <f>INDEX('Cal Data'!AR$45:AR$1147,$BQ47)</f>
        <v>200mHz100m100m</v>
      </c>
      <c r="BY47" s="14">
        <f>INDEX('Cal Data'!AS$45:AS$1147,$BQ47)</f>
        <v>-3.2931323254298261E-6</v>
      </c>
      <c r="BZ47" s="14">
        <f>INDEX('Cal Data'!AT$45:AT$1147,$BQ47)</f>
        <v>4.2524441136678054E-3</v>
      </c>
      <c r="CA47" s="14">
        <f>INDEX('Cal Data'!AU$45:AU$1147,$BQ47)</f>
        <v>8.4145612833333262E-6</v>
      </c>
      <c r="CB47" s="14">
        <f>INDEX('Cal Data'!AV$45:AV$1147,$BQ47)</f>
        <v>4.2289462594261246E-4</v>
      </c>
      <c r="CD47" s="14">
        <f t="shared" si="13"/>
        <v>-1.1041673269615929E-6</v>
      </c>
      <c r="CE47" s="14">
        <f t="shared" si="14"/>
        <v>4.2524441136678054E-3</v>
      </c>
      <c r="CF47" s="14">
        <f t="shared" si="15"/>
        <v>3.9147779542513304E-6</v>
      </c>
      <c r="CG47" s="14">
        <f t="shared" si="16"/>
        <v>1.616854035770012E-3</v>
      </c>
      <c r="CI47" s="14">
        <f t="shared" si="17"/>
        <v>1.4802827855670438E-2</v>
      </c>
      <c r="CJ47" s="14">
        <f t="shared" si="18"/>
        <v>4.2524447126038268E-3</v>
      </c>
      <c r="CK47" s="14">
        <f t="shared" si="19"/>
        <v>4.2902265065595267E-2</v>
      </c>
      <c r="CL47" s="14">
        <f t="shared" si="20"/>
        <v>1.6168583105716306E-3</v>
      </c>
      <c r="CN47">
        <f>INDEX('Cal Data'!BB$45:BB$1039,$BP47)</f>
        <v>1.0000313885332472</v>
      </c>
      <c r="CO47">
        <f>INDEX('Cal Data'!BC$45:BC$1039,$BP47)</f>
        <v>2.9645917591700883E-4</v>
      </c>
      <c r="CP47">
        <f>INDEX('Cal Data'!BD$45:BD$1039,$BP47)</f>
        <v>1.0000013016087763E-4</v>
      </c>
      <c r="CQ47">
        <f>INDEX('Cal Data'!BE$45:BE$1039,$BP47)</f>
        <v>2.7524548855104562E-4</v>
      </c>
      <c r="CR47" t="str">
        <f>INDEX('Cal Data'!BF$45:BF$1039,$BP47)</f>
        <v>OK</v>
      </c>
      <c r="CS47">
        <f>INDEX('Cal Data'!BB$45:BB$1039,$BQ47)</f>
        <v>0.99996706620388975</v>
      </c>
      <c r="CT47">
        <f>INDEX('Cal Data'!BC$45:BC$1039,$BQ47)</f>
        <v>5.4186096832755206E-5</v>
      </c>
      <c r="CU47">
        <f>INDEX('Cal Data'!BD$45:BD$1039,$BQ47)</f>
        <v>8.4133589620303525E-5</v>
      </c>
      <c r="CV47">
        <f>INDEX('Cal Data'!BE$45:BE$1039,$BQ47)</f>
        <v>5.0378180194140362E-5</v>
      </c>
      <c r="CW47" t="str">
        <f>INDEX('Cal Data'!BF$45:BF$1039,$BQ47)</f>
        <v>OK</v>
      </c>
      <c r="CY47" s="14">
        <f t="shared" si="21"/>
        <v>1.0000061020772997</v>
      </c>
      <c r="CZ47" s="14">
        <f t="shared" si="22"/>
        <v>5.4186096832755206E-5</v>
      </c>
      <c r="DA47" s="14">
        <f t="shared" si="23"/>
        <v>9.3762660491695233E-5</v>
      </c>
      <c r="DB47" s="14">
        <f t="shared" si="24"/>
        <v>1.86845436133814E-4</v>
      </c>
      <c r="DD47" s="14">
        <f t="shared" si="25"/>
        <v>4.5381163431083914E-2</v>
      </c>
      <c r="DE47" s="14">
        <f t="shared" si="26"/>
        <v>4.352154981128442E-6</v>
      </c>
      <c r="DF47" s="23">
        <f t="shared" si="27"/>
        <v>1.2385931908317218</v>
      </c>
      <c r="DG47" s="23">
        <f t="shared" si="28"/>
        <v>1.9451413778963136E-4</v>
      </c>
      <c r="DH47" s="14">
        <f t="shared" si="49"/>
        <v>1.4800000004668684E-2</v>
      </c>
      <c r="DI47" s="14">
        <f t="shared" si="50"/>
        <v>8.4645056095859159E-6</v>
      </c>
      <c r="DJ47" s="14">
        <f t="shared" si="51"/>
        <v>4.2899999932640501E-2</v>
      </c>
      <c r="DK47" s="14">
        <f t="shared" si="52"/>
        <v>5.0213775477759778E-6</v>
      </c>
    </row>
    <row r="48" spans="1:115" x14ac:dyDescent="0.25">
      <c r="A48" s="7">
        <v>10</v>
      </c>
      <c r="B48" s="7" t="s">
        <v>3</v>
      </c>
      <c r="C48" s="10">
        <v>10</v>
      </c>
      <c r="D48" s="41"/>
      <c r="E48" s="19">
        <v>-1.7798274326161811</v>
      </c>
      <c r="F48" s="19">
        <v>1.4291194160679771E-3</v>
      </c>
      <c r="G48" s="19">
        <v>2.13170067455584</v>
      </c>
      <c r="H48" s="19">
        <v>1.8697625450761841E-3</v>
      </c>
      <c r="I48" s="8" t="s">
        <v>3</v>
      </c>
      <c r="J48" s="33"/>
      <c r="K48" s="19">
        <v>-4.8257016772496121E-5</v>
      </c>
      <c r="L48" s="19">
        <v>1.2525036349816034E-3</v>
      </c>
      <c r="M48" s="19">
        <v>1.5083672990586709E-3</v>
      </c>
      <c r="N48" s="19">
        <v>4.8592374650701449E-4</v>
      </c>
      <c r="O48" s="8" t="s">
        <v>3</v>
      </c>
      <c r="Q48" s="20">
        <f t="shared" si="3"/>
        <v>-1.7799999948628851</v>
      </c>
      <c r="R48" s="20">
        <f t="shared" si="4"/>
        <v>4.8737006254093648E-3</v>
      </c>
      <c r="S48" s="20">
        <f t="shared" si="5"/>
        <v>2.1300000031412458</v>
      </c>
      <c r="T48" s="20">
        <f t="shared" si="6"/>
        <v>4.6282526222081958E-3</v>
      </c>
      <c r="U48" s="42" t="str">
        <f t="shared" si="7"/>
        <v>m</v>
      </c>
      <c r="W48" s="56" t="str">
        <f t="shared" si="29"/>
        <v>Extrapolated</v>
      </c>
      <c r="Y48" s="20">
        <v>-1.7799999999999998</v>
      </c>
      <c r="Z48" s="20"/>
      <c r="AA48" s="20">
        <v>2.13</v>
      </c>
      <c r="AB48" s="20"/>
      <c r="AC48" t="str">
        <f t="shared" si="30"/>
        <v>m</v>
      </c>
      <c r="AE48" s="20">
        <f t="shared" si="31"/>
        <v>5.1371147335999012E-9</v>
      </c>
      <c r="AF48" s="20">
        <f t="shared" si="8"/>
        <v>4.8737006254093648E-3</v>
      </c>
      <c r="AG48" s="20">
        <f t="shared" si="32"/>
        <v>3.1412459300383944E-9</v>
      </c>
      <c r="AH48" s="20">
        <f t="shared" si="9"/>
        <v>4.6282526222081958E-3</v>
      </c>
      <c r="AI48" t="str">
        <f t="shared" si="33"/>
        <v>m</v>
      </c>
      <c r="AJ48" s="20">
        <f t="shared" si="34"/>
        <v>2.208244005912352E-4</v>
      </c>
      <c r="AK48" s="20"/>
      <c r="AL48" s="20">
        <f t="shared" si="35"/>
        <v>1.9230725678154315E-4</v>
      </c>
      <c r="AM48" s="20"/>
      <c r="AN48" t="str">
        <f t="shared" si="36"/>
        <v>m</v>
      </c>
      <c r="AP48" s="11">
        <f t="shared" si="10"/>
        <v>10</v>
      </c>
      <c r="AQ48" s="11" t="str">
        <f t="shared" si="11"/>
        <v>Hz</v>
      </c>
      <c r="AR48" s="12">
        <f t="shared" si="12"/>
        <v>1E-3</v>
      </c>
      <c r="AS48" s="13">
        <f t="shared" si="37"/>
        <v>-1.7797791755994087E-3</v>
      </c>
      <c r="AT48" s="13">
        <f t="shared" si="38"/>
        <v>1.9003019920593163E-6</v>
      </c>
      <c r="AU48" s="13">
        <f t="shared" si="39"/>
        <v>2.1301923072567816E-3</v>
      </c>
      <c r="AV48" s="13">
        <f t="shared" si="40"/>
        <v>1.9318731486278239E-6</v>
      </c>
      <c r="AW48" s="17">
        <f t="shared" si="41"/>
        <v>2.7758481910567954E-3</v>
      </c>
      <c r="AX48" s="14">
        <f t="shared" si="42"/>
        <v>1.9189573203750373E-6</v>
      </c>
      <c r="AY48" s="17">
        <f t="shared" si="43"/>
        <v>2.2668128981326863</v>
      </c>
      <c r="AZ48" s="13">
        <f t="shared" si="44"/>
        <v>6.8928256288537854E-4</v>
      </c>
      <c r="BB48" s="12">
        <f>IFERROR(MATCH(AW48 - 0.000001,'Ref Z list'!$C$10:$C$35,1),1)</f>
        <v>2</v>
      </c>
      <c r="BC48" s="12" t="str">
        <f>INDEX('Ref Z list'!$D$10:$D$35,BB48)</f>
        <v>1m</v>
      </c>
      <c r="BD48" s="12">
        <f>INDEX('Ref Z list'!$C$10:$C$35,BB48)</f>
        <v>1E-3</v>
      </c>
      <c r="BE48" s="12">
        <f>IFERROR(MATCH(AP48&amp;AQ48&amp;A48&amp;B48&amp;BC48,'Cal Data'!$AR$45:$AR$1147,0),0)</f>
        <v>0</v>
      </c>
      <c r="BF48" s="12">
        <f t="shared" si="45"/>
        <v>3</v>
      </c>
      <c r="BG48" s="12" t="str">
        <f>INDEX('Ref Z list'!$D$10:$D$35,BF48+1)</f>
        <v>10m</v>
      </c>
      <c r="BH48" s="12">
        <f>IFERROR(MATCH(AP48&amp;AQ48&amp;A48&amp;B48&amp;BG48,'Cal Data'!$AR$45:$AR$1147,0),0)</f>
        <v>100</v>
      </c>
      <c r="BI48" s="12">
        <f t="shared" si="46"/>
        <v>3</v>
      </c>
      <c r="BJ48" s="12" t="str">
        <f>INDEX('Ref Z list'!$D$10:$D$35,BI48)</f>
        <v>3m</v>
      </c>
      <c r="BK48" s="12" t="str">
        <f>IF(INDEX('Ref Z list'!$D$10:$D$35,BI48+1)=0,BJ48,INDEX('Ref Z list'!$D$10:$D$35,BI48+1))</f>
        <v>10m</v>
      </c>
      <c r="BL48" s="12">
        <f>INDEX('Ref Z list'!$C$10:$C$35,BI48)</f>
        <v>3.0000000000000001E-3</v>
      </c>
      <c r="BM48" s="12">
        <f>INDEX('Ref Z list'!$C$10:$C$35,BI48+1)</f>
        <v>0.01</v>
      </c>
      <c r="BN48" s="14" t="str">
        <f t="shared" si="47"/>
        <v>10Hz10m3m</v>
      </c>
      <c r="BO48" s="14" t="str">
        <f t="shared" si="48"/>
        <v>10Hz10m10m</v>
      </c>
      <c r="BP48" s="12">
        <f>IFERROR(MATCH(BN48,'Cal Data'!$AR$45:$AR$1147,0),0)</f>
        <v>82</v>
      </c>
      <c r="BQ48" s="12">
        <f>IFERROR(MATCH(BO48,'Cal Data'!$AR$45:$AR$1147,0),0)</f>
        <v>100</v>
      </c>
      <c r="BS48" s="14" t="str">
        <f>INDEX('Cal Data'!AR$45:AR$1147,$BP48)</f>
        <v>10Hz10m3m</v>
      </c>
      <c r="BT48" s="14">
        <f>INDEX('Cal Data'!AS$45:AS$1147,$BP48)</f>
        <v>-8.7454372619567844E-9</v>
      </c>
      <c r="BU48" s="14">
        <f>INDEX('Cal Data'!AT$45:AT$1147,$BP48)</f>
        <v>1.4288514937590697E-3</v>
      </c>
      <c r="BV48" s="14">
        <f>INDEX('Cal Data'!AU$45:AU$1147,$BP48)</f>
        <v>3.0000341125491623E-7</v>
      </c>
      <c r="BW48" s="14">
        <f>INDEX('Cal Data'!AV$45:AV$1147,$BP48)</f>
        <v>1.9200794967471817E-3</v>
      </c>
      <c r="BX48" s="14" t="str">
        <f>INDEX('Cal Data'!AR$45:AR$1147,$BQ48)</f>
        <v>10Hz10m10m</v>
      </c>
      <c r="BY48" s="14">
        <f>INDEX('Cal Data'!AS$45:AS$1147,$BQ48)</f>
        <v>-2.6759542925622326E-7</v>
      </c>
      <c r="BZ48" s="14">
        <f>INDEX('Cal Data'!AT$45:AT$1147,$BQ48)</f>
        <v>1.511500250391174E-3</v>
      </c>
      <c r="CA48" s="14">
        <f>INDEX('Cal Data'!AU$45:AU$1147,$BQ48)</f>
        <v>-7.0775228742887444E-7</v>
      </c>
      <c r="CB48" s="14">
        <f>INDEX('Cal Data'!AV$45:AV$1147,$BQ48)</f>
        <v>1.5075900108221152E-3</v>
      </c>
      <c r="CD48" s="14">
        <f t="shared" si="13"/>
        <v>-4.5662384046408861E-10</v>
      </c>
      <c r="CE48" s="14">
        <f t="shared" si="14"/>
        <v>1.511500250391174E-3</v>
      </c>
      <c r="CF48" s="14">
        <f t="shared" si="15"/>
        <v>3.3227344880245833E-7</v>
      </c>
      <c r="CG48" s="14">
        <f t="shared" si="16"/>
        <v>1.9332881059529183E-3</v>
      </c>
      <c r="CI48" s="14">
        <f t="shared" si="17"/>
        <v>-1.7797796322232492E-3</v>
      </c>
      <c r="CJ48" s="14">
        <f t="shared" si="18"/>
        <v>1.5115050286132778E-3</v>
      </c>
      <c r="CK48" s="14">
        <f t="shared" si="19"/>
        <v>2.1305245807055838E-3</v>
      </c>
      <c r="CL48" s="14">
        <f t="shared" si="20"/>
        <v>1.9332919668675168E-3</v>
      </c>
      <c r="CN48">
        <f>INDEX('Cal Data'!BB$45:BB$1039,$BP48)</f>
        <v>0.99999708316803737</v>
      </c>
      <c r="CO48">
        <f>INDEX('Cal Data'!BC$45:BC$1039,$BP48)</f>
        <v>1.1249494216775463E-3</v>
      </c>
      <c r="CP48">
        <f>INDEX('Cal Data'!BD$45:BD$1039,$BP48)</f>
        <v>9.9997437937721242E-5</v>
      </c>
      <c r="CQ48">
        <f>INDEX('Cal Data'!BE$45:BE$1039,$BP48)</f>
        <v>1.336822404093355E-3</v>
      </c>
      <c r="CR48" t="str">
        <f>INDEX('Cal Data'!BF$45:BF$1039,$BP48)</f>
        <v>OK</v>
      </c>
      <c r="CS48">
        <f>INDEX('Cal Data'!BB$45:BB$1039,$BQ48)</f>
        <v>0.99997324087405282</v>
      </c>
      <c r="CT48">
        <f>INDEX('Cal Data'!BC$45:BC$1039,$BQ48)</f>
        <v>4.0939695061559223E-4</v>
      </c>
      <c r="CU48">
        <f>INDEX('Cal Data'!BD$45:BD$1039,$BQ48)</f>
        <v>-7.0769007875837094E-5</v>
      </c>
      <c r="CV48">
        <f>INDEX('Cal Data'!BE$45:BE$1039,$BQ48)</f>
        <v>2.3114160319557151E-4</v>
      </c>
      <c r="CW48" t="str">
        <f>INDEX('Cal Data'!BF$45:BF$1039,$BQ48)</f>
        <v>OK</v>
      </c>
      <c r="CY48" s="14">
        <f t="shared" si="21"/>
        <v>0.99999784663851254</v>
      </c>
      <c r="CZ48" s="14">
        <f t="shared" si="22"/>
        <v>4.0939695061559223E-4</v>
      </c>
      <c r="DA48" s="14">
        <f t="shared" si="23"/>
        <v>1.0546566761427993E-4</v>
      </c>
      <c r="DB48" s="14">
        <f t="shared" si="24"/>
        <v>1.3722281686126422E-3</v>
      </c>
      <c r="DD48" s="14">
        <f t="shared" si="25"/>
        <v>2.7758422136522059E-3</v>
      </c>
      <c r="DE48" s="14">
        <f t="shared" si="26"/>
        <v>4.0026301113544385E-6</v>
      </c>
      <c r="DF48" s="23">
        <f t="shared" si="27"/>
        <v>2.2669183638003005</v>
      </c>
      <c r="DG48" s="23">
        <f t="shared" si="28"/>
        <v>1.9451097533880574E-3</v>
      </c>
      <c r="DH48" s="14">
        <f t="shared" si="49"/>
        <v>-1.7799999948628852E-3</v>
      </c>
      <c r="DI48" s="14">
        <f t="shared" si="50"/>
        <v>4.8737006254093647E-6</v>
      </c>
      <c r="DJ48" s="14">
        <f t="shared" si="51"/>
        <v>2.1300000031412459E-3</v>
      </c>
      <c r="DK48" s="14">
        <f t="shared" si="52"/>
        <v>4.6282526222081961E-6</v>
      </c>
    </row>
    <row r="49" spans="1:115" x14ac:dyDescent="0.25">
      <c r="A49" s="7">
        <v>1</v>
      </c>
      <c r="B49" s="7" t="s">
        <v>3</v>
      </c>
      <c r="C49" s="10">
        <v>10</v>
      </c>
      <c r="D49" s="41"/>
      <c r="E49" s="19">
        <v>-0.77618152567552567</v>
      </c>
      <c r="F49" s="19">
        <v>7.6026611779832145E-4</v>
      </c>
      <c r="G49" s="19">
        <v>0.12913202534700205</v>
      </c>
      <c r="H49" s="19">
        <v>8.1627476259046286E-4</v>
      </c>
      <c r="I49" s="8" t="s">
        <v>3</v>
      </c>
      <c r="J49" s="33"/>
      <c r="K49" s="19">
        <v>1.8613640471134005E-3</v>
      </c>
      <c r="L49" s="19">
        <v>1.8470170469631749E-3</v>
      </c>
      <c r="M49" s="19">
        <v>-8.1219451824758268E-4</v>
      </c>
      <c r="N49" s="19">
        <v>8.805459142131526E-4</v>
      </c>
      <c r="O49" s="8" t="s">
        <v>3</v>
      </c>
      <c r="Q49" s="20">
        <f t="shared" si="3"/>
        <v>-0.77799725239692785</v>
      </c>
      <c r="R49" s="20">
        <f t="shared" si="4"/>
        <v>5.1141170311829152E-3</v>
      </c>
      <c r="S49" s="20">
        <f t="shared" si="5"/>
        <v>0.13001640701916389</v>
      </c>
      <c r="T49" s="20">
        <f t="shared" si="6"/>
        <v>3.255021168546287E-3</v>
      </c>
      <c r="U49" s="42" t="str">
        <f t="shared" si="7"/>
        <v>m</v>
      </c>
      <c r="W49" s="56" t="str">
        <f t="shared" si="29"/>
        <v>OK</v>
      </c>
      <c r="Y49" s="20">
        <v>-0.77800000000000002</v>
      </c>
      <c r="Z49" s="20"/>
      <c r="AA49" s="20">
        <v>0.12999999999999998</v>
      </c>
      <c r="AB49" s="20"/>
      <c r="AC49" t="str">
        <f t="shared" si="30"/>
        <v>m</v>
      </c>
      <c r="AE49" s="20">
        <f t="shared" si="31"/>
        <v>2.7476030721729217E-6</v>
      </c>
      <c r="AF49" s="20">
        <f t="shared" si="8"/>
        <v>5.1141170311829152E-3</v>
      </c>
      <c r="AG49" s="20">
        <f t="shared" si="32"/>
        <v>1.6407019163916514E-5</v>
      </c>
      <c r="AH49" s="20">
        <f t="shared" si="9"/>
        <v>3.255021168546287E-3</v>
      </c>
      <c r="AI49" t="str">
        <f t="shared" si="33"/>
        <v>m</v>
      </c>
      <c r="AJ49" s="20">
        <f t="shared" si="34"/>
        <v>-4.2889722638994598E-5</v>
      </c>
      <c r="AK49" s="20"/>
      <c r="AL49" s="20">
        <f t="shared" si="35"/>
        <v>-5.5780134750355037E-5</v>
      </c>
      <c r="AM49" s="20"/>
      <c r="AN49" t="str">
        <f t="shared" si="36"/>
        <v>m</v>
      </c>
      <c r="AP49" s="11">
        <f t="shared" si="10"/>
        <v>10</v>
      </c>
      <c r="AQ49" s="11" t="str">
        <f t="shared" si="11"/>
        <v>Hz</v>
      </c>
      <c r="AR49" s="12">
        <f t="shared" si="12"/>
        <v>1E-3</v>
      </c>
      <c r="AS49" s="13">
        <f t="shared" si="37"/>
        <v>-7.7804288972263904E-4</v>
      </c>
      <c r="AT49" s="13">
        <f t="shared" si="38"/>
        <v>1.9973674027691295E-6</v>
      </c>
      <c r="AU49" s="13">
        <f t="shared" si="39"/>
        <v>1.2994421986524962E-4</v>
      </c>
      <c r="AV49" s="13">
        <f t="shared" si="40"/>
        <v>1.2006937973853257E-6</v>
      </c>
      <c r="AW49" s="17">
        <f t="shared" si="41"/>
        <v>7.8881952214961257E-4</v>
      </c>
      <c r="AX49" s="14">
        <f t="shared" si="42"/>
        <v>1.9799841175833778E-6</v>
      </c>
      <c r="AY49" s="17">
        <f t="shared" si="43"/>
        <v>2.9761058433586629</v>
      </c>
      <c r="AZ49" s="13">
        <f t="shared" si="44"/>
        <v>1.5582120586366596E-3</v>
      </c>
      <c r="BB49" s="12">
        <f>IFERROR(MATCH(AW49 - 0.000001,'Ref Z list'!$C$10:$C$35,1),1)</f>
        <v>1</v>
      </c>
      <c r="BC49" s="12" t="str">
        <f>INDEX('Ref Z list'!$D$10:$D$35,BB49)</f>
        <v>0m</v>
      </c>
      <c r="BD49" s="12">
        <f>INDEX('Ref Z list'!$C$10:$C$35,BB49)</f>
        <v>0</v>
      </c>
      <c r="BE49" s="12">
        <f>IFERROR(MATCH(AP49&amp;AQ49&amp;A49&amp;B49&amp;BC49,'Cal Data'!$AR$45:$AR$1147,0),0)</f>
        <v>10</v>
      </c>
      <c r="BF49" s="12">
        <f t="shared" si="45"/>
        <v>1</v>
      </c>
      <c r="BG49" s="12" t="str">
        <f>INDEX('Ref Z list'!$D$10:$D$35,BF49+1)</f>
        <v>1m</v>
      </c>
      <c r="BH49" s="12">
        <f>IFERROR(MATCH(AP49&amp;AQ49&amp;A49&amp;B49&amp;BG49,'Cal Data'!$AR$45:$AR$1147,0),0)</f>
        <v>28</v>
      </c>
      <c r="BI49" s="12">
        <f t="shared" si="46"/>
        <v>1</v>
      </c>
      <c r="BJ49" s="12" t="str">
        <f>INDEX('Ref Z list'!$D$10:$D$35,BI49)</f>
        <v>0m</v>
      </c>
      <c r="BK49" s="12" t="str">
        <f>IF(INDEX('Ref Z list'!$D$10:$D$35,BI49+1)=0,BJ49,INDEX('Ref Z list'!$D$10:$D$35,BI49+1))</f>
        <v>1m</v>
      </c>
      <c r="BL49" s="12">
        <f>INDEX('Ref Z list'!$C$10:$C$35,BI49)</f>
        <v>0</v>
      </c>
      <c r="BM49" s="12">
        <f>INDEX('Ref Z list'!$C$10:$C$35,BI49+1)</f>
        <v>1E-3</v>
      </c>
      <c r="BN49" s="14" t="str">
        <f t="shared" si="47"/>
        <v>10Hz1m0m</v>
      </c>
      <c r="BO49" s="14" t="str">
        <f t="shared" si="48"/>
        <v>10Hz1m1m</v>
      </c>
      <c r="BP49" s="12">
        <f>IFERROR(MATCH(BN49,'Cal Data'!$AR$45:$AR$1147,0),0)</f>
        <v>10</v>
      </c>
      <c r="BQ49" s="12">
        <f>IFERROR(MATCH(BO49,'Cal Data'!$AR$45:$AR$1147,0),0)</f>
        <v>28</v>
      </c>
      <c r="BS49" s="14" t="str">
        <f>INDEX('Cal Data'!AR$45:AR$1147,$BP49)</f>
        <v>10Hz1m0m</v>
      </c>
      <c r="BT49" s="14">
        <f>INDEX('Cal Data'!AS$45:AS$1147,$BP49)</f>
        <v>0</v>
      </c>
      <c r="BU49" s="14">
        <f>INDEX('Cal Data'!AT$45:AT$1147,$BP49)</f>
        <v>2.9676143251598439E-3</v>
      </c>
      <c r="BV49" s="14">
        <f>INDEX('Cal Data'!AU$45:AU$1147,$BP49)</f>
        <v>0</v>
      </c>
      <c r="BW49" s="14">
        <f>INDEX('Cal Data'!AV$45:AV$1147,$BP49)</f>
        <v>3.0461973191853236E-3</v>
      </c>
      <c r="BX49" s="14" t="str">
        <f>INDEX('Cal Data'!AR$45:AR$1147,$BQ49)</f>
        <v>10Hz1m1m</v>
      </c>
      <c r="BY49" s="14">
        <f>INDEX('Cal Data'!AS$45:AS$1147,$BQ49)</f>
        <v>-5.3218102015256327E-8</v>
      </c>
      <c r="BZ49" s="14">
        <f>INDEX('Cal Data'!AT$45:AT$1147,$BQ49)</f>
        <v>2.1012408287521514E-3</v>
      </c>
      <c r="CA49" s="14">
        <f>INDEX('Cal Data'!AU$45:AU$1147,$BQ49)</f>
        <v>-9.982912105290253E-8</v>
      </c>
      <c r="CB49" s="14">
        <f>INDEX('Cal Data'!AV$45:AV$1147,$BQ49)</f>
        <v>5.9029814781718444E-4</v>
      </c>
      <c r="CD49" s="14">
        <f t="shared" si="13"/>
        <v>-4.1979477801383832E-8</v>
      </c>
      <c r="CE49" s="14">
        <f t="shared" si="14"/>
        <v>2.1012408287521514E-3</v>
      </c>
      <c r="CF49" s="14">
        <f t="shared" si="15"/>
        <v>-9.982912105290253E-8</v>
      </c>
      <c r="CG49" s="14">
        <f t="shared" si="16"/>
        <v>1.1089361083790783E-3</v>
      </c>
      <c r="CI49" s="14">
        <f t="shared" si="17"/>
        <v>-7.7808486920044042E-4</v>
      </c>
      <c r="CJ49" s="14">
        <f t="shared" si="18"/>
        <v>2.1012446260064996E-3</v>
      </c>
      <c r="CK49" s="14">
        <f t="shared" si="19"/>
        <v>1.2984439074419671E-4</v>
      </c>
      <c r="CL49" s="14">
        <f t="shared" si="20"/>
        <v>1.1089387084637795E-3</v>
      </c>
      <c r="CN49">
        <f>INDEX('Cal Data'!BB$45:BB$1039,$BP49)</f>
        <v>1</v>
      </c>
      <c r="CO49">
        <f>INDEX('Cal Data'!BC$45:BC$1039,$BP49)</f>
        <v>4.189198329994248E-3</v>
      </c>
      <c r="CP49">
        <f>INDEX('Cal Data'!BD$45:BD$1039,$BP49)</f>
        <v>-9.9797491573104291E-5</v>
      </c>
      <c r="CQ49">
        <f>INDEX('Cal Data'!BE$45:BE$1039,$BP49)</f>
        <v>2.5687394808153962E-3</v>
      </c>
      <c r="CR49" t="str">
        <f>INDEX('Cal Data'!BF$45:BF$1039,$BP49)</f>
        <v>OK</v>
      </c>
      <c r="CS49">
        <f>INDEX('Cal Data'!BB$45:BB$1039,$BQ49)</f>
        <v>0.99994677529175302</v>
      </c>
      <c r="CT49">
        <f>INDEX('Cal Data'!BC$45:BC$1039,$BQ49)</f>
        <v>4.189198329994248E-3</v>
      </c>
      <c r="CU49">
        <f>INDEX('Cal Data'!BD$45:BD$1039,$BQ49)</f>
        <v>-9.9797491573104291E-5</v>
      </c>
      <c r="CV49">
        <f>INDEX('Cal Data'!BE$45:BE$1039,$BQ49)</f>
        <v>2.5687394808153962E-3</v>
      </c>
      <c r="CW49" t="str">
        <f>INDEX('Cal Data'!BF$45:BF$1039,$BQ49)</f>
        <v>OK</v>
      </c>
      <c r="CY49" s="14">
        <f t="shared" si="21"/>
        <v>0.99995801531107409</v>
      </c>
      <c r="CZ49" s="14">
        <f t="shared" si="22"/>
        <v>4.189198329994248E-3</v>
      </c>
      <c r="DA49" s="14">
        <f t="shared" si="23"/>
        <v>-9.9797491573104291E-5</v>
      </c>
      <c r="DB49" s="14">
        <f t="shared" si="24"/>
        <v>2.5687394808153962E-3</v>
      </c>
      <c r="DD49" s="14">
        <f t="shared" si="25"/>
        <v>7.8878640380735646E-4</v>
      </c>
      <c r="DE49" s="14">
        <f t="shared" si="26"/>
        <v>5.1576361126840029E-6</v>
      </c>
      <c r="DF49" s="23">
        <f t="shared" si="27"/>
        <v>2.9760060458670896</v>
      </c>
      <c r="DG49" s="23">
        <f t="shared" si="28"/>
        <v>4.0386287027928845E-3</v>
      </c>
      <c r="DH49" s="14">
        <f t="shared" si="49"/>
        <v>-7.779972523969279E-4</v>
      </c>
      <c r="DI49" s="14">
        <f t="shared" si="50"/>
        <v>5.1141170311829154E-6</v>
      </c>
      <c r="DJ49" s="14">
        <f t="shared" si="51"/>
        <v>1.3001640701916389E-4</v>
      </c>
      <c r="DK49" s="14">
        <f t="shared" si="52"/>
        <v>3.255021168546287E-6</v>
      </c>
    </row>
    <row r="50" spans="1:115" x14ac:dyDescent="0.25">
      <c r="A50" s="7">
        <v>3</v>
      </c>
      <c r="B50" s="7" t="s">
        <v>3</v>
      </c>
      <c r="C50" s="10">
        <v>2000</v>
      </c>
      <c r="D50" s="41"/>
      <c r="E50" s="19">
        <v>-1.1898877610733767</v>
      </c>
      <c r="F50" s="19">
        <v>8.282348454511832E-5</v>
      </c>
      <c r="G50" s="19">
        <v>1.0102666079432545</v>
      </c>
      <c r="H50" s="19">
        <v>1.0367985179776159E-3</v>
      </c>
      <c r="I50" s="8" t="s">
        <v>3</v>
      </c>
      <c r="J50" s="33"/>
      <c r="K50" s="19">
        <v>-5.0596811465315395E-5</v>
      </c>
      <c r="L50" s="19">
        <v>1.7023578758187873E-3</v>
      </c>
      <c r="M50" s="19">
        <v>2.5944894447784778E-4</v>
      </c>
      <c r="N50" s="19">
        <v>8.8367193909370356E-4</v>
      </c>
      <c r="O50" s="8" t="s">
        <v>3</v>
      </c>
      <c r="Q50" s="20">
        <f t="shared" si="3"/>
        <v>-1.1899975983544056</v>
      </c>
      <c r="R50" s="20">
        <f t="shared" si="4"/>
        <v>4.0739758739339847E-3</v>
      </c>
      <c r="S50" s="20">
        <f t="shared" si="5"/>
        <v>1.0100018790539063</v>
      </c>
      <c r="T50" s="20">
        <f t="shared" si="6"/>
        <v>4.2754359093467777E-3</v>
      </c>
      <c r="U50" s="42" t="str">
        <f t="shared" si="7"/>
        <v>m</v>
      </c>
      <c r="W50" s="56" t="str">
        <f t="shared" si="29"/>
        <v>OK</v>
      </c>
      <c r="Y50" s="20">
        <v>-1.1900000000000002</v>
      </c>
      <c r="Z50" s="20"/>
      <c r="AA50" s="20">
        <v>1.01</v>
      </c>
      <c r="AB50" s="20"/>
      <c r="AC50" t="str">
        <f t="shared" si="30"/>
        <v>m</v>
      </c>
      <c r="AE50" s="20">
        <f t="shared" si="31"/>
        <v>2.4016455946185289E-6</v>
      </c>
      <c r="AF50" s="20">
        <f t="shared" si="8"/>
        <v>4.0739758739339847E-3</v>
      </c>
      <c r="AG50" s="20">
        <f t="shared" si="32"/>
        <v>1.8790539062507605E-6</v>
      </c>
      <c r="AH50" s="20">
        <f t="shared" si="9"/>
        <v>4.2754359093467777E-3</v>
      </c>
      <c r="AI50" t="str">
        <f t="shared" si="33"/>
        <v>m</v>
      </c>
      <c r="AJ50" s="20">
        <f t="shared" si="34"/>
        <v>1.6283573808872909E-4</v>
      </c>
      <c r="AK50" s="20"/>
      <c r="AL50" s="20">
        <f t="shared" si="35"/>
        <v>7.1589987766795815E-6</v>
      </c>
      <c r="AM50" s="20"/>
      <c r="AN50" t="str">
        <f t="shared" si="36"/>
        <v>m</v>
      </c>
      <c r="AP50" s="11">
        <f t="shared" si="10"/>
        <v>2</v>
      </c>
      <c r="AQ50" s="11" t="str">
        <f t="shared" si="11"/>
        <v>kHz</v>
      </c>
      <c r="AR50" s="12">
        <f t="shared" si="12"/>
        <v>1E-3</v>
      </c>
      <c r="AS50" s="13">
        <f t="shared" si="37"/>
        <v>-1.1898371642619114E-3</v>
      </c>
      <c r="AT50" s="13">
        <f t="shared" si="38"/>
        <v>1.7043714580320949E-6</v>
      </c>
      <c r="AU50" s="13">
        <f t="shared" si="39"/>
        <v>1.0100071589987767E-3</v>
      </c>
      <c r="AV50" s="13">
        <f t="shared" si="40"/>
        <v>1.3622875110718027E-6</v>
      </c>
      <c r="AW50" s="17">
        <f t="shared" si="41"/>
        <v>1.5607135991871175E-3</v>
      </c>
      <c r="AX50" s="14">
        <f t="shared" si="42"/>
        <v>1.5702044967960289E-6</v>
      </c>
      <c r="AY50" s="17">
        <f t="shared" si="43"/>
        <v>2.4377598215052418</v>
      </c>
      <c r="AZ50" s="13">
        <f t="shared" si="44"/>
        <v>9.7069757975210068E-4</v>
      </c>
      <c r="BB50" s="12">
        <f>IFERROR(MATCH(AW50 - 0.000001,'Ref Z list'!$C$10:$C$35,1),1)</f>
        <v>2</v>
      </c>
      <c r="BC50" s="12" t="str">
        <f>INDEX('Ref Z list'!$D$10:$D$35,BB50)</f>
        <v>1m</v>
      </c>
      <c r="BD50" s="12">
        <f>INDEX('Ref Z list'!$C$10:$C$35,BB50)</f>
        <v>1E-3</v>
      </c>
      <c r="BE50" s="12">
        <f>IFERROR(MATCH(AP50&amp;AQ50&amp;A50&amp;B50&amp;BC50,'Cal Data'!$AR$45:$AR$1147,0),0)</f>
        <v>53</v>
      </c>
      <c r="BF50" s="12">
        <f t="shared" si="45"/>
        <v>2</v>
      </c>
      <c r="BG50" s="12" t="str">
        <f>INDEX('Ref Z list'!$D$10:$D$35,BF50+1)</f>
        <v>3m</v>
      </c>
      <c r="BH50" s="12">
        <f>IFERROR(MATCH(AP50&amp;AQ50&amp;A50&amp;B50&amp;BG50,'Cal Data'!$AR$45:$AR$1147,0),0)</f>
        <v>71</v>
      </c>
      <c r="BI50" s="12">
        <f t="shared" si="46"/>
        <v>2</v>
      </c>
      <c r="BJ50" s="12" t="str">
        <f>INDEX('Ref Z list'!$D$10:$D$35,BI50)</f>
        <v>1m</v>
      </c>
      <c r="BK50" s="12" t="str">
        <f>IF(INDEX('Ref Z list'!$D$10:$D$35,BI50+1)=0,BJ50,INDEX('Ref Z list'!$D$10:$D$35,BI50+1))</f>
        <v>3m</v>
      </c>
      <c r="BL50" s="12">
        <f>INDEX('Ref Z list'!$C$10:$C$35,BI50)</f>
        <v>1E-3</v>
      </c>
      <c r="BM50" s="12">
        <f>INDEX('Ref Z list'!$C$10:$C$35,BI50+1)</f>
        <v>3.0000000000000001E-3</v>
      </c>
      <c r="BN50" s="14" t="str">
        <f t="shared" si="47"/>
        <v>2kHz3m1m</v>
      </c>
      <c r="BO50" s="14" t="str">
        <f t="shared" si="48"/>
        <v>2kHz3m3m</v>
      </c>
      <c r="BP50" s="12">
        <f>IFERROR(MATCH(BN50,'Cal Data'!$AR$45:$AR$1147,0),0)</f>
        <v>53</v>
      </c>
      <c r="BQ50" s="12">
        <f>IFERROR(MATCH(BO50,'Cal Data'!$AR$45:$AR$1147,0),0)</f>
        <v>71</v>
      </c>
      <c r="BS50" s="14" t="str">
        <f>INDEX('Cal Data'!AR$45:AR$1147,$BP50)</f>
        <v>2kHz3m1m</v>
      </c>
      <c r="BT50" s="14">
        <f>INDEX('Cal Data'!AS$45:AS$1147,$BP50)</f>
        <v>8.2416689954666403E-8</v>
      </c>
      <c r="BU50" s="14">
        <f>INDEX('Cal Data'!AT$45:AT$1147,$BP50)</f>
        <v>2.2210793420344133E-3</v>
      </c>
      <c r="BV50" s="14">
        <f>INDEX('Cal Data'!AU$45:AU$1147,$BP50)</f>
        <v>1.0260513862827005E-7</v>
      </c>
      <c r="BW50" s="14">
        <f>INDEX('Cal Data'!AV$45:AV$1147,$BP50)</f>
        <v>2.2059321167496779E-3</v>
      </c>
      <c r="BX50" s="14" t="str">
        <f>INDEX('Cal Data'!AR$45:AR$1147,$BQ50)</f>
        <v>2kHz3m3m</v>
      </c>
      <c r="BY50" s="14">
        <f>INDEX('Cal Data'!AS$45:AS$1147,$BQ50)</f>
        <v>1.8611148942457301E-7</v>
      </c>
      <c r="BZ50" s="14">
        <f>INDEX('Cal Data'!AT$45:AT$1147,$BQ50)</f>
        <v>1.574890036793112E-3</v>
      </c>
      <c r="CA50" s="14">
        <f>INDEX('Cal Data'!AU$45:AU$1147,$BQ50)</f>
        <v>-1.8403804561313846E-8</v>
      </c>
      <c r="CB50" s="14">
        <f>INDEX('Cal Data'!AV$45:AV$1147,$BQ50)</f>
        <v>8.6880921669933383E-4</v>
      </c>
      <c r="CD50" s="14">
        <f t="shared" si="13"/>
        <v>1.1148823206854527E-7</v>
      </c>
      <c r="CE50" s="14">
        <f t="shared" si="14"/>
        <v>1.574890036793112E-3</v>
      </c>
      <c r="CF50" s="14">
        <f t="shared" si="15"/>
        <v>6.8679458593439538E-8</v>
      </c>
      <c r="CG50" s="14">
        <f t="shared" si="16"/>
        <v>1.8310606198283055E-3</v>
      </c>
      <c r="CI50" s="14">
        <f t="shared" si="17"/>
        <v>-1.1897256760298428E-3</v>
      </c>
      <c r="CJ50" s="14">
        <f t="shared" si="18"/>
        <v>1.5748937257854822E-3</v>
      </c>
      <c r="CK50" s="14">
        <f t="shared" si="19"/>
        <v>1.0100758384573702E-3</v>
      </c>
      <c r="CL50" s="14">
        <f t="shared" si="20"/>
        <v>1.8310626468788743E-3</v>
      </c>
      <c r="CN50">
        <f>INDEX('Cal Data'!BB$45:BB$1039,$BP50)</f>
        <v>1.0000822946735728</v>
      </c>
      <c r="CO50">
        <f>INDEX('Cal Data'!BC$45:BC$1039,$BP50)</f>
        <v>2.2819890719008484E-3</v>
      </c>
      <c r="CP50">
        <f>INDEX('Cal Data'!BD$45:BD$1039,$BP50)</f>
        <v>9.8773069465478425E-5</v>
      </c>
      <c r="CQ50">
        <f>INDEX('Cal Data'!BE$45:BE$1039,$BP50)</f>
        <v>2.8087040172455301E-3</v>
      </c>
      <c r="CR50" t="str">
        <f>INDEX('Cal Data'!BF$45:BF$1039,$BP50)</f>
        <v>OK</v>
      </c>
      <c r="CS50">
        <f>INDEX('Cal Data'!BB$45:BB$1039,$BQ50)</f>
        <v>1.0000604875423711</v>
      </c>
      <c r="CT50">
        <f>INDEX('Cal Data'!BC$45:BC$1039,$BQ50)</f>
        <v>9.9302260389137818E-4</v>
      </c>
      <c r="CU50">
        <f>INDEX('Cal Data'!BD$45:BD$1039,$BQ50)</f>
        <v>-7.0769823114665009E-6</v>
      </c>
      <c r="CV50">
        <f>INDEX('Cal Data'!BE$45:BE$1039,$BQ50)</f>
        <v>1.16524820107604E-3</v>
      </c>
      <c r="CW50" t="str">
        <f>INDEX('Cal Data'!BF$45:BF$1039,$BQ50)</f>
        <v>OK</v>
      </c>
      <c r="CY50" s="14">
        <f t="shared" si="21"/>
        <v>1.0000761808960608</v>
      </c>
      <c r="CZ50" s="14">
        <f t="shared" si="22"/>
        <v>9.9302260389137818E-4</v>
      </c>
      <c r="DA50" s="14">
        <f t="shared" si="23"/>
        <v>6.9097287712481666E-5</v>
      </c>
      <c r="DB50" s="14">
        <f t="shared" si="24"/>
        <v>2.3479500043508319E-3</v>
      </c>
      <c r="DD50" s="14">
        <f t="shared" si="25"/>
        <v>1.5608324957475978E-3</v>
      </c>
      <c r="DE50" s="14">
        <f t="shared" si="26"/>
        <v>3.5020169492524074E-6</v>
      </c>
      <c r="DF50" s="23">
        <f t="shared" si="27"/>
        <v>2.4378289187929543</v>
      </c>
      <c r="DG50" s="23">
        <f t="shared" si="28"/>
        <v>3.0466185170246398E-3</v>
      </c>
      <c r="DH50" s="14">
        <f t="shared" si="49"/>
        <v>-1.1899975983544057E-3</v>
      </c>
      <c r="DI50" s="14">
        <f t="shared" si="50"/>
        <v>4.0739758739339846E-6</v>
      </c>
      <c r="DJ50" s="14">
        <f t="shared" si="51"/>
        <v>1.0100018790539062E-3</v>
      </c>
      <c r="DK50" s="14">
        <f t="shared" si="52"/>
        <v>4.2754359093467781E-6</v>
      </c>
    </row>
    <row r="51" spans="1:115" x14ac:dyDescent="0.25">
      <c r="A51" s="7">
        <v>1</v>
      </c>
      <c r="B51" s="7" t="s">
        <v>3</v>
      </c>
      <c r="C51" s="10">
        <v>1</v>
      </c>
      <c r="D51" s="41"/>
      <c r="E51" s="19">
        <v>0.19238625083997388</v>
      </c>
      <c r="F51" s="19">
        <v>2.2429055416229486E-4</v>
      </c>
      <c r="G51" s="19">
        <v>5.8421266431581756E-3</v>
      </c>
      <c r="H51" s="19">
        <v>1.1751775081706261E-3</v>
      </c>
      <c r="I51" s="8" t="s">
        <v>3</v>
      </c>
      <c r="J51" s="33"/>
      <c r="K51" s="19">
        <v>1.388486486648622E-3</v>
      </c>
      <c r="L51" s="19">
        <v>3.4441200219624063E-4</v>
      </c>
      <c r="M51" s="19">
        <v>1.7527926253082347E-4</v>
      </c>
      <c r="N51" s="19">
        <v>1.3489875589929978E-3</v>
      </c>
      <c r="O51" s="8" t="s">
        <v>3</v>
      </c>
      <c r="Q51" s="20">
        <f t="shared" si="3"/>
        <v>0.19099961250443906</v>
      </c>
      <c r="R51" s="20">
        <f t="shared" si="4"/>
        <v>9.526710239107694E-4</v>
      </c>
      <c r="S51" s="20">
        <f t="shared" si="5"/>
        <v>5.6830568996129489E-3</v>
      </c>
      <c r="T51" s="20">
        <f t="shared" si="6"/>
        <v>3.6438336704957375E-3</v>
      </c>
      <c r="U51" s="42" t="str">
        <f t="shared" si="7"/>
        <v>m</v>
      </c>
      <c r="W51" s="56" t="str">
        <f t="shared" si="29"/>
        <v>OK</v>
      </c>
      <c r="Y51" s="20">
        <v>0.191</v>
      </c>
      <c r="Z51" s="20"/>
      <c r="AA51" s="20">
        <v>5.6699999999999997E-3</v>
      </c>
      <c r="AB51" s="20"/>
      <c r="AC51" t="str">
        <f t="shared" si="30"/>
        <v>m</v>
      </c>
      <c r="AE51" s="20">
        <f t="shared" si="31"/>
        <v>-3.8749556094397342E-7</v>
      </c>
      <c r="AF51" s="20">
        <f t="shared" si="8"/>
        <v>9.526710239107694E-4</v>
      </c>
      <c r="AG51" s="20">
        <f t="shared" si="32"/>
        <v>1.3056899612949244E-5</v>
      </c>
      <c r="AH51" s="20">
        <f t="shared" si="9"/>
        <v>3.6438336704957375E-3</v>
      </c>
      <c r="AI51" t="str">
        <f t="shared" si="33"/>
        <v>m</v>
      </c>
      <c r="AJ51" s="20">
        <f t="shared" si="34"/>
        <v>-2.2356466747586179E-6</v>
      </c>
      <c r="AK51" s="20"/>
      <c r="AL51" s="20">
        <f t="shared" si="35"/>
        <v>-3.1526193726479773E-6</v>
      </c>
      <c r="AM51" s="20"/>
      <c r="AN51" t="str">
        <f t="shared" si="36"/>
        <v>m</v>
      </c>
      <c r="AP51" s="11">
        <f t="shared" si="10"/>
        <v>1</v>
      </c>
      <c r="AQ51" s="11" t="str">
        <f t="shared" si="11"/>
        <v>Hz</v>
      </c>
      <c r="AR51" s="12">
        <f t="shared" si="12"/>
        <v>1E-3</v>
      </c>
      <c r="AS51" s="13">
        <f t="shared" si="37"/>
        <v>1.9099776435332525E-4</v>
      </c>
      <c r="AT51" s="13">
        <f t="shared" si="38"/>
        <v>4.1100593662774824E-7</v>
      </c>
      <c r="AU51" s="13">
        <f t="shared" si="39"/>
        <v>5.6668473806273516E-6</v>
      </c>
      <c r="AV51" s="13">
        <f t="shared" si="40"/>
        <v>1.7890806605706767E-6</v>
      </c>
      <c r="AW51" s="17">
        <f t="shared" si="41"/>
        <v>1.9108181270650453E-4</v>
      </c>
      <c r="AX51" s="14">
        <f t="shared" si="42"/>
        <v>4.1423721920478102E-7</v>
      </c>
      <c r="AY51" s="17">
        <f t="shared" si="43"/>
        <v>2.9661003896168249E-2</v>
      </c>
      <c r="AZ51" s="13">
        <f t="shared" si="44"/>
        <v>9.3590030290928855E-3</v>
      </c>
      <c r="BB51" s="12">
        <f>IFERROR(MATCH(AW51 - 0.000001,'Ref Z list'!$C$10:$C$35,1),1)</f>
        <v>1</v>
      </c>
      <c r="BC51" s="12" t="str">
        <f>INDEX('Ref Z list'!$D$10:$D$35,BB51)</f>
        <v>0m</v>
      </c>
      <c r="BD51" s="12">
        <f>INDEX('Ref Z list'!$C$10:$C$35,BB51)</f>
        <v>0</v>
      </c>
      <c r="BE51" s="12">
        <f>IFERROR(MATCH(AP51&amp;AQ51&amp;A51&amp;B51&amp;BC51,'Cal Data'!$AR$45:$AR$1147,0),0)</f>
        <v>7</v>
      </c>
      <c r="BF51" s="12">
        <f t="shared" si="45"/>
        <v>1</v>
      </c>
      <c r="BG51" s="12" t="str">
        <f>INDEX('Ref Z list'!$D$10:$D$35,BF51+1)</f>
        <v>1m</v>
      </c>
      <c r="BH51" s="12">
        <f>IFERROR(MATCH(AP51&amp;AQ51&amp;A51&amp;B51&amp;BG51,'Cal Data'!$AR$45:$AR$1147,0),0)</f>
        <v>25</v>
      </c>
      <c r="BI51" s="12">
        <f t="shared" si="46"/>
        <v>1</v>
      </c>
      <c r="BJ51" s="12" t="str">
        <f>INDEX('Ref Z list'!$D$10:$D$35,BI51)</f>
        <v>0m</v>
      </c>
      <c r="BK51" s="12" t="str">
        <f>IF(INDEX('Ref Z list'!$D$10:$D$35,BI51+1)=0,BJ51,INDEX('Ref Z list'!$D$10:$D$35,BI51+1))</f>
        <v>1m</v>
      </c>
      <c r="BL51" s="12">
        <f>INDEX('Ref Z list'!$C$10:$C$35,BI51)</f>
        <v>0</v>
      </c>
      <c r="BM51" s="12">
        <f>INDEX('Ref Z list'!$C$10:$C$35,BI51+1)</f>
        <v>1E-3</v>
      </c>
      <c r="BN51" s="14" t="str">
        <f t="shared" si="47"/>
        <v>1Hz1m0m</v>
      </c>
      <c r="BO51" s="14" t="str">
        <f t="shared" si="48"/>
        <v>1Hz1m1m</v>
      </c>
      <c r="BP51" s="12">
        <f>IFERROR(MATCH(BN51,'Cal Data'!$AR$45:$AR$1147,0),0)</f>
        <v>7</v>
      </c>
      <c r="BQ51" s="12">
        <f>IFERROR(MATCH(BO51,'Cal Data'!$AR$45:$AR$1147,0),0)</f>
        <v>25</v>
      </c>
      <c r="BS51" s="14" t="str">
        <f>INDEX('Cal Data'!AR$45:AR$1147,$BP51)</f>
        <v>1Hz1m0m</v>
      </c>
      <c r="BT51" s="14">
        <f>INDEX('Cal Data'!AS$45:AS$1147,$BP51)</f>
        <v>0</v>
      </c>
      <c r="BU51" s="14">
        <f>INDEX('Cal Data'!AT$45:AT$1147,$BP51)</f>
        <v>2.8866188595742148E-3</v>
      </c>
      <c r="BV51" s="14">
        <f>INDEX('Cal Data'!AU$45:AU$1147,$BP51)</f>
        <v>0</v>
      </c>
      <c r="BW51" s="14">
        <f>INDEX('Cal Data'!AV$45:AV$1147,$BP51)</f>
        <v>3.4903063240997591E-3</v>
      </c>
      <c r="BX51" s="14" t="str">
        <f>INDEX('Cal Data'!AR$45:AR$1147,$BQ51)</f>
        <v>1Hz1m1m</v>
      </c>
      <c r="BY51" s="14">
        <f>INDEX('Cal Data'!AS$45:AS$1147,$BQ51)</f>
        <v>6.3792403634044606E-8</v>
      </c>
      <c r="BZ51" s="14">
        <f>INDEX('Cal Data'!AT$45:AT$1147,$BQ51)</f>
        <v>2.2335051631498931E-3</v>
      </c>
      <c r="CA51" s="14">
        <f>INDEX('Cal Data'!AU$45:AU$1147,$BQ51)</f>
        <v>8.451455541001277E-8</v>
      </c>
      <c r="CB51" s="14">
        <f>INDEX('Cal Data'!AV$45:AV$1147,$BQ51)</f>
        <v>2.8141511928758797E-3</v>
      </c>
      <c r="CD51" s="14">
        <f t="shared" si="13"/>
        <v>1.2189568123298252E-8</v>
      </c>
      <c r="CE51" s="14">
        <f t="shared" si="14"/>
        <v>2.2335051631498931E-3</v>
      </c>
      <c r="CF51" s="14">
        <f t="shared" si="15"/>
        <v>8.451455541001277E-8</v>
      </c>
      <c r="CG51" s="14">
        <f t="shared" si="16"/>
        <v>3.3611053759546958E-3</v>
      </c>
      <c r="CI51" s="14">
        <f t="shared" si="17"/>
        <v>1.9100995392144855E-4</v>
      </c>
      <c r="CJ51" s="14">
        <f t="shared" si="18"/>
        <v>2.2335053144151573E-3</v>
      </c>
      <c r="CK51" s="14">
        <f t="shared" si="19"/>
        <v>5.751361936037364E-6</v>
      </c>
      <c r="CL51" s="14">
        <f t="shared" si="20"/>
        <v>3.3611072805713889E-3</v>
      </c>
      <c r="CN51">
        <f>INDEX('Cal Data'!BB$45:BB$1039,$BP51)</f>
        <v>1</v>
      </c>
      <c r="CO51">
        <f>INDEX('Cal Data'!BC$45:BC$1039,$BP51)</f>
        <v>2.3996607203739372E-3</v>
      </c>
      <c r="CP51">
        <f>INDEX('Cal Data'!BD$45:BD$1039,$BP51)</f>
        <v>8.4505072265230195E-5</v>
      </c>
      <c r="CQ51">
        <f>INDEX('Cal Data'!BE$45:BE$1039,$BP51)</f>
        <v>3.6841849924087013E-3</v>
      </c>
      <c r="CR51" t="str">
        <f>INDEX('Cal Data'!BF$45:BF$1039,$BP51)</f>
        <v>OK</v>
      </c>
      <c r="CS51">
        <f>INDEX('Cal Data'!BB$45:BB$1039,$BQ51)</f>
        <v>1.000063779690334</v>
      </c>
      <c r="CT51">
        <f>INDEX('Cal Data'!BC$45:BC$1039,$BQ51)</f>
        <v>2.3996607203739372E-3</v>
      </c>
      <c r="CU51">
        <f>INDEX('Cal Data'!BD$45:BD$1039,$BQ51)</f>
        <v>8.4505072265230195E-5</v>
      </c>
      <c r="CV51">
        <f>INDEX('Cal Data'!BE$45:BE$1039,$BQ51)</f>
        <v>3.6841849924087013E-3</v>
      </c>
      <c r="CW51" t="str">
        <f>INDEX('Cal Data'!BF$45:BF$1039,$BQ51)</f>
        <v>OK</v>
      </c>
      <c r="CY51" s="14">
        <f t="shared" si="21"/>
        <v>1.000012187138843</v>
      </c>
      <c r="CZ51" s="14">
        <f t="shared" si="22"/>
        <v>2.3996607203739372E-3</v>
      </c>
      <c r="DA51" s="14">
        <f t="shared" si="23"/>
        <v>8.4505072265230195E-5</v>
      </c>
      <c r="DB51" s="14">
        <f t="shared" si="24"/>
        <v>3.6841849924087013E-3</v>
      </c>
      <c r="DD51" s="14">
        <f t="shared" si="25"/>
        <v>1.9108414144708636E-4</v>
      </c>
      <c r="DE51" s="14">
        <f t="shared" si="26"/>
        <v>9.4690076049914444E-7</v>
      </c>
      <c r="DF51" s="23">
        <f t="shared" si="27"/>
        <v>2.974550896843348E-2</v>
      </c>
      <c r="DG51" s="23">
        <f t="shared" si="28"/>
        <v>1.9077132118129517E-2</v>
      </c>
      <c r="DH51" s="14">
        <f t="shared" si="49"/>
        <v>1.9099961250443906E-4</v>
      </c>
      <c r="DI51" s="14">
        <f t="shared" si="50"/>
        <v>9.5267102391076945E-7</v>
      </c>
      <c r="DJ51" s="14">
        <f t="shared" si="51"/>
        <v>5.6830568996129489E-6</v>
      </c>
      <c r="DK51" s="14">
        <f t="shared" si="52"/>
        <v>3.6438336704957376E-6</v>
      </c>
    </row>
    <row r="52" spans="1:115" x14ac:dyDescent="0.25">
      <c r="A52" s="7">
        <v>100</v>
      </c>
      <c r="B52" s="7" t="s">
        <v>3</v>
      </c>
      <c r="C52" s="10">
        <v>0.05</v>
      </c>
      <c r="D52" s="41"/>
      <c r="E52" s="19">
        <v>-40.996511695555135</v>
      </c>
      <c r="F52" s="19">
        <v>1.3297768112298044E-3</v>
      </c>
      <c r="G52" s="19">
        <v>49.903734995004001</v>
      </c>
      <c r="H52" s="19">
        <v>2.156248928558487E-3</v>
      </c>
      <c r="I52" s="8" t="s">
        <v>3</v>
      </c>
      <c r="J52" s="33"/>
      <c r="K52" s="19">
        <v>-5.7111054525187045E-4</v>
      </c>
      <c r="L52" s="19">
        <v>8.2966420242304017E-4</v>
      </c>
      <c r="M52" s="19">
        <v>-3.5727250141875785E-5</v>
      </c>
      <c r="N52" s="19">
        <v>7.1966123614304958E-4</v>
      </c>
      <c r="O52" s="8" t="s">
        <v>3</v>
      </c>
      <c r="Q52" s="20">
        <f t="shared" si="3"/>
        <v>-41.000000036846437</v>
      </c>
      <c r="R52" s="20">
        <f t="shared" si="4"/>
        <v>9.2853678763549167E-3</v>
      </c>
      <c r="S52" s="20">
        <f t="shared" si="5"/>
        <v>49.899999995355628</v>
      </c>
      <c r="T52" s="20">
        <f t="shared" si="6"/>
        <v>8.0828086676509713E-3</v>
      </c>
      <c r="U52" s="42" t="str">
        <f t="shared" si="7"/>
        <v>m</v>
      </c>
      <c r="W52" s="56" t="str">
        <f t="shared" si="29"/>
        <v>OK</v>
      </c>
      <c r="Y52" s="20">
        <v>-41</v>
      </c>
      <c r="Z52" s="20"/>
      <c r="AA52" s="20">
        <v>49.9</v>
      </c>
      <c r="AB52" s="20"/>
      <c r="AC52" t="str">
        <f t="shared" si="30"/>
        <v>m</v>
      </c>
      <c r="AE52" s="20">
        <f t="shared" si="31"/>
        <v>-3.6846437012627575E-8</v>
      </c>
      <c r="AF52" s="20">
        <f t="shared" si="8"/>
        <v>9.2853678763549167E-3</v>
      </c>
      <c r="AG52" s="20">
        <f t="shared" si="32"/>
        <v>-4.6443702217402461E-9</v>
      </c>
      <c r="AH52" s="20">
        <f t="shared" si="9"/>
        <v>8.0828086676509713E-3</v>
      </c>
      <c r="AI52" t="str">
        <f t="shared" si="33"/>
        <v>m</v>
      </c>
      <c r="AJ52" s="20">
        <f t="shared" si="34"/>
        <v>4.0594149901167498E-3</v>
      </c>
      <c r="AK52" s="20"/>
      <c r="AL52" s="20">
        <f t="shared" si="35"/>
        <v>3.7707222541456531E-3</v>
      </c>
      <c r="AM52" s="20"/>
      <c r="AN52" t="str">
        <f t="shared" si="36"/>
        <v>m</v>
      </c>
      <c r="AP52" s="11">
        <f t="shared" si="10"/>
        <v>50</v>
      </c>
      <c r="AQ52" s="11" t="str">
        <f t="shared" si="11"/>
        <v>mHz</v>
      </c>
      <c r="AR52" s="12">
        <f t="shared" si="12"/>
        <v>1E-3</v>
      </c>
      <c r="AS52" s="13">
        <f t="shared" si="37"/>
        <v>-4.0995940585009882E-2</v>
      </c>
      <c r="AT52" s="13">
        <f t="shared" si="38"/>
        <v>1.5673701083237381E-6</v>
      </c>
      <c r="AU52" s="13">
        <f t="shared" si="39"/>
        <v>4.9903770722254145E-2</v>
      </c>
      <c r="AV52" s="13">
        <f t="shared" si="40"/>
        <v>2.273174374463289E-6</v>
      </c>
      <c r="AW52" s="17">
        <f t="shared" si="41"/>
        <v>6.4583693582428145E-2</v>
      </c>
      <c r="AX52" s="14">
        <f t="shared" si="42"/>
        <v>2.0186863124538518E-6</v>
      </c>
      <c r="AY52" s="17">
        <f t="shared" si="43"/>
        <v>2.2585101472505578</v>
      </c>
      <c r="AZ52" s="13">
        <f t="shared" si="44"/>
        <v>2.9169068201329402E-5</v>
      </c>
      <c r="BB52" s="12">
        <f>IFERROR(MATCH(AW52 - 0.000001,'Ref Z list'!$C$10:$C$35,1),1)</f>
        <v>4</v>
      </c>
      <c r="BC52" s="12" t="str">
        <f>INDEX('Ref Z list'!$D$10:$D$35,BB52)</f>
        <v>10m</v>
      </c>
      <c r="BD52" s="12">
        <f>INDEX('Ref Z list'!$C$10:$C$35,BB52)</f>
        <v>0.01</v>
      </c>
      <c r="BE52" s="12">
        <f>IFERROR(MATCH(AP52&amp;AQ52&amp;A52&amp;B52&amp;BC52,'Cal Data'!$AR$45:$AR$1147,0),0)</f>
        <v>111</v>
      </c>
      <c r="BF52" s="12">
        <f t="shared" si="45"/>
        <v>4</v>
      </c>
      <c r="BG52" s="12" t="str">
        <f>INDEX('Ref Z list'!$D$10:$D$35,BF52+1)</f>
        <v>100m</v>
      </c>
      <c r="BH52" s="12">
        <f>IFERROR(MATCH(AP52&amp;AQ52&amp;A52&amp;B52&amp;BG52,'Cal Data'!$AR$45:$AR$1147,0),0)</f>
        <v>129</v>
      </c>
      <c r="BI52" s="12">
        <f t="shared" si="46"/>
        <v>4</v>
      </c>
      <c r="BJ52" s="12" t="str">
        <f>INDEX('Ref Z list'!$D$10:$D$35,BI52)</f>
        <v>10m</v>
      </c>
      <c r="BK52" s="12" t="str">
        <f>IF(INDEX('Ref Z list'!$D$10:$D$35,BI52+1)=0,BJ52,INDEX('Ref Z list'!$D$10:$D$35,BI52+1))</f>
        <v>100m</v>
      </c>
      <c r="BL52" s="12">
        <f>INDEX('Ref Z list'!$C$10:$C$35,BI52)</f>
        <v>0.01</v>
      </c>
      <c r="BM52" s="12">
        <f>INDEX('Ref Z list'!$C$10:$C$35,BI52+1)</f>
        <v>0.1</v>
      </c>
      <c r="BN52" s="14" t="str">
        <f t="shared" si="47"/>
        <v>50mHz100m10m</v>
      </c>
      <c r="BO52" s="14" t="str">
        <f t="shared" si="48"/>
        <v>50mHz100m100m</v>
      </c>
      <c r="BP52" s="12">
        <f>IFERROR(MATCH(BN52,'Cal Data'!$AR$45:$AR$1147,0),0)</f>
        <v>111</v>
      </c>
      <c r="BQ52" s="12">
        <f>IFERROR(MATCH(BO52,'Cal Data'!$AR$45:$AR$1147,0),0)</f>
        <v>129</v>
      </c>
      <c r="BS52" s="14" t="str">
        <f>INDEX('Cal Data'!AR$45:AR$1147,$BP52)</f>
        <v>50mHz100m10m</v>
      </c>
      <c r="BT52" s="14">
        <f>INDEX('Cal Data'!AS$45:AS$1147,$BP52)</f>
        <v>-6.5259229934701291E-7</v>
      </c>
      <c r="BU52" s="14">
        <f>INDEX('Cal Data'!AT$45:AT$1147,$BP52)</f>
        <v>1.0456401047893023E-3</v>
      </c>
      <c r="BV52" s="14">
        <f>INDEX('Cal Data'!AU$45:AU$1147,$BP52)</f>
        <v>1.0000979356556556E-6</v>
      </c>
      <c r="BW52" s="14">
        <f>INDEX('Cal Data'!AV$45:AV$1147,$BP52)</f>
        <v>2.6119911670552504E-3</v>
      </c>
      <c r="BX52" s="14" t="str">
        <f>INDEX('Cal Data'!AR$45:AR$1147,$BQ52)</f>
        <v>50mHz100m100m</v>
      </c>
      <c r="BY52" s="14">
        <f>INDEX('Cal Data'!AS$45:AS$1147,$BQ52)</f>
        <v>3.3756583461969081E-6</v>
      </c>
      <c r="BZ52" s="14">
        <f>INDEX('Cal Data'!AT$45:AT$1147,$BQ52)</f>
        <v>3.4794803634492755E-3</v>
      </c>
      <c r="CA52" s="14">
        <f>INDEX('Cal Data'!AU$45:AU$1147,$BQ52)</f>
        <v>7.6298234506788625E-6</v>
      </c>
      <c r="CB52" s="14">
        <f>INDEX('Cal Data'!AV$45:AV$1147,$BQ52)</f>
        <v>1.088634580084161E-3</v>
      </c>
      <c r="CD52" s="14">
        <f t="shared" si="13"/>
        <v>1.7904832440928507E-6</v>
      </c>
      <c r="CE52" s="14">
        <f t="shared" si="14"/>
        <v>3.4794803634492755E-3</v>
      </c>
      <c r="CF52" s="14">
        <f t="shared" si="15"/>
        <v>5.020930225073793E-6</v>
      </c>
      <c r="CG52" s="14">
        <f t="shared" si="16"/>
        <v>1.6880975097218784E-3</v>
      </c>
      <c r="CI52" s="14">
        <f t="shared" si="17"/>
        <v>-4.099415010176579E-2</v>
      </c>
      <c r="CJ52" s="14">
        <f t="shared" si="18"/>
        <v>3.4794817755271152E-3</v>
      </c>
      <c r="CK52" s="14">
        <f t="shared" si="19"/>
        <v>4.9908791652479217E-2</v>
      </c>
      <c r="CL52" s="14">
        <f t="shared" si="20"/>
        <v>1.6881036317762468E-3</v>
      </c>
      <c r="CN52">
        <f>INDEX('Cal Data'!BB$45:BB$1039,$BP52)</f>
        <v>0.99993474330658172</v>
      </c>
      <c r="CO52">
        <f>INDEX('Cal Data'!BC$45:BC$1039,$BP52)</f>
        <v>3.6784879042424916E-4</v>
      </c>
      <c r="CP52">
        <f>INDEX('Cal Data'!BD$45:BD$1039,$BP52)</f>
        <v>9.999989829430285E-5</v>
      </c>
      <c r="CQ52">
        <f>INDEX('Cal Data'!BE$45:BE$1039,$BP52)</f>
        <v>3.2398382687667473E-4</v>
      </c>
      <c r="CR52" t="str">
        <f>INDEX('Cal Data'!BF$45:BF$1039,$BP52)</f>
        <v>OK</v>
      </c>
      <c r="CS52">
        <f>INDEX('Cal Data'!BB$45:BB$1039,$BQ52)</f>
        <v>1.0000337485840831</v>
      </c>
      <c r="CT52">
        <f>INDEX('Cal Data'!BC$45:BC$1039,$BQ52)</f>
        <v>3.6748922833601176E-5</v>
      </c>
      <c r="CU52">
        <f>INDEX('Cal Data'!BD$45:BD$1039,$BQ52)</f>
        <v>7.6306572738511658E-5</v>
      </c>
      <c r="CV52">
        <f>INDEX('Cal Data'!BE$45:BE$1039,$BQ52)</f>
        <v>6.4069803150448572E-5</v>
      </c>
      <c r="CW52" t="str">
        <f>INDEX('Cal Data'!BF$45:BF$1039,$BQ52)</f>
        <v>OK</v>
      </c>
      <c r="CY52" s="14">
        <f t="shared" si="21"/>
        <v>0.99999478857025037</v>
      </c>
      <c r="CZ52" s="14">
        <f t="shared" si="22"/>
        <v>3.6748922833601176E-5</v>
      </c>
      <c r="DA52" s="14">
        <f t="shared" si="23"/>
        <v>8.5630240271124846E-5</v>
      </c>
      <c r="DB52" s="14">
        <f t="shared" si="24"/>
        <v>1.66349744333916E-4</v>
      </c>
      <c r="DD52" s="14">
        <f t="shared" si="25"/>
        <v>6.4583357009046063E-2</v>
      </c>
      <c r="DE52" s="14">
        <f t="shared" si="26"/>
        <v>4.6833018159055841E-6</v>
      </c>
      <c r="DF52" s="23">
        <f t="shared" si="27"/>
        <v>2.2585957774908287</v>
      </c>
      <c r="DG52" s="23">
        <f t="shared" si="28"/>
        <v>1.7628265824775404E-4</v>
      </c>
      <c r="DH52" s="14">
        <f t="shared" si="49"/>
        <v>-4.1000000036846437E-2</v>
      </c>
      <c r="DI52" s="14">
        <f t="shared" si="50"/>
        <v>9.2853678763549161E-6</v>
      </c>
      <c r="DJ52" s="14">
        <f t="shared" si="51"/>
        <v>4.9899999995355632E-2</v>
      </c>
      <c r="DK52" s="14">
        <f t="shared" si="52"/>
        <v>8.0828086676509712E-6</v>
      </c>
    </row>
    <row r="53" spans="1:115" x14ac:dyDescent="0.25">
      <c r="A53" s="7">
        <v>100</v>
      </c>
      <c r="B53" s="7" t="s">
        <v>3</v>
      </c>
      <c r="C53" s="10">
        <v>50</v>
      </c>
      <c r="D53" s="41"/>
      <c r="E53" s="19">
        <v>13.799128833205888</v>
      </c>
      <c r="F53" s="19">
        <v>8.0555797320820439E-4</v>
      </c>
      <c r="G53" s="19">
        <v>-43.503086697670284</v>
      </c>
      <c r="H53" s="19">
        <v>-2.2527314626206624E-4</v>
      </c>
      <c r="I53" s="8" t="s">
        <v>3</v>
      </c>
      <c r="J53" s="33"/>
      <c r="K53" s="19">
        <v>1.62871947816811E-3</v>
      </c>
      <c r="L53" s="19">
        <v>1.4977286784764016E-3</v>
      </c>
      <c r="M53" s="19">
        <v>-1.2584583228246129E-4</v>
      </c>
      <c r="N53" s="19">
        <v>2.0237539804424006E-4</v>
      </c>
      <c r="O53" s="8" t="s">
        <v>3</v>
      </c>
      <c r="Q53" s="20">
        <f t="shared" ref="Q53:Q84" si="53">DH53/$AR53</f>
        <v>13.799999778259485</v>
      </c>
      <c r="R53" s="20">
        <f t="shared" ref="R53:R84" si="54">DI53/$AR53</f>
        <v>1.029757684407877E-2</v>
      </c>
      <c r="S53" s="20">
        <f t="shared" ref="S53:S84" si="55">DJ53/$AR53</f>
        <v>-43.500000315111429</v>
      </c>
      <c r="T53" s="20">
        <f t="shared" ref="T53:T84" si="56">DK53/$AR53</f>
        <v>4.1113594672090338E-3</v>
      </c>
      <c r="U53" s="42" t="str">
        <f t="shared" ref="U53:U84" si="57">O53</f>
        <v>m</v>
      </c>
      <c r="W53" s="56" t="str">
        <f t="shared" si="29"/>
        <v>OK</v>
      </c>
      <c r="Y53" s="20">
        <v>13.799999999999999</v>
      </c>
      <c r="Z53" s="20"/>
      <c r="AA53" s="20">
        <v>-43.499999999999993</v>
      </c>
      <c r="AB53" s="20"/>
      <c r="AC53" t="str">
        <f t="shared" si="30"/>
        <v>m</v>
      </c>
      <c r="AE53" s="20">
        <f t="shared" si="31"/>
        <v>-2.2174051395040806E-7</v>
      </c>
      <c r="AF53" s="20">
        <f t="shared" ref="AF53:AF84" si="58">R53</f>
        <v>1.029757684407877E-2</v>
      </c>
      <c r="AG53" s="20">
        <f t="shared" si="32"/>
        <v>-3.1511143561147037E-7</v>
      </c>
      <c r="AH53" s="20">
        <f t="shared" ref="AH53:AH84" si="59">T53</f>
        <v>4.1113594672090338E-3</v>
      </c>
      <c r="AI53" t="str">
        <f t="shared" si="33"/>
        <v>m</v>
      </c>
      <c r="AJ53" s="20">
        <f t="shared" si="34"/>
        <v>-2.4998862722789283E-3</v>
      </c>
      <c r="AK53" s="20"/>
      <c r="AL53" s="20">
        <f t="shared" si="35"/>
        <v>-2.9608518380115356E-3</v>
      </c>
      <c r="AM53" s="20"/>
      <c r="AN53" t="str">
        <f t="shared" si="36"/>
        <v>m</v>
      </c>
      <c r="AP53" s="11">
        <f t="shared" ref="AP53:AP84" si="60">IF(AQ53="mHz",1000,IF(AQ53="kHz",0.001,1))*C53</f>
        <v>50</v>
      </c>
      <c r="AQ53" s="11" t="str">
        <f t="shared" ref="AQ53:AQ84" si="61">IF(C53&gt;=1000,"kHz",IF(C53&gt;=1,"Hz","mHz"))</f>
        <v>Hz</v>
      </c>
      <c r="AR53" s="12">
        <f t="shared" ref="AR53:AR84" si="62">IF(MID(O53,1,1)="m",0.001,IF(OR(MID(O53,1,1)="u",MID(O53,1,1)="µ"),0.000001,1))</f>
        <v>1E-3</v>
      </c>
      <c r="AS53" s="13">
        <f t="shared" si="37"/>
        <v>1.3797500113727721E-2</v>
      </c>
      <c r="AT53" s="13">
        <f t="shared" si="38"/>
        <v>1.7006218987564456E-6</v>
      </c>
      <c r="AU53" s="13">
        <f t="shared" si="39"/>
        <v>-4.3502960851838003E-2</v>
      </c>
      <c r="AV53" s="13">
        <f t="shared" si="40"/>
        <v>3.0282633993821427E-7</v>
      </c>
      <c r="AW53" s="17">
        <f t="shared" si="41"/>
        <v>4.5638564967194865E-2</v>
      </c>
      <c r="AX53" s="14">
        <f t="shared" si="42"/>
        <v>5.8962348616351166E-7</v>
      </c>
      <c r="AY53" s="17">
        <f t="shared" si="43"/>
        <v>-1.263669588923813</v>
      </c>
      <c r="AZ53" s="13">
        <f t="shared" si="44"/>
        <v>3.5575755496384281E-5</v>
      </c>
      <c r="BB53" s="12">
        <f>IFERROR(MATCH(AW53 - 0.000001,'Ref Z list'!$C$10:$C$35,1),1)</f>
        <v>4</v>
      </c>
      <c r="BC53" s="12" t="str">
        <f>INDEX('Ref Z list'!$D$10:$D$35,BB53)</f>
        <v>10m</v>
      </c>
      <c r="BD53" s="12">
        <f>INDEX('Ref Z list'!$C$10:$C$35,BB53)</f>
        <v>0.01</v>
      </c>
      <c r="BE53" s="12">
        <f>IFERROR(MATCH(AP53&amp;AQ53&amp;A53&amp;B53&amp;BC53,'Cal Data'!$AR$45:$AR$1147,0),0)</f>
        <v>120</v>
      </c>
      <c r="BF53" s="12">
        <f t="shared" si="45"/>
        <v>4</v>
      </c>
      <c r="BG53" s="12" t="str">
        <f>INDEX('Ref Z list'!$D$10:$D$35,BF53+1)</f>
        <v>100m</v>
      </c>
      <c r="BH53" s="12">
        <f>IFERROR(MATCH(AP53&amp;AQ53&amp;A53&amp;B53&amp;BG53,'Cal Data'!$AR$45:$AR$1147,0),0)</f>
        <v>138</v>
      </c>
      <c r="BI53" s="12">
        <f t="shared" si="46"/>
        <v>4</v>
      </c>
      <c r="BJ53" s="12" t="str">
        <f>INDEX('Ref Z list'!$D$10:$D$35,BI53)</f>
        <v>10m</v>
      </c>
      <c r="BK53" s="12" t="str">
        <f>IF(INDEX('Ref Z list'!$D$10:$D$35,BI53+1)=0,BJ53,INDEX('Ref Z list'!$D$10:$D$35,BI53+1))</f>
        <v>100m</v>
      </c>
      <c r="BL53" s="12">
        <f>INDEX('Ref Z list'!$C$10:$C$35,BI53)</f>
        <v>0.01</v>
      </c>
      <c r="BM53" s="12">
        <f>INDEX('Ref Z list'!$C$10:$C$35,BI53+1)</f>
        <v>0.1</v>
      </c>
      <c r="BN53" s="14" t="str">
        <f t="shared" si="47"/>
        <v>50Hz100m10m</v>
      </c>
      <c r="BO53" s="14" t="str">
        <f t="shared" si="48"/>
        <v>50Hz100m100m</v>
      </c>
      <c r="BP53" s="12">
        <f>IFERROR(MATCH(BN53,'Cal Data'!$AR$45:$AR$1147,0),0)</f>
        <v>120</v>
      </c>
      <c r="BQ53" s="12">
        <f>IFERROR(MATCH(BO53,'Cal Data'!$AR$45:$AR$1147,0),0)</f>
        <v>138</v>
      </c>
      <c r="BS53" s="14" t="str">
        <f>INDEX('Cal Data'!AR$45:AR$1147,$BP53)</f>
        <v>50Hz100m10m</v>
      </c>
      <c r="BT53" s="14">
        <f>INDEX('Cal Data'!AS$45:AS$1147,$BP53)</f>
        <v>-6.4421493155795984E-7</v>
      </c>
      <c r="BU53" s="14">
        <f>INDEX('Cal Data'!AT$45:AT$1147,$BP53)</f>
        <v>2.3700825489759475E-3</v>
      </c>
      <c r="BV53" s="14">
        <f>INDEX('Cal Data'!AU$45:AU$1147,$BP53)</f>
        <v>9.999181433242673E-7</v>
      </c>
      <c r="BW53" s="14">
        <f>INDEX('Cal Data'!AV$45:AV$1147,$BP53)</f>
        <v>3.2992386883466756E-3</v>
      </c>
      <c r="BX53" s="14" t="str">
        <f>INDEX('Cal Data'!AR$45:AR$1147,$BQ53)</f>
        <v>50Hz100m100m</v>
      </c>
      <c r="BY53" s="14">
        <f>INDEX('Cal Data'!AS$45:AS$1147,$BQ53)</f>
        <v>-1.6147967612095693E-6</v>
      </c>
      <c r="BZ53" s="14">
        <f>INDEX('Cal Data'!AT$45:AT$1147,$BQ53)</f>
        <v>3.3878108097780885E-3</v>
      </c>
      <c r="CA53" s="14">
        <f>INDEX('Cal Data'!AU$45:AU$1147,$BQ53)</f>
        <v>2.8843460199682203E-6</v>
      </c>
      <c r="CB53" s="14">
        <f>INDEX('Cal Data'!AV$45:AV$1147,$BQ53)</f>
        <v>5.7295665248194468E-4</v>
      </c>
      <c r="CD53" s="14">
        <f t="shared" ref="CD53:CD84" si="63">IF($BP53=0,BT53,IF(BQ53=0,BY53,($AW53-$BL53)/($BM53-$BL53)*(BY53-BT53)+BT53))</f>
        <v>-1.0285498603581569E-6</v>
      </c>
      <c r="CE53" s="14">
        <f t="shared" ref="CE53:CE84" si="64">IF($BP53=0,BU53,IF(BR53=0,BZ53,($AW53-$BL53)/($BM53-$BL53)*(BZ53-BU53)+BU53))</f>
        <v>3.3878108097780885E-3</v>
      </c>
      <c r="CF53" s="14">
        <f t="shared" ref="CF53:CF84" si="65">IF($BP53=0,BV53,IF(BT53=0,CA53,($AW53-$BL53)/($BM53-$BL53)*(CA53-BV53)+BV53))</f>
        <v>1.7461215356328071E-6</v>
      </c>
      <c r="CG53" s="14">
        <f t="shared" ref="CG53:CG84" si="66">IF($BP53=0,BW53,IF(BU53=0,CB53,($AW53-$BL53)/($BM53-$BL53)*(CB53-BW53)+BW53))</f>
        <v>2.219674472190437E-3</v>
      </c>
      <c r="CI53" s="14">
        <f t="shared" ref="CI53:CI84" si="67">AS53+CD53</f>
        <v>1.3796471563867362E-2</v>
      </c>
      <c r="CJ53" s="14">
        <f t="shared" ref="CJ53:CJ84" si="68">(4*AT53^2+CE53^2)^0.5</f>
        <v>3.3878125171426824E-3</v>
      </c>
      <c r="CK53" s="14">
        <f t="shared" ref="CK53:CK84" si="69">AU53+CF53</f>
        <v>-4.3501214730302371E-2</v>
      </c>
      <c r="CL53" s="14">
        <f t="shared" ref="CL53:CL84" si="70">(4*AV53^2+CG53^2)^0.5</f>
        <v>2.2196745548185804E-3</v>
      </c>
      <c r="CN53">
        <f>INDEX('Cal Data'!BB$45:BB$1039,$BP53)</f>
        <v>0.99993562451465923</v>
      </c>
      <c r="CO53">
        <f>INDEX('Cal Data'!BC$45:BC$1039,$BP53)</f>
        <v>2.7141695965099714E-4</v>
      </c>
      <c r="CP53">
        <f>INDEX('Cal Data'!BD$45:BD$1039,$BP53)</f>
        <v>9.9999079307795007E-5</v>
      </c>
      <c r="CQ53">
        <f>INDEX('Cal Data'!BE$45:BE$1039,$BP53)</f>
        <v>3.3955276624324059E-4</v>
      </c>
      <c r="CR53" t="str">
        <f>INDEX('Cal Data'!BF$45:BF$1039,$BP53)</f>
        <v>OK</v>
      </c>
      <c r="CS53">
        <f>INDEX('Cal Data'!BB$45:BB$1039,$BQ53)</f>
        <v>0.99998386571565789</v>
      </c>
      <c r="CT53">
        <f>INDEX('Cal Data'!BC$45:BC$1039,$BQ53)</f>
        <v>5.1563069015614296E-5</v>
      </c>
      <c r="CU53">
        <f>INDEX('Cal Data'!BD$45:BD$1039,$BQ53)</f>
        <v>2.8843281998727993E-5</v>
      </c>
      <c r="CV53">
        <f>INDEX('Cal Data'!BE$45:BE$1039,$BQ53)</f>
        <v>5.0360783369374101E-5</v>
      </c>
      <c r="CW53" t="str">
        <f>INDEX('Cal Data'!BF$45:BF$1039,$BQ53)</f>
        <v>OK</v>
      </c>
      <c r="CY53" s="14">
        <f t="shared" ref="CY53:CY84" si="71">IF($BP53=0,CN53,IF(BQ53=0,CS53,($AW53-$BL53)/($BM53-$BL53)*(CS53-CN53)+CN53))</f>
        <v>0.99995472726105794</v>
      </c>
      <c r="CZ53" s="14">
        <f t="shared" ref="CZ53:CZ84" si="72">IF($BP53=0,CO53,IF(BR53=0,CT53,($AW53-$BL53)/($BM53-$BL53)*(CT53-CO53)+CO53))</f>
        <v>5.1563069015614296E-5</v>
      </c>
      <c r="DA53" s="14">
        <f t="shared" ref="DA53:DA84" si="73">IF($BP53=0,CP53,IF(BS53=0,CU53,($AW53-$BL53)/($BM53-$BL53)*(CU53-CP53)+CP53))</f>
        <v>7.1822518138997966E-5</v>
      </c>
      <c r="DB53" s="14">
        <f t="shared" ref="DB53:DB84" si="74">IF($BP53=0,CQ53,IF(BT53=0,CV53,($AW53-$BL53)/($BM53-$BL53)*(CV53-CQ53)+CQ53))</f>
        <v>2.2503735213610509E-4</v>
      </c>
      <c r="DD53" s="14">
        <f t="shared" ref="DD53:DD84" si="75">AW53*CY53</f>
        <v>4.5636498784357417E-2</v>
      </c>
      <c r="DE53" s="14">
        <f t="shared" ref="DE53:DE84" si="76">(4*AX53^2 + (CZ53*AW53)^2)^0.5</f>
        <v>2.6322000516436517E-6</v>
      </c>
      <c r="DF53" s="23">
        <f t="shared" ref="DF53:DF84" si="77">AY53+DA53</f>
        <v>-1.2635977664056739</v>
      </c>
      <c r="DG53" s="23">
        <f t="shared" ref="DG53:DG84" si="78">(4*AZ53^2 + DB53^2)^0.5</f>
        <v>2.360176844496688E-4</v>
      </c>
      <c r="DH53" s="14">
        <f t="shared" si="49"/>
        <v>1.3799999778259485E-2</v>
      </c>
      <c r="DI53" s="14">
        <f t="shared" si="50"/>
        <v>1.029757684407877E-5</v>
      </c>
      <c r="DJ53" s="14">
        <f t="shared" si="51"/>
        <v>-4.3500000315111427E-2</v>
      </c>
      <c r="DK53" s="14">
        <f t="shared" si="52"/>
        <v>4.1113594672090339E-6</v>
      </c>
    </row>
    <row r="54" spans="1:115" x14ac:dyDescent="0.25">
      <c r="A54" s="7">
        <v>10</v>
      </c>
      <c r="B54" s="7" t="s">
        <v>3</v>
      </c>
      <c r="C54" s="10">
        <v>0.01</v>
      </c>
      <c r="D54" s="41"/>
      <c r="E54" s="19">
        <v>8.9202821911980283</v>
      </c>
      <c r="F54" s="19">
        <v>7.1157746238165772E-4</v>
      </c>
      <c r="G54" s="19">
        <v>-1.3395766851013062</v>
      </c>
      <c r="H54" s="19">
        <v>1.5722263081263468E-3</v>
      </c>
      <c r="I54" s="8" t="s">
        <v>3</v>
      </c>
      <c r="J54" s="33"/>
      <c r="K54" s="19">
        <v>1.0298414369827426E-3</v>
      </c>
      <c r="L54" s="19">
        <v>1.7955646479670695E-3</v>
      </c>
      <c r="M54" s="19">
        <v>1.0455954383328636E-3</v>
      </c>
      <c r="N54" s="19">
        <v>1.647639561415651E-3</v>
      </c>
      <c r="O54" s="8" t="s">
        <v>3</v>
      </c>
      <c r="Q54" s="20">
        <f t="shared" si="53"/>
        <v>8.92000016843396</v>
      </c>
      <c r="R54" s="20">
        <f t="shared" si="54"/>
        <v>4.9613942779080274E-3</v>
      </c>
      <c r="S54" s="20">
        <f t="shared" si="55"/>
        <v>-1.3400000518646304</v>
      </c>
      <c r="T54" s="20">
        <f t="shared" si="56"/>
        <v>5.3261556443834771E-3</v>
      </c>
      <c r="U54" s="42" t="str">
        <f t="shared" si="57"/>
        <v>m</v>
      </c>
      <c r="W54" s="56" t="str">
        <f t="shared" si="29"/>
        <v>OK</v>
      </c>
      <c r="Y54" s="20">
        <v>8.92</v>
      </c>
      <c r="Z54" s="20"/>
      <c r="AA54" s="20">
        <v>-1.34</v>
      </c>
      <c r="AB54" s="20"/>
      <c r="AC54" t="str">
        <f t="shared" si="30"/>
        <v>m</v>
      </c>
      <c r="AE54" s="20">
        <f t="shared" si="31"/>
        <v>1.6843396011267942E-7</v>
      </c>
      <c r="AF54" s="20">
        <f t="shared" si="58"/>
        <v>4.9613942779080274E-3</v>
      </c>
      <c r="AG54" s="20">
        <f t="shared" si="32"/>
        <v>-5.1864630368214648E-8</v>
      </c>
      <c r="AH54" s="20">
        <f t="shared" si="59"/>
        <v>5.3261556443834771E-3</v>
      </c>
      <c r="AI54" t="str">
        <f t="shared" si="33"/>
        <v>m</v>
      </c>
      <c r="AJ54" s="20">
        <f t="shared" si="34"/>
        <v>-7.4765023895473348E-4</v>
      </c>
      <c r="AK54" s="20"/>
      <c r="AL54" s="20">
        <f t="shared" si="35"/>
        <v>-6.2228053963897523E-4</v>
      </c>
      <c r="AM54" s="20"/>
      <c r="AN54" t="str">
        <f t="shared" si="36"/>
        <v>m</v>
      </c>
      <c r="AP54" s="11">
        <f t="shared" si="60"/>
        <v>10</v>
      </c>
      <c r="AQ54" s="11" t="str">
        <f t="shared" si="61"/>
        <v>mHz</v>
      </c>
      <c r="AR54" s="12">
        <f t="shared" si="62"/>
        <v>1E-3</v>
      </c>
      <c r="AS54" s="13">
        <f t="shared" si="37"/>
        <v>8.9192523497610456E-3</v>
      </c>
      <c r="AT54" s="13">
        <f t="shared" si="38"/>
        <v>1.9314230220225257E-6</v>
      </c>
      <c r="AU54" s="13">
        <f t="shared" si="39"/>
        <v>-1.3406222805396391E-3</v>
      </c>
      <c r="AV54" s="13">
        <f t="shared" si="40"/>
        <v>2.277413376685612E-6</v>
      </c>
      <c r="AW54" s="17">
        <f t="shared" si="41"/>
        <v>9.0194418107661864E-3</v>
      </c>
      <c r="AX54" s="14">
        <f t="shared" si="42"/>
        <v>1.939733745290222E-6</v>
      </c>
      <c r="AY54" s="17">
        <f t="shared" si="43"/>
        <v>-0.14918976387589117</v>
      </c>
      <c r="AZ54" s="13">
        <f t="shared" si="44"/>
        <v>2.5171614118640537E-4</v>
      </c>
      <c r="BB54" s="12">
        <f>IFERROR(MATCH(AW54 - 0.000001,'Ref Z list'!$C$10:$C$35,1),1)</f>
        <v>3</v>
      </c>
      <c r="BC54" s="12" t="str">
        <f>INDEX('Ref Z list'!$D$10:$D$35,BB54)</f>
        <v>3m</v>
      </c>
      <c r="BD54" s="12">
        <f>INDEX('Ref Z list'!$C$10:$C$35,BB54)</f>
        <v>3.0000000000000001E-3</v>
      </c>
      <c r="BE54" s="12">
        <f>IFERROR(MATCH(AP54&amp;AQ54&amp;A54&amp;B54&amp;BC54,'Cal Data'!$AR$45:$AR$1147,0),0)</f>
        <v>73</v>
      </c>
      <c r="BF54" s="12">
        <f t="shared" si="45"/>
        <v>3</v>
      </c>
      <c r="BG54" s="12" t="str">
        <f>INDEX('Ref Z list'!$D$10:$D$35,BF54+1)</f>
        <v>10m</v>
      </c>
      <c r="BH54" s="12">
        <f>IFERROR(MATCH(AP54&amp;AQ54&amp;A54&amp;B54&amp;BG54,'Cal Data'!$AR$45:$AR$1147,0),0)</f>
        <v>91</v>
      </c>
      <c r="BI54" s="12">
        <f t="shared" si="46"/>
        <v>3</v>
      </c>
      <c r="BJ54" s="12" t="str">
        <f>INDEX('Ref Z list'!$D$10:$D$35,BI54)</f>
        <v>3m</v>
      </c>
      <c r="BK54" s="12" t="str">
        <f>IF(INDEX('Ref Z list'!$D$10:$D$35,BI54+1)=0,BJ54,INDEX('Ref Z list'!$D$10:$D$35,BI54+1))</f>
        <v>10m</v>
      </c>
      <c r="BL54" s="12">
        <f>INDEX('Ref Z list'!$C$10:$C$35,BI54)</f>
        <v>3.0000000000000001E-3</v>
      </c>
      <c r="BM54" s="12">
        <f>INDEX('Ref Z list'!$C$10:$C$35,BI54+1)</f>
        <v>0.01</v>
      </c>
      <c r="BN54" s="14" t="str">
        <f t="shared" si="47"/>
        <v>10mHz10m3m</v>
      </c>
      <c r="BO54" s="14" t="str">
        <f t="shared" si="48"/>
        <v>10mHz10m10m</v>
      </c>
      <c r="BP54" s="12">
        <f>IFERROR(MATCH(BN54,'Cal Data'!$AR$45:$AR$1147,0),0)</f>
        <v>73</v>
      </c>
      <c r="BQ54" s="12">
        <f>IFERROR(MATCH(BO54,'Cal Data'!$AR$45:$AR$1147,0),0)</f>
        <v>91</v>
      </c>
      <c r="BS54" s="14" t="str">
        <f>INDEX('Cal Data'!AR$45:AR$1147,$BP54)</f>
        <v>10mHz10m3m</v>
      </c>
      <c r="BT54" s="14">
        <f>INDEX('Cal Data'!AS$45:AS$1147,$BP54)</f>
        <v>-1.2909050680623077E-7</v>
      </c>
      <c r="BU54" s="14">
        <f>INDEX('Cal Data'!AT$45:AT$1147,$BP54)</f>
        <v>1.7510703772519202E-3</v>
      </c>
      <c r="BV54" s="14">
        <f>INDEX('Cal Data'!AU$45:AU$1147,$BP54)</f>
        <v>2.9998066178013193E-7</v>
      </c>
      <c r="BW54" s="14">
        <f>INDEX('Cal Data'!AV$45:AV$1147,$BP54)</f>
        <v>2.8599550516233453E-3</v>
      </c>
      <c r="BX54" s="14" t="str">
        <f>INDEX('Cal Data'!AR$45:AR$1147,$BQ54)</f>
        <v>10mHz10m10m</v>
      </c>
      <c r="BY54" s="14">
        <f>INDEX('Cal Data'!AS$45:AS$1147,$BQ54)</f>
        <v>9.0451340655980927E-7</v>
      </c>
      <c r="BZ54" s="14">
        <f>INDEX('Cal Data'!AT$45:AT$1147,$BQ54)</f>
        <v>2.9623077201558451E-3</v>
      </c>
      <c r="CA54" s="14">
        <f>INDEX('Cal Data'!AU$45:AU$1147,$BQ54)</f>
        <v>7.7359208296480416E-7</v>
      </c>
      <c r="CB54" s="14">
        <f>INDEX('Cal Data'!AV$45:AV$1147,$BQ54)</f>
        <v>2.8383763151845331E-4</v>
      </c>
      <c r="CD54" s="14">
        <f t="shared" si="63"/>
        <v>7.5972643774906817E-7</v>
      </c>
      <c r="CE54" s="14">
        <f t="shared" si="64"/>
        <v>2.9623077201558451E-3</v>
      </c>
      <c r="CF54" s="14">
        <f t="shared" si="65"/>
        <v>7.0724871759947623E-7</v>
      </c>
      <c r="CG54" s="14">
        <f t="shared" si="66"/>
        <v>6.4469949333441573E-4</v>
      </c>
      <c r="CI54" s="14">
        <f t="shared" si="67"/>
        <v>8.9200120761987953E-3</v>
      </c>
      <c r="CJ54" s="14">
        <f t="shared" si="68"/>
        <v>2.9623102387282938E-3</v>
      </c>
      <c r="CK54" s="14">
        <f t="shared" si="69"/>
        <v>-1.3399150318220397E-3</v>
      </c>
      <c r="CL54" s="14">
        <f t="shared" si="70"/>
        <v>6.4471558314686762E-4</v>
      </c>
      <c r="CN54">
        <f>INDEX('Cal Data'!BB$45:BB$1039,$BP54)</f>
        <v>0.9999569630742402</v>
      </c>
      <c r="CO54">
        <f>INDEX('Cal Data'!BC$45:BC$1039,$BP54)</f>
        <v>1.4151173987529413E-3</v>
      </c>
      <c r="CP54">
        <f>INDEX('Cal Data'!BD$45:BD$1039,$BP54)</f>
        <v>1.000010963030411E-4</v>
      </c>
      <c r="CQ54">
        <f>INDEX('Cal Data'!BE$45:BE$1039,$BP54)</f>
        <v>1.085068979309857E-3</v>
      </c>
      <c r="CR54" t="str">
        <f>INDEX('Cal Data'!BF$45:BF$1039,$BP54)</f>
        <v>OK</v>
      </c>
      <c r="CS54">
        <f>INDEX('Cal Data'!BB$45:BB$1039,$BQ54)</f>
        <v>1.0000904370057937</v>
      </c>
      <c r="CT54">
        <f>INDEX('Cal Data'!BC$45:BC$1039,$BQ54)</f>
        <v>3.4134279781160141E-4</v>
      </c>
      <c r="CU54">
        <f>INDEX('Cal Data'!BD$45:BD$1039,$BQ54)</f>
        <v>7.7368834011247537E-5</v>
      </c>
      <c r="CV54">
        <f>INDEX('Cal Data'!BE$45:BE$1039,$BQ54)</f>
        <v>1.840872973258472E-4</v>
      </c>
      <c r="CW54" t="str">
        <f>INDEX('Cal Data'!BF$45:BF$1039,$BQ54)</f>
        <v>OK</v>
      </c>
      <c r="CY54" s="14">
        <f t="shared" si="71"/>
        <v>1.0000717400119887</v>
      </c>
      <c r="CZ54" s="14">
        <f t="shared" si="72"/>
        <v>3.4134279781160141E-4</v>
      </c>
      <c r="DA54" s="14">
        <f t="shared" si="73"/>
        <v>8.0539155458548374E-5</v>
      </c>
      <c r="DB54" s="14">
        <f t="shared" si="74"/>
        <v>3.102965782714296E-4</v>
      </c>
      <c r="DD54" s="14">
        <f t="shared" si="75"/>
        <v>9.0200888656298221E-3</v>
      </c>
      <c r="DE54" s="14">
        <f t="shared" si="76"/>
        <v>4.9526552575082001E-6</v>
      </c>
      <c r="DF54" s="23">
        <f t="shared" si="77"/>
        <v>-0.14910922472043261</v>
      </c>
      <c r="DG54" s="23">
        <f t="shared" si="78"/>
        <v>5.9137807654837434E-4</v>
      </c>
      <c r="DH54" s="14">
        <f t="shared" si="49"/>
        <v>8.9200001684339603E-3</v>
      </c>
      <c r="DI54" s="14">
        <f t="shared" si="50"/>
        <v>4.9613942779080277E-6</v>
      </c>
      <c r="DJ54" s="14">
        <f t="shared" si="51"/>
        <v>-1.3400000518646305E-3</v>
      </c>
      <c r="DK54" s="14">
        <f t="shared" si="52"/>
        <v>5.3261556443834776E-6</v>
      </c>
    </row>
    <row r="55" spans="1:115" x14ac:dyDescent="0.25">
      <c r="A55" s="7">
        <v>1</v>
      </c>
      <c r="B55" s="7" t="s">
        <v>3</v>
      </c>
      <c r="C55" s="10">
        <v>2000</v>
      </c>
      <c r="D55" s="41"/>
      <c r="E55" s="19">
        <v>1.9576095961126989E-2</v>
      </c>
      <c r="F55" s="19">
        <v>3.07218070328427E-5</v>
      </c>
      <c r="G55" s="19">
        <v>-0.15773113872682665</v>
      </c>
      <c r="H55" s="19">
        <v>1.9502664620574765E-3</v>
      </c>
      <c r="I55" s="8" t="s">
        <v>3</v>
      </c>
      <c r="J55" s="33"/>
      <c r="K55" s="19">
        <v>3.7473911215541952E-4</v>
      </c>
      <c r="L55" s="19">
        <v>3.1476712354349713E-4</v>
      </c>
      <c r="M55" s="19">
        <v>-7.3318889566841049E-4</v>
      </c>
      <c r="N55" s="19">
        <v>1.8174076520292791E-3</v>
      </c>
      <c r="O55" s="8" t="s">
        <v>3</v>
      </c>
      <c r="Q55" s="20">
        <f t="shared" si="53"/>
        <v>1.9191337567438366E-2</v>
      </c>
      <c r="R55" s="20">
        <f t="shared" si="54"/>
        <v>1.3144517333584654E-3</v>
      </c>
      <c r="S55" s="20">
        <f t="shared" si="55"/>
        <v>-0.15700110395232775</v>
      </c>
      <c r="T55" s="20">
        <f t="shared" si="56"/>
        <v>5.2837999199399225E-3</v>
      </c>
      <c r="U55" s="42" t="str">
        <f t="shared" si="57"/>
        <v>m</v>
      </c>
      <c r="W55" s="56" t="str">
        <f t="shared" si="29"/>
        <v>OK</v>
      </c>
      <c r="Y55" s="20">
        <v>1.9199999999999998E-2</v>
      </c>
      <c r="Z55" s="20"/>
      <c r="AA55" s="20">
        <v>-0.157</v>
      </c>
      <c r="AB55" s="20"/>
      <c r="AC55" t="str">
        <f t="shared" si="30"/>
        <v>m</v>
      </c>
      <c r="AE55" s="20">
        <f t="shared" si="31"/>
        <v>-8.6624325616319053E-6</v>
      </c>
      <c r="AF55" s="20">
        <f t="shared" si="58"/>
        <v>1.3144517333584654E-3</v>
      </c>
      <c r="AG55" s="20">
        <f t="shared" si="32"/>
        <v>-1.1039523277467378E-6</v>
      </c>
      <c r="AH55" s="20">
        <f t="shared" si="59"/>
        <v>5.2837999199399225E-3</v>
      </c>
      <c r="AI55" t="str">
        <f t="shared" si="33"/>
        <v>m</v>
      </c>
      <c r="AJ55" s="20">
        <f t="shared" si="34"/>
        <v>1.3568489715710952E-6</v>
      </c>
      <c r="AK55" s="20"/>
      <c r="AL55" s="20">
        <f t="shared" si="35"/>
        <v>2.0501688417773334E-6</v>
      </c>
      <c r="AM55" s="20"/>
      <c r="AN55" t="str">
        <f t="shared" si="36"/>
        <v>m</v>
      </c>
      <c r="AP55" s="11">
        <f t="shared" si="60"/>
        <v>2</v>
      </c>
      <c r="AQ55" s="11" t="str">
        <f t="shared" si="61"/>
        <v>kHz</v>
      </c>
      <c r="AR55" s="12">
        <f t="shared" si="62"/>
        <v>1E-3</v>
      </c>
      <c r="AS55" s="13">
        <f t="shared" si="37"/>
        <v>1.920135684897157E-5</v>
      </c>
      <c r="AT55" s="13">
        <f t="shared" si="38"/>
        <v>3.1626282027960607E-7</v>
      </c>
      <c r="AU55" s="13">
        <f t="shared" si="39"/>
        <v>-1.5699794983115823E-4</v>
      </c>
      <c r="AV55" s="13">
        <f t="shared" si="40"/>
        <v>2.6658037899816943E-6</v>
      </c>
      <c r="AW55" s="17">
        <f t="shared" si="41"/>
        <v>1.581677854559152E-4</v>
      </c>
      <c r="AX55" s="14">
        <f t="shared" si="42"/>
        <v>2.6463655822700155E-6</v>
      </c>
      <c r="AY55" s="17">
        <f t="shared" si="43"/>
        <v>-1.4490974858196526</v>
      </c>
      <c r="AZ55" s="13">
        <f t="shared" si="44"/>
        <v>2.8505627036803419E-3</v>
      </c>
      <c r="BB55" s="12">
        <f>IFERROR(MATCH(AW55 - 0.000001,'Ref Z list'!$C$10:$C$35,1),1)</f>
        <v>1</v>
      </c>
      <c r="BC55" s="12" t="str">
        <f>INDEX('Ref Z list'!$D$10:$D$35,BB55)</f>
        <v>0m</v>
      </c>
      <c r="BD55" s="12">
        <f>INDEX('Ref Z list'!$C$10:$C$35,BB55)</f>
        <v>0</v>
      </c>
      <c r="BE55" s="12">
        <f>IFERROR(MATCH(AP55&amp;AQ55&amp;A55&amp;B55&amp;BC55,'Cal Data'!$AR$45:$AR$1147,0),0)</f>
        <v>17</v>
      </c>
      <c r="BF55" s="12">
        <f t="shared" si="45"/>
        <v>1</v>
      </c>
      <c r="BG55" s="12" t="str">
        <f>INDEX('Ref Z list'!$D$10:$D$35,BF55+1)</f>
        <v>1m</v>
      </c>
      <c r="BH55" s="12">
        <f>IFERROR(MATCH(AP55&amp;AQ55&amp;A55&amp;B55&amp;BG55,'Cal Data'!$AR$45:$AR$1147,0),0)</f>
        <v>35</v>
      </c>
      <c r="BI55" s="12">
        <f t="shared" si="46"/>
        <v>1</v>
      </c>
      <c r="BJ55" s="12" t="str">
        <f>INDEX('Ref Z list'!$D$10:$D$35,BI55)</f>
        <v>0m</v>
      </c>
      <c r="BK55" s="12" t="str">
        <f>IF(INDEX('Ref Z list'!$D$10:$D$35,BI55+1)=0,BJ55,INDEX('Ref Z list'!$D$10:$D$35,BI55+1))</f>
        <v>1m</v>
      </c>
      <c r="BL55" s="12">
        <f>INDEX('Ref Z list'!$C$10:$C$35,BI55)</f>
        <v>0</v>
      </c>
      <c r="BM55" s="12">
        <f>INDEX('Ref Z list'!$C$10:$C$35,BI55+1)</f>
        <v>1E-3</v>
      </c>
      <c r="BN55" s="14" t="str">
        <f t="shared" si="47"/>
        <v>2kHz1m0m</v>
      </c>
      <c r="BO55" s="14" t="str">
        <f t="shared" si="48"/>
        <v>2kHz1m1m</v>
      </c>
      <c r="BP55" s="12">
        <f>IFERROR(MATCH(BN55,'Cal Data'!$AR$45:$AR$1147,0),0)</f>
        <v>17</v>
      </c>
      <c r="BQ55" s="12">
        <f>IFERROR(MATCH(BO55,'Cal Data'!$AR$45:$AR$1147,0),0)</f>
        <v>35</v>
      </c>
      <c r="BS55" s="14" t="str">
        <f>INDEX('Cal Data'!AR$45:AR$1147,$BP55)</f>
        <v>2kHz1m0m</v>
      </c>
      <c r="BT55" s="14">
        <f>INDEX('Cal Data'!AS$45:AS$1147,$BP55)</f>
        <v>0</v>
      </c>
      <c r="BU55" s="14">
        <f>INDEX('Cal Data'!AT$45:AT$1147,$BP55)</f>
        <v>1.5949850026690743E-3</v>
      </c>
      <c r="BV55" s="14">
        <f>INDEX('Cal Data'!AU$45:AU$1147,$BP55)</f>
        <v>0</v>
      </c>
      <c r="BW55" s="14">
        <f>INDEX('Cal Data'!AV$45:AV$1147,$BP55)</f>
        <v>3.182378780159261E-3</v>
      </c>
      <c r="BX55" s="14" t="str">
        <f>INDEX('Cal Data'!AR$45:AR$1147,$BQ55)</f>
        <v>2kHz1m1m</v>
      </c>
      <c r="BY55" s="14">
        <f>INDEX('Cal Data'!AS$45:AS$1147,$BQ55)</f>
        <v>7.9540038384938797E-8</v>
      </c>
      <c r="BZ55" s="14">
        <f>INDEX('Cal Data'!AT$45:AT$1147,$BQ55)</f>
        <v>2.4715264990548503E-3</v>
      </c>
      <c r="CA55" s="14">
        <f>INDEX('Cal Data'!AU$45:AU$1147,$BQ55)</f>
        <v>-6.5424355264269814E-8</v>
      </c>
      <c r="CB55" s="14">
        <f>INDEX('Cal Data'!AV$45:AV$1147,$BQ55)</f>
        <v>3.9900327146757371E-3</v>
      </c>
      <c r="CD55" s="14">
        <f t="shared" si="63"/>
        <v>1.258067172642426E-8</v>
      </c>
      <c r="CE55" s="14">
        <f t="shared" si="64"/>
        <v>2.4715264990548503E-3</v>
      </c>
      <c r="CF55" s="14">
        <f t="shared" si="65"/>
        <v>-6.5424355264269814E-8</v>
      </c>
      <c r="CG55" s="14">
        <f t="shared" si="66"/>
        <v>3.3101236143964889E-3</v>
      </c>
      <c r="CI55" s="14">
        <f t="shared" si="67"/>
        <v>1.9213937520697994E-5</v>
      </c>
      <c r="CJ55" s="14">
        <f t="shared" si="68"/>
        <v>2.4715265799944396E-3</v>
      </c>
      <c r="CK55" s="14">
        <f t="shared" si="69"/>
        <v>-1.570633741864225E-4</v>
      </c>
      <c r="CL55" s="14">
        <f t="shared" si="70"/>
        <v>3.3101279081970024E-3</v>
      </c>
      <c r="CN55">
        <f>INDEX('Cal Data'!BB$45:BB$1039,$BP55)</f>
        <v>1</v>
      </c>
      <c r="CO55">
        <f>INDEX('Cal Data'!BC$45:BC$1039,$BP55)</f>
        <v>3.4791211840928859E-3</v>
      </c>
      <c r="CP55">
        <f>INDEX('Cal Data'!BD$45:BD$1039,$BP55)</f>
        <v>-6.5297483041584781E-5</v>
      </c>
      <c r="CQ55">
        <f>INDEX('Cal Data'!BE$45:BE$1039,$BP55)</f>
        <v>4.5475208364882322E-3</v>
      </c>
      <c r="CR55" t="str">
        <f>INDEX('Cal Data'!BF$45:BF$1039,$BP55)</f>
        <v>OK</v>
      </c>
      <c r="CS55">
        <f>INDEX('Cal Data'!BB$45:BB$1039,$BQ55)</f>
        <v>1.0000765399098821</v>
      </c>
      <c r="CT55">
        <f>INDEX('Cal Data'!BC$45:BC$1039,$BQ55)</f>
        <v>3.4791211840928859E-3</v>
      </c>
      <c r="CU55">
        <f>INDEX('Cal Data'!BD$45:BD$1039,$BQ55)</f>
        <v>-6.5297483041584781E-5</v>
      </c>
      <c r="CV55">
        <f>INDEX('Cal Data'!BE$45:BE$1039,$BQ55)</f>
        <v>4.5475208364882322E-3</v>
      </c>
      <c r="CW55" t="str">
        <f>INDEX('Cal Data'!BF$45:BF$1039,$BQ55)</f>
        <v>OK</v>
      </c>
      <c r="CY55" s="14">
        <f t="shared" si="71"/>
        <v>1.0000121061480451</v>
      </c>
      <c r="CZ55" s="14">
        <f t="shared" si="72"/>
        <v>3.4791211840928859E-3</v>
      </c>
      <c r="DA55" s="14">
        <f t="shared" si="73"/>
        <v>-6.5297483041584781E-5</v>
      </c>
      <c r="DB55" s="14">
        <f t="shared" si="74"/>
        <v>4.5475208364882322E-3</v>
      </c>
      <c r="DD55" s="14">
        <f t="shared" si="75"/>
        <v>1.581697002585419E-4</v>
      </c>
      <c r="DE55" s="14">
        <f t="shared" si="76"/>
        <v>5.32126081333927E-6</v>
      </c>
      <c r="DF55" s="23">
        <f t="shared" si="77"/>
        <v>-1.4491627833026941</v>
      </c>
      <c r="DG55" s="23">
        <f t="shared" si="78"/>
        <v>7.2926522382976786E-3</v>
      </c>
      <c r="DH55" s="14">
        <f t="shared" si="49"/>
        <v>1.9191337567438367E-5</v>
      </c>
      <c r="DI55" s="14">
        <f t="shared" si="50"/>
        <v>1.3144517333584654E-6</v>
      </c>
      <c r="DJ55" s="14">
        <f t="shared" si="51"/>
        <v>-1.5700110395232774E-4</v>
      </c>
      <c r="DK55" s="14">
        <f t="shared" si="52"/>
        <v>5.2837999199399223E-6</v>
      </c>
    </row>
    <row r="56" spans="1:115" x14ac:dyDescent="0.25">
      <c r="A56" s="7">
        <v>10</v>
      </c>
      <c r="B56" s="7" t="s">
        <v>3</v>
      </c>
      <c r="C56" s="10">
        <v>2</v>
      </c>
      <c r="D56" s="41"/>
      <c r="E56" s="19">
        <v>-6.3490358089086447</v>
      </c>
      <c r="F56" s="19">
        <v>1.0975460933728418E-3</v>
      </c>
      <c r="G56" s="19">
        <v>3.7516994788875957</v>
      </c>
      <c r="H56" s="19">
        <v>1.5859947229664205E-4</v>
      </c>
      <c r="I56" s="8" t="s">
        <v>3</v>
      </c>
      <c r="J56" s="33"/>
      <c r="K56" s="19">
        <v>1.0871571212864282E-3</v>
      </c>
      <c r="L56" s="19">
        <v>3.8611474490579071E-4</v>
      </c>
      <c r="M56" s="19">
        <v>1.3021077852267693E-3</v>
      </c>
      <c r="N56" s="19">
        <v>3.140347506773408E-4</v>
      </c>
      <c r="O56" s="8" t="s">
        <v>3</v>
      </c>
      <c r="Q56" s="20">
        <f t="shared" si="53"/>
        <v>-6.3500000878830134</v>
      </c>
      <c r="R56" s="20">
        <f t="shared" si="54"/>
        <v>2.5851311520433181E-3</v>
      </c>
      <c r="S56" s="20">
        <f t="shared" si="55"/>
        <v>3.7500000035955954</v>
      </c>
      <c r="T56" s="20">
        <f t="shared" si="56"/>
        <v>3.2932659457973702E-3</v>
      </c>
      <c r="U56" s="42" t="str">
        <f t="shared" si="57"/>
        <v>m</v>
      </c>
      <c r="W56" s="56" t="str">
        <f t="shared" si="29"/>
        <v>OK</v>
      </c>
      <c r="Y56" s="20">
        <v>-6.35</v>
      </c>
      <c r="Z56" s="20"/>
      <c r="AA56" s="20">
        <v>3.75</v>
      </c>
      <c r="AB56" s="20"/>
      <c r="AC56" t="str">
        <f t="shared" si="30"/>
        <v>m</v>
      </c>
      <c r="AE56" s="20">
        <f t="shared" si="31"/>
        <v>-8.7883013755174488E-8</v>
      </c>
      <c r="AF56" s="20">
        <f t="shared" si="58"/>
        <v>2.5851311520433181E-3</v>
      </c>
      <c r="AG56" s="20">
        <f t="shared" si="32"/>
        <v>3.5955953769928328E-9</v>
      </c>
      <c r="AH56" s="20">
        <f t="shared" si="59"/>
        <v>3.2932659457973702E-3</v>
      </c>
      <c r="AI56" t="str">
        <f t="shared" si="33"/>
        <v>m</v>
      </c>
      <c r="AJ56" s="20">
        <f t="shared" si="34"/>
        <v>-1.2296602993178141E-4</v>
      </c>
      <c r="AK56" s="20"/>
      <c r="AL56" s="20">
        <f t="shared" si="35"/>
        <v>3.9737110236881534E-4</v>
      </c>
      <c r="AM56" s="20"/>
      <c r="AN56" t="str">
        <f t="shared" si="36"/>
        <v>m</v>
      </c>
      <c r="AP56" s="11">
        <f t="shared" si="60"/>
        <v>2</v>
      </c>
      <c r="AQ56" s="11" t="str">
        <f t="shared" si="61"/>
        <v>Hz</v>
      </c>
      <c r="AR56" s="12">
        <f t="shared" si="62"/>
        <v>1E-3</v>
      </c>
      <c r="AS56" s="13">
        <f t="shared" si="37"/>
        <v>-6.350122966029932E-3</v>
      </c>
      <c r="AT56" s="13">
        <f t="shared" si="38"/>
        <v>1.1634827129406137E-6</v>
      </c>
      <c r="AU56" s="13">
        <f t="shared" si="39"/>
        <v>3.7503973711023688E-3</v>
      </c>
      <c r="AV56" s="13">
        <f t="shared" si="40"/>
        <v>3.5181190606025957E-7</v>
      </c>
      <c r="AW56" s="17">
        <f t="shared" si="41"/>
        <v>7.3749265843716938E-3</v>
      </c>
      <c r="AX56" s="14">
        <f t="shared" si="42"/>
        <v>1.0176575102660982E-6</v>
      </c>
      <c r="AY56" s="17">
        <f t="shared" si="43"/>
        <v>2.6081118676468464</v>
      </c>
      <c r="AZ56" s="13">
        <f t="shared" si="44"/>
        <v>9.0130806449594745E-5</v>
      </c>
      <c r="BB56" s="12">
        <f>IFERROR(MATCH(AW56 - 0.000001,'Ref Z list'!$C$10:$C$35,1),1)</f>
        <v>3</v>
      </c>
      <c r="BC56" s="12" t="str">
        <f>INDEX('Ref Z list'!$D$10:$D$35,BB56)</f>
        <v>3m</v>
      </c>
      <c r="BD56" s="12">
        <f>INDEX('Ref Z list'!$C$10:$C$35,BB56)</f>
        <v>3.0000000000000001E-3</v>
      </c>
      <c r="BE56" s="12">
        <f>IFERROR(MATCH(AP56&amp;AQ56&amp;A56&amp;B56&amp;BC56,'Cal Data'!$AR$45:$AR$1147,0),0)</f>
        <v>80</v>
      </c>
      <c r="BF56" s="12">
        <f t="shared" si="45"/>
        <v>3</v>
      </c>
      <c r="BG56" s="12" t="str">
        <f>INDEX('Ref Z list'!$D$10:$D$35,BF56+1)</f>
        <v>10m</v>
      </c>
      <c r="BH56" s="12">
        <f>IFERROR(MATCH(AP56&amp;AQ56&amp;A56&amp;B56&amp;BG56,'Cal Data'!$AR$45:$AR$1147,0),0)</f>
        <v>98</v>
      </c>
      <c r="BI56" s="12">
        <f t="shared" si="46"/>
        <v>3</v>
      </c>
      <c r="BJ56" s="12" t="str">
        <f>INDEX('Ref Z list'!$D$10:$D$35,BI56)</f>
        <v>3m</v>
      </c>
      <c r="BK56" s="12" t="str">
        <f>IF(INDEX('Ref Z list'!$D$10:$D$35,BI56+1)=0,BJ56,INDEX('Ref Z list'!$D$10:$D$35,BI56+1))</f>
        <v>10m</v>
      </c>
      <c r="BL56" s="12">
        <f>INDEX('Ref Z list'!$C$10:$C$35,BI56)</f>
        <v>3.0000000000000001E-3</v>
      </c>
      <c r="BM56" s="12">
        <f>INDEX('Ref Z list'!$C$10:$C$35,BI56+1)</f>
        <v>0.01</v>
      </c>
      <c r="BN56" s="14" t="str">
        <f t="shared" si="47"/>
        <v>2Hz10m3m</v>
      </c>
      <c r="BO56" s="14" t="str">
        <f t="shared" si="48"/>
        <v>2Hz10m10m</v>
      </c>
      <c r="BP56" s="12">
        <f>IFERROR(MATCH(BN56,'Cal Data'!$AR$45:$AR$1147,0),0)</f>
        <v>80</v>
      </c>
      <c r="BQ56" s="12">
        <f>IFERROR(MATCH(BO56,'Cal Data'!$AR$45:$AR$1147,0),0)</f>
        <v>98</v>
      </c>
      <c r="BS56" s="14" t="str">
        <f>INDEX('Cal Data'!AR$45:AR$1147,$BP56)</f>
        <v>2Hz10m3m</v>
      </c>
      <c r="BT56" s="14">
        <f>INDEX('Cal Data'!AS$45:AS$1147,$BP56)</f>
        <v>1.0504826108504242E-7</v>
      </c>
      <c r="BU56" s="14">
        <f>INDEX('Cal Data'!AT$45:AT$1147,$BP56)</f>
        <v>2.4012323341914264E-3</v>
      </c>
      <c r="BV56" s="14">
        <f>INDEX('Cal Data'!AU$45:AU$1147,$BP56)</f>
        <v>2.9998826396544273E-7</v>
      </c>
      <c r="BW56" s="14">
        <f>INDEX('Cal Data'!AV$45:AV$1147,$BP56)</f>
        <v>2.2815250098348334E-3</v>
      </c>
      <c r="BX56" s="14" t="str">
        <f>INDEX('Cal Data'!AR$45:AR$1147,$BQ56)</f>
        <v>2Hz10m10m</v>
      </c>
      <c r="BY56" s="14">
        <f>INDEX('Cal Data'!AS$45:AS$1147,$BQ56)</f>
        <v>-8.7804801353862094E-7</v>
      </c>
      <c r="BZ56" s="14">
        <f>INDEX('Cal Data'!AT$45:AT$1147,$BQ56)</f>
        <v>3.5334381173457712E-4</v>
      </c>
      <c r="CA56" s="14">
        <f>INDEX('Cal Data'!AU$45:AU$1147,$BQ56)</f>
        <v>6.7497624708877717E-9</v>
      </c>
      <c r="CB56" s="14">
        <f>INDEX('Cal Data'!AV$45:AV$1147,$BQ56)</f>
        <v>2.2508805214031401E-3</v>
      </c>
      <c r="CD56" s="14">
        <f t="shared" si="63"/>
        <v>-5.0937659989322035E-7</v>
      </c>
      <c r="CE56" s="14">
        <f t="shared" si="64"/>
        <v>3.5334381173457712E-4</v>
      </c>
      <c r="CF56" s="14">
        <f t="shared" si="65"/>
        <v>1.1671727600117885E-7</v>
      </c>
      <c r="CG56" s="14">
        <f t="shared" si="66"/>
        <v>2.2623725259627928E-3</v>
      </c>
      <c r="CI56" s="14">
        <f t="shared" si="67"/>
        <v>-6.3506323426298248E-3</v>
      </c>
      <c r="CJ56" s="14">
        <f t="shared" si="68"/>
        <v>3.5335147383195318E-4</v>
      </c>
      <c r="CK56" s="14">
        <f t="shared" si="69"/>
        <v>3.7505140883783701E-3</v>
      </c>
      <c r="CL56" s="14">
        <f t="shared" si="70"/>
        <v>2.2623726353803294E-3</v>
      </c>
      <c r="CN56">
        <f>INDEX('Cal Data'!BB$45:BB$1039,$BP56)</f>
        <v>1.0000350119648558</v>
      </c>
      <c r="CO56">
        <f>INDEX('Cal Data'!BC$45:BC$1039,$BP56)</f>
        <v>8.043334184592171E-4</v>
      </c>
      <c r="CP56">
        <f>INDEX('Cal Data'!BD$45:BD$1039,$BP56)</f>
        <v>1.000001764692425E-4</v>
      </c>
      <c r="CQ56">
        <f>INDEX('Cal Data'!BE$45:BE$1039,$BP56)</f>
        <v>8.0954905221468333E-4</v>
      </c>
      <c r="CR56" t="str">
        <f>INDEX('Cal Data'!BF$45:BF$1039,$BP56)</f>
        <v>OK</v>
      </c>
      <c r="CS56">
        <f>INDEX('Cal Data'!BB$45:BB$1039,$BQ56)</f>
        <v>0.9999121973818953</v>
      </c>
      <c r="CT56">
        <f>INDEX('Cal Data'!BC$45:BC$1039,$BQ56)</f>
        <v>7.5645318217743251E-5</v>
      </c>
      <c r="CU56">
        <f>INDEX('Cal Data'!BD$45:BD$1039,$BQ56)</f>
        <v>6.7391390592016784E-7</v>
      </c>
      <c r="CV56">
        <f>INDEX('Cal Data'!BE$45:BE$1039,$BQ56)</f>
        <v>2.4382779831988601E-4</v>
      </c>
      <c r="CW56" t="str">
        <f>INDEX('Cal Data'!BF$45:BF$1039,$BQ56)</f>
        <v>OK</v>
      </c>
      <c r="CY56" s="14">
        <f t="shared" si="71"/>
        <v>0.99995825413857831</v>
      </c>
      <c r="CZ56" s="14">
        <f t="shared" si="72"/>
        <v>7.5645318217743251E-5</v>
      </c>
      <c r="DA56" s="14">
        <f t="shared" si="73"/>
        <v>3.7922304095733682E-5</v>
      </c>
      <c r="DB56" s="14">
        <f t="shared" si="74"/>
        <v>4.5597920178490662E-4</v>
      </c>
      <c r="DD56" s="14">
        <f t="shared" si="75"/>
        <v>7.3746187117085076E-3</v>
      </c>
      <c r="DE56" s="14">
        <f t="shared" si="76"/>
        <v>2.1103876045305735E-6</v>
      </c>
      <c r="DF56" s="23">
        <f t="shared" si="77"/>
        <v>2.608149789950942</v>
      </c>
      <c r="DG56" s="23">
        <f t="shared" si="78"/>
        <v>4.9031753134618568E-4</v>
      </c>
      <c r="DH56" s="14">
        <f t="shared" si="49"/>
        <v>-6.3500000878830131E-3</v>
      </c>
      <c r="DI56" s="14">
        <f t="shared" si="50"/>
        <v>2.5851311520433181E-6</v>
      </c>
      <c r="DJ56" s="14">
        <f t="shared" si="51"/>
        <v>3.7500000035955955E-3</v>
      </c>
      <c r="DK56" s="14">
        <f t="shared" si="52"/>
        <v>3.2932659457973705E-6</v>
      </c>
    </row>
    <row r="57" spans="1:115" x14ac:dyDescent="0.25">
      <c r="A57" s="7">
        <v>3</v>
      </c>
      <c r="B57" s="7" t="s">
        <v>3</v>
      </c>
      <c r="C57" s="10">
        <v>2000</v>
      </c>
      <c r="D57" s="41"/>
      <c r="E57" s="19">
        <v>1.4490359825748429</v>
      </c>
      <c r="F57" s="19">
        <v>8.7853869852020467E-4</v>
      </c>
      <c r="G57" s="19">
        <v>-0.12292906888529653</v>
      </c>
      <c r="H57" s="19">
        <v>5.1540338383306765E-4</v>
      </c>
      <c r="I57" s="8" t="s">
        <v>3</v>
      </c>
      <c r="J57" s="33"/>
      <c r="K57" s="19">
        <v>-8.4202629465958607E-4</v>
      </c>
      <c r="L57" s="19">
        <v>5.7780519675023614E-4</v>
      </c>
      <c r="M57" s="19">
        <v>-8.276668228587885E-4</v>
      </c>
      <c r="N57" s="19">
        <v>1.0559125196578726E-5</v>
      </c>
      <c r="O57" s="8" t="s">
        <v>3</v>
      </c>
      <c r="Q57" s="20">
        <f t="shared" si="53"/>
        <v>1.4499992495360923</v>
      </c>
      <c r="R57" s="20">
        <f t="shared" si="54"/>
        <v>2.5567542114925132E-3</v>
      </c>
      <c r="S57" s="20">
        <f t="shared" si="55"/>
        <v>-0.12200254210628184</v>
      </c>
      <c r="T57" s="20">
        <f t="shared" si="56"/>
        <v>3.6863297450111872E-3</v>
      </c>
      <c r="U57" s="42" t="str">
        <f t="shared" si="57"/>
        <v>m</v>
      </c>
      <c r="W57" s="56" t="str">
        <f t="shared" si="29"/>
        <v>OK</v>
      </c>
      <c r="Y57" s="20">
        <v>1.45</v>
      </c>
      <c r="Z57" s="20"/>
      <c r="AA57" s="20">
        <v>-0.122</v>
      </c>
      <c r="AB57" s="20"/>
      <c r="AC57" t="str">
        <f t="shared" si="30"/>
        <v>m</v>
      </c>
      <c r="AE57" s="20">
        <f t="shared" si="31"/>
        <v>-7.5046390768385152E-7</v>
      </c>
      <c r="AF57" s="20">
        <f t="shared" si="58"/>
        <v>2.5567542114925132E-3</v>
      </c>
      <c r="AG57" s="20">
        <f t="shared" si="32"/>
        <v>-2.5421062818387075E-6</v>
      </c>
      <c r="AH57" s="20">
        <f t="shared" si="59"/>
        <v>3.6863297450111872E-3</v>
      </c>
      <c r="AI57" t="str">
        <f t="shared" si="33"/>
        <v>m</v>
      </c>
      <c r="AJ57" s="20">
        <f t="shared" si="34"/>
        <v>-1.2199113049748966E-4</v>
      </c>
      <c r="AK57" s="20"/>
      <c r="AL57" s="20">
        <f t="shared" si="35"/>
        <v>-1.0140206243776373E-4</v>
      </c>
      <c r="AM57" s="20"/>
      <c r="AN57" t="str">
        <f t="shared" si="36"/>
        <v>m</v>
      </c>
      <c r="AP57" s="11">
        <f t="shared" si="60"/>
        <v>2</v>
      </c>
      <c r="AQ57" s="11" t="str">
        <f t="shared" si="61"/>
        <v>kHz</v>
      </c>
      <c r="AR57" s="12">
        <f t="shared" si="62"/>
        <v>1E-3</v>
      </c>
      <c r="AS57" s="13">
        <f t="shared" si="37"/>
        <v>1.4498780088695025E-3</v>
      </c>
      <c r="AT57" s="13">
        <f t="shared" si="38"/>
        <v>1.0515175177756926E-6</v>
      </c>
      <c r="AU57" s="13">
        <f t="shared" si="39"/>
        <v>-1.2210140206243776E-4</v>
      </c>
      <c r="AV57" s="13">
        <f t="shared" si="40"/>
        <v>5.155115354591917E-7</v>
      </c>
      <c r="AW57" s="17">
        <f t="shared" si="41"/>
        <v>1.4550103068325688E-3</v>
      </c>
      <c r="AX57" s="14">
        <f t="shared" si="42"/>
        <v>1.0487011372290695E-6</v>
      </c>
      <c r="AY57" s="17">
        <f t="shared" si="43"/>
        <v>-8.4016702998068488E-2</v>
      </c>
      <c r="AZ57" s="13">
        <f t="shared" si="44"/>
        <v>3.5822220278300095E-4</v>
      </c>
      <c r="BB57" s="12">
        <f>IFERROR(MATCH(AW57 - 0.000001,'Ref Z list'!$C$10:$C$35,1),1)</f>
        <v>2</v>
      </c>
      <c r="BC57" s="12" t="str">
        <f>INDEX('Ref Z list'!$D$10:$D$35,BB57)</f>
        <v>1m</v>
      </c>
      <c r="BD57" s="12">
        <f>INDEX('Ref Z list'!$C$10:$C$35,BB57)</f>
        <v>1E-3</v>
      </c>
      <c r="BE57" s="12">
        <f>IFERROR(MATCH(AP57&amp;AQ57&amp;A57&amp;B57&amp;BC57,'Cal Data'!$AR$45:$AR$1147,0),0)</f>
        <v>53</v>
      </c>
      <c r="BF57" s="12">
        <f t="shared" si="45"/>
        <v>2</v>
      </c>
      <c r="BG57" s="12" t="str">
        <f>INDEX('Ref Z list'!$D$10:$D$35,BF57+1)</f>
        <v>3m</v>
      </c>
      <c r="BH57" s="12">
        <f>IFERROR(MATCH(AP57&amp;AQ57&amp;A57&amp;B57&amp;BG57,'Cal Data'!$AR$45:$AR$1147,0),0)</f>
        <v>71</v>
      </c>
      <c r="BI57" s="12">
        <f t="shared" si="46"/>
        <v>2</v>
      </c>
      <c r="BJ57" s="12" t="str">
        <f>INDEX('Ref Z list'!$D$10:$D$35,BI57)</f>
        <v>1m</v>
      </c>
      <c r="BK57" s="12" t="str">
        <f>IF(INDEX('Ref Z list'!$D$10:$D$35,BI57+1)=0,BJ57,INDEX('Ref Z list'!$D$10:$D$35,BI57+1))</f>
        <v>3m</v>
      </c>
      <c r="BL57" s="12">
        <f>INDEX('Ref Z list'!$C$10:$C$35,BI57)</f>
        <v>1E-3</v>
      </c>
      <c r="BM57" s="12">
        <f>INDEX('Ref Z list'!$C$10:$C$35,BI57+1)</f>
        <v>3.0000000000000001E-3</v>
      </c>
      <c r="BN57" s="14" t="str">
        <f t="shared" si="47"/>
        <v>2kHz3m1m</v>
      </c>
      <c r="BO57" s="14" t="str">
        <f t="shared" si="48"/>
        <v>2kHz3m3m</v>
      </c>
      <c r="BP57" s="12">
        <f>IFERROR(MATCH(BN57,'Cal Data'!$AR$45:$AR$1147,0),0)</f>
        <v>53</v>
      </c>
      <c r="BQ57" s="12">
        <f>IFERROR(MATCH(BO57,'Cal Data'!$AR$45:$AR$1147,0),0)</f>
        <v>71</v>
      </c>
      <c r="BS57" s="14" t="str">
        <f>INDEX('Cal Data'!AR$45:AR$1147,$BP57)</f>
        <v>2kHz3m1m</v>
      </c>
      <c r="BT57" s="14">
        <f>INDEX('Cal Data'!AS$45:AS$1147,$BP57)</f>
        <v>8.2416689954666403E-8</v>
      </c>
      <c r="BU57" s="14">
        <f>INDEX('Cal Data'!AT$45:AT$1147,$BP57)</f>
        <v>2.2210793420344133E-3</v>
      </c>
      <c r="BV57" s="14">
        <f>INDEX('Cal Data'!AU$45:AU$1147,$BP57)</f>
        <v>1.0260513862827005E-7</v>
      </c>
      <c r="BW57" s="14">
        <f>INDEX('Cal Data'!AV$45:AV$1147,$BP57)</f>
        <v>2.2059321167496779E-3</v>
      </c>
      <c r="BX57" s="14" t="str">
        <f>INDEX('Cal Data'!AR$45:AR$1147,$BQ57)</f>
        <v>2kHz3m3m</v>
      </c>
      <c r="BY57" s="14">
        <f>INDEX('Cal Data'!AS$45:AS$1147,$BQ57)</f>
        <v>1.8611148942457301E-7</v>
      </c>
      <c r="BZ57" s="14">
        <f>INDEX('Cal Data'!AT$45:AT$1147,$BQ57)</f>
        <v>1.574890036793112E-3</v>
      </c>
      <c r="CA57" s="14">
        <f>INDEX('Cal Data'!AU$45:AU$1147,$BQ57)</f>
        <v>-1.8403804561313846E-8</v>
      </c>
      <c r="CB57" s="14">
        <f>INDEX('Cal Data'!AV$45:AV$1147,$BQ57)</f>
        <v>8.6880921669933383E-4</v>
      </c>
      <c r="CD57" s="14">
        <f t="shared" si="63"/>
        <v>1.0600779121653835E-7</v>
      </c>
      <c r="CE57" s="14">
        <f t="shared" si="64"/>
        <v>1.574890036793112E-3</v>
      </c>
      <c r="CF57" s="14">
        <f t="shared" si="65"/>
        <v>7.5074980443181332E-8</v>
      </c>
      <c r="CG57" s="14">
        <f t="shared" si="66"/>
        <v>1.9017297662372974E-3</v>
      </c>
      <c r="CI57" s="14">
        <f t="shared" si="67"/>
        <v>1.4499840166607191E-3</v>
      </c>
      <c r="CJ57" s="14">
        <f t="shared" si="68"/>
        <v>1.5748914409401591E-3</v>
      </c>
      <c r="CK57" s="14">
        <f t="shared" si="69"/>
        <v>-1.2202632708199459E-4</v>
      </c>
      <c r="CL57" s="14">
        <f t="shared" si="70"/>
        <v>1.9017300457219311E-3</v>
      </c>
      <c r="CN57">
        <f>INDEX('Cal Data'!BB$45:BB$1039,$BP57)</f>
        <v>1.0000822946735728</v>
      </c>
      <c r="CO57">
        <f>INDEX('Cal Data'!BC$45:BC$1039,$BP57)</f>
        <v>2.2819890719008484E-3</v>
      </c>
      <c r="CP57">
        <f>INDEX('Cal Data'!BD$45:BD$1039,$BP57)</f>
        <v>9.8773069465478425E-5</v>
      </c>
      <c r="CQ57">
        <f>INDEX('Cal Data'!BE$45:BE$1039,$BP57)</f>
        <v>2.8087040172455301E-3</v>
      </c>
      <c r="CR57" t="str">
        <f>INDEX('Cal Data'!BF$45:BF$1039,$BP57)</f>
        <v>OK</v>
      </c>
      <c r="CS57">
        <f>INDEX('Cal Data'!BB$45:BB$1039,$BQ57)</f>
        <v>1.0000604875423711</v>
      </c>
      <c r="CT57">
        <f>INDEX('Cal Data'!BC$45:BC$1039,$BQ57)</f>
        <v>9.9302260389137818E-4</v>
      </c>
      <c r="CU57">
        <f>INDEX('Cal Data'!BD$45:BD$1039,$BQ57)</f>
        <v>-7.0769823114665009E-6</v>
      </c>
      <c r="CV57">
        <f>INDEX('Cal Data'!BE$45:BE$1039,$BQ57)</f>
        <v>1.16524820107604E-3</v>
      </c>
      <c r="CW57" t="str">
        <f>INDEX('Cal Data'!BF$45:BF$1039,$BQ57)</f>
        <v>OK</v>
      </c>
      <c r="CY57" s="14">
        <f t="shared" si="71"/>
        <v>1.0000773334388431</v>
      </c>
      <c r="CZ57" s="14">
        <f t="shared" si="72"/>
        <v>9.9302260389137818E-4</v>
      </c>
      <c r="DA57" s="14">
        <f t="shared" si="73"/>
        <v>7.4691637196842931E-5</v>
      </c>
      <c r="DB57" s="14">
        <f t="shared" si="74"/>
        <v>2.4348093496550055E-3</v>
      </c>
      <c r="DD57" s="14">
        <f t="shared" si="75"/>
        <v>1.4551228277831483E-3</v>
      </c>
      <c r="DE57" s="14">
        <f t="shared" si="76"/>
        <v>2.5469022945877492E-6</v>
      </c>
      <c r="DF57" s="23">
        <f t="shared" si="77"/>
        <v>-8.3942011360871649E-2</v>
      </c>
      <c r="DG57" s="23">
        <f t="shared" si="78"/>
        <v>2.5380285962601471E-3</v>
      </c>
      <c r="DH57" s="14">
        <f t="shared" si="49"/>
        <v>1.4499992495360923E-3</v>
      </c>
      <c r="DI57" s="14">
        <f t="shared" si="50"/>
        <v>2.5567542114925131E-6</v>
      </c>
      <c r="DJ57" s="14">
        <f t="shared" si="51"/>
        <v>-1.2200254210628184E-4</v>
      </c>
      <c r="DK57" s="14">
        <f t="shared" si="52"/>
        <v>3.6863297450111872E-6</v>
      </c>
    </row>
    <row r="58" spans="1:115" x14ac:dyDescent="0.25">
      <c r="A58" s="7">
        <v>3</v>
      </c>
      <c r="B58" s="7" t="s">
        <v>3</v>
      </c>
      <c r="C58" s="10">
        <v>0.5</v>
      </c>
      <c r="D58" s="41"/>
      <c r="E58" s="19">
        <v>-1.641604804943976</v>
      </c>
      <c r="F58" s="19">
        <v>6.2114503023605729E-4</v>
      </c>
      <c r="G58" s="19">
        <v>-1.9395073690453883</v>
      </c>
      <c r="H58" s="19">
        <v>1.5008371938703697E-4</v>
      </c>
      <c r="I58" s="8" t="s">
        <v>3</v>
      </c>
      <c r="J58" s="33"/>
      <c r="K58" s="19">
        <v>-1.5249384642972729E-3</v>
      </c>
      <c r="L58" s="19">
        <v>1.4468495719709459E-3</v>
      </c>
      <c r="M58" s="19">
        <v>4.4010921623972323E-4</v>
      </c>
      <c r="N58" s="19">
        <v>1.465758442109569E-3</v>
      </c>
      <c r="O58" s="8" t="s">
        <v>3</v>
      </c>
      <c r="Q58" s="20">
        <f t="shared" si="53"/>
        <v>-1.6399999920937185</v>
      </c>
      <c r="R58" s="20">
        <f t="shared" si="54"/>
        <v>4.9769058648476399E-3</v>
      </c>
      <c r="S58" s="20">
        <f t="shared" si="55"/>
        <v>-1.9400000091499376</v>
      </c>
      <c r="T58" s="20">
        <f t="shared" si="56"/>
        <v>4.8441897585109481E-3</v>
      </c>
      <c r="U58" s="42" t="str">
        <f t="shared" si="57"/>
        <v>m</v>
      </c>
      <c r="W58" s="56" t="str">
        <f t="shared" si="29"/>
        <v>OK</v>
      </c>
      <c r="Y58" s="20">
        <v>-1.64</v>
      </c>
      <c r="Z58" s="20"/>
      <c r="AA58" s="20">
        <v>-1.9400000000000002</v>
      </c>
      <c r="AB58" s="20"/>
      <c r="AC58" t="str">
        <f t="shared" si="30"/>
        <v>m</v>
      </c>
      <c r="AE58" s="20">
        <f t="shared" si="31"/>
        <v>7.9062814073438403E-9</v>
      </c>
      <c r="AF58" s="20">
        <f t="shared" si="58"/>
        <v>4.9769058648476399E-3</v>
      </c>
      <c r="AG58" s="20">
        <f t="shared" si="32"/>
        <v>-9.149937474361991E-9</v>
      </c>
      <c r="AH58" s="20">
        <f t="shared" si="59"/>
        <v>4.8441897585109481E-3</v>
      </c>
      <c r="AI58" t="str">
        <f t="shared" si="33"/>
        <v>m</v>
      </c>
      <c r="AJ58" s="20">
        <f t="shared" si="34"/>
        <v>-7.98664796788362E-5</v>
      </c>
      <c r="AK58" s="20"/>
      <c r="AL58" s="20">
        <f t="shared" si="35"/>
        <v>5.2521738372002247E-5</v>
      </c>
      <c r="AM58" s="20"/>
      <c r="AN58" t="str">
        <f t="shared" si="36"/>
        <v>m</v>
      </c>
      <c r="AP58" s="11">
        <f t="shared" si="60"/>
        <v>500</v>
      </c>
      <c r="AQ58" s="11" t="str">
        <f t="shared" si="61"/>
        <v>mHz</v>
      </c>
      <c r="AR58" s="12">
        <f t="shared" si="62"/>
        <v>1E-3</v>
      </c>
      <c r="AS58" s="13">
        <f t="shared" si="37"/>
        <v>-1.6400798664796788E-3</v>
      </c>
      <c r="AT58" s="13">
        <f t="shared" si="38"/>
        <v>1.574545913112559E-6</v>
      </c>
      <c r="AU58" s="13">
        <f t="shared" si="39"/>
        <v>-1.9399474782616282E-3</v>
      </c>
      <c r="AV58" s="13">
        <f t="shared" si="40"/>
        <v>1.4734221843859003E-6</v>
      </c>
      <c r="AW58" s="17">
        <f t="shared" si="41"/>
        <v>2.5403263937623551E-3</v>
      </c>
      <c r="AX58" s="14">
        <f t="shared" si="42"/>
        <v>1.5163926591199811E-6</v>
      </c>
      <c r="AY58" s="17">
        <f t="shared" si="43"/>
        <v>-2.2726282950041021</v>
      </c>
      <c r="AZ58" s="13">
        <f t="shared" si="44"/>
        <v>6.0354690809723938E-4</v>
      </c>
      <c r="BB58" s="12">
        <f>IFERROR(MATCH(AW58 - 0.000001,'Ref Z list'!$C$10:$C$35,1),1)</f>
        <v>2</v>
      </c>
      <c r="BC58" s="12" t="str">
        <f>INDEX('Ref Z list'!$D$10:$D$35,BB58)</f>
        <v>1m</v>
      </c>
      <c r="BD58" s="12">
        <f>INDEX('Ref Z list'!$C$10:$C$35,BB58)</f>
        <v>1E-3</v>
      </c>
      <c r="BE58" s="12">
        <f>IFERROR(MATCH(AP58&amp;AQ58&amp;A58&amp;B58&amp;BC58,'Cal Data'!$AR$45:$AR$1147,0),0)</f>
        <v>42</v>
      </c>
      <c r="BF58" s="12">
        <f t="shared" si="45"/>
        <v>2</v>
      </c>
      <c r="BG58" s="12" t="str">
        <f>INDEX('Ref Z list'!$D$10:$D$35,BF58+1)</f>
        <v>3m</v>
      </c>
      <c r="BH58" s="12">
        <f>IFERROR(MATCH(AP58&amp;AQ58&amp;A58&amp;B58&amp;BG58,'Cal Data'!$AR$45:$AR$1147,0),0)</f>
        <v>60</v>
      </c>
      <c r="BI58" s="12">
        <f t="shared" si="46"/>
        <v>2</v>
      </c>
      <c r="BJ58" s="12" t="str">
        <f>INDEX('Ref Z list'!$D$10:$D$35,BI58)</f>
        <v>1m</v>
      </c>
      <c r="BK58" s="12" t="str">
        <f>IF(INDEX('Ref Z list'!$D$10:$D$35,BI58+1)=0,BJ58,INDEX('Ref Z list'!$D$10:$D$35,BI58+1))</f>
        <v>3m</v>
      </c>
      <c r="BL58" s="12">
        <f>INDEX('Ref Z list'!$C$10:$C$35,BI58)</f>
        <v>1E-3</v>
      </c>
      <c r="BM58" s="12">
        <f>INDEX('Ref Z list'!$C$10:$C$35,BI58+1)</f>
        <v>3.0000000000000001E-3</v>
      </c>
      <c r="BN58" s="14" t="str">
        <f t="shared" si="47"/>
        <v>500mHz3m1m</v>
      </c>
      <c r="BO58" s="14" t="str">
        <f t="shared" si="48"/>
        <v>500mHz3m3m</v>
      </c>
      <c r="BP58" s="12">
        <f>IFERROR(MATCH(BN58,'Cal Data'!$AR$45:$AR$1147,0),0)</f>
        <v>42</v>
      </c>
      <c r="BQ58" s="12">
        <f>IFERROR(MATCH(BO58,'Cal Data'!$AR$45:$AR$1147,0),0)</f>
        <v>60</v>
      </c>
      <c r="BS58" s="14" t="str">
        <f>INDEX('Cal Data'!AR$45:AR$1147,$BP58)</f>
        <v>500mHz3m1m</v>
      </c>
      <c r="BT58" s="14">
        <f>INDEX('Cal Data'!AS$45:AS$1147,$BP58)</f>
        <v>4.9981996072361035E-9</v>
      </c>
      <c r="BU58" s="14">
        <f>INDEX('Cal Data'!AT$45:AT$1147,$BP58)</f>
        <v>2.4467118564043223E-3</v>
      </c>
      <c r="BV58" s="14">
        <f>INDEX('Cal Data'!AU$45:AU$1147,$BP58)</f>
        <v>1.0000331625354622E-7</v>
      </c>
      <c r="BW58" s="14">
        <f>INDEX('Cal Data'!AV$45:AV$1147,$BP58)</f>
        <v>4.9640114416937267E-4</v>
      </c>
      <c r="BX58" s="14" t="str">
        <f>INDEX('Cal Data'!AR$45:AR$1147,$BQ58)</f>
        <v>500mHz3m3m</v>
      </c>
      <c r="BY58" s="14">
        <f>INDEX('Cal Data'!AS$45:AS$1147,$BQ58)</f>
        <v>-2.2044803735070395E-8</v>
      </c>
      <c r="BZ58" s="14">
        <f>INDEX('Cal Data'!AT$45:AT$1147,$BQ58)</f>
        <v>1.603049635328743E-3</v>
      </c>
      <c r="CA58" s="14">
        <f>INDEX('Cal Data'!AU$45:AU$1147,$BQ58)</f>
        <v>5.6006073820549329E-8</v>
      </c>
      <c r="CB58" s="14">
        <f>INDEX('Cal Data'!AV$45:AV$1147,$BQ58)</f>
        <v>1.5108423629377821E-3</v>
      </c>
      <c r="CD58" s="14">
        <f t="shared" si="63"/>
        <v>-1.5829326300143038E-8</v>
      </c>
      <c r="CE58" s="14">
        <f t="shared" si="64"/>
        <v>1.603049635328743E-3</v>
      </c>
      <c r="CF58" s="14">
        <f t="shared" si="65"/>
        <v>6.6118259367393139E-8</v>
      </c>
      <c r="CG58" s="14">
        <f t="shared" si="66"/>
        <v>1.2776864362640888E-3</v>
      </c>
      <c r="CI58" s="14">
        <f t="shared" si="67"/>
        <v>-1.6400956958059789E-3</v>
      </c>
      <c r="CJ58" s="14">
        <f t="shared" si="68"/>
        <v>1.6030527284237866E-3</v>
      </c>
      <c r="CK58" s="14">
        <f t="shared" si="69"/>
        <v>-1.9398813600022609E-3</v>
      </c>
      <c r="CL58" s="14">
        <f t="shared" si="70"/>
        <v>1.2776898345470864E-3</v>
      </c>
      <c r="CN58">
        <f>INDEX('Cal Data'!BB$45:BB$1039,$BP58)</f>
        <v>1.000005008666828</v>
      </c>
      <c r="CO58">
        <f>INDEX('Cal Data'!BC$45:BC$1039,$BP58)</f>
        <v>2.5948966907490146E-3</v>
      </c>
      <c r="CP58">
        <f>INDEX('Cal Data'!BD$45:BD$1039,$BP58)</f>
        <v>9.9997922036520171E-5</v>
      </c>
      <c r="CQ58">
        <f>INDEX('Cal Data'!BE$45:BE$1039,$BP58)</f>
        <v>3.0774629936329767E-3</v>
      </c>
      <c r="CR58" t="str">
        <f>INDEX('Cal Data'!BF$45:BF$1039,$BP58)</f>
        <v>OK</v>
      </c>
      <c r="CS58">
        <f>INDEX('Cal Data'!BB$45:BB$1039,$BQ58)</f>
        <v>0.99999265249811786</v>
      </c>
      <c r="CT58">
        <f>INDEX('Cal Data'!BC$45:BC$1039,$BQ58)</f>
        <v>1.3058428843366276E-3</v>
      </c>
      <c r="CU58">
        <f>INDEX('Cal Data'!BD$45:BD$1039,$BQ58)</f>
        <v>1.8670091540210818E-5</v>
      </c>
      <c r="CV58">
        <f>INDEX('Cal Data'!BE$45:BE$1039,$BQ58)</f>
        <v>1.2878145188098102E-3</v>
      </c>
      <c r="CW58" t="str">
        <f>INDEX('Cal Data'!BF$45:BF$1039,$BQ58)</f>
        <v>OK</v>
      </c>
      <c r="CY58" s="14">
        <f t="shared" si="71"/>
        <v>0.99999549240043295</v>
      </c>
      <c r="CZ58" s="14">
        <f t="shared" si="72"/>
        <v>1.3058428843366276E-3</v>
      </c>
      <c r="DA58" s="14">
        <f t="shared" si="73"/>
        <v>3.736222010607204E-5</v>
      </c>
      <c r="DB58" s="14">
        <f t="shared" si="74"/>
        <v>1.6991416029696433E-3</v>
      </c>
      <c r="DD58" s="14">
        <f t="shared" si="75"/>
        <v>2.5403149429882024E-3</v>
      </c>
      <c r="DE58" s="14">
        <f t="shared" si="76"/>
        <v>4.4946688531047118E-6</v>
      </c>
      <c r="DF58" s="23">
        <f t="shared" si="77"/>
        <v>-2.2725909327839959</v>
      </c>
      <c r="DG58" s="23">
        <f t="shared" si="78"/>
        <v>2.0842642989883022E-3</v>
      </c>
      <c r="DH58" s="14">
        <f t="shared" si="49"/>
        <v>-1.6399999920937184E-3</v>
      </c>
      <c r="DI58" s="14">
        <f t="shared" si="50"/>
        <v>4.9769058648476401E-6</v>
      </c>
      <c r="DJ58" s="14">
        <f t="shared" si="51"/>
        <v>-1.9400000091499376E-3</v>
      </c>
      <c r="DK58" s="14">
        <f t="shared" si="52"/>
        <v>4.8441897585109485E-6</v>
      </c>
    </row>
    <row r="59" spans="1:115" x14ac:dyDescent="0.25">
      <c r="A59" s="7">
        <v>100</v>
      </c>
      <c r="B59" s="7" t="s">
        <v>3</v>
      </c>
      <c r="C59" s="10">
        <v>200</v>
      </c>
      <c r="D59" s="41"/>
      <c r="E59" s="19">
        <v>-32.097216109318673</v>
      </c>
      <c r="F59" s="19">
        <v>8.6742464750805043E-4</v>
      </c>
      <c r="G59" s="19">
        <v>5.6912607063052425</v>
      </c>
      <c r="H59" s="19">
        <v>1.6418520492773748E-3</v>
      </c>
      <c r="I59" s="8" t="s">
        <v>3</v>
      </c>
      <c r="J59" s="33"/>
      <c r="K59" s="19">
        <v>1.5387192729545808E-3</v>
      </c>
      <c r="L59" s="19">
        <v>1.2100036614591666E-3</v>
      </c>
      <c r="M59" s="19">
        <v>-2.7185916403141177E-4</v>
      </c>
      <c r="N59" s="19">
        <v>7.3463757827813025E-4</v>
      </c>
      <c r="O59" s="8" t="s">
        <v>3</v>
      </c>
      <c r="Q59" s="20">
        <f t="shared" si="53"/>
        <v>-32.099999722687336</v>
      </c>
      <c r="R59" s="20">
        <f t="shared" si="54"/>
        <v>3.8810108897368149E-3</v>
      </c>
      <c r="S59" s="20">
        <f t="shared" si="55"/>
        <v>5.6900015247875109</v>
      </c>
      <c r="T59" s="20">
        <f t="shared" si="56"/>
        <v>1.0862194431999978E-2</v>
      </c>
      <c r="U59" s="42" t="str">
        <f t="shared" si="57"/>
        <v>m</v>
      </c>
      <c r="W59" s="56" t="str">
        <f t="shared" si="29"/>
        <v>OK</v>
      </c>
      <c r="Y59" s="20">
        <v>-32.099999999999994</v>
      </c>
      <c r="Z59" s="20"/>
      <c r="AA59" s="20">
        <v>5.6899999999999995</v>
      </c>
      <c r="AB59" s="20"/>
      <c r="AC59" t="str">
        <f t="shared" si="30"/>
        <v>m</v>
      </c>
      <c r="AE59" s="20">
        <f t="shared" si="31"/>
        <v>2.7731265817010353E-7</v>
      </c>
      <c r="AF59" s="20">
        <f t="shared" si="58"/>
        <v>3.8810108897368149E-3</v>
      </c>
      <c r="AG59" s="20">
        <f t="shared" si="32"/>
        <v>1.5247875113644227E-6</v>
      </c>
      <c r="AH59" s="20">
        <f t="shared" si="59"/>
        <v>1.0862194431999978E-2</v>
      </c>
      <c r="AI59" t="str">
        <f t="shared" si="33"/>
        <v>m</v>
      </c>
      <c r="AJ59" s="20">
        <f t="shared" si="34"/>
        <v>1.2451714083638876E-3</v>
      </c>
      <c r="AK59" s="20"/>
      <c r="AL59" s="20">
        <f t="shared" si="35"/>
        <v>1.5325654692741608E-3</v>
      </c>
      <c r="AM59" s="20"/>
      <c r="AN59" t="str">
        <f t="shared" si="36"/>
        <v>m</v>
      </c>
      <c r="AP59" s="11">
        <f t="shared" si="60"/>
        <v>200</v>
      </c>
      <c r="AQ59" s="11" t="str">
        <f t="shared" si="61"/>
        <v>Hz</v>
      </c>
      <c r="AR59" s="12">
        <f t="shared" si="62"/>
        <v>1E-3</v>
      </c>
      <c r="AS59" s="13">
        <f t="shared" si="37"/>
        <v>-3.2098754828591633E-2</v>
      </c>
      <c r="AT59" s="13">
        <f t="shared" si="38"/>
        <v>1.488803002364334E-6</v>
      </c>
      <c r="AU59" s="13">
        <f t="shared" si="39"/>
        <v>5.6915325654692739E-3</v>
      </c>
      <c r="AV59" s="13">
        <f t="shared" si="40"/>
        <v>1.7987135745122598E-6</v>
      </c>
      <c r="AW59" s="17">
        <f t="shared" si="41"/>
        <v>3.2599441781874607E-2</v>
      </c>
      <c r="AX59" s="14">
        <f t="shared" si="42"/>
        <v>1.4991965053439067E-6</v>
      </c>
      <c r="AY59" s="17">
        <f t="shared" si="43"/>
        <v>2.9661034199789027</v>
      </c>
      <c r="AZ59" s="13">
        <f t="shared" si="44"/>
        <v>5.4910755668433895E-5</v>
      </c>
      <c r="BB59" s="12">
        <f>IFERROR(MATCH(AW59 - 0.000001,'Ref Z list'!$C$10:$C$35,1),1)</f>
        <v>4</v>
      </c>
      <c r="BC59" s="12" t="str">
        <f>INDEX('Ref Z list'!$D$10:$D$35,BB59)</f>
        <v>10m</v>
      </c>
      <c r="BD59" s="12">
        <f>INDEX('Ref Z list'!$C$10:$C$35,BB59)</f>
        <v>0.01</v>
      </c>
      <c r="BE59" s="12">
        <f>IFERROR(MATCH(AP59&amp;AQ59&amp;A59&amp;B59&amp;BC59,'Cal Data'!$AR$45:$AR$1147,0),0)</f>
        <v>122</v>
      </c>
      <c r="BF59" s="12">
        <f t="shared" si="45"/>
        <v>4</v>
      </c>
      <c r="BG59" s="12" t="str">
        <f>INDEX('Ref Z list'!$D$10:$D$35,BF59+1)</f>
        <v>100m</v>
      </c>
      <c r="BH59" s="12">
        <f>IFERROR(MATCH(AP59&amp;AQ59&amp;A59&amp;B59&amp;BG59,'Cal Data'!$AR$45:$AR$1147,0),0)</f>
        <v>140</v>
      </c>
      <c r="BI59" s="12">
        <f t="shared" si="46"/>
        <v>4</v>
      </c>
      <c r="BJ59" s="12" t="str">
        <f>INDEX('Ref Z list'!$D$10:$D$35,BI59)</f>
        <v>10m</v>
      </c>
      <c r="BK59" s="12" t="str">
        <f>IF(INDEX('Ref Z list'!$D$10:$D$35,BI59+1)=0,BJ59,INDEX('Ref Z list'!$D$10:$D$35,BI59+1))</f>
        <v>100m</v>
      </c>
      <c r="BL59" s="12">
        <f>INDEX('Ref Z list'!$C$10:$C$35,BI59)</f>
        <v>0.01</v>
      </c>
      <c r="BM59" s="12">
        <f>INDEX('Ref Z list'!$C$10:$C$35,BI59+1)</f>
        <v>0.1</v>
      </c>
      <c r="BN59" s="14" t="str">
        <f t="shared" si="47"/>
        <v>200Hz100m10m</v>
      </c>
      <c r="BO59" s="14" t="str">
        <f t="shared" si="48"/>
        <v>200Hz100m100m</v>
      </c>
      <c r="BP59" s="12">
        <f>IFERROR(MATCH(BN59,'Cal Data'!$AR$45:$AR$1147,0),0)</f>
        <v>122</v>
      </c>
      <c r="BQ59" s="12">
        <f>IFERROR(MATCH(BO59,'Cal Data'!$AR$45:$AR$1147,0),0)</f>
        <v>140</v>
      </c>
      <c r="BS59" s="14" t="str">
        <f>INDEX('Cal Data'!AR$45:AR$1147,$BP59)</f>
        <v>200Hz100m10m</v>
      </c>
      <c r="BT59" s="14">
        <f>INDEX('Cal Data'!AS$45:AS$1147,$BP59)</f>
        <v>2.9464907023296627E-7</v>
      </c>
      <c r="BU59" s="14">
        <f>INDEX('Cal Data'!AT$45:AT$1147,$BP59)</f>
        <v>1.1916780705799785E-3</v>
      </c>
      <c r="BV59" s="14">
        <f>INDEX('Cal Data'!AU$45:AU$1147,$BP59)</f>
        <v>1.0010992143838698E-6</v>
      </c>
      <c r="BW59" s="14">
        <f>INDEX('Cal Data'!AV$45:AV$1147,$BP59)</f>
        <v>3.9886873531021659E-3</v>
      </c>
      <c r="BX59" s="14" t="str">
        <f>INDEX('Cal Data'!AR$45:AR$1147,$BQ59)</f>
        <v>200Hz100m100m</v>
      </c>
      <c r="BY59" s="14">
        <f>INDEX('Cal Data'!AS$45:AS$1147,$BQ59)</f>
        <v>2.8942517758534514E-6</v>
      </c>
      <c r="BZ59" s="14">
        <f>INDEX('Cal Data'!AT$45:AT$1147,$BQ59)</f>
        <v>4.7551746114384667E-3</v>
      </c>
      <c r="CA59" s="14">
        <f>INDEX('Cal Data'!AU$45:AU$1147,$BQ59)</f>
        <v>-8.7494311072711995E-6</v>
      </c>
      <c r="CB59" s="14">
        <f>INDEX('Cal Data'!AV$45:AV$1147,$BQ59)</f>
        <v>3.0252979211717844E-3</v>
      </c>
      <c r="CD59" s="14">
        <f t="shared" si="63"/>
        <v>9.4742207025156459E-7</v>
      </c>
      <c r="CE59" s="14">
        <f t="shared" si="64"/>
        <v>4.7551746114384667E-3</v>
      </c>
      <c r="CF59" s="14">
        <f t="shared" si="65"/>
        <v>-1.4473068116899832E-6</v>
      </c>
      <c r="CG59" s="14">
        <f t="shared" si="66"/>
        <v>3.7467755377667894E-3</v>
      </c>
      <c r="CI59" s="14">
        <f t="shared" si="67"/>
        <v>-3.2097807406521378E-2</v>
      </c>
      <c r="CJ59" s="14">
        <f t="shared" si="68"/>
        <v>4.7551755437004106E-3</v>
      </c>
      <c r="CK59" s="14">
        <f t="shared" si="69"/>
        <v>5.6900852586575842E-3</v>
      </c>
      <c r="CL59" s="14">
        <f t="shared" si="70"/>
        <v>3.746777264782323E-3</v>
      </c>
      <c r="CN59">
        <f>INDEX('Cal Data'!BB$45:BB$1039,$BP59)</f>
        <v>1.0000296132422994</v>
      </c>
      <c r="CO59">
        <f>INDEX('Cal Data'!BC$45:BC$1039,$BP59)</f>
        <v>2.5924562293333232E-4</v>
      </c>
      <c r="CP59">
        <f>INDEX('Cal Data'!BD$45:BD$1039,$BP59)</f>
        <v>9.9983930406762154E-5</v>
      </c>
      <c r="CQ59">
        <f>INDEX('Cal Data'!BE$45:BE$1039,$BP59)</f>
        <v>4.0412888343524474E-4</v>
      </c>
      <c r="CR59" t="str">
        <f>INDEX('Cal Data'!BF$45:BF$1039,$BP59)</f>
        <v>OK</v>
      </c>
      <c r="CS59">
        <f>INDEX('Cal Data'!BB$45:BB$1039,$BQ59)</f>
        <v>1.0000287752535484</v>
      </c>
      <c r="CT59">
        <f>INDEX('Cal Data'!BC$45:BC$1039,$BQ59)</f>
        <v>5.0711943594869961E-5</v>
      </c>
      <c r="CU59">
        <f>INDEX('Cal Data'!BD$45:BD$1039,$BQ59)</f>
        <v>-8.7485144869078532E-5</v>
      </c>
      <c r="CV59">
        <f>INDEX('Cal Data'!BE$45:BE$1039,$BQ59)</f>
        <v>6.7212310196489676E-5</v>
      </c>
      <c r="CW59" t="str">
        <f>INDEX('Cal Data'!BF$45:BF$1039,$BQ59)</f>
        <v>OK</v>
      </c>
      <c r="CY59" s="14">
        <f t="shared" si="71"/>
        <v>1.0000294028192107</v>
      </c>
      <c r="CZ59" s="14">
        <f t="shared" si="72"/>
        <v>5.0711943594869961E-5</v>
      </c>
      <c r="DA59" s="14">
        <f t="shared" si="73"/>
        <v>5.2909525377892942E-5</v>
      </c>
      <c r="DB59" s="14">
        <f t="shared" si="74"/>
        <v>3.1952747807682325E-4</v>
      </c>
      <c r="DD59" s="14">
        <f t="shared" si="75"/>
        <v>3.2600400297367688E-2</v>
      </c>
      <c r="DE59" s="14">
        <f t="shared" si="76"/>
        <v>3.4239404551041608E-6</v>
      </c>
      <c r="DF59" s="23">
        <f t="shared" si="77"/>
        <v>2.9661563295042805</v>
      </c>
      <c r="DG59" s="23">
        <f t="shared" si="78"/>
        <v>3.3787360595117301E-4</v>
      </c>
      <c r="DH59" s="14">
        <f t="shared" si="49"/>
        <v>-3.2099999722687338E-2</v>
      </c>
      <c r="DI59" s="14">
        <f t="shared" si="50"/>
        <v>3.8810108897368151E-6</v>
      </c>
      <c r="DJ59" s="14">
        <f t="shared" si="51"/>
        <v>5.6900015247875113E-3</v>
      </c>
      <c r="DK59" s="14">
        <f t="shared" si="52"/>
        <v>1.0862194431999979E-5</v>
      </c>
    </row>
    <row r="60" spans="1:115" x14ac:dyDescent="0.25">
      <c r="A60" s="7">
        <v>1</v>
      </c>
      <c r="B60" s="7" t="s">
        <v>3</v>
      </c>
      <c r="C60" s="10">
        <v>0.2</v>
      </c>
      <c r="D60" s="41"/>
      <c r="E60" s="19">
        <v>0.32795983532916434</v>
      </c>
      <c r="F60" s="19">
        <v>8.3735535917516348E-5</v>
      </c>
      <c r="G60" s="19">
        <v>0.87843575115817651</v>
      </c>
      <c r="H60" s="19">
        <v>1.4834975203983263E-3</v>
      </c>
      <c r="I60" s="8" t="s">
        <v>3</v>
      </c>
      <c r="J60" s="33"/>
      <c r="K60" s="19">
        <v>1.9033986927768805E-3</v>
      </c>
      <c r="L60" s="19">
        <v>6.2411620870978001E-4</v>
      </c>
      <c r="M60" s="19">
        <v>5.1759991802999836E-4</v>
      </c>
      <c r="N60" s="19">
        <v>1.6109562130010254E-3</v>
      </c>
      <c r="O60" s="8" t="s">
        <v>3</v>
      </c>
      <c r="Q60" s="20">
        <f t="shared" si="53"/>
        <v>0.32599482516304101</v>
      </c>
      <c r="R60" s="20">
        <f t="shared" si="54"/>
        <v>3.8121164067066657E-3</v>
      </c>
      <c r="S60" s="20">
        <f t="shared" si="55"/>
        <v>0.87800192313994152</v>
      </c>
      <c r="T60" s="20">
        <f t="shared" si="56"/>
        <v>5.0474646281016633E-3</v>
      </c>
      <c r="U60" s="42" t="str">
        <f t="shared" si="57"/>
        <v>m</v>
      </c>
      <c r="W60" s="56" t="str">
        <f t="shared" si="29"/>
        <v>OK</v>
      </c>
      <c r="Y60" s="20">
        <v>0.32600000000000001</v>
      </c>
      <c r="Z60" s="20"/>
      <c r="AA60" s="20">
        <v>0.878</v>
      </c>
      <c r="AB60" s="20"/>
      <c r="AC60" t="str">
        <f t="shared" si="30"/>
        <v>m</v>
      </c>
      <c r="AE60" s="20">
        <f t="shared" si="31"/>
        <v>-5.1748369589987853E-6</v>
      </c>
      <c r="AF60" s="20">
        <f t="shared" si="58"/>
        <v>3.8121164067066657E-3</v>
      </c>
      <c r="AG60" s="20">
        <f t="shared" si="32"/>
        <v>1.9231399415176043E-6</v>
      </c>
      <c r="AH60" s="20">
        <f t="shared" si="59"/>
        <v>5.0474646281016633E-3</v>
      </c>
      <c r="AI60" t="str">
        <f t="shared" si="33"/>
        <v>m</v>
      </c>
      <c r="AJ60" s="20">
        <f t="shared" si="34"/>
        <v>5.643663638743579E-5</v>
      </c>
      <c r="AK60" s="20"/>
      <c r="AL60" s="20">
        <f t="shared" si="35"/>
        <v>-8.1848759853508923E-5</v>
      </c>
      <c r="AM60" s="20"/>
      <c r="AN60" t="str">
        <f t="shared" si="36"/>
        <v>m</v>
      </c>
      <c r="AP60" s="11">
        <f t="shared" si="60"/>
        <v>200</v>
      </c>
      <c r="AQ60" s="11" t="str">
        <f t="shared" si="61"/>
        <v>mHz</v>
      </c>
      <c r="AR60" s="12">
        <f t="shared" si="62"/>
        <v>1E-3</v>
      </c>
      <c r="AS60" s="13">
        <f t="shared" si="37"/>
        <v>3.2605643663638744E-4</v>
      </c>
      <c r="AT60" s="13">
        <f t="shared" si="38"/>
        <v>6.2970841025800454E-7</v>
      </c>
      <c r="AU60" s="13">
        <f t="shared" si="39"/>
        <v>8.7791815124014648E-4</v>
      </c>
      <c r="AV60" s="13">
        <f t="shared" si="40"/>
        <v>2.1899645689450292E-6</v>
      </c>
      <c r="AW60" s="17">
        <f t="shared" si="41"/>
        <v>9.3651112120942553E-4</v>
      </c>
      <c r="AX60" s="14">
        <f t="shared" si="42"/>
        <v>2.0646224848273343E-6</v>
      </c>
      <c r="AY60" s="17">
        <f t="shared" si="43"/>
        <v>1.2151879173968465</v>
      </c>
      <c r="AZ60" s="13">
        <f t="shared" si="44"/>
        <v>1.0296378885385051E-3</v>
      </c>
      <c r="BB60" s="12">
        <f>IFERROR(MATCH(AW60 - 0.000001,'Ref Z list'!$C$10:$C$35,1),1)</f>
        <v>1</v>
      </c>
      <c r="BC60" s="12" t="str">
        <f>INDEX('Ref Z list'!$D$10:$D$35,BB60)</f>
        <v>0m</v>
      </c>
      <c r="BD60" s="12">
        <f>INDEX('Ref Z list'!$C$10:$C$35,BB60)</f>
        <v>0</v>
      </c>
      <c r="BE60" s="12">
        <f>IFERROR(MATCH(AP60&amp;AQ60&amp;A60&amp;B60&amp;BC60,'Cal Data'!$AR$45:$AR$1147,0),0)</f>
        <v>5</v>
      </c>
      <c r="BF60" s="12">
        <f t="shared" si="45"/>
        <v>1</v>
      </c>
      <c r="BG60" s="12" t="str">
        <f>INDEX('Ref Z list'!$D$10:$D$35,BF60+1)</f>
        <v>1m</v>
      </c>
      <c r="BH60" s="12">
        <f>IFERROR(MATCH(AP60&amp;AQ60&amp;A60&amp;B60&amp;BG60,'Cal Data'!$AR$45:$AR$1147,0),0)</f>
        <v>23</v>
      </c>
      <c r="BI60" s="12">
        <f t="shared" si="46"/>
        <v>1</v>
      </c>
      <c r="BJ60" s="12" t="str">
        <f>INDEX('Ref Z list'!$D$10:$D$35,BI60)</f>
        <v>0m</v>
      </c>
      <c r="BK60" s="12" t="str">
        <f>IF(INDEX('Ref Z list'!$D$10:$D$35,BI60+1)=0,BJ60,INDEX('Ref Z list'!$D$10:$D$35,BI60+1))</f>
        <v>1m</v>
      </c>
      <c r="BL60" s="12">
        <f>INDEX('Ref Z list'!$C$10:$C$35,BI60)</f>
        <v>0</v>
      </c>
      <c r="BM60" s="12">
        <f>INDEX('Ref Z list'!$C$10:$C$35,BI60+1)</f>
        <v>1E-3</v>
      </c>
      <c r="BN60" s="14" t="str">
        <f t="shared" si="47"/>
        <v>200mHz1m0m</v>
      </c>
      <c r="BO60" s="14" t="str">
        <f t="shared" si="48"/>
        <v>200mHz1m1m</v>
      </c>
      <c r="BP60" s="12">
        <f>IFERROR(MATCH(BN60,'Cal Data'!$AR$45:$AR$1147,0),0)</f>
        <v>5</v>
      </c>
      <c r="BQ60" s="12">
        <f>IFERROR(MATCH(BO60,'Cal Data'!$AR$45:$AR$1147,0),0)</f>
        <v>23</v>
      </c>
      <c r="BS60" s="14" t="str">
        <f>INDEX('Cal Data'!AR$45:AR$1147,$BP60)</f>
        <v>200mHz1m0m</v>
      </c>
      <c r="BT60" s="14">
        <f>INDEX('Cal Data'!AS$45:AS$1147,$BP60)</f>
        <v>0</v>
      </c>
      <c r="BU60" s="14">
        <f>INDEX('Cal Data'!AT$45:AT$1147,$BP60)</f>
        <v>3.921965173071985E-3</v>
      </c>
      <c r="BV60" s="14">
        <f>INDEX('Cal Data'!AU$45:AU$1147,$BP60)</f>
        <v>0</v>
      </c>
      <c r="BW60" s="14">
        <f>INDEX('Cal Data'!AV$45:AV$1147,$BP60)</f>
        <v>2.878361047691656E-3</v>
      </c>
      <c r="BX60" s="14" t="str">
        <f>INDEX('Cal Data'!AR$45:AR$1147,$BQ60)</f>
        <v>200mHz1m1m</v>
      </c>
      <c r="BY60" s="14">
        <f>INDEX('Cal Data'!AS$45:AS$1147,$BQ60)</f>
        <v>6.5081882031801583E-8</v>
      </c>
      <c r="BZ60" s="14">
        <f>INDEX('Cal Data'!AT$45:AT$1147,$BQ60)</f>
        <v>6.918100981992577E-4</v>
      </c>
      <c r="CA60" s="14">
        <f>INDEX('Cal Data'!AU$45:AU$1147,$BQ60)</f>
        <v>9.2810356855481998E-8</v>
      </c>
      <c r="CB60" s="14">
        <f>INDEX('Cal Data'!AV$45:AV$1147,$BQ60)</f>
        <v>2.5516805950264445E-3</v>
      </c>
      <c r="CD60" s="14">
        <f t="shared" si="63"/>
        <v>6.0949906312022059E-8</v>
      </c>
      <c r="CE60" s="14">
        <f t="shared" si="64"/>
        <v>6.918100981992577E-4</v>
      </c>
      <c r="CF60" s="14">
        <f t="shared" si="65"/>
        <v>9.2810356855481998E-8</v>
      </c>
      <c r="CG60" s="14">
        <f t="shared" si="66"/>
        <v>2.5724211706889561E-3</v>
      </c>
      <c r="CI60" s="14">
        <f t="shared" si="67"/>
        <v>3.2611738654269944E-4</v>
      </c>
      <c r="CJ60" s="14">
        <f t="shared" si="68"/>
        <v>6.9181124456111178E-4</v>
      </c>
      <c r="CK60" s="14">
        <f t="shared" si="69"/>
        <v>8.7801096159700193E-4</v>
      </c>
      <c r="CL60" s="14">
        <f t="shared" si="70"/>
        <v>2.5724248994262191E-3</v>
      </c>
      <c r="CN60">
        <f>INDEX('Cal Data'!BB$45:BB$1039,$BP60)</f>
        <v>1</v>
      </c>
      <c r="CO60">
        <f>INDEX('Cal Data'!BC$45:BC$1039,$BP60)</f>
        <v>3.4062929908945535E-3</v>
      </c>
      <c r="CP60">
        <f>INDEX('Cal Data'!BD$45:BD$1039,$BP60)</f>
        <v>9.2809931655008469E-5</v>
      </c>
      <c r="CQ60">
        <f>INDEX('Cal Data'!BE$45:BE$1039,$BP60)</f>
        <v>3.2142808993952223E-3</v>
      </c>
      <c r="CR60" t="str">
        <f>INDEX('Cal Data'!BF$45:BF$1039,$BP60)</f>
        <v>OK</v>
      </c>
      <c r="CS60">
        <f>INDEX('Cal Data'!BB$45:BB$1039,$BQ60)</f>
        <v>1.0000650861778206</v>
      </c>
      <c r="CT60">
        <f>INDEX('Cal Data'!BC$45:BC$1039,$BQ60)</f>
        <v>3.4062929908945535E-3</v>
      </c>
      <c r="CU60">
        <f>INDEX('Cal Data'!BD$45:BD$1039,$BQ60)</f>
        <v>9.2809931655008469E-5</v>
      </c>
      <c r="CV60">
        <f>INDEX('Cal Data'!BE$45:BE$1039,$BQ60)</f>
        <v>3.2142808993952223E-3</v>
      </c>
      <c r="CW60" t="str">
        <f>INDEX('Cal Data'!BF$45:BF$1039,$BQ60)</f>
        <v>OK</v>
      </c>
      <c r="CY60" s="14">
        <f t="shared" si="71"/>
        <v>1.0000609539293661</v>
      </c>
      <c r="CZ60" s="14">
        <f t="shared" si="72"/>
        <v>3.4062929908945535E-3</v>
      </c>
      <c r="DA60" s="14">
        <f t="shared" si="73"/>
        <v>9.2809931655008469E-5</v>
      </c>
      <c r="DB60" s="14">
        <f t="shared" si="74"/>
        <v>3.2142808993952223E-3</v>
      </c>
      <c r="DD60" s="14">
        <f t="shared" si="75"/>
        <v>9.3656820524215827E-4</v>
      </c>
      <c r="DE60" s="14">
        <f t="shared" si="76"/>
        <v>5.21794629243016E-6</v>
      </c>
      <c r="DF60" s="23">
        <f t="shared" si="77"/>
        <v>1.2152807273285016</v>
      </c>
      <c r="DG60" s="23">
        <f t="shared" si="78"/>
        <v>3.8173575187913805E-3</v>
      </c>
      <c r="DH60" s="14">
        <f t="shared" si="49"/>
        <v>3.25994825163041E-4</v>
      </c>
      <c r="DI60" s="14">
        <f t="shared" si="50"/>
        <v>3.8121164067066659E-6</v>
      </c>
      <c r="DJ60" s="14">
        <f t="shared" si="51"/>
        <v>8.7800192313994155E-4</v>
      </c>
      <c r="DK60" s="14">
        <f t="shared" si="52"/>
        <v>5.0474646281016638E-6</v>
      </c>
    </row>
    <row r="61" spans="1:115" x14ac:dyDescent="0.25">
      <c r="A61" s="7">
        <v>1</v>
      </c>
      <c r="B61" s="7" t="s">
        <v>3</v>
      </c>
      <c r="C61" s="10">
        <v>5</v>
      </c>
      <c r="D61" s="41"/>
      <c r="E61" s="19">
        <v>0.24758303331987219</v>
      </c>
      <c r="F61" s="19">
        <v>1.561632660434001E-3</v>
      </c>
      <c r="G61" s="19">
        <v>-0.47642870200406845</v>
      </c>
      <c r="H61" s="19">
        <v>1.3243441629079036E-3</v>
      </c>
      <c r="I61" s="8" t="s">
        <v>3</v>
      </c>
      <c r="J61" s="33"/>
      <c r="K61" s="19">
        <v>-4.2405719319626696E-4</v>
      </c>
      <c r="L61" s="19">
        <v>9.3368943224260469E-4</v>
      </c>
      <c r="M61" s="19">
        <v>-1.4369539384673881E-3</v>
      </c>
      <c r="N61" s="19">
        <v>1.9065470223043216E-3</v>
      </c>
      <c r="O61" s="8" t="s">
        <v>3</v>
      </c>
      <c r="Q61" s="20">
        <f t="shared" si="53"/>
        <v>0.24799223990768701</v>
      </c>
      <c r="R61" s="20">
        <f t="shared" si="54"/>
        <v>4.4138783349883951E-3</v>
      </c>
      <c r="S61" s="20">
        <f t="shared" si="55"/>
        <v>-0.47500405184809164</v>
      </c>
      <c r="T61" s="20">
        <f t="shared" si="56"/>
        <v>4.746474798199141E-3</v>
      </c>
      <c r="U61" s="42" t="str">
        <f t="shared" si="57"/>
        <v>m</v>
      </c>
      <c r="W61" s="56" t="str">
        <f t="shared" si="29"/>
        <v>OK</v>
      </c>
      <c r="Y61" s="20">
        <v>0.248</v>
      </c>
      <c r="Z61" s="20"/>
      <c r="AA61" s="20">
        <v>-0.47499999999999998</v>
      </c>
      <c r="AB61" s="20"/>
      <c r="AC61" t="str">
        <f t="shared" si="30"/>
        <v>m</v>
      </c>
      <c r="AE61" s="20">
        <f t="shared" si="31"/>
        <v>-7.7600923129861332E-6</v>
      </c>
      <c r="AF61" s="20">
        <f t="shared" si="58"/>
        <v>4.4138783349883951E-3</v>
      </c>
      <c r="AG61" s="20">
        <f t="shared" si="32"/>
        <v>-4.0518480916573729E-6</v>
      </c>
      <c r="AH61" s="20">
        <f t="shared" si="59"/>
        <v>4.746474798199141E-3</v>
      </c>
      <c r="AI61" t="str">
        <f t="shared" si="33"/>
        <v>m</v>
      </c>
      <c r="AJ61" s="20">
        <f t="shared" si="34"/>
        <v>7.0905130684639772E-6</v>
      </c>
      <c r="AK61" s="20"/>
      <c r="AL61" s="20">
        <f t="shared" si="35"/>
        <v>8.2519343989062577E-6</v>
      </c>
      <c r="AM61" s="20"/>
      <c r="AN61" t="str">
        <f t="shared" si="36"/>
        <v>m</v>
      </c>
      <c r="AP61" s="11">
        <f t="shared" si="60"/>
        <v>5</v>
      </c>
      <c r="AQ61" s="11" t="str">
        <f t="shared" si="61"/>
        <v>Hz</v>
      </c>
      <c r="AR61" s="12">
        <f t="shared" si="62"/>
        <v>1E-3</v>
      </c>
      <c r="AS61" s="13">
        <f t="shared" si="37"/>
        <v>2.4800709051306846E-4</v>
      </c>
      <c r="AT61" s="13">
        <f t="shared" si="38"/>
        <v>1.8194703960261878E-6</v>
      </c>
      <c r="AU61" s="13">
        <f t="shared" si="39"/>
        <v>-4.7499174806560107E-4</v>
      </c>
      <c r="AV61" s="13">
        <f t="shared" si="40"/>
        <v>2.3213808412420636E-6</v>
      </c>
      <c r="AW61" s="17">
        <f t="shared" si="41"/>
        <v>5.3584016056579112E-4</v>
      </c>
      <c r="AX61" s="14">
        <f t="shared" si="42"/>
        <v>2.2234185766979566E-6</v>
      </c>
      <c r="AY61" s="17">
        <f t="shared" si="43"/>
        <v>-1.0896024400975781</v>
      </c>
      <c r="AZ61" s="13">
        <f t="shared" si="44"/>
        <v>3.6166766933105198E-3</v>
      </c>
      <c r="BB61" s="12">
        <f>IFERROR(MATCH(AW61 - 0.000001,'Ref Z list'!$C$10:$C$35,1),1)</f>
        <v>1</v>
      </c>
      <c r="BC61" s="12" t="str">
        <f>INDEX('Ref Z list'!$D$10:$D$35,BB61)</f>
        <v>0m</v>
      </c>
      <c r="BD61" s="12">
        <f>INDEX('Ref Z list'!$C$10:$C$35,BB61)</f>
        <v>0</v>
      </c>
      <c r="BE61" s="12">
        <f>IFERROR(MATCH(AP61&amp;AQ61&amp;A61&amp;B61&amp;BC61,'Cal Data'!$AR$45:$AR$1147,0),0)</f>
        <v>9</v>
      </c>
      <c r="BF61" s="12">
        <f t="shared" si="45"/>
        <v>1</v>
      </c>
      <c r="BG61" s="12" t="str">
        <f>INDEX('Ref Z list'!$D$10:$D$35,BF61+1)</f>
        <v>1m</v>
      </c>
      <c r="BH61" s="12">
        <f>IFERROR(MATCH(AP61&amp;AQ61&amp;A61&amp;B61&amp;BG61,'Cal Data'!$AR$45:$AR$1147,0),0)</f>
        <v>27</v>
      </c>
      <c r="BI61" s="12">
        <f t="shared" si="46"/>
        <v>1</v>
      </c>
      <c r="BJ61" s="12" t="str">
        <f>INDEX('Ref Z list'!$D$10:$D$35,BI61)</f>
        <v>0m</v>
      </c>
      <c r="BK61" s="12" t="str">
        <f>IF(INDEX('Ref Z list'!$D$10:$D$35,BI61+1)=0,BJ61,INDEX('Ref Z list'!$D$10:$D$35,BI61+1))</f>
        <v>1m</v>
      </c>
      <c r="BL61" s="12">
        <f>INDEX('Ref Z list'!$C$10:$C$35,BI61)</f>
        <v>0</v>
      </c>
      <c r="BM61" s="12">
        <f>INDEX('Ref Z list'!$C$10:$C$35,BI61+1)</f>
        <v>1E-3</v>
      </c>
      <c r="BN61" s="14" t="str">
        <f t="shared" si="47"/>
        <v>5Hz1m0m</v>
      </c>
      <c r="BO61" s="14" t="str">
        <f t="shared" si="48"/>
        <v>5Hz1m1m</v>
      </c>
      <c r="BP61" s="12">
        <f>IFERROR(MATCH(BN61,'Cal Data'!$AR$45:$AR$1147,0),0)</f>
        <v>9</v>
      </c>
      <c r="BQ61" s="12">
        <f>IFERROR(MATCH(BO61,'Cal Data'!$AR$45:$AR$1147,0),0)</f>
        <v>27</v>
      </c>
      <c r="BS61" s="14" t="str">
        <f>INDEX('Cal Data'!AR$45:AR$1147,$BP61)</f>
        <v>5Hz1m0m</v>
      </c>
      <c r="BT61" s="14">
        <f>INDEX('Cal Data'!AS$45:AS$1147,$BP61)</f>
        <v>0</v>
      </c>
      <c r="BU61" s="14">
        <f>INDEX('Cal Data'!AT$45:AT$1147,$BP61)</f>
        <v>1.2573935612979305E-3</v>
      </c>
      <c r="BV61" s="14">
        <f>INDEX('Cal Data'!AU$45:AU$1147,$BP61)</f>
        <v>0</v>
      </c>
      <c r="BW61" s="14">
        <f>INDEX('Cal Data'!AV$45:AV$1147,$BP61)</f>
        <v>3.3071580333028749E-3</v>
      </c>
      <c r="BX61" s="14" t="str">
        <f>INDEX('Cal Data'!AR$45:AR$1147,$BQ61)</f>
        <v>5Hz1m1m</v>
      </c>
      <c r="BY61" s="14">
        <f>INDEX('Cal Data'!AS$45:AS$1147,$BQ61)</f>
        <v>1.4056227470382945E-8</v>
      </c>
      <c r="BZ61" s="14">
        <f>INDEX('Cal Data'!AT$45:AT$1147,$BQ61)</f>
        <v>2.5718710391914134E-3</v>
      </c>
      <c r="CA61" s="14">
        <f>INDEX('Cal Data'!AU$45:AU$1147,$BQ61)</f>
        <v>-3.5193874261782504E-8</v>
      </c>
      <c r="CB61" s="14">
        <f>INDEX('Cal Data'!AV$45:AV$1147,$BQ61)</f>
        <v>3.3731681109442258E-3</v>
      </c>
      <c r="CD61" s="14">
        <f t="shared" si="63"/>
        <v>7.5318911846792809E-9</v>
      </c>
      <c r="CE61" s="14">
        <f t="shared" si="64"/>
        <v>2.5718710391914134E-3</v>
      </c>
      <c r="CF61" s="14">
        <f t="shared" si="65"/>
        <v>-3.5193874261782504E-8</v>
      </c>
      <c r="CG61" s="14">
        <f t="shared" si="66"/>
        <v>3.3425288839051769E-3</v>
      </c>
      <c r="CI61" s="14">
        <f t="shared" si="67"/>
        <v>2.4801462240425315E-4</v>
      </c>
      <c r="CJ61" s="14">
        <f t="shared" si="68"/>
        <v>2.5718736135591129E-3</v>
      </c>
      <c r="CK61" s="14">
        <f t="shared" si="69"/>
        <v>-4.7502694193986283E-4</v>
      </c>
      <c r="CL61" s="14">
        <f t="shared" si="70"/>
        <v>3.3425321082940144E-3</v>
      </c>
      <c r="CN61">
        <f>INDEX('Cal Data'!BB$45:BB$1039,$BP61)</f>
        <v>1</v>
      </c>
      <c r="CO61">
        <f>INDEX('Cal Data'!BC$45:BC$1039,$BP61)</f>
        <v>3.6837482263647947E-3</v>
      </c>
      <c r="CP61">
        <f>INDEX('Cal Data'!BD$45:BD$1039,$BP61)</f>
        <v>-3.5194690769099692E-5</v>
      </c>
      <c r="CQ61">
        <f>INDEX('Cal Data'!BE$45:BE$1039,$BP61)</f>
        <v>3.399231281768794E-3</v>
      </c>
      <c r="CR61" t="str">
        <f>INDEX('Cal Data'!BF$45:BF$1039,$BP61)</f>
        <v>OK</v>
      </c>
      <c r="CS61">
        <f>INDEX('Cal Data'!BB$45:BB$1039,$BQ61)</f>
        <v>1.0000140479450053</v>
      </c>
      <c r="CT61">
        <f>INDEX('Cal Data'!BC$45:BC$1039,$BQ61)</f>
        <v>3.6837482263647947E-3</v>
      </c>
      <c r="CU61">
        <f>INDEX('Cal Data'!BD$45:BD$1039,$BQ61)</f>
        <v>-3.5194690769099692E-5</v>
      </c>
      <c r="CV61">
        <f>INDEX('Cal Data'!BE$45:BE$1039,$BQ61)</f>
        <v>3.399231281768794E-3</v>
      </c>
      <c r="CW61" t="str">
        <f>INDEX('Cal Data'!BF$45:BF$1039,$BQ61)</f>
        <v>OK</v>
      </c>
      <c r="CY61" s="14">
        <f t="shared" si="71"/>
        <v>1.0000075274531073</v>
      </c>
      <c r="CZ61" s="14">
        <f t="shared" si="72"/>
        <v>3.6837482263647947E-3</v>
      </c>
      <c r="DA61" s="14">
        <f t="shared" si="73"/>
        <v>-3.5194690769099692E-5</v>
      </c>
      <c r="DB61" s="14">
        <f t="shared" si="74"/>
        <v>3.399231281768794E-3</v>
      </c>
      <c r="DD61" s="14">
        <f t="shared" si="75"/>
        <v>5.3584419407747279E-4</v>
      </c>
      <c r="DE61" s="14">
        <f t="shared" si="76"/>
        <v>4.8652484860111702E-6</v>
      </c>
      <c r="DF61" s="23">
        <f t="shared" si="77"/>
        <v>-1.0896376347883472</v>
      </c>
      <c r="DG61" s="23">
        <f t="shared" si="78"/>
        <v>7.9922571606960684E-3</v>
      </c>
      <c r="DH61" s="14">
        <f t="shared" si="49"/>
        <v>2.4799223990768703E-4</v>
      </c>
      <c r="DI61" s="14">
        <f t="shared" si="50"/>
        <v>4.4138783349883949E-6</v>
      </c>
      <c r="DJ61" s="14">
        <f t="shared" si="51"/>
        <v>-4.7500405184809164E-4</v>
      </c>
      <c r="DK61" s="14">
        <f t="shared" si="52"/>
        <v>4.7464747981991413E-6</v>
      </c>
    </row>
    <row r="62" spans="1:115" x14ac:dyDescent="0.25">
      <c r="A62" s="7">
        <v>10</v>
      </c>
      <c r="B62" s="7" t="s">
        <v>3</v>
      </c>
      <c r="C62" s="10">
        <v>2000</v>
      </c>
      <c r="D62" s="41"/>
      <c r="E62" s="19">
        <v>-1.4292012196456678</v>
      </c>
      <c r="F62" s="19">
        <v>1.928452970679149E-3</v>
      </c>
      <c r="G62" s="19">
        <v>2.328661909305425</v>
      </c>
      <c r="H62" s="19">
        <v>1.0065007974617382E-3</v>
      </c>
      <c r="I62" s="8" t="s">
        <v>3</v>
      </c>
      <c r="J62" s="33"/>
      <c r="K62" s="19">
        <v>5.2577293178353583E-4</v>
      </c>
      <c r="L62" s="19">
        <v>1.2840209916553441E-3</v>
      </c>
      <c r="M62" s="19">
        <v>-1.4220683920647874E-3</v>
      </c>
      <c r="N62" s="19">
        <v>2.0439923507676436E-4</v>
      </c>
      <c r="O62" s="8" t="s">
        <v>3</v>
      </c>
      <c r="Q62" s="20">
        <f t="shared" si="53"/>
        <v>-1.4299994544237389</v>
      </c>
      <c r="R62" s="20">
        <f t="shared" si="54"/>
        <v>4.7966688465659792E-3</v>
      </c>
      <c r="S62" s="20">
        <f t="shared" si="55"/>
        <v>2.3300006157615818</v>
      </c>
      <c r="T62" s="20">
        <f t="shared" si="56"/>
        <v>3.8407352977466516E-3</v>
      </c>
      <c r="U62" s="42" t="str">
        <f t="shared" si="57"/>
        <v>m</v>
      </c>
      <c r="W62" s="56" t="str">
        <f t="shared" si="29"/>
        <v>Extrapolated</v>
      </c>
      <c r="Y62" s="20">
        <v>-1.43</v>
      </c>
      <c r="Z62" s="20"/>
      <c r="AA62" s="20">
        <v>2.33</v>
      </c>
      <c r="AB62" s="20"/>
      <c r="AC62" t="str">
        <f t="shared" si="30"/>
        <v>m</v>
      </c>
      <c r="AE62" s="20">
        <f t="shared" si="31"/>
        <v>5.4557626105733448E-7</v>
      </c>
      <c r="AF62" s="20">
        <f t="shared" si="58"/>
        <v>4.7966688465659792E-3</v>
      </c>
      <c r="AG62" s="20">
        <f t="shared" si="32"/>
        <v>6.157615817237172E-7</v>
      </c>
      <c r="AH62" s="20">
        <f t="shared" si="59"/>
        <v>3.8407352977466516E-3</v>
      </c>
      <c r="AI62" t="str">
        <f t="shared" si="33"/>
        <v>m</v>
      </c>
      <c r="AJ62" s="20">
        <f t="shared" si="34"/>
        <v>2.7300742254854349E-4</v>
      </c>
      <c r="AK62" s="20"/>
      <c r="AL62" s="20">
        <f t="shared" si="35"/>
        <v>8.3977697489689973E-5</v>
      </c>
      <c r="AM62" s="20"/>
      <c r="AN62" t="str">
        <f t="shared" si="36"/>
        <v>m</v>
      </c>
      <c r="AP62" s="11">
        <f t="shared" si="60"/>
        <v>2</v>
      </c>
      <c r="AQ62" s="11" t="str">
        <f t="shared" si="61"/>
        <v>kHz</v>
      </c>
      <c r="AR62" s="12">
        <f t="shared" si="62"/>
        <v>1E-3</v>
      </c>
      <c r="AS62" s="13">
        <f t="shared" si="37"/>
        <v>-1.4297269925774515E-3</v>
      </c>
      <c r="AT62" s="13">
        <f t="shared" si="38"/>
        <v>2.3168169472646751E-6</v>
      </c>
      <c r="AU62" s="13">
        <f t="shared" si="39"/>
        <v>2.33008397769749E-3</v>
      </c>
      <c r="AV62" s="13">
        <f t="shared" si="40"/>
        <v>1.0270457159207089E-6</v>
      </c>
      <c r="AW62" s="17">
        <f t="shared" si="41"/>
        <v>2.7337539421877603E-3</v>
      </c>
      <c r="AX62" s="14">
        <f t="shared" si="42"/>
        <v>1.4948111014637912E-6</v>
      </c>
      <c r="AY62" s="17">
        <f t="shared" si="43"/>
        <v>2.1211519489852213</v>
      </c>
      <c r="AZ62" s="13">
        <f t="shared" si="44"/>
        <v>7.4859012284254195E-4</v>
      </c>
      <c r="BB62" s="12">
        <f>IFERROR(MATCH(AW62 - 0.000001,'Ref Z list'!$C$10:$C$35,1),1)</f>
        <v>2</v>
      </c>
      <c r="BC62" s="12" t="str">
        <f>INDEX('Ref Z list'!$D$10:$D$35,BB62)</f>
        <v>1m</v>
      </c>
      <c r="BD62" s="12">
        <f>INDEX('Ref Z list'!$C$10:$C$35,BB62)</f>
        <v>1E-3</v>
      </c>
      <c r="BE62" s="12">
        <f>IFERROR(MATCH(AP62&amp;AQ62&amp;A62&amp;B62&amp;BC62,'Cal Data'!$AR$45:$AR$1147,0),0)</f>
        <v>0</v>
      </c>
      <c r="BF62" s="12">
        <f t="shared" si="45"/>
        <v>3</v>
      </c>
      <c r="BG62" s="12" t="str">
        <f>INDEX('Ref Z list'!$D$10:$D$35,BF62+1)</f>
        <v>10m</v>
      </c>
      <c r="BH62" s="12">
        <f>IFERROR(MATCH(AP62&amp;AQ62&amp;A62&amp;B62&amp;BG62,'Cal Data'!$AR$45:$AR$1147,0),0)</f>
        <v>107</v>
      </c>
      <c r="BI62" s="12">
        <f t="shared" si="46"/>
        <v>3</v>
      </c>
      <c r="BJ62" s="12" t="str">
        <f>INDEX('Ref Z list'!$D$10:$D$35,BI62)</f>
        <v>3m</v>
      </c>
      <c r="BK62" s="12" t="str">
        <f>IF(INDEX('Ref Z list'!$D$10:$D$35,BI62+1)=0,BJ62,INDEX('Ref Z list'!$D$10:$D$35,BI62+1))</f>
        <v>10m</v>
      </c>
      <c r="BL62" s="12">
        <f>INDEX('Ref Z list'!$C$10:$C$35,BI62)</f>
        <v>3.0000000000000001E-3</v>
      </c>
      <c r="BM62" s="12">
        <f>INDEX('Ref Z list'!$C$10:$C$35,BI62+1)</f>
        <v>0.01</v>
      </c>
      <c r="BN62" s="14" t="str">
        <f t="shared" si="47"/>
        <v>2kHz10m3m</v>
      </c>
      <c r="BO62" s="14" t="str">
        <f t="shared" si="48"/>
        <v>2kHz10m10m</v>
      </c>
      <c r="BP62" s="12">
        <f>IFERROR(MATCH(BN62,'Cal Data'!$AR$45:$AR$1147,0),0)</f>
        <v>89</v>
      </c>
      <c r="BQ62" s="12">
        <f>IFERROR(MATCH(BO62,'Cal Data'!$AR$45:$AR$1147,0),0)</f>
        <v>107</v>
      </c>
      <c r="BS62" s="14" t="str">
        <f>INDEX('Cal Data'!AR$45:AR$1147,$BP62)</f>
        <v>2kHz10m3m</v>
      </c>
      <c r="BT62" s="14">
        <f>INDEX('Cal Data'!AS$45:AS$1147,$BP62)</f>
        <v>7.5923772999923061E-8</v>
      </c>
      <c r="BU62" s="14">
        <f>INDEX('Cal Data'!AT$45:AT$1147,$BP62)</f>
        <v>2.0258666020342552E-3</v>
      </c>
      <c r="BV62" s="14">
        <f>INDEX('Cal Data'!AU$45:AU$1147,$BP62)</f>
        <v>3.0754099712500298E-7</v>
      </c>
      <c r="BW62" s="14">
        <f>INDEX('Cal Data'!AV$45:AV$1147,$BP62)</f>
        <v>1.746767838402804E-3</v>
      </c>
      <c r="BX62" s="14" t="str">
        <f>INDEX('Cal Data'!AR$45:AR$1147,$BQ62)</f>
        <v>2kHz10m10m</v>
      </c>
      <c r="BY62" s="14">
        <f>INDEX('Cal Data'!AS$45:AS$1147,$BQ62)</f>
        <v>3.578388438185004E-7</v>
      </c>
      <c r="BZ62" s="14">
        <f>INDEX('Cal Data'!AT$45:AT$1147,$BQ62)</f>
        <v>1.7524998210556916E-3</v>
      </c>
      <c r="CA62" s="14">
        <f>INDEX('Cal Data'!AU$45:AU$1147,$BQ62)</f>
        <v>7.0124433585084687E-7</v>
      </c>
      <c r="CB62" s="14">
        <f>INDEX('Cal Data'!AV$45:AV$1147,$BQ62)</f>
        <v>3.5238736520597129E-3</v>
      </c>
      <c r="CD62" s="14">
        <f t="shared" si="63"/>
        <v>6.5201090679450971E-8</v>
      </c>
      <c r="CE62" s="14">
        <f t="shared" si="64"/>
        <v>1.7524998210556916E-3</v>
      </c>
      <c r="CF62" s="14">
        <f t="shared" si="65"/>
        <v>2.9256643114167828E-7</v>
      </c>
      <c r="CG62" s="14">
        <f t="shared" si="66"/>
        <v>1.6791753502311804E-3</v>
      </c>
      <c r="CI62" s="14">
        <f t="shared" si="67"/>
        <v>-1.429661791486772E-3</v>
      </c>
      <c r="CJ62" s="14">
        <f t="shared" si="68"/>
        <v>1.7525059467412086E-3</v>
      </c>
      <c r="CK62" s="14">
        <f t="shared" si="69"/>
        <v>2.3303765441286318E-3</v>
      </c>
      <c r="CL62" s="14">
        <f t="shared" si="70"/>
        <v>1.6791766065889608E-3</v>
      </c>
      <c r="CN62">
        <f>INDEX('Cal Data'!BB$45:BB$1039,$BP62)</f>
        <v>1.0000265065918585</v>
      </c>
      <c r="CO62">
        <f>INDEX('Cal Data'!BC$45:BC$1039,$BP62)</f>
        <v>8.738287689119287E-4</v>
      </c>
      <c r="CP62">
        <f>INDEX('Cal Data'!BD$45:BD$1039,$BP62)</f>
        <v>9.9684309811033656E-5</v>
      </c>
      <c r="CQ62">
        <f>INDEX('Cal Data'!BE$45:BE$1039,$BP62)</f>
        <v>1.1986566680693732E-3</v>
      </c>
      <c r="CR62" t="str">
        <f>INDEX('Cal Data'!BF$45:BF$1039,$BP62)</f>
        <v>OK</v>
      </c>
      <c r="CS62">
        <f>INDEX('Cal Data'!BB$45:BB$1039,$BQ62)</f>
        <v>1.0000361841239924</v>
      </c>
      <c r="CT62">
        <f>INDEX('Cal Data'!BC$45:BC$1039,$BQ62)</f>
        <v>3.3204391838346343E-4</v>
      </c>
      <c r="CU62">
        <f>INDEX('Cal Data'!BD$45:BD$1039,$BQ62)</f>
        <v>6.7873466406694061E-5</v>
      </c>
      <c r="CV62">
        <f>INDEX('Cal Data'!BE$45:BE$1039,$BQ62)</f>
        <v>4.6413953302673947E-4</v>
      </c>
      <c r="CW62" t="str">
        <f>INDEX('Cal Data'!BF$45:BF$1039,$BQ62)</f>
        <v>OK</v>
      </c>
      <c r="CY62" s="14">
        <f t="shared" si="71"/>
        <v>1.0000261385054614</v>
      </c>
      <c r="CZ62" s="14">
        <f t="shared" si="72"/>
        <v>3.3204391838346343E-4</v>
      </c>
      <c r="DA62" s="14">
        <f t="shared" si="73"/>
        <v>1.0089424004704622E-4</v>
      </c>
      <c r="DB62" s="14">
        <f t="shared" si="74"/>
        <v>1.2265941382980363E-3</v>
      </c>
      <c r="DD62" s="14">
        <f t="shared" si="75"/>
        <v>2.7338253984301084E-3</v>
      </c>
      <c r="DE62" s="14">
        <f t="shared" si="76"/>
        <v>3.1243892332090629E-6</v>
      </c>
      <c r="DF62" s="23">
        <f t="shared" si="77"/>
        <v>2.1212528432252684</v>
      </c>
      <c r="DG62" s="23">
        <f t="shared" si="78"/>
        <v>1.9354797514251475E-3</v>
      </c>
      <c r="DH62" s="14">
        <f t="shared" si="49"/>
        <v>-1.4299994544237388E-3</v>
      </c>
      <c r="DI62" s="14">
        <f t="shared" si="50"/>
        <v>4.796668846565979E-6</v>
      </c>
      <c r="DJ62" s="14">
        <f t="shared" si="51"/>
        <v>2.330000615761582E-3</v>
      </c>
      <c r="DK62" s="14">
        <f t="shared" si="52"/>
        <v>3.8407352977466519E-6</v>
      </c>
    </row>
    <row r="63" spans="1:115" x14ac:dyDescent="0.25">
      <c r="A63" s="7">
        <v>10</v>
      </c>
      <c r="B63" s="7" t="s">
        <v>3</v>
      </c>
      <c r="C63" s="10">
        <v>0.5</v>
      </c>
      <c r="D63" s="41"/>
      <c r="E63" s="19">
        <v>-1.8308545272090928</v>
      </c>
      <c r="F63" s="19">
        <v>1.174230931278063E-3</v>
      </c>
      <c r="G63" s="19">
        <v>-6.9801454217031855</v>
      </c>
      <c r="H63" s="19">
        <v>1.5164668585130334E-3</v>
      </c>
      <c r="I63" s="8" t="s">
        <v>3</v>
      </c>
      <c r="J63" s="33"/>
      <c r="K63" s="19">
        <v>-5.4031605981221334E-4</v>
      </c>
      <c r="L63" s="19">
        <v>2.1041898022430917E-4</v>
      </c>
      <c r="M63" s="19">
        <v>1.2099345837780377E-4</v>
      </c>
      <c r="N63" s="19">
        <v>9.2849533435727569E-4</v>
      </c>
      <c r="O63" s="8" t="s">
        <v>3</v>
      </c>
      <c r="Q63" s="20">
        <f t="shared" si="53"/>
        <v>-1.8299999910509641</v>
      </c>
      <c r="R63" s="20">
        <f t="shared" si="54"/>
        <v>5.4438225995676543E-3</v>
      </c>
      <c r="S63" s="20">
        <f t="shared" si="55"/>
        <v>-6.9800000326247282</v>
      </c>
      <c r="T63" s="20">
        <f t="shared" si="56"/>
        <v>4.3820627151910209E-3</v>
      </c>
      <c r="U63" s="42" t="str">
        <f t="shared" si="57"/>
        <v>m</v>
      </c>
      <c r="W63" s="56" t="str">
        <f t="shared" si="29"/>
        <v>OK</v>
      </c>
      <c r="Y63" s="20">
        <v>-1.83</v>
      </c>
      <c r="Z63" s="20"/>
      <c r="AA63" s="20">
        <v>-6.9799999999999995</v>
      </c>
      <c r="AB63" s="20"/>
      <c r="AC63" t="str">
        <f t="shared" si="30"/>
        <v>m</v>
      </c>
      <c r="AE63" s="20">
        <f t="shared" si="31"/>
        <v>8.9490359567179212E-9</v>
      </c>
      <c r="AF63" s="20">
        <f t="shared" si="58"/>
        <v>5.4438225995676543E-3</v>
      </c>
      <c r="AG63" s="20">
        <f t="shared" si="32"/>
        <v>-3.2624728696362126E-8</v>
      </c>
      <c r="AH63" s="20">
        <f t="shared" si="59"/>
        <v>4.3820627151910209E-3</v>
      </c>
      <c r="AI63" t="str">
        <f t="shared" si="33"/>
        <v>m</v>
      </c>
      <c r="AJ63" s="20">
        <f t="shared" si="34"/>
        <v>-3.1421114928043004E-4</v>
      </c>
      <c r="AK63" s="20"/>
      <c r="AL63" s="20">
        <f t="shared" si="35"/>
        <v>-2.6641516156367118E-4</v>
      </c>
      <c r="AM63" s="20"/>
      <c r="AN63" t="str">
        <f t="shared" si="36"/>
        <v>m</v>
      </c>
      <c r="AP63" s="11">
        <f t="shared" si="60"/>
        <v>500</v>
      </c>
      <c r="AQ63" s="11" t="str">
        <f t="shared" si="61"/>
        <v>mHz</v>
      </c>
      <c r="AR63" s="12">
        <f t="shared" si="62"/>
        <v>1E-3</v>
      </c>
      <c r="AS63" s="13">
        <f t="shared" si="37"/>
        <v>-1.8303142111492806E-3</v>
      </c>
      <c r="AT63" s="13">
        <f t="shared" si="38"/>
        <v>1.1929352150090906E-6</v>
      </c>
      <c r="AU63" s="13">
        <f t="shared" si="39"/>
        <v>-6.9802664151615637E-3</v>
      </c>
      <c r="AV63" s="13">
        <f t="shared" si="40"/>
        <v>1.7781381607995533E-6</v>
      </c>
      <c r="AW63" s="17">
        <f t="shared" si="41"/>
        <v>7.2162434367312941E-3</v>
      </c>
      <c r="AX63" s="14">
        <f t="shared" si="42"/>
        <v>1.7464025912247736E-6</v>
      </c>
      <c r="AY63" s="17">
        <f t="shared" si="43"/>
        <v>-1.8272358196717153</v>
      </c>
      <c r="AZ63" s="13">
        <f t="shared" si="44"/>
        <v>1.7168629187318469E-4</v>
      </c>
      <c r="BB63" s="12">
        <f>IFERROR(MATCH(AW63 - 0.000001,'Ref Z list'!$C$10:$C$35,1),1)</f>
        <v>3</v>
      </c>
      <c r="BC63" s="12" t="str">
        <f>INDEX('Ref Z list'!$D$10:$D$35,BB63)</f>
        <v>3m</v>
      </c>
      <c r="BD63" s="12">
        <f>INDEX('Ref Z list'!$C$10:$C$35,BB63)</f>
        <v>3.0000000000000001E-3</v>
      </c>
      <c r="BE63" s="12">
        <f>IFERROR(MATCH(AP63&amp;AQ63&amp;A63&amp;B63&amp;BC63,'Cal Data'!$AR$45:$AR$1147,0),0)</f>
        <v>78</v>
      </c>
      <c r="BF63" s="12">
        <f t="shared" si="45"/>
        <v>3</v>
      </c>
      <c r="BG63" s="12" t="str">
        <f>INDEX('Ref Z list'!$D$10:$D$35,BF63+1)</f>
        <v>10m</v>
      </c>
      <c r="BH63" s="12">
        <f>IFERROR(MATCH(AP63&amp;AQ63&amp;A63&amp;B63&amp;BG63,'Cal Data'!$AR$45:$AR$1147,0),0)</f>
        <v>96</v>
      </c>
      <c r="BI63" s="12">
        <f t="shared" si="46"/>
        <v>3</v>
      </c>
      <c r="BJ63" s="12" t="str">
        <f>INDEX('Ref Z list'!$D$10:$D$35,BI63)</f>
        <v>3m</v>
      </c>
      <c r="BK63" s="12" t="str">
        <f>IF(INDEX('Ref Z list'!$D$10:$D$35,BI63+1)=0,BJ63,INDEX('Ref Z list'!$D$10:$D$35,BI63+1))</f>
        <v>10m</v>
      </c>
      <c r="BL63" s="12">
        <f>INDEX('Ref Z list'!$C$10:$C$35,BI63)</f>
        <v>3.0000000000000001E-3</v>
      </c>
      <c r="BM63" s="12">
        <f>INDEX('Ref Z list'!$C$10:$C$35,BI63+1)</f>
        <v>0.01</v>
      </c>
      <c r="BN63" s="14" t="str">
        <f t="shared" si="47"/>
        <v>500mHz10m3m</v>
      </c>
      <c r="BO63" s="14" t="str">
        <f t="shared" si="48"/>
        <v>500mHz10m10m</v>
      </c>
      <c r="BP63" s="12">
        <f>IFERROR(MATCH(BN63,'Cal Data'!$AR$45:$AR$1147,0),0)</f>
        <v>78</v>
      </c>
      <c r="BQ63" s="12">
        <f>IFERROR(MATCH(BO63,'Cal Data'!$AR$45:$AR$1147,0),0)</f>
        <v>96</v>
      </c>
      <c r="BS63" s="14" t="str">
        <f>INDEX('Cal Data'!AR$45:AR$1147,$BP63)</f>
        <v>500mHz10m3m</v>
      </c>
      <c r="BT63" s="14">
        <f>INDEX('Cal Data'!AS$45:AS$1147,$BP63)</f>
        <v>2.8681677469687139E-8</v>
      </c>
      <c r="BU63" s="14">
        <f>INDEX('Cal Data'!AT$45:AT$1147,$BP63)</f>
        <v>1.7611027879641408E-3</v>
      </c>
      <c r="BV63" s="14">
        <f>INDEX('Cal Data'!AU$45:AU$1147,$BP63)</f>
        <v>2.9999048999711978E-7</v>
      </c>
      <c r="BW63" s="14">
        <f>INDEX('Cal Data'!AV$45:AV$1147,$BP63)</f>
        <v>2.6644327874136175E-4</v>
      </c>
      <c r="BX63" s="14" t="str">
        <f>INDEX('Cal Data'!AR$45:AR$1147,$BQ63)</f>
        <v>500mHz10m10m</v>
      </c>
      <c r="BY63" s="14">
        <f>INDEX('Cal Data'!AS$45:AS$1147,$BQ63)</f>
        <v>-8.3937215357779427E-7</v>
      </c>
      <c r="BZ63" s="14">
        <f>INDEX('Cal Data'!AT$45:AT$1147,$BQ63)</f>
        <v>1.2202788716711085E-3</v>
      </c>
      <c r="CA63" s="14">
        <f>INDEX('Cal Data'!AU$45:AU$1147,$BQ63)</f>
        <v>-1.1644886983630336E-7</v>
      </c>
      <c r="CB63" s="14">
        <f>INDEX('Cal Data'!AV$45:AV$1147,$BQ63)</f>
        <v>3.3581790789164998E-3</v>
      </c>
      <c r="CD63" s="14">
        <f t="shared" si="63"/>
        <v>-4.9416493222794135E-7</v>
      </c>
      <c r="CE63" s="14">
        <f t="shared" si="64"/>
        <v>1.2202788716711085E-3</v>
      </c>
      <c r="CF63" s="14">
        <f t="shared" si="65"/>
        <v>4.916053032651237E-8</v>
      </c>
      <c r="CG63" s="14">
        <f t="shared" si="66"/>
        <v>2.1286591038264476E-3</v>
      </c>
      <c r="CI63" s="14">
        <f t="shared" si="67"/>
        <v>-1.8308083760815086E-3</v>
      </c>
      <c r="CJ63" s="14">
        <f t="shared" si="68"/>
        <v>1.2202812040774137E-3</v>
      </c>
      <c r="CK63" s="14">
        <f t="shared" si="69"/>
        <v>-6.9802172546312375E-3</v>
      </c>
      <c r="CL63" s="14">
        <f t="shared" si="70"/>
        <v>2.1286620744976155E-3</v>
      </c>
      <c r="CN63">
        <f>INDEX('Cal Data'!BB$45:BB$1039,$BP63)</f>
        <v>1.0000095630947268</v>
      </c>
      <c r="CO63">
        <f>INDEX('Cal Data'!BC$45:BC$1039,$BP63)</f>
        <v>1.23606938948457E-3</v>
      </c>
      <c r="CP63">
        <f>INDEX('Cal Data'!BD$45:BD$1039,$BP63)</f>
        <v>1.0000263754687596E-4</v>
      </c>
      <c r="CQ63">
        <f>INDEX('Cal Data'!BE$45:BE$1039,$BP63)</f>
        <v>1.0654378849105773E-3</v>
      </c>
      <c r="CR63" t="str">
        <f>INDEX('Cal Data'!BF$45:BF$1039,$BP63)</f>
        <v>OK</v>
      </c>
      <c r="CS63">
        <f>INDEX('Cal Data'!BB$45:BB$1039,$BQ63)</f>
        <v>0.99991606801599331</v>
      </c>
      <c r="CT63">
        <f>INDEX('Cal Data'!BC$45:BC$1039,$BQ63)</f>
        <v>3.459619155339337E-4</v>
      </c>
      <c r="CU63">
        <f>INDEX('Cal Data'!BD$45:BD$1039,$BQ63)</f>
        <v>-1.1639651661536116E-5</v>
      </c>
      <c r="CV63">
        <f>INDEX('Cal Data'!BE$45:BE$1039,$BQ63)</f>
        <v>4.2994318675606402E-4</v>
      </c>
      <c r="CW63" t="str">
        <f>INDEX('Cal Data'!BF$45:BF$1039,$BQ63)</f>
        <v>OK</v>
      </c>
      <c r="CY63" s="14">
        <f t="shared" si="71"/>
        <v>0.99995324909300154</v>
      </c>
      <c r="CZ63" s="14">
        <f t="shared" si="72"/>
        <v>3.459619155339337E-4</v>
      </c>
      <c r="DA63" s="14">
        <f t="shared" si="73"/>
        <v>3.2758199098786761E-5</v>
      </c>
      <c r="DB63" s="14">
        <f t="shared" si="74"/>
        <v>6.8266640631464855E-4</v>
      </c>
      <c r="DD63" s="14">
        <f t="shared" si="75"/>
        <v>7.2159060708055049E-3</v>
      </c>
      <c r="DE63" s="14">
        <f t="shared" si="76"/>
        <v>4.2933002443860307E-6</v>
      </c>
      <c r="DF63" s="23">
        <f t="shared" si="77"/>
        <v>-1.8272030614726165</v>
      </c>
      <c r="DG63" s="23">
        <f t="shared" si="78"/>
        <v>7.6415846104012635E-4</v>
      </c>
      <c r="DH63" s="14">
        <f t="shared" si="49"/>
        <v>-1.8299999910509641E-3</v>
      </c>
      <c r="DI63" s="14">
        <f t="shared" si="50"/>
        <v>5.4438225995676542E-6</v>
      </c>
      <c r="DJ63" s="14">
        <f t="shared" si="51"/>
        <v>-6.9800000326247285E-3</v>
      </c>
      <c r="DK63" s="14">
        <f t="shared" si="52"/>
        <v>4.3820627151910206E-6</v>
      </c>
    </row>
    <row r="64" spans="1:115" x14ac:dyDescent="0.25">
      <c r="A64" s="7">
        <v>10</v>
      </c>
      <c r="B64" s="7" t="s">
        <v>3</v>
      </c>
      <c r="C64" s="10">
        <v>20</v>
      </c>
      <c r="D64" s="41"/>
      <c r="E64" s="19">
        <v>0.11822507232288053</v>
      </c>
      <c r="F64" s="19">
        <v>1.7425453484598585E-3</v>
      </c>
      <c r="G64" s="19">
        <v>-4.770915965867232</v>
      </c>
      <c r="H64" s="19">
        <v>6.7266467382854885E-4</v>
      </c>
      <c r="I64" s="8" t="s">
        <v>3</v>
      </c>
      <c r="J64" s="33"/>
      <c r="K64" s="19">
        <v>1.612622241755681E-3</v>
      </c>
      <c r="L64" s="19">
        <v>1.7719921494984336E-3</v>
      </c>
      <c r="M64" s="19">
        <v>-9.333051794559443E-4</v>
      </c>
      <c r="N64" s="19">
        <v>5.543386327010577E-4</v>
      </c>
      <c r="O64" s="8" t="s">
        <v>3</v>
      </c>
      <c r="Q64" s="20">
        <f t="shared" si="53"/>
        <v>0.11699999396721276</v>
      </c>
      <c r="R64" s="20">
        <f t="shared" si="54"/>
        <v>7.5345311468754022E-3</v>
      </c>
      <c r="S64" s="20">
        <f t="shared" si="55"/>
        <v>-4.7699999991958011</v>
      </c>
      <c r="T64" s="20">
        <f t="shared" si="56"/>
        <v>2.5200957115669707E-3</v>
      </c>
      <c r="U64" s="42" t="str">
        <f t="shared" si="57"/>
        <v>m</v>
      </c>
      <c r="W64" s="56" t="str">
        <f t="shared" si="29"/>
        <v>OK</v>
      </c>
      <c r="Y64" s="20">
        <v>0.11699999999999999</v>
      </c>
      <c r="Z64" s="20"/>
      <c r="AA64" s="20">
        <v>-4.7699999999999996</v>
      </c>
      <c r="AB64" s="20"/>
      <c r="AC64" t="str">
        <f t="shared" si="30"/>
        <v>m</v>
      </c>
      <c r="AE64" s="20">
        <f t="shared" si="31"/>
        <v>-6.0327872281051853E-9</v>
      </c>
      <c r="AF64" s="20">
        <f t="shared" si="58"/>
        <v>7.5345311468754022E-3</v>
      </c>
      <c r="AG64" s="20">
        <f t="shared" si="32"/>
        <v>8.0419848558221929E-10</v>
      </c>
      <c r="AH64" s="20">
        <f t="shared" si="59"/>
        <v>2.5200957115669707E-3</v>
      </c>
      <c r="AI64" t="str">
        <f t="shared" si="33"/>
        <v>m</v>
      </c>
      <c r="AJ64" s="20">
        <f t="shared" si="34"/>
        <v>-3.8754991887514356E-4</v>
      </c>
      <c r="AK64" s="20"/>
      <c r="AL64" s="20">
        <f t="shared" si="35"/>
        <v>1.7339312223363379E-5</v>
      </c>
      <c r="AM64" s="20"/>
      <c r="AN64" t="str">
        <f t="shared" si="36"/>
        <v>m</v>
      </c>
      <c r="AP64" s="11">
        <f t="shared" si="60"/>
        <v>20</v>
      </c>
      <c r="AQ64" s="11" t="str">
        <f t="shared" si="61"/>
        <v>Hz</v>
      </c>
      <c r="AR64" s="12">
        <f t="shared" si="62"/>
        <v>1E-3</v>
      </c>
      <c r="AS64" s="13">
        <f t="shared" si="37"/>
        <v>1.1661245008112485E-4</v>
      </c>
      <c r="AT64" s="13">
        <f t="shared" si="38"/>
        <v>2.4852405254468165E-6</v>
      </c>
      <c r="AU64" s="13">
        <f t="shared" si="39"/>
        <v>-4.7699826606877761E-3</v>
      </c>
      <c r="AV64" s="13">
        <f t="shared" si="40"/>
        <v>8.7164733873381739E-7</v>
      </c>
      <c r="AW64" s="17">
        <f t="shared" si="41"/>
        <v>4.7714078684153545E-3</v>
      </c>
      <c r="AX64" s="14">
        <f t="shared" si="42"/>
        <v>8.7350127680928413E-7</v>
      </c>
      <c r="AY64" s="17">
        <f t="shared" si="43"/>
        <v>-1.5463540520404531</v>
      </c>
      <c r="AZ64" s="13">
        <f t="shared" si="44"/>
        <v>5.2072461342614177E-4</v>
      </c>
      <c r="BB64" s="12">
        <f>IFERROR(MATCH(AW64 - 0.000001,'Ref Z list'!$C$10:$C$35,1),1)</f>
        <v>3</v>
      </c>
      <c r="BC64" s="12" t="str">
        <f>INDEX('Ref Z list'!$D$10:$D$35,BB64)</f>
        <v>3m</v>
      </c>
      <c r="BD64" s="12">
        <f>INDEX('Ref Z list'!$C$10:$C$35,BB64)</f>
        <v>3.0000000000000001E-3</v>
      </c>
      <c r="BE64" s="12">
        <f>IFERROR(MATCH(AP64&amp;AQ64&amp;A64&amp;B64&amp;BC64,'Cal Data'!$AR$45:$AR$1147,0),0)</f>
        <v>83</v>
      </c>
      <c r="BF64" s="12">
        <f t="shared" si="45"/>
        <v>3</v>
      </c>
      <c r="BG64" s="12" t="str">
        <f>INDEX('Ref Z list'!$D$10:$D$35,BF64+1)</f>
        <v>10m</v>
      </c>
      <c r="BH64" s="12">
        <f>IFERROR(MATCH(AP64&amp;AQ64&amp;A64&amp;B64&amp;BG64,'Cal Data'!$AR$45:$AR$1147,0),0)</f>
        <v>101</v>
      </c>
      <c r="BI64" s="12">
        <f t="shared" si="46"/>
        <v>3</v>
      </c>
      <c r="BJ64" s="12" t="str">
        <f>INDEX('Ref Z list'!$D$10:$D$35,BI64)</f>
        <v>3m</v>
      </c>
      <c r="BK64" s="12" t="str">
        <f>IF(INDEX('Ref Z list'!$D$10:$D$35,BI64+1)=0,BJ64,INDEX('Ref Z list'!$D$10:$D$35,BI64+1))</f>
        <v>10m</v>
      </c>
      <c r="BL64" s="12">
        <f>INDEX('Ref Z list'!$C$10:$C$35,BI64)</f>
        <v>3.0000000000000001E-3</v>
      </c>
      <c r="BM64" s="12">
        <f>INDEX('Ref Z list'!$C$10:$C$35,BI64+1)</f>
        <v>0.01</v>
      </c>
      <c r="BN64" s="14" t="str">
        <f t="shared" si="47"/>
        <v>20Hz10m3m</v>
      </c>
      <c r="BO64" s="14" t="str">
        <f t="shared" si="48"/>
        <v>20Hz10m10m</v>
      </c>
      <c r="BP64" s="12">
        <f>IFERROR(MATCH(BN64,'Cal Data'!$AR$45:$AR$1147,0),0)</f>
        <v>83</v>
      </c>
      <c r="BQ64" s="12">
        <f>IFERROR(MATCH(BO64,'Cal Data'!$AR$45:$AR$1147,0),0)</f>
        <v>101</v>
      </c>
      <c r="BS64" s="14" t="str">
        <f>INDEX('Cal Data'!AR$45:AR$1147,$BP64)</f>
        <v>20Hz10m3m</v>
      </c>
      <c r="BT64" s="14">
        <f>INDEX('Cal Data'!AS$45:AS$1147,$BP64)</f>
        <v>7.3898177919799746E-8</v>
      </c>
      <c r="BU64" s="14">
        <f>INDEX('Cal Data'!AT$45:AT$1147,$BP64)</f>
        <v>1.3403650856427202E-3</v>
      </c>
      <c r="BV64" s="14">
        <f>INDEX('Cal Data'!AU$45:AU$1147,$BP64)</f>
        <v>3.0001892411837298E-7</v>
      </c>
      <c r="BW64" s="14">
        <f>INDEX('Cal Data'!AV$45:AV$1147,$BP64)</f>
        <v>2.6209298448323609E-3</v>
      </c>
      <c r="BX64" s="14" t="str">
        <f>INDEX('Cal Data'!AR$45:AR$1147,$BQ64)</f>
        <v>20Hz10m10m</v>
      </c>
      <c r="BY64" s="14">
        <f>INDEX('Cal Data'!AS$45:AS$1147,$BQ64)</f>
        <v>-5.0600436973108343E-7</v>
      </c>
      <c r="BZ64" s="14">
        <f>INDEX('Cal Data'!AT$45:AT$1147,$BQ64)</f>
        <v>3.5679893628231493E-3</v>
      </c>
      <c r="CA64" s="14">
        <f>INDEX('Cal Data'!AU$45:AU$1147,$BQ64)</f>
        <v>2.5343126316485844E-7</v>
      </c>
      <c r="CB64" s="14">
        <f>INDEX('Cal Data'!AV$45:AV$1147,$BQ64)</f>
        <v>1.1236816912394048E-3</v>
      </c>
      <c r="CD64" s="14">
        <f t="shared" si="63"/>
        <v>-7.2850955769183754E-8</v>
      </c>
      <c r="CE64" s="14">
        <f t="shared" si="64"/>
        <v>3.5679893628231493E-3</v>
      </c>
      <c r="CF64" s="14">
        <f t="shared" si="65"/>
        <v>2.8822953137778408E-7</v>
      </c>
      <c r="CG64" s="14">
        <f t="shared" si="66"/>
        <v>2.242038821940229E-3</v>
      </c>
      <c r="CI64" s="14">
        <f t="shared" si="67"/>
        <v>1.1653959912535567E-4</v>
      </c>
      <c r="CJ64" s="14">
        <f t="shared" si="68"/>
        <v>3.5679928249508883E-3</v>
      </c>
      <c r="CK64" s="14">
        <f t="shared" si="69"/>
        <v>-4.7696944311563984E-3</v>
      </c>
      <c r="CL64" s="14">
        <f t="shared" si="70"/>
        <v>2.2420394996885006E-3</v>
      </c>
      <c r="CN64">
        <f>INDEX('Cal Data'!BB$45:BB$1039,$BP64)</f>
        <v>1.0000246657707648</v>
      </c>
      <c r="CO64">
        <f>INDEX('Cal Data'!BC$45:BC$1039,$BP64)</f>
        <v>8.8373350972736301E-4</v>
      </c>
      <c r="CP64">
        <f>INDEX('Cal Data'!BD$45:BD$1039,$BP64)</f>
        <v>1.0000019590204582E-4</v>
      </c>
      <c r="CQ64">
        <f>INDEX('Cal Data'!BE$45:BE$1039,$BP64)</f>
        <v>1.4597997358759703E-3</v>
      </c>
      <c r="CR64" t="str">
        <f>INDEX('Cal Data'!BF$45:BF$1039,$BP64)</f>
        <v>OK</v>
      </c>
      <c r="CS64">
        <f>INDEX('Cal Data'!BB$45:BB$1039,$BQ64)</f>
        <v>0.99994940770291973</v>
      </c>
      <c r="CT64">
        <f>INDEX('Cal Data'!BC$45:BC$1039,$BQ64)</f>
        <v>3.7890343718421677E-4</v>
      </c>
      <c r="CU64">
        <f>INDEX('Cal Data'!BD$45:BD$1039,$BQ64)</f>
        <v>2.5347041104025307E-5</v>
      </c>
      <c r="CV64">
        <f>INDEX('Cal Data'!BE$45:BE$1039,$BQ64)</f>
        <v>3.8391351764695904E-4</v>
      </c>
      <c r="CW64" t="str">
        <f>INDEX('Cal Data'!BF$45:BF$1039,$BQ64)</f>
        <v>OK</v>
      </c>
      <c r="CY64" s="14">
        <f t="shared" si="71"/>
        <v>1.0000056210945445</v>
      </c>
      <c r="CZ64" s="14">
        <f t="shared" si="72"/>
        <v>3.7890343718421677E-4</v>
      </c>
      <c r="DA64" s="14">
        <f t="shared" si="73"/>
        <v>8.110859792901111E-5</v>
      </c>
      <c r="DB64" s="14">
        <f t="shared" si="74"/>
        <v>1.1875378340916118E-3</v>
      </c>
      <c r="DD64" s="14">
        <f t="shared" si="75"/>
        <v>4.7714346889500929E-3</v>
      </c>
      <c r="DE64" s="14">
        <f t="shared" si="76"/>
        <v>2.5140665478136794E-6</v>
      </c>
      <c r="DF64" s="23">
        <f t="shared" si="77"/>
        <v>-1.546272943442524</v>
      </c>
      <c r="DG64" s="23">
        <f t="shared" si="78"/>
        <v>1.5795134059292486E-3</v>
      </c>
      <c r="DH64" s="14">
        <f t="shared" si="49"/>
        <v>1.1699999396721277E-4</v>
      </c>
      <c r="DI64" s="14">
        <f t="shared" si="50"/>
        <v>7.5345311468754023E-6</v>
      </c>
      <c r="DJ64" s="14">
        <f t="shared" si="51"/>
        <v>-4.7699999991958012E-3</v>
      </c>
      <c r="DK64" s="14">
        <f t="shared" si="52"/>
        <v>2.5200957115669708E-6</v>
      </c>
    </row>
    <row r="65" spans="1:115" x14ac:dyDescent="0.25">
      <c r="A65" s="7">
        <v>1</v>
      </c>
      <c r="B65" s="7" t="s">
        <v>3</v>
      </c>
      <c r="C65" s="10">
        <v>1000</v>
      </c>
      <c r="D65" s="41"/>
      <c r="E65" s="19">
        <v>-0.53689395207172597</v>
      </c>
      <c r="F65" s="19">
        <v>6.2441098795827296E-4</v>
      </c>
      <c r="G65" s="19">
        <v>-0.12301298757301959</v>
      </c>
      <c r="H65" s="19">
        <v>1.2337726614014557E-3</v>
      </c>
      <c r="I65" s="8" t="s">
        <v>3</v>
      </c>
      <c r="J65" s="33"/>
      <c r="K65" s="19">
        <v>-8.9701460164904147E-4</v>
      </c>
      <c r="L65" s="19">
        <v>1.4928937464914322E-3</v>
      </c>
      <c r="M65" s="19">
        <v>-1.0084127642483037E-3</v>
      </c>
      <c r="N65" s="19">
        <v>3.8828345286362389E-4</v>
      </c>
      <c r="O65" s="8" t="s">
        <v>3</v>
      </c>
      <c r="Q65" s="20">
        <f t="shared" si="53"/>
        <v>-0.53600096801764852</v>
      </c>
      <c r="R65" s="20">
        <f t="shared" si="54"/>
        <v>3.5427531314930903E-3</v>
      </c>
      <c r="S65" s="20">
        <f t="shared" si="55"/>
        <v>-0.12199582146104231</v>
      </c>
      <c r="T65" s="20">
        <f t="shared" si="56"/>
        <v>3.0851918638873503E-3</v>
      </c>
      <c r="U65" s="42" t="str">
        <f t="shared" si="57"/>
        <v>m</v>
      </c>
      <c r="W65" s="56" t="str">
        <f t="shared" si="29"/>
        <v>OK</v>
      </c>
      <c r="Y65" s="20">
        <v>-0.53600000000000003</v>
      </c>
      <c r="Z65" s="20"/>
      <c r="AA65" s="20">
        <v>-0.122</v>
      </c>
      <c r="AB65" s="20"/>
      <c r="AC65" t="str">
        <f t="shared" si="30"/>
        <v>m</v>
      </c>
      <c r="AE65" s="20">
        <f t="shared" si="31"/>
        <v>-9.680176484838654E-7</v>
      </c>
      <c r="AF65" s="20">
        <f t="shared" si="58"/>
        <v>3.5427531314930903E-3</v>
      </c>
      <c r="AG65" s="20">
        <f t="shared" si="32"/>
        <v>4.1785389576914911E-6</v>
      </c>
      <c r="AH65" s="20">
        <f t="shared" si="59"/>
        <v>3.0851918638873503E-3</v>
      </c>
      <c r="AI65" t="str">
        <f t="shared" si="33"/>
        <v>m</v>
      </c>
      <c r="AJ65" s="20">
        <f t="shared" si="34"/>
        <v>3.0625299231035186E-6</v>
      </c>
      <c r="AK65" s="20"/>
      <c r="AL65" s="20">
        <f t="shared" si="35"/>
        <v>-4.5748087712932373E-6</v>
      </c>
      <c r="AM65" s="20"/>
      <c r="AN65" t="str">
        <f t="shared" si="36"/>
        <v>m</v>
      </c>
      <c r="AP65" s="11">
        <f t="shared" si="60"/>
        <v>1</v>
      </c>
      <c r="AQ65" s="11" t="str">
        <f t="shared" si="61"/>
        <v>kHz</v>
      </c>
      <c r="AR65" s="12">
        <f t="shared" si="62"/>
        <v>1E-3</v>
      </c>
      <c r="AS65" s="13">
        <f t="shared" si="37"/>
        <v>-5.3599693747007689E-4</v>
      </c>
      <c r="AT65" s="13">
        <f t="shared" si="38"/>
        <v>1.6182153194789162E-6</v>
      </c>
      <c r="AU65" s="13">
        <f t="shared" si="39"/>
        <v>-1.2200457480877129E-4</v>
      </c>
      <c r="AV65" s="13">
        <f t="shared" si="40"/>
        <v>1.2934291707663506E-6</v>
      </c>
      <c r="AW65" s="17">
        <f t="shared" si="41"/>
        <v>5.4970704311621348E-4</v>
      </c>
      <c r="AX65" s="14">
        <f t="shared" si="42"/>
        <v>1.603757473090093E-6</v>
      </c>
      <c r="AY65" s="17">
        <f t="shared" si="43"/>
        <v>-2.9177841726668143</v>
      </c>
      <c r="AZ65" s="13">
        <f t="shared" si="44"/>
        <v>2.3854760920218195E-3</v>
      </c>
      <c r="BB65" s="12">
        <f>IFERROR(MATCH(AW65 - 0.000001,'Ref Z list'!$C$10:$C$35,1),1)</f>
        <v>1</v>
      </c>
      <c r="BC65" s="12" t="str">
        <f>INDEX('Ref Z list'!$D$10:$D$35,BB65)</f>
        <v>0m</v>
      </c>
      <c r="BD65" s="12">
        <f>INDEX('Ref Z list'!$C$10:$C$35,BB65)</f>
        <v>0</v>
      </c>
      <c r="BE65" s="12">
        <f>IFERROR(MATCH(AP65&amp;AQ65&amp;A65&amp;B65&amp;BC65,'Cal Data'!$AR$45:$AR$1147,0),0)</f>
        <v>16</v>
      </c>
      <c r="BF65" s="12">
        <f t="shared" si="45"/>
        <v>1</v>
      </c>
      <c r="BG65" s="12" t="str">
        <f>INDEX('Ref Z list'!$D$10:$D$35,BF65+1)</f>
        <v>1m</v>
      </c>
      <c r="BH65" s="12">
        <f>IFERROR(MATCH(AP65&amp;AQ65&amp;A65&amp;B65&amp;BG65,'Cal Data'!$AR$45:$AR$1147,0),0)</f>
        <v>34</v>
      </c>
      <c r="BI65" s="12">
        <f t="shared" si="46"/>
        <v>1</v>
      </c>
      <c r="BJ65" s="12" t="str">
        <f>INDEX('Ref Z list'!$D$10:$D$35,BI65)</f>
        <v>0m</v>
      </c>
      <c r="BK65" s="12" t="str">
        <f>IF(INDEX('Ref Z list'!$D$10:$D$35,BI65+1)=0,BJ65,INDEX('Ref Z list'!$D$10:$D$35,BI65+1))</f>
        <v>1m</v>
      </c>
      <c r="BL65" s="12">
        <f>INDEX('Ref Z list'!$C$10:$C$35,BI65)</f>
        <v>0</v>
      </c>
      <c r="BM65" s="12">
        <f>INDEX('Ref Z list'!$C$10:$C$35,BI65+1)</f>
        <v>1E-3</v>
      </c>
      <c r="BN65" s="14" t="str">
        <f t="shared" si="47"/>
        <v>1kHz1m0m</v>
      </c>
      <c r="BO65" s="14" t="str">
        <f t="shared" si="48"/>
        <v>1kHz1m1m</v>
      </c>
      <c r="BP65" s="12">
        <f>IFERROR(MATCH(BN65,'Cal Data'!$AR$45:$AR$1147,0),0)</f>
        <v>16</v>
      </c>
      <c r="BQ65" s="12">
        <f>IFERROR(MATCH(BO65,'Cal Data'!$AR$45:$AR$1147,0),0)</f>
        <v>34</v>
      </c>
      <c r="BS65" s="14" t="str">
        <f>INDEX('Cal Data'!AR$45:AR$1147,$BP65)</f>
        <v>1kHz1m0m</v>
      </c>
      <c r="BT65" s="14">
        <f>INDEX('Cal Data'!AS$45:AS$1147,$BP65)</f>
        <v>0</v>
      </c>
      <c r="BU65" s="14">
        <f>INDEX('Cal Data'!AT$45:AT$1147,$BP65)</f>
        <v>3.1780295721015777E-3</v>
      </c>
      <c r="BV65" s="14">
        <f>INDEX('Cal Data'!AU$45:AU$1147,$BP65)</f>
        <v>0</v>
      </c>
      <c r="BW65" s="14">
        <f>INDEX('Cal Data'!AV$45:AV$1147,$BP65)</f>
        <v>1.2633176885573751E-3</v>
      </c>
      <c r="BX65" s="14" t="str">
        <f>INDEX('Cal Data'!AR$45:AR$1147,$BQ65)</f>
        <v>1kHz1m1m</v>
      </c>
      <c r="BY65" s="14">
        <f>INDEX('Cal Data'!AS$45:AS$1147,$BQ65)</f>
        <v>6.7901658388873354E-9</v>
      </c>
      <c r="BZ65" s="14">
        <f>INDEX('Cal Data'!AT$45:AT$1147,$BQ65)</f>
        <v>1.4217813025770268E-3</v>
      </c>
      <c r="CA65" s="14">
        <f>INDEX('Cal Data'!AU$45:AU$1147,$BQ65)</f>
        <v>-1.7235983381520793E-8</v>
      </c>
      <c r="CB65" s="14">
        <f>INDEX('Cal Data'!AV$45:AV$1147,$BQ65)</f>
        <v>2.8123122298200644E-3</v>
      </c>
      <c r="CD65" s="14">
        <f t="shared" si="63"/>
        <v>3.7326019855634797E-9</v>
      </c>
      <c r="CE65" s="14">
        <f t="shared" si="64"/>
        <v>1.4217813025770268E-3</v>
      </c>
      <c r="CF65" s="14">
        <f t="shared" si="65"/>
        <v>-1.7235983381520793E-8</v>
      </c>
      <c r="CG65" s="14">
        <f t="shared" si="66"/>
        <v>2.1148108976380437E-3</v>
      </c>
      <c r="CI65" s="14">
        <f t="shared" si="67"/>
        <v>-5.3599320486809137E-4</v>
      </c>
      <c r="CJ65" s="14">
        <f t="shared" si="68"/>
        <v>1.4217849861497722E-3</v>
      </c>
      <c r="CK65" s="14">
        <f t="shared" si="69"/>
        <v>-1.2202181079215281E-4</v>
      </c>
      <c r="CL65" s="14">
        <f t="shared" si="70"/>
        <v>2.1148124797732556E-3</v>
      </c>
      <c r="CN65">
        <f>INDEX('Cal Data'!BB$45:BB$1039,$BP65)</f>
        <v>1</v>
      </c>
      <c r="CO65">
        <f>INDEX('Cal Data'!BC$45:BC$1039,$BP65)</f>
        <v>2.8349786544511549E-3</v>
      </c>
      <c r="CP65">
        <f>INDEX('Cal Data'!BD$45:BD$1039,$BP65)</f>
        <v>-1.7153786638779076E-5</v>
      </c>
      <c r="CQ65">
        <f>INDEX('Cal Data'!BE$45:BE$1039,$BP65)</f>
        <v>2.8616155132874226E-3</v>
      </c>
      <c r="CR65" t="str">
        <f>INDEX('Cal Data'!BF$45:BF$1039,$BP65)</f>
        <v>OK</v>
      </c>
      <c r="CS65">
        <f>INDEX('Cal Data'!BB$45:BB$1039,$BQ65)</f>
        <v>1.00000657673746</v>
      </c>
      <c r="CT65">
        <f>INDEX('Cal Data'!BC$45:BC$1039,$BQ65)</f>
        <v>2.8349786544511549E-3</v>
      </c>
      <c r="CU65">
        <f>INDEX('Cal Data'!BD$45:BD$1039,$BQ65)</f>
        <v>-1.7153786638779076E-5</v>
      </c>
      <c r="CV65">
        <f>INDEX('Cal Data'!BE$45:BE$1039,$BQ65)</f>
        <v>2.8616155132874226E-3</v>
      </c>
      <c r="CW65" t="str">
        <f>INDEX('Cal Data'!BF$45:BF$1039,$BQ65)</f>
        <v>OK</v>
      </c>
      <c r="CY65" s="14">
        <f t="shared" si="71"/>
        <v>1.0000036152789025</v>
      </c>
      <c r="CZ65" s="14">
        <f t="shared" si="72"/>
        <v>2.8349786544511549E-3</v>
      </c>
      <c r="DA65" s="14">
        <f t="shared" si="73"/>
        <v>-1.7153786638779076E-5</v>
      </c>
      <c r="DB65" s="14">
        <f t="shared" si="74"/>
        <v>2.8616155132874226E-3</v>
      </c>
      <c r="DD65" s="14">
        <f t="shared" si="75"/>
        <v>5.4970903046048895E-4</v>
      </c>
      <c r="DE65" s="14">
        <f t="shared" si="76"/>
        <v>3.566060402405178E-6</v>
      </c>
      <c r="DF65" s="23">
        <f t="shared" si="77"/>
        <v>-2.917801326453453</v>
      </c>
      <c r="DG65" s="23">
        <f t="shared" si="78"/>
        <v>5.5633468423529021E-3</v>
      </c>
      <c r="DH65" s="14">
        <f t="shared" si="49"/>
        <v>-5.3600096801764848E-4</v>
      </c>
      <c r="DI65" s="14">
        <f t="shared" si="50"/>
        <v>3.5427531314930906E-6</v>
      </c>
      <c r="DJ65" s="14">
        <f t="shared" si="51"/>
        <v>-1.2199582146104231E-4</v>
      </c>
      <c r="DK65" s="14">
        <f t="shared" si="52"/>
        <v>3.0851918638873504E-6</v>
      </c>
    </row>
    <row r="66" spans="1:115" x14ac:dyDescent="0.25">
      <c r="A66" s="7">
        <v>1</v>
      </c>
      <c r="B66" s="7" t="s">
        <v>3</v>
      </c>
      <c r="C66" s="10">
        <v>0.2</v>
      </c>
      <c r="D66" s="41"/>
      <c r="E66" s="19">
        <v>-0.25763484357295924</v>
      </c>
      <c r="F66" s="19">
        <v>1.7350213755952186E-3</v>
      </c>
      <c r="G66" s="19">
        <v>-0.31203996176586357</v>
      </c>
      <c r="H66" s="19">
        <v>1.1731117396329824E-4</v>
      </c>
      <c r="I66" s="8" t="s">
        <v>3</v>
      </c>
      <c r="J66" s="33"/>
      <c r="K66" s="19">
        <v>-1.629881955966192E-3</v>
      </c>
      <c r="L66" s="19">
        <v>4.4710501929978442E-4</v>
      </c>
      <c r="M66" s="19">
        <v>-5.7744718133880441E-5</v>
      </c>
      <c r="N66" s="19">
        <v>1.0017650085610847E-3</v>
      </c>
      <c r="O66" s="8" t="s">
        <v>3</v>
      </c>
      <c r="Q66" s="20">
        <f t="shared" si="53"/>
        <v>-0.25598272919984366</v>
      </c>
      <c r="R66" s="20">
        <f t="shared" si="54"/>
        <v>3.2231423009379885E-3</v>
      </c>
      <c r="S66" s="20">
        <f t="shared" si="55"/>
        <v>-0.31201417098247763</v>
      </c>
      <c r="T66" s="20">
        <f t="shared" si="56"/>
        <v>3.1771705361575264E-3</v>
      </c>
      <c r="U66" s="42" t="str">
        <f t="shared" si="57"/>
        <v>m</v>
      </c>
      <c r="W66" s="56" t="str">
        <f t="shared" si="29"/>
        <v>OK</v>
      </c>
      <c r="Y66" s="20">
        <v>-0.25600000000000001</v>
      </c>
      <c r="Z66" s="20"/>
      <c r="AA66" s="20">
        <v>-0.312</v>
      </c>
      <c r="AB66" s="20"/>
      <c r="AC66" t="str">
        <f t="shared" si="30"/>
        <v>m</v>
      </c>
      <c r="AE66" s="20">
        <f t="shared" si="31"/>
        <v>1.7270800156343746E-5</v>
      </c>
      <c r="AF66" s="20">
        <f t="shared" si="58"/>
        <v>3.2231423009379885E-3</v>
      </c>
      <c r="AG66" s="20">
        <f t="shared" si="32"/>
        <v>-1.4170982477634819E-5</v>
      </c>
      <c r="AH66" s="20">
        <f t="shared" si="59"/>
        <v>3.1771705361575264E-3</v>
      </c>
      <c r="AI66" t="str">
        <f t="shared" si="33"/>
        <v>m</v>
      </c>
      <c r="AJ66" s="20">
        <f t="shared" si="34"/>
        <v>-4.9616169930377652E-6</v>
      </c>
      <c r="AK66" s="20"/>
      <c r="AL66" s="20">
        <f t="shared" si="35"/>
        <v>1.7782952270284369E-5</v>
      </c>
      <c r="AM66" s="20"/>
      <c r="AN66" t="str">
        <f t="shared" si="36"/>
        <v>m</v>
      </c>
      <c r="AP66" s="11">
        <f t="shared" si="60"/>
        <v>200</v>
      </c>
      <c r="AQ66" s="11" t="str">
        <f t="shared" si="61"/>
        <v>mHz</v>
      </c>
      <c r="AR66" s="12">
        <f t="shared" si="62"/>
        <v>1E-3</v>
      </c>
      <c r="AS66" s="13">
        <f t="shared" si="37"/>
        <v>-2.5600496161699306E-4</v>
      </c>
      <c r="AT66" s="13">
        <f t="shared" si="38"/>
        <v>1.7917036786409146E-6</v>
      </c>
      <c r="AU66" s="13">
        <f t="shared" si="39"/>
        <v>-3.1198221704772971E-4</v>
      </c>
      <c r="AV66" s="13">
        <f t="shared" si="40"/>
        <v>1.0086104520150668E-6</v>
      </c>
      <c r="AW66" s="17">
        <f t="shared" si="41"/>
        <v>4.0357334417245004E-4</v>
      </c>
      <c r="AX66" s="14">
        <f t="shared" si="42"/>
        <v>1.3782990703745097E-6</v>
      </c>
      <c r="AY66" s="17">
        <f t="shared" si="43"/>
        <v>-2.2579579916300694</v>
      </c>
      <c r="AZ66" s="13">
        <f t="shared" si="44"/>
        <v>3.78050061027819E-3</v>
      </c>
      <c r="BB66" s="12">
        <f>IFERROR(MATCH(AW66 - 0.000001,'Ref Z list'!$C$10:$C$35,1),1)</f>
        <v>1</v>
      </c>
      <c r="BC66" s="12" t="str">
        <f>INDEX('Ref Z list'!$D$10:$D$35,BB66)</f>
        <v>0m</v>
      </c>
      <c r="BD66" s="12">
        <f>INDEX('Ref Z list'!$C$10:$C$35,BB66)</f>
        <v>0</v>
      </c>
      <c r="BE66" s="12">
        <f>IFERROR(MATCH(AP66&amp;AQ66&amp;A66&amp;B66&amp;BC66,'Cal Data'!$AR$45:$AR$1147,0),0)</f>
        <v>5</v>
      </c>
      <c r="BF66" s="12">
        <f t="shared" si="45"/>
        <v>1</v>
      </c>
      <c r="BG66" s="12" t="str">
        <f>INDEX('Ref Z list'!$D$10:$D$35,BF66+1)</f>
        <v>1m</v>
      </c>
      <c r="BH66" s="12">
        <f>IFERROR(MATCH(AP66&amp;AQ66&amp;A66&amp;B66&amp;BG66,'Cal Data'!$AR$45:$AR$1147,0),0)</f>
        <v>23</v>
      </c>
      <c r="BI66" s="12">
        <f t="shared" si="46"/>
        <v>1</v>
      </c>
      <c r="BJ66" s="12" t="str">
        <f>INDEX('Ref Z list'!$D$10:$D$35,BI66)</f>
        <v>0m</v>
      </c>
      <c r="BK66" s="12" t="str">
        <f>IF(INDEX('Ref Z list'!$D$10:$D$35,BI66+1)=0,BJ66,INDEX('Ref Z list'!$D$10:$D$35,BI66+1))</f>
        <v>1m</v>
      </c>
      <c r="BL66" s="12">
        <f>INDEX('Ref Z list'!$C$10:$C$35,BI66)</f>
        <v>0</v>
      </c>
      <c r="BM66" s="12">
        <f>INDEX('Ref Z list'!$C$10:$C$35,BI66+1)</f>
        <v>1E-3</v>
      </c>
      <c r="BN66" s="14" t="str">
        <f t="shared" si="47"/>
        <v>200mHz1m0m</v>
      </c>
      <c r="BO66" s="14" t="str">
        <f t="shared" si="48"/>
        <v>200mHz1m1m</v>
      </c>
      <c r="BP66" s="12">
        <f>IFERROR(MATCH(BN66,'Cal Data'!$AR$45:$AR$1147,0),0)</f>
        <v>5</v>
      </c>
      <c r="BQ66" s="12">
        <f>IFERROR(MATCH(BO66,'Cal Data'!$AR$45:$AR$1147,0),0)</f>
        <v>23</v>
      </c>
      <c r="BS66" s="14" t="str">
        <f>INDEX('Cal Data'!AR$45:AR$1147,$BP66)</f>
        <v>200mHz1m0m</v>
      </c>
      <c r="BT66" s="14">
        <f>INDEX('Cal Data'!AS$45:AS$1147,$BP66)</f>
        <v>0</v>
      </c>
      <c r="BU66" s="14">
        <f>INDEX('Cal Data'!AT$45:AT$1147,$BP66)</f>
        <v>3.921965173071985E-3</v>
      </c>
      <c r="BV66" s="14">
        <f>INDEX('Cal Data'!AU$45:AU$1147,$BP66)</f>
        <v>0</v>
      </c>
      <c r="BW66" s="14">
        <f>INDEX('Cal Data'!AV$45:AV$1147,$BP66)</f>
        <v>2.878361047691656E-3</v>
      </c>
      <c r="BX66" s="14" t="str">
        <f>INDEX('Cal Data'!AR$45:AR$1147,$BQ66)</f>
        <v>200mHz1m1m</v>
      </c>
      <c r="BY66" s="14">
        <f>INDEX('Cal Data'!AS$45:AS$1147,$BQ66)</f>
        <v>6.5081882031801583E-8</v>
      </c>
      <c r="BZ66" s="14">
        <f>INDEX('Cal Data'!AT$45:AT$1147,$BQ66)</f>
        <v>6.918100981992577E-4</v>
      </c>
      <c r="CA66" s="14">
        <f>INDEX('Cal Data'!AU$45:AU$1147,$BQ66)</f>
        <v>9.2810356855481998E-8</v>
      </c>
      <c r="CB66" s="14">
        <f>INDEX('Cal Data'!AV$45:AV$1147,$BQ66)</f>
        <v>2.5516805950264445E-3</v>
      </c>
      <c r="CD66" s="14">
        <f t="shared" si="63"/>
        <v>2.6265312776611052E-8</v>
      </c>
      <c r="CE66" s="14">
        <f t="shared" si="64"/>
        <v>6.918100981992577E-4</v>
      </c>
      <c r="CF66" s="14">
        <f t="shared" si="65"/>
        <v>9.2810356855481998E-8</v>
      </c>
      <c r="CG66" s="14">
        <f t="shared" si="66"/>
        <v>2.746521524933787E-3</v>
      </c>
      <c r="CI66" s="14">
        <f t="shared" si="67"/>
        <v>-2.5597869630421646E-4</v>
      </c>
      <c r="CJ66" s="14">
        <f t="shared" si="68"/>
        <v>6.9181937872450129E-4</v>
      </c>
      <c r="CK66" s="14">
        <f t="shared" si="69"/>
        <v>-3.1188940669087421E-4</v>
      </c>
      <c r="CL66" s="14">
        <f t="shared" si="70"/>
        <v>2.7465222657216508E-3</v>
      </c>
      <c r="CN66">
        <f>INDEX('Cal Data'!BB$45:BB$1039,$BP66)</f>
        <v>1</v>
      </c>
      <c r="CO66">
        <f>INDEX('Cal Data'!BC$45:BC$1039,$BP66)</f>
        <v>3.4062929908945535E-3</v>
      </c>
      <c r="CP66">
        <f>INDEX('Cal Data'!BD$45:BD$1039,$BP66)</f>
        <v>9.2809931655008469E-5</v>
      </c>
      <c r="CQ66">
        <f>INDEX('Cal Data'!BE$45:BE$1039,$BP66)</f>
        <v>3.2142808993952223E-3</v>
      </c>
      <c r="CR66" t="str">
        <f>INDEX('Cal Data'!BF$45:BF$1039,$BP66)</f>
        <v>OK</v>
      </c>
      <c r="CS66">
        <f>INDEX('Cal Data'!BB$45:BB$1039,$BQ66)</f>
        <v>1.0000650861778206</v>
      </c>
      <c r="CT66">
        <f>INDEX('Cal Data'!BC$45:BC$1039,$BQ66)</f>
        <v>3.4062929908945535E-3</v>
      </c>
      <c r="CU66">
        <f>INDEX('Cal Data'!BD$45:BD$1039,$BQ66)</f>
        <v>9.2809931655008469E-5</v>
      </c>
      <c r="CV66">
        <f>INDEX('Cal Data'!BE$45:BE$1039,$BQ66)</f>
        <v>3.2142808993952223E-3</v>
      </c>
      <c r="CW66" t="str">
        <f>INDEX('Cal Data'!BF$45:BF$1039,$BQ66)</f>
        <v>OK</v>
      </c>
      <c r="CY66" s="14">
        <f t="shared" si="71"/>
        <v>1.0000262670464424</v>
      </c>
      <c r="CZ66" s="14">
        <f t="shared" si="72"/>
        <v>3.4062929908945535E-3</v>
      </c>
      <c r="DA66" s="14">
        <f t="shared" si="73"/>
        <v>9.2809931655008469E-5</v>
      </c>
      <c r="DB66" s="14">
        <f t="shared" si="74"/>
        <v>3.2142808993952223E-3</v>
      </c>
      <c r="DD66" s="14">
        <f t="shared" si="75"/>
        <v>4.0358394485222435E-4</v>
      </c>
      <c r="DE66" s="14">
        <f t="shared" si="76"/>
        <v>3.0803576583858711E-6</v>
      </c>
      <c r="DF66" s="23">
        <f t="shared" si="77"/>
        <v>-2.2578651816984143</v>
      </c>
      <c r="DG66" s="23">
        <f t="shared" si="78"/>
        <v>8.2158591247338229E-3</v>
      </c>
      <c r="DH66" s="14">
        <f t="shared" si="49"/>
        <v>-2.5598272919984366E-4</v>
      </c>
      <c r="DI66" s="14">
        <f t="shared" si="50"/>
        <v>3.2231423009379884E-6</v>
      </c>
      <c r="DJ66" s="14">
        <f t="shared" si="51"/>
        <v>-3.1201417098247763E-4</v>
      </c>
      <c r="DK66" s="14">
        <f t="shared" si="52"/>
        <v>3.1771705361575266E-6</v>
      </c>
    </row>
    <row r="67" spans="1:115" x14ac:dyDescent="0.25">
      <c r="A67" s="7">
        <v>3</v>
      </c>
      <c r="B67" s="7" t="s">
        <v>3</v>
      </c>
      <c r="C67" s="10">
        <v>20</v>
      </c>
      <c r="D67" s="41"/>
      <c r="E67" s="19">
        <v>0.14142190503031157</v>
      </c>
      <c r="F67" s="19">
        <v>4.3409054615566972E-4</v>
      </c>
      <c r="G67" s="19">
        <v>-0.98299969009042965</v>
      </c>
      <c r="H67" s="19">
        <v>8.4982853390572156E-4</v>
      </c>
      <c r="I67" s="8" t="s">
        <v>3</v>
      </c>
      <c r="J67" s="33"/>
      <c r="K67" s="19">
        <v>5.0860065359010229E-4</v>
      </c>
      <c r="L67" s="19">
        <v>6.9767081773627852E-5</v>
      </c>
      <c r="M67" s="19">
        <v>-1.9001288250410757E-3</v>
      </c>
      <c r="N67" s="19">
        <v>1.0435869439212747E-3</v>
      </c>
      <c r="O67" s="8" t="s">
        <v>3</v>
      </c>
      <c r="Q67" s="20">
        <f t="shared" si="53"/>
        <v>0.14099999472506911</v>
      </c>
      <c r="R67" s="20">
        <f t="shared" si="54"/>
        <v>3.7802075428912132E-3</v>
      </c>
      <c r="S67" s="20">
        <f t="shared" si="55"/>
        <v>-0.98100000282158806</v>
      </c>
      <c r="T67" s="20">
        <f t="shared" si="56"/>
        <v>2.9424964741995158E-3</v>
      </c>
      <c r="U67" s="42" t="str">
        <f t="shared" si="57"/>
        <v>m</v>
      </c>
      <c r="W67" s="56" t="str">
        <f t="shared" si="29"/>
        <v>Extrapolated</v>
      </c>
      <c r="Y67" s="20">
        <v>0.14100000000000001</v>
      </c>
      <c r="Z67" s="20"/>
      <c r="AA67" s="20">
        <v>-0.98100000000000009</v>
      </c>
      <c r="AB67" s="20"/>
      <c r="AC67" t="str">
        <f t="shared" si="30"/>
        <v>m</v>
      </c>
      <c r="AE67" s="20">
        <f t="shared" si="31"/>
        <v>-5.2749309087385399E-9</v>
      </c>
      <c r="AF67" s="20">
        <f t="shared" si="58"/>
        <v>3.7802075428912132E-3</v>
      </c>
      <c r="AG67" s="20">
        <f t="shared" si="32"/>
        <v>-2.8215879632753627E-9</v>
      </c>
      <c r="AH67" s="20">
        <f t="shared" si="59"/>
        <v>2.9424964741995158E-3</v>
      </c>
      <c r="AI67" t="str">
        <f t="shared" si="33"/>
        <v>m</v>
      </c>
      <c r="AJ67" s="20">
        <f t="shared" si="34"/>
        <v>-8.6695623278537637E-5</v>
      </c>
      <c r="AK67" s="20"/>
      <c r="AL67" s="20">
        <f t="shared" si="35"/>
        <v>-9.9561265388459219E-5</v>
      </c>
      <c r="AM67" s="20"/>
      <c r="AN67" t="str">
        <f t="shared" si="36"/>
        <v>m</v>
      </c>
      <c r="AP67" s="11">
        <f t="shared" si="60"/>
        <v>20</v>
      </c>
      <c r="AQ67" s="11" t="str">
        <f t="shared" si="61"/>
        <v>Hz</v>
      </c>
      <c r="AR67" s="12">
        <f t="shared" si="62"/>
        <v>1E-3</v>
      </c>
      <c r="AS67" s="13">
        <f t="shared" si="37"/>
        <v>1.4091330437672147E-4</v>
      </c>
      <c r="AT67" s="13">
        <f t="shared" si="38"/>
        <v>4.3966128776699878E-7</v>
      </c>
      <c r="AU67" s="13">
        <f t="shared" si="39"/>
        <v>-9.8109956126538858E-4</v>
      </c>
      <c r="AV67" s="13">
        <f t="shared" si="40"/>
        <v>1.3458388635209248E-6</v>
      </c>
      <c r="AW67" s="17">
        <f t="shared" si="41"/>
        <v>9.9116744723861078E-4</v>
      </c>
      <c r="AX67" s="14">
        <f t="shared" si="42"/>
        <v>1.3336339760092873E-6</v>
      </c>
      <c r="AY67" s="17">
        <f t="shared" si="43"/>
        <v>-1.4281439771766153</v>
      </c>
      <c r="AZ67" s="13">
        <f t="shared" si="44"/>
        <v>4.7963593914310303E-4</v>
      </c>
      <c r="BB67" s="12">
        <f>IFERROR(MATCH(AW67 - 0.000001,'Ref Z list'!$C$10:$C$35,1),1)</f>
        <v>1</v>
      </c>
      <c r="BC67" s="12" t="str">
        <f>INDEX('Ref Z list'!$D$10:$D$35,BB67)</f>
        <v>0m</v>
      </c>
      <c r="BD67" s="12">
        <f>INDEX('Ref Z list'!$C$10:$C$35,BB67)</f>
        <v>0</v>
      </c>
      <c r="BE67" s="12">
        <f>IFERROR(MATCH(AP67&amp;AQ67&amp;A67&amp;B67&amp;BC67,'Cal Data'!$AR$45:$AR$1147,0),0)</f>
        <v>0</v>
      </c>
      <c r="BF67" s="12">
        <f t="shared" si="45"/>
        <v>2</v>
      </c>
      <c r="BG67" s="12" t="str">
        <f>INDEX('Ref Z list'!$D$10:$D$35,BF67+1)</f>
        <v>3m</v>
      </c>
      <c r="BH67" s="12">
        <f>IFERROR(MATCH(AP67&amp;AQ67&amp;A67&amp;B67&amp;BG67,'Cal Data'!$AR$45:$AR$1147,0),0)</f>
        <v>65</v>
      </c>
      <c r="BI67" s="12">
        <f t="shared" si="46"/>
        <v>2</v>
      </c>
      <c r="BJ67" s="12" t="str">
        <f>INDEX('Ref Z list'!$D$10:$D$35,BI67)</f>
        <v>1m</v>
      </c>
      <c r="BK67" s="12" t="str">
        <f>IF(INDEX('Ref Z list'!$D$10:$D$35,BI67+1)=0,BJ67,INDEX('Ref Z list'!$D$10:$D$35,BI67+1))</f>
        <v>3m</v>
      </c>
      <c r="BL67" s="12">
        <f>INDEX('Ref Z list'!$C$10:$C$35,BI67)</f>
        <v>1E-3</v>
      </c>
      <c r="BM67" s="12">
        <f>INDEX('Ref Z list'!$C$10:$C$35,BI67+1)</f>
        <v>3.0000000000000001E-3</v>
      </c>
      <c r="BN67" s="14" t="str">
        <f t="shared" si="47"/>
        <v>20Hz3m1m</v>
      </c>
      <c r="BO67" s="14" t="str">
        <f t="shared" si="48"/>
        <v>20Hz3m3m</v>
      </c>
      <c r="BP67" s="12">
        <f>IFERROR(MATCH(BN67,'Cal Data'!$AR$45:$AR$1147,0),0)</f>
        <v>47</v>
      </c>
      <c r="BQ67" s="12">
        <f>IFERROR(MATCH(BO67,'Cal Data'!$AR$45:$AR$1147,0),0)</f>
        <v>65</v>
      </c>
      <c r="BS67" s="14" t="str">
        <f>INDEX('Cal Data'!AR$45:AR$1147,$BP67)</f>
        <v>20Hz3m1m</v>
      </c>
      <c r="BT67" s="14">
        <f>INDEX('Cal Data'!AS$45:AS$1147,$BP67)</f>
        <v>-8.6689288642492757E-8</v>
      </c>
      <c r="BU67" s="14">
        <f>INDEX('Cal Data'!AT$45:AT$1147,$BP67)</f>
        <v>1.9080111759553771E-4</v>
      </c>
      <c r="BV67" s="14">
        <f>INDEX('Cal Data'!AU$45:AU$1147,$BP67)</f>
        <v>9.9995485637106236E-8</v>
      </c>
      <c r="BW67" s="14">
        <f>INDEX('Cal Data'!AV$45:AV$1147,$BP67)</f>
        <v>2.6693918422848397E-3</v>
      </c>
      <c r="BX67" s="14" t="str">
        <f>INDEX('Cal Data'!AR$45:AR$1147,$BQ67)</f>
        <v>20Hz3m3m</v>
      </c>
      <c r="BY67" s="14">
        <f>INDEX('Cal Data'!AS$45:AS$1147,$BQ67)</f>
        <v>-4.3005877050934088E-8</v>
      </c>
      <c r="BZ67" s="14">
        <f>INDEX('Cal Data'!AT$45:AT$1147,$BQ67)</f>
        <v>3.4366613579404734E-3</v>
      </c>
      <c r="CA67" s="14">
        <f>INDEX('Cal Data'!AU$45:AU$1147,$BQ67)</f>
        <v>-2.9043820165484666E-7</v>
      </c>
      <c r="CB67" s="14">
        <f>INDEX('Cal Data'!AV$45:AV$1147,$BQ67)</f>
        <v>2.4599307655394811E-3</v>
      </c>
      <c r="CD67" s="14">
        <f t="shared" si="63"/>
        <v>-8.6882206661332716E-8</v>
      </c>
      <c r="CE67" s="14">
        <f t="shared" si="64"/>
        <v>3.4366613579404734E-3</v>
      </c>
      <c r="CF67" s="14">
        <f t="shared" si="65"/>
        <v>1.017197487085212E-7</v>
      </c>
      <c r="CG67" s="14">
        <f t="shared" si="66"/>
        <v>2.6703168802907451E-3</v>
      </c>
      <c r="CI67" s="14">
        <f t="shared" si="67"/>
        <v>1.4082642217006015E-4</v>
      </c>
      <c r="CJ67" s="14">
        <f t="shared" si="68"/>
        <v>3.4366614704345625E-3</v>
      </c>
      <c r="CK67" s="14">
        <f t="shared" si="69"/>
        <v>-9.8099784151668007E-4</v>
      </c>
      <c r="CL67" s="14">
        <f t="shared" si="70"/>
        <v>2.6703182368951238E-3</v>
      </c>
      <c r="CN67">
        <f>INDEX('Cal Data'!BB$45:BB$1039,$BP67)</f>
        <v>0.99991333350337297</v>
      </c>
      <c r="CO67">
        <f>INDEX('Cal Data'!BC$45:BC$1039,$BP67)</f>
        <v>2.0927698268853115E-4</v>
      </c>
      <c r="CP67">
        <f>INDEX('Cal Data'!BD$45:BD$1039,$BP67)</f>
        <v>9.9994359595486666E-5</v>
      </c>
      <c r="CQ67">
        <f>INDEX('Cal Data'!BE$45:BE$1039,$BP67)</f>
        <v>3.6970770971123702E-3</v>
      </c>
      <c r="CR67" t="str">
        <f>INDEX('Cal Data'!BF$45:BF$1039,$BP67)</f>
        <v>OK</v>
      </c>
      <c r="CS67">
        <f>INDEX('Cal Data'!BB$45:BB$1039,$BQ67)</f>
        <v>0.99998562404525337</v>
      </c>
      <c r="CT67">
        <f>INDEX('Cal Data'!BC$45:BC$1039,$BQ67)</f>
        <v>1.2044433590096774E-3</v>
      </c>
      <c r="CU67">
        <f>INDEX('Cal Data'!BD$45:BD$1039,$BQ67)</f>
        <v>-9.6806583549759954E-5</v>
      </c>
      <c r="CV67">
        <f>INDEX('Cal Data'!BE$45:BE$1039,$BQ67)</f>
        <v>1.2299799990086895E-3</v>
      </c>
      <c r="CW67" t="str">
        <f>INDEX('Cal Data'!BF$45:BF$1039,$BQ67)</f>
        <v>OK</v>
      </c>
      <c r="CY67" s="14">
        <f t="shared" si="71"/>
        <v>0.99991301424836032</v>
      </c>
      <c r="CZ67" s="14">
        <f t="shared" si="72"/>
        <v>1.2044433590096774E-3</v>
      </c>
      <c r="DA67" s="14">
        <f t="shared" si="73"/>
        <v>1.0086348695239744E-4</v>
      </c>
      <c r="DB67" s="14">
        <f t="shared" si="74"/>
        <v>3.7079724797556058E-3</v>
      </c>
      <c r="DD67" s="14">
        <f t="shared" si="75"/>
        <v>9.9108122979321201E-4</v>
      </c>
      <c r="DE67" s="14">
        <f t="shared" si="76"/>
        <v>2.9222403775289657E-6</v>
      </c>
      <c r="DF67" s="23">
        <f t="shared" si="77"/>
        <v>-1.428043113689663</v>
      </c>
      <c r="DG67" s="23">
        <f t="shared" si="78"/>
        <v>3.8300473165609433E-3</v>
      </c>
      <c r="DH67" s="14">
        <f t="shared" si="49"/>
        <v>1.409999947250691E-4</v>
      </c>
      <c r="DI67" s="14">
        <f t="shared" si="50"/>
        <v>3.7802075428912132E-6</v>
      </c>
      <c r="DJ67" s="14">
        <f t="shared" si="51"/>
        <v>-9.8100000282158812E-4</v>
      </c>
      <c r="DK67" s="14">
        <f t="shared" si="52"/>
        <v>2.942496474199516E-6</v>
      </c>
    </row>
    <row r="68" spans="1:115" x14ac:dyDescent="0.25">
      <c r="A68" s="7">
        <v>10</v>
      </c>
      <c r="B68" s="7" t="s">
        <v>3</v>
      </c>
      <c r="C68" s="10">
        <v>0.05</v>
      </c>
      <c r="D68" s="41"/>
      <c r="E68" s="19">
        <v>1.9900797433652544</v>
      </c>
      <c r="F68" s="19">
        <v>1.4315032398863144E-3</v>
      </c>
      <c r="G68" s="19">
        <v>-3.1408068283320438</v>
      </c>
      <c r="H68" s="19">
        <v>1.2415591854958127E-3</v>
      </c>
      <c r="I68" s="8" t="s">
        <v>3</v>
      </c>
      <c r="J68" s="33"/>
      <c r="K68" s="19">
        <v>2.507950401551688E-4</v>
      </c>
      <c r="L68" s="19">
        <v>9.6033668807603691E-4</v>
      </c>
      <c r="M68" s="19">
        <v>-4.2551035608734379E-4</v>
      </c>
      <c r="N68" s="19">
        <v>9.3689085170115623E-4</v>
      </c>
      <c r="O68" s="8" t="s">
        <v>3</v>
      </c>
      <c r="Q68" s="20">
        <f t="shared" si="53"/>
        <v>1.9899999953986351</v>
      </c>
      <c r="R68" s="20">
        <f t="shared" si="54"/>
        <v>4.7679939197480857E-3</v>
      </c>
      <c r="S68" s="20">
        <f t="shared" si="55"/>
        <v>-3.1400000022851762</v>
      </c>
      <c r="T68" s="20">
        <f t="shared" si="56"/>
        <v>3.973535718569567E-3</v>
      </c>
      <c r="U68" s="42" t="str">
        <f t="shared" si="57"/>
        <v>m</v>
      </c>
      <c r="W68" s="56" t="str">
        <f t="shared" si="29"/>
        <v>OK</v>
      </c>
      <c r="Y68" s="20">
        <v>1.99</v>
      </c>
      <c r="Z68" s="20"/>
      <c r="AA68" s="20">
        <v>-3.14</v>
      </c>
      <c r="AB68" s="20"/>
      <c r="AC68" t="str">
        <f t="shared" si="30"/>
        <v>m</v>
      </c>
      <c r="AE68" s="20">
        <f t="shared" si="31"/>
        <v>-4.6013648447029709E-9</v>
      </c>
      <c r="AF68" s="20">
        <f t="shared" si="58"/>
        <v>4.7679939197480857E-3</v>
      </c>
      <c r="AG68" s="20">
        <f t="shared" si="32"/>
        <v>-2.2851760483888484E-9</v>
      </c>
      <c r="AH68" s="20">
        <f t="shared" si="59"/>
        <v>3.973535718569567E-3</v>
      </c>
      <c r="AI68" t="str">
        <f t="shared" si="33"/>
        <v>m</v>
      </c>
      <c r="AJ68" s="20">
        <f t="shared" si="34"/>
        <v>-1.7105167490072404E-4</v>
      </c>
      <c r="AK68" s="20"/>
      <c r="AL68" s="20">
        <f t="shared" si="35"/>
        <v>-3.8131797595619688E-4</v>
      </c>
      <c r="AM68" s="20"/>
      <c r="AN68" t="str">
        <f t="shared" si="36"/>
        <v>m</v>
      </c>
      <c r="AP68" s="11">
        <f t="shared" si="60"/>
        <v>50</v>
      </c>
      <c r="AQ68" s="11" t="str">
        <f t="shared" si="61"/>
        <v>mHz</v>
      </c>
      <c r="AR68" s="12">
        <f t="shared" si="62"/>
        <v>1E-3</v>
      </c>
      <c r="AS68" s="13">
        <f t="shared" si="37"/>
        <v>1.9898289483250993E-3</v>
      </c>
      <c r="AT68" s="13">
        <f t="shared" si="38"/>
        <v>1.7237888734615579E-6</v>
      </c>
      <c r="AU68" s="13">
        <f t="shared" si="39"/>
        <v>-3.1403813179759566E-3</v>
      </c>
      <c r="AV68" s="13">
        <f t="shared" si="40"/>
        <v>1.555388594239505E-6</v>
      </c>
      <c r="AW68" s="17">
        <f t="shared" si="41"/>
        <v>3.7177162433253263E-3</v>
      </c>
      <c r="AX68" s="14">
        <f t="shared" si="42"/>
        <v>1.6054365415361558E-6</v>
      </c>
      <c r="AY68" s="17">
        <f t="shared" si="43"/>
        <v>-1.00601769371896</v>
      </c>
      <c r="AZ68" s="13">
        <f t="shared" si="44"/>
        <v>4.5115765603852921E-4</v>
      </c>
      <c r="BB68" s="12">
        <f>IFERROR(MATCH(AW68 - 0.000001,'Ref Z list'!$C$10:$C$35,1),1)</f>
        <v>3</v>
      </c>
      <c r="BC68" s="12" t="str">
        <f>INDEX('Ref Z list'!$D$10:$D$35,BB68)</f>
        <v>3m</v>
      </c>
      <c r="BD68" s="12">
        <f>INDEX('Ref Z list'!$C$10:$C$35,BB68)</f>
        <v>3.0000000000000001E-3</v>
      </c>
      <c r="BE68" s="12">
        <f>IFERROR(MATCH(AP68&amp;AQ68&amp;A68&amp;B68&amp;BC68,'Cal Data'!$AR$45:$AR$1147,0),0)</f>
        <v>75</v>
      </c>
      <c r="BF68" s="12">
        <f t="shared" si="45"/>
        <v>3</v>
      </c>
      <c r="BG68" s="12" t="str">
        <f>INDEX('Ref Z list'!$D$10:$D$35,BF68+1)</f>
        <v>10m</v>
      </c>
      <c r="BH68" s="12">
        <f>IFERROR(MATCH(AP68&amp;AQ68&amp;A68&amp;B68&amp;BG68,'Cal Data'!$AR$45:$AR$1147,0),0)</f>
        <v>93</v>
      </c>
      <c r="BI68" s="12">
        <f t="shared" si="46"/>
        <v>3</v>
      </c>
      <c r="BJ68" s="12" t="str">
        <f>INDEX('Ref Z list'!$D$10:$D$35,BI68)</f>
        <v>3m</v>
      </c>
      <c r="BK68" s="12" t="str">
        <f>IF(INDEX('Ref Z list'!$D$10:$D$35,BI68+1)=0,BJ68,INDEX('Ref Z list'!$D$10:$D$35,BI68+1))</f>
        <v>10m</v>
      </c>
      <c r="BL68" s="12">
        <f>INDEX('Ref Z list'!$C$10:$C$35,BI68)</f>
        <v>3.0000000000000001E-3</v>
      </c>
      <c r="BM68" s="12">
        <f>INDEX('Ref Z list'!$C$10:$C$35,BI68+1)</f>
        <v>0.01</v>
      </c>
      <c r="BN68" s="14" t="str">
        <f t="shared" si="47"/>
        <v>50mHz10m3m</v>
      </c>
      <c r="BO68" s="14" t="str">
        <f t="shared" si="48"/>
        <v>50mHz10m10m</v>
      </c>
      <c r="BP68" s="12">
        <f>IFERROR(MATCH(BN68,'Cal Data'!$AR$45:$AR$1147,0),0)</f>
        <v>75</v>
      </c>
      <c r="BQ68" s="12">
        <f>IFERROR(MATCH(BO68,'Cal Data'!$AR$45:$AR$1147,0),0)</f>
        <v>93</v>
      </c>
      <c r="BS68" s="14" t="str">
        <f>INDEX('Cal Data'!AR$45:AR$1147,$BP68)</f>
        <v>50mHz10m3m</v>
      </c>
      <c r="BT68" s="14">
        <f>INDEX('Cal Data'!AS$45:AS$1147,$BP68)</f>
        <v>-1.8406294807586654E-7</v>
      </c>
      <c r="BU68" s="14">
        <f>INDEX('Cal Data'!AT$45:AT$1147,$BP68)</f>
        <v>2.0010154265904192E-4</v>
      </c>
      <c r="BV68" s="14">
        <f>INDEX('Cal Data'!AU$45:AU$1147,$BP68)</f>
        <v>3.0000822611181049E-7</v>
      </c>
      <c r="BW68" s="14">
        <f>INDEX('Cal Data'!AV$45:AV$1147,$BP68)</f>
        <v>3.2906789437031547E-3</v>
      </c>
      <c r="BX68" s="14" t="str">
        <f>INDEX('Cal Data'!AR$45:AR$1147,$BQ68)</f>
        <v>50mHz10m10m</v>
      </c>
      <c r="BY68" s="14">
        <f>INDEX('Cal Data'!AS$45:AS$1147,$BQ68)</f>
        <v>-6.7860725106935749E-7</v>
      </c>
      <c r="BZ68" s="14">
        <f>INDEX('Cal Data'!AT$45:AT$1147,$BQ68)</f>
        <v>5.6139302144892487E-4</v>
      </c>
      <c r="CA68" s="14">
        <f>INDEX('Cal Data'!AU$45:AU$1147,$BQ68)</f>
        <v>3.9217951709467875E-7</v>
      </c>
      <c r="CB68" s="14">
        <f>INDEX('Cal Data'!AV$45:AV$1147,$BQ68)</f>
        <v>1.4464982774744675E-3</v>
      </c>
      <c r="CD68" s="14">
        <f t="shared" si="63"/>
        <v>-2.3476901654764228E-7</v>
      </c>
      <c r="CE68" s="14">
        <f t="shared" si="64"/>
        <v>5.6139302144892487E-4</v>
      </c>
      <c r="CF68" s="14">
        <f t="shared" si="65"/>
        <v>3.0945863078419186E-7</v>
      </c>
      <c r="CG68" s="14">
        <f t="shared" si="66"/>
        <v>3.1015934551633191E-3</v>
      </c>
      <c r="CI68" s="14">
        <f t="shared" si="67"/>
        <v>1.9895941793085519E-3</v>
      </c>
      <c r="CJ68" s="14">
        <f t="shared" si="68"/>
        <v>5.6140360733065661E-4</v>
      </c>
      <c r="CK68" s="14">
        <f t="shared" si="69"/>
        <v>-3.1400718593451722E-3</v>
      </c>
      <c r="CL68" s="14">
        <f t="shared" si="70"/>
        <v>3.1015950151569841E-3</v>
      </c>
      <c r="CN68">
        <f>INDEX('Cal Data'!BB$45:BB$1039,$BP68)</f>
        <v>0.99993865799531412</v>
      </c>
      <c r="CO68">
        <f>INDEX('Cal Data'!BC$45:BC$1039,$BP68)</f>
        <v>7.3668597989289756E-4</v>
      </c>
      <c r="CP68">
        <f>INDEX('Cal Data'!BD$45:BD$1039,$BP68)</f>
        <v>9.9998851651338251E-5</v>
      </c>
      <c r="CQ68">
        <f>INDEX('Cal Data'!BE$45:BE$1039,$BP68)</f>
        <v>1.1862881813862038E-3</v>
      </c>
      <c r="CR68" t="str">
        <f>INDEX('Cal Data'!BF$45:BF$1039,$BP68)</f>
        <v>OK</v>
      </c>
      <c r="CS68">
        <f>INDEX('Cal Data'!BB$45:BB$1039,$BQ68)</f>
        <v>0.9999321460288163</v>
      </c>
      <c r="CT68">
        <f>INDEX('Cal Data'!BC$45:BC$1039,$BQ68)</f>
        <v>2.4320604545477372E-4</v>
      </c>
      <c r="CU68">
        <f>INDEX('Cal Data'!BD$45:BD$1039,$BQ68)</f>
        <v>3.9214289443461821E-5</v>
      </c>
      <c r="CV68">
        <f>INDEX('Cal Data'!BE$45:BE$1039,$BQ68)</f>
        <v>1.5767640949325307E-4</v>
      </c>
      <c r="CW68" t="str">
        <f>INDEX('Cal Data'!BF$45:BF$1039,$BQ68)</f>
        <v>OK</v>
      </c>
      <c r="CY68" s="14">
        <f t="shared" si="71"/>
        <v>0.99993799031758102</v>
      </c>
      <c r="CZ68" s="14">
        <f t="shared" si="72"/>
        <v>2.4320604545477372E-4</v>
      </c>
      <c r="DA68" s="14">
        <f t="shared" si="73"/>
        <v>9.3766556274193724E-5</v>
      </c>
      <c r="DB68" s="14">
        <f t="shared" si="74"/>
        <v>1.0808236989914588E-3</v>
      </c>
      <c r="DD68" s="14">
        <f t="shared" si="75"/>
        <v>3.7174857089217537E-3</v>
      </c>
      <c r="DE68" s="14">
        <f t="shared" si="76"/>
        <v>3.3357504810130631E-6</v>
      </c>
      <c r="DF68" s="23">
        <f t="shared" si="77"/>
        <v>-1.0059239271626859</v>
      </c>
      <c r="DG68" s="23">
        <f t="shared" si="78"/>
        <v>1.4079605075108814E-3</v>
      </c>
      <c r="DH68" s="14">
        <f t="shared" si="49"/>
        <v>1.9899999953986352E-3</v>
      </c>
      <c r="DI68" s="14">
        <f t="shared" si="50"/>
        <v>4.7679939197480855E-6</v>
      </c>
      <c r="DJ68" s="14">
        <f t="shared" si="51"/>
        <v>-3.1400000022851764E-3</v>
      </c>
      <c r="DK68" s="14">
        <f t="shared" si="52"/>
        <v>3.9735357185695673E-6</v>
      </c>
    </row>
    <row r="69" spans="1:115" x14ac:dyDescent="0.25">
      <c r="A69" s="7">
        <v>3</v>
      </c>
      <c r="B69" s="7" t="s">
        <v>3</v>
      </c>
      <c r="C69" s="10">
        <v>0.5</v>
      </c>
      <c r="D69" s="41"/>
      <c r="E69" s="19">
        <v>-1.1487738034741581</v>
      </c>
      <c r="F69" s="19">
        <v>5.8287922140734831E-4</v>
      </c>
      <c r="G69" s="19">
        <v>-1.0284155412864748</v>
      </c>
      <c r="H69" s="19">
        <v>1.138539911599395E-3</v>
      </c>
      <c r="I69" s="8" t="s">
        <v>3</v>
      </c>
      <c r="J69" s="33"/>
      <c r="K69" s="19">
        <v>1.3045168964780013E-3</v>
      </c>
      <c r="L69" s="19">
        <v>1.6977687736654385E-3</v>
      </c>
      <c r="M69" s="19">
        <v>1.4931913390906261E-3</v>
      </c>
      <c r="N69" s="19">
        <v>8.4540327570220791E-4</v>
      </c>
      <c r="O69" s="8" t="s">
        <v>3</v>
      </c>
      <c r="Q69" s="20">
        <f t="shared" si="53"/>
        <v>-1.1499999997646484</v>
      </c>
      <c r="R69" s="20">
        <f t="shared" si="54"/>
        <v>4.4577915161155843E-3</v>
      </c>
      <c r="S69" s="20">
        <f t="shared" si="55"/>
        <v>-1.0300000004437426</v>
      </c>
      <c r="T69" s="20">
        <f t="shared" si="56"/>
        <v>4.5960143861966127E-3</v>
      </c>
      <c r="U69" s="42" t="str">
        <f t="shared" si="57"/>
        <v>m</v>
      </c>
      <c r="W69" s="56" t="str">
        <f t="shared" si="29"/>
        <v>OK</v>
      </c>
      <c r="Y69" s="20">
        <v>-1.1499999999999999</v>
      </c>
      <c r="Z69" s="20"/>
      <c r="AA69" s="20">
        <v>-1.03</v>
      </c>
      <c r="AB69" s="20"/>
      <c r="AC69" t="str">
        <f t="shared" si="30"/>
        <v>m</v>
      </c>
      <c r="AE69" s="20">
        <f t="shared" si="31"/>
        <v>2.3535151605358351E-10</v>
      </c>
      <c r="AF69" s="20">
        <f t="shared" si="58"/>
        <v>4.4577915161155843E-3</v>
      </c>
      <c r="AG69" s="20">
        <f t="shared" si="32"/>
        <v>-4.4374259822177464E-10</v>
      </c>
      <c r="AH69" s="20">
        <f t="shared" si="59"/>
        <v>4.5960143861966127E-3</v>
      </c>
      <c r="AI69" t="str">
        <f t="shared" si="33"/>
        <v>m</v>
      </c>
      <c r="AJ69" s="20">
        <f t="shared" si="34"/>
        <v>-7.8320370636264514E-5</v>
      </c>
      <c r="AK69" s="20"/>
      <c r="AL69" s="20">
        <f t="shared" si="35"/>
        <v>9.1267374434655935E-5</v>
      </c>
      <c r="AM69" s="20"/>
      <c r="AN69" t="str">
        <f t="shared" si="36"/>
        <v>m</v>
      </c>
      <c r="AP69" s="11">
        <f t="shared" si="60"/>
        <v>500</v>
      </c>
      <c r="AQ69" s="11" t="str">
        <f t="shared" si="61"/>
        <v>mHz</v>
      </c>
      <c r="AR69" s="12">
        <f t="shared" si="62"/>
        <v>1E-3</v>
      </c>
      <c r="AS69" s="13">
        <f t="shared" si="37"/>
        <v>-1.1500783203706362E-3</v>
      </c>
      <c r="AT69" s="13">
        <f t="shared" si="38"/>
        <v>1.795039552651106E-6</v>
      </c>
      <c r="AU69" s="13">
        <f t="shared" si="39"/>
        <v>-1.0299087326255654E-3</v>
      </c>
      <c r="AV69" s="13">
        <f t="shared" si="40"/>
        <v>1.4180902047728774E-6</v>
      </c>
      <c r="AW69" s="17">
        <f t="shared" si="41"/>
        <v>1.5438238696577216E-3</v>
      </c>
      <c r="AX69" s="14">
        <f t="shared" si="42"/>
        <v>1.6380282722535706E-6</v>
      </c>
      <c r="AY69" s="17">
        <f t="shared" si="43"/>
        <v>-2.411262748998968</v>
      </c>
      <c r="AZ69" s="13">
        <f t="shared" si="44"/>
        <v>1.0343635492155326E-3</v>
      </c>
      <c r="BB69" s="12">
        <f>IFERROR(MATCH(AW69 - 0.000001,'Ref Z list'!$C$10:$C$35,1),1)</f>
        <v>2</v>
      </c>
      <c r="BC69" s="12" t="str">
        <f>INDEX('Ref Z list'!$D$10:$D$35,BB69)</f>
        <v>1m</v>
      </c>
      <c r="BD69" s="12">
        <f>INDEX('Ref Z list'!$C$10:$C$35,BB69)</f>
        <v>1E-3</v>
      </c>
      <c r="BE69" s="12">
        <f>IFERROR(MATCH(AP69&amp;AQ69&amp;A69&amp;B69&amp;BC69,'Cal Data'!$AR$45:$AR$1147,0),0)</f>
        <v>42</v>
      </c>
      <c r="BF69" s="12">
        <f t="shared" si="45"/>
        <v>2</v>
      </c>
      <c r="BG69" s="12" t="str">
        <f>INDEX('Ref Z list'!$D$10:$D$35,BF69+1)</f>
        <v>3m</v>
      </c>
      <c r="BH69" s="12">
        <f>IFERROR(MATCH(AP69&amp;AQ69&amp;A69&amp;B69&amp;BG69,'Cal Data'!$AR$45:$AR$1147,0),0)</f>
        <v>60</v>
      </c>
      <c r="BI69" s="12">
        <f t="shared" si="46"/>
        <v>2</v>
      </c>
      <c r="BJ69" s="12" t="str">
        <f>INDEX('Ref Z list'!$D$10:$D$35,BI69)</f>
        <v>1m</v>
      </c>
      <c r="BK69" s="12" t="str">
        <f>IF(INDEX('Ref Z list'!$D$10:$D$35,BI69+1)=0,BJ69,INDEX('Ref Z list'!$D$10:$D$35,BI69+1))</f>
        <v>3m</v>
      </c>
      <c r="BL69" s="12">
        <f>INDEX('Ref Z list'!$C$10:$C$35,BI69)</f>
        <v>1E-3</v>
      </c>
      <c r="BM69" s="12">
        <f>INDEX('Ref Z list'!$C$10:$C$35,BI69+1)</f>
        <v>3.0000000000000001E-3</v>
      </c>
      <c r="BN69" s="14" t="str">
        <f t="shared" si="47"/>
        <v>500mHz3m1m</v>
      </c>
      <c r="BO69" s="14" t="str">
        <f t="shared" si="48"/>
        <v>500mHz3m3m</v>
      </c>
      <c r="BP69" s="12">
        <f>IFERROR(MATCH(BN69,'Cal Data'!$AR$45:$AR$1147,0),0)</f>
        <v>42</v>
      </c>
      <c r="BQ69" s="12">
        <f>IFERROR(MATCH(BO69,'Cal Data'!$AR$45:$AR$1147,0),0)</f>
        <v>60</v>
      </c>
      <c r="BS69" s="14" t="str">
        <f>INDEX('Cal Data'!AR$45:AR$1147,$BP69)</f>
        <v>500mHz3m1m</v>
      </c>
      <c r="BT69" s="14">
        <f>INDEX('Cal Data'!AS$45:AS$1147,$BP69)</f>
        <v>4.9981996072361035E-9</v>
      </c>
      <c r="BU69" s="14">
        <f>INDEX('Cal Data'!AT$45:AT$1147,$BP69)</f>
        <v>2.4467118564043223E-3</v>
      </c>
      <c r="BV69" s="14">
        <f>INDEX('Cal Data'!AU$45:AU$1147,$BP69)</f>
        <v>1.0000331625354622E-7</v>
      </c>
      <c r="BW69" s="14">
        <f>INDEX('Cal Data'!AV$45:AV$1147,$BP69)</f>
        <v>4.9640114416937267E-4</v>
      </c>
      <c r="BX69" s="14" t="str">
        <f>INDEX('Cal Data'!AR$45:AR$1147,$BQ69)</f>
        <v>500mHz3m3m</v>
      </c>
      <c r="BY69" s="14">
        <f>INDEX('Cal Data'!AS$45:AS$1147,$BQ69)</f>
        <v>-2.2044803735070395E-8</v>
      </c>
      <c r="BZ69" s="14">
        <f>INDEX('Cal Data'!AT$45:AT$1147,$BQ69)</f>
        <v>1.603049635328743E-3</v>
      </c>
      <c r="CA69" s="14">
        <f>INDEX('Cal Data'!AU$45:AU$1147,$BQ69)</f>
        <v>5.6006073820549329E-8</v>
      </c>
      <c r="CB69" s="14">
        <f>INDEX('Cal Data'!AV$45:AV$1147,$BQ69)</f>
        <v>1.5108423629377821E-3</v>
      </c>
      <c r="CD69" s="14">
        <f t="shared" si="63"/>
        <v>-2.3551157551538058E-9</v>
      </c>
      <c r="CE69" s="14">
        <f t="shared" si="64"/>
        <v>1.603049635328743E-3</v>
      </c>
      <c r="CF69" s="14">
        <f t="shared" si="65"/>
        <v>8.8039940936455572E-8</v>
      </c>
      <c r="CG69" s="14">
        <f t="shared" si="66"/>
        <v>7.7223981873483847E-4</v>
      </c>
      <c r="CI69" s="14">
        <f t="shared" si="67"/>
        <v>-1.1500806754863914E-3</v>
      </c>
      <c r="CJ69" s="14">
        <f t="shared" si="68"/>
        <v>1.6030536553701495E-3</v>
      </c>
      <c r="CK69" s="14">
        <f t="shared" si="69"/>
        <v>-1.0298206926846289E-3</v>
      </c>
      <c r="CL69" s="14">
        <f t="shared" si="70"/>
        <v>7.7224502689168003E-4</v>
      </c>
      <c r="CN69">
        <f>INDEX('Cal Data'!BB$45:BB$1039,$BP69)</f>
        <v>1.000005008666828</v>
      </c>
      <c r="CO69">
        <f>INDEX('Cal Data'!BC$45:BC$1039,$BP69)</f>
        <v>2.5948966907490146E-3</v>
      </c>
      <c r="CP69">
        <f>INDEX('Cal Data'!BD$45:BD$1039,$BP69)</f>
        <v>9.9997922036520171E-5</v>
      </c>
      <c r="CQ69">
        <f>INDEX('Cal Data'!BE$45:BE$1039,$BP69)</f>
        <v>3.0774629936329767E-3</v>
      </c>
      <c r="CR69" t="str">
        <f>INDEX('Cal Data'!BF$45:BF$1039,$BP69)</f>
        <v>OK</v>
      </c>
      <c r="CS69">
        <f>INDEX('Cal Data'!BB$45:BB$1039,$BQ69)</f>
        <v>0.99999265249811786</v>
      </c>
      <c r="CT69">
        <f>INDEX('Cal Data'!BC$45:BC$1039,$BQ69)</f>
        <v>1.3058428843366276E-3</v>
      </c>
      <c r="CU69">
        <f>INDEX('Cal Data'!BD$45:BD$1039,$BQ69)</f>
        <v>1.8670091540210818E-5</v>
      </c>
      <c r="CV69">
        <f>INDEX('Cal Data'!BE$45:BE$1039,$BQ69)</f>
        <v>1.2878145188098102E-3</v>
      </c>
      <c r="CW69" t="str">
        <f>INDEX('Cal Data'!BF$45:BF$1039,$BQ69)</f>
        <v>OK</v>
      </c>
      <c r="CY69" s="14">
        <f t="shared" si="71"/>
        <v>1.0000016488770869</v>
      </c>
      <c r="CZ69" s="14">
        <f t="shared" si="72"/>
        <v>1.3058428843366276E-3</v>
      </c>
      <c r="DA69" s="14">
        <f t="shared" si="73"/>
        <v>7.7883914290835071E-5</v>
      </c>
      <c r="DB69" s="14">
        <f t="shared" si="74"/>
        <v>2.5908362141802898E-3</v>
      </c>
      <c r="DD69" s="14">
        <f t="shared" si="75"/>
        <v>1.5438264152335265E-3</v>
      </c>
      <c r="DE69" s="14">
        <f t="shared" si="76"/>
        <v>3.8466567129916389E-6</v>
      </c>
      <c r="DF69" s="23">
        <f t="shared" si="77"/>
        <v>-2.4111848650846772</v>
      </c>
      <c r="DG69" s="23">
        <f t="shared" si="78"/>
        <v>3.3154281920275501E-3</v>
      </c>
      <c r="DH69" s="14">
        <f t="shared" si="49"/>
        <v>-1.1499999997646483E-3</v>
      </c>
      <c r="DI69" s="14">
        <f t="shared" si="50"/>
        <v>4.4577915161155845E-6</v>
      </c>
      <c r="DJ69" s="14">
        <f t="shared" si="51"/>
        <v>-1.0300000004437426E-3</v>
      </c>
      <c r="DK69" s="14">
        <f t="shared" si="52"/>
        <v>4.5960143861966124E-6</v>
      </c>
    </row>
    <row r="70" spans="1:115" x14ac:dyDescent="0.25">
      <c r="A70" s="7">
        <v>3</v>
      </c>
      <c r="B70" s="7" t="s">
        <v>3</v>
      </c>
      <c r="C70" s="10">
        <v>100</v>
      </c>
      <c r="D70" s="41"/>
      <c r="E70" s="19">
        <v>2.0706117752291235</v>
      </c>
      <c r="F70" s="19">
        <v>7.1072632113975841E-4</v>
      </c>
      <c r="G70" s="19">
        <v>-2.0693007093967268</v>
      </c>
      <c r="H70" s="19">
        <v>9.0181661250402162E-4</v>
      </c>
      <c r="I70" s="8" t="s">
        <v>3</v>
      </c>
      <c r="J70" s="33"/>
      <c r="K70" s="19">
        <v>7.6244373208385233E-4</v>
      </c>
      <c r="L70" s="19">
        <v>1.8530037047704857E-3</v>
      </c>
      <c r="M70" s="19">
        <v>7.5421898409662924E-4</v>
      </c>
      <c r="N70" s="19">
        <v>2.8246035759204284E-4</v>
      </c>
      <c r="O70" s="8" t="s">
        <v>3</v>
      </c>
      <c r="Q70" s="20">
        <f t="shared" si="53"/>
        <v>2.0699999712522028</v>
      </c>
      <c r="R70" s="20">
        <f t="shared" si="54"/>
        <v>5.211337745952168E-3</v>
      </c>
      <c r="S70" s="20">
        <f t="shared" si="55"/>
        <v>-2.070000101918144</v>
      </c>
      <c r="T70" s="20">
        <f t="shared" si="56"/>
        <v>5.2113377811028689E-3</v>
      </c>
      <c r="U70" s="42" t="str">
        <f t="shared" si="57"/>
        <v>m</v>
      </c>
      <c r="W70" s="56" t="str">
        <f t="shared" si="29"/>
        <v>OK</v>
      </c>
      <c r="Y70" s="20">
        <v>2.0699999999999998</v>
      </c>
      <c r="Z70" s="20"/>
      <c r="AA70" s="20">
        <v>-2.0699999999999998</v>
      </c>
      <c r="AB70" s="20"/>
      <c r="AC70" t="str">
        <f t="shared" si="30"/>
        <v>m</v>
      </c>
      <c r="AE70" s="20">
        <f t="shared" si="31"/>
        <v>-2.8747797031769551E-8</v>
      </c>
      <c r="AF70" s="20">
        <f t="shared" si="58"/>
        <v>5.211337745952168E-3</v>
      </c>
      <c r="AG70" s="20">
        <f t="shared" si="32"/>
        <v>-1.0191814414639566E-7</v>
      </c>
      <c r="AH70" s="20">
        <f t="shared" si="59"/>
        <v>5.2113377811028689E-3</v>
      </c>
      <c r="AI70" t="str">
        <f t="shared" si="33"/>
        <v>m</v>
      </c>
      <c r="AJ70" s="20">
        <f t="shared" si="34"/>
        <v>-1.5066850296019396E-4</v>
      </c>
      <c r="AK70" s="20"/>
      <c r="AL70" s="20">
        <f t="shared" si="35"/>
        <v>-5.492838082377105E-5</v>
      </c>
      <c r="AM70" s="20"/>
      <c r="AN70" t="str">
        <f t="shared" si="36"/>
        <v>m</v>
      </c>
      <c r="AP70" s="11">
        <f t="shared" si="60"/>
        <v>100</v>
      </c>
      <c r="AQ70" s="11" t="str">
        <f t="shared" si="61"/>
        <v>Hz</v>
      </c>
      <c r="AR70" s="12">
        <f t="shared" si="62"/>
        <v>1E-3</v>
      </c>
      <c r="AS70" s="13">
        <f t="shared" si="37"/>
        <v>2.0698493314970398E-3</v>
      </c>
      <c r="AT70" s="13">
        <f t="shared" si="38"/>
        <v>1.9846295960339802E-6</v>
      </c>
      <c r="AU70" s="13">
        <f t="shared" si="39"/>
        <v>-2.0700549283808236E-3</v>
      </c>
      <c r="AV70" s="13">
        <f t="shared" si="40"/>
        <v>9.4501696079978022E-7</v>
      </c>
      <c r="AW70" s="17">
        <f t="shared" si="41"/>
        <v>2.9273543792326341E-3</v>
      </c>
      <c r="AX70" s="14">
        <f t="shared" si="42"/>
        <v>1.5542697927608348E-6</v>
      </c>
      <c r="AY70" s="17">
        <f t="shared" si="43"/>
        <v>-0.78544782562891757</v>
      </c>
      <c r="AZ70" s="13">
        <f t="shared" si="44"/>
        <v>5.3098016327240592E-4</v>
      </c>
      <c r="BB70" s="12">
        <f>IFERROR(MATCH(AW70 - 0.000001,'Ref Z list'!$C$10:$C$35,1),1)</f>
        <v>2</v>
      </c>
      <c r="BC70" s="12" t="str">
        <f>INDEX('Ref Z list'!$D$10:$D$35,BB70)</f>
        <v>1m</v>
      </c>
      <c r="BD70" s="12">
        <f>INDEX('Ref Z list'!$C$10:$C$35,BB70)</f>
        <v>1E-3</v>
      </c>
      <c r="BE70" s="12">
        <f>IFERROR(MATCH(AP70&amp;AQ70&amp;A70&amp;B70&amp;BC70,'Cal Data'!$AR$45:$AR$1147,0),0)</f>
        <v>49</v>
      </c>
      <c r="BF70" s="12">
        <f t="shared" si="45"/>
        <v>2</v>
      </c>
      <c r="BG70" s="12" t="str">
        <f>INDEX('Ref Z list'!$D$10:$D$35,BF70+1)</f>
        <v>3m</v>
      </c>
      <c r="BH70" s="12">
        <f>IFERROR(MATCH(AP70&amp;AQ70&amp;A70&amp;B70&amp;BG70,'Cal Data'!$AR$45:$AR$1147,0),0)</f>
        <v>67</v>
      </c>
      <c r="BI70" s="12">
        <f t="shared" si="46"/>
        <v>2</v>
      </c>
      <c r="BJ70" s="12" t="str">
        <f>INDEX('Ref Z list'!$D$10:$D$35,BI70)</f>
        <v>1m</v>
      </c>
      <c r="BK70" s="12" t="str">
        <f>IF(INDEX('Ref Z list'!$D$10:$D$35,BI70+1)=0,BJ70,INDEX('Ref Z list'!$D$10:$D$35,BI70+1))</f>
        <v>3m</v>
      </c>
      <c r="BL70" s="12">
        <f>INDEX('Ref Z list'!$C$10:$C$35,BI70)</f>
        <v>1E-3</v>
      </c>
      <c r="BM70" s="12">
        <f>INDEX('Ref Z list'!$C$10:$C$35,BI70+1)</f>
        <v>3.0000000000000001E-3</v>
      </c>
      <c r="BN70" s="14" t="str">
        <f t="shared" si="47"/>
        <v>100Hz3m1m</v>
      </c>
      <c r="BO70" s="14" t="str">
        <f t="shared" si="48"/>
        <v>100Hz3m3m</v>
      </c>
      <c r="BP70" s="12">
        <f>IFERROR(MATCH(BN70,'Cal Data'!$AR$45:$AR$1147,0),0)</f>
        <v>49</v>
      </c>
      <c r="BQ70" s="12">
        <f>IFERROR(MATCH(BO70,'Cal Data'!$AR$45:$AR$1147,0),0)</f>
        <v>67</v>
      </c>
      <c r="BS70" s="14" t="str">
        <f>INDEX('Cal Data'!AR$45:AR$1147,$BP70)</f>
        <v>100Hz3m1m</v>
      </c>
      <c r="BT70" s="14">
        <f>INDEX('Cal Data'!AS$45:AS$1147,$BP70)</f>
        <v>-5.0984925734423592E-9</v>
      </c>
      <c r="BU70" s="14">
        <f>INDEX('Cal Data'!AT$45:AT$1147,$BP70)</f>
        <v>1.912258423612993E-3</v>
      </c>
      <c r="BV70" s="14">
        <f>INDEX('Cal Data'!AU$45:AU$1147,$BP70)</f>
        <v>1.0001552949456867E-7</v>
      </c>
      <c r="BW70" s="14">
        <f>INDEX('Cal Data'!AV$45:AV$1147,$BP70)</f>
        <v>1.0443911748955108E-3</v>
      </c>
      <c r="BX70" s="14" t="str">
        <f>INDEX('Cal Data'!AR$45:AR$1147,$BQ70)</f>
        <v>100Hz3m3m</v>
      </c>
      <c r="BY70" s="14">
        <f>INDEX('Cal Data'!AS$45:AS$1147,$BQ70)</f>
        <v>7.2516779157927314E-8</v>
      </c>
      <c r="BZ70" s="14">
        <f>INDEX('Cal Data'!AT$45:AT$1147,$BQ70)</f>
        <v>3.7581317586080432E-3</v>
      </c>
      <c r="CA70" s="14">
        <f>INDEX('Cal Data'!AU$45:AU$1147,$BQ70)</f>
        <v>1.4331717108838249E-7</v>
      </c>
      <c r="CB70" s="14">
        <f>INDEX('Cal Data'!AV$45:AV$1147,$BQ70)</f>
        <v>2.4723722788072191E-3</v>
      </c>
      <c r="CD70" s="14">
        <f t="shared" si="63"/>
        <v>6.9697574359950737E-8</v>
      </c>
      <c r="CE70" s="14">
        <f t="shared" si="64"/>
        <v>3.7581317586080432E-3</v>
      </c>
      <c r="CF70" s="14">
        <f t="shared" si="65"/>
        <v>1.4174433377146818E-7</v>
      </c>
      <c r="CG70" s="14">
        <f t="shared" si="66"/>
        <v>2.4205039919383518E-3</v>
      </c>
      <c r="CI70" s="14">
        <f t="shared" si="67"/>
        <v>2.0699190290713997E-3</v>
      </c>
      <c r="CJ70" s="14">
        <f t="shared" si="68"/>
        <v>3.7581338547312171E-3</v>
      </c>
      <c r="CK70" s="14">
        <f t="shared" si="69"/>
        <v>-2.069913184047052E-3</v>
      </c>
      <c r="CL70" s="14">
        <f t="shared" si="70"/>
        <v>2.4205047298482439E-3</v>
      </c>
      <c r="CN70">
        <f>INDEX('Cal Data'!BB$45:BB$1039,$BP70)</f>
        <v>0.99999498844289736</v>
      </c>
      <c r="CO70">
        <f>INDEX('Cal Data'!BC$45:BC$1039,$BP70)</f>
        <v>2.2436747128810053E-3</v>
      </c>
      <c r="CP70">
        <f>INDEX('Cal Data'!BD$45:BD$1039,$BP70)</f>
        <v>9.9993069014773107E-5</v>
      </c>
      <c r="CQ70">
        <f>INDEX('Cal Data'!BE$45:BE$1039,$BP70)</f>
        <v>3.8769773108967157E-3</v>
      </c>
      <c r="CR70" t="str">
        <f>INDEX('Cal Data'!BF$45:BF$1039,$BP70)</f>
        <v>OK</v>
      </c>
      <c r="CS70">
        <f>INDEX('Cal Data'!BB$45:BB$1039,$BQ70)</f>
        <v>1.0000242037930047</v>
      </c>
      <c r="CT70">
        <f>INDEX('Cal Data'!BC$45:BC$1039,$BQ70)</f>
        <v>1.5427929570529743E-3</v>
      </c>
      <c r="CU70">
        <f>INDEX('Cal Data'!BD$45:BD$1039,$BQ70)</f>
        <v>4.7732415852999263E-5</v>
      </c>
      <c r="CV70">
        <f>INDEX('Cal Data'!BE$45:BE$1039,$BQ70)</f>
        <v>1.2079099307072932E-3</v>
      </c>
      <c r="CW70" t="str">
        <f>INDEX('Cal Data'!BF$45:BF$1039,$BQ70)</f>
        <v>OK</v>
      </c>
      <c r="CY70" s="14">
        <f t="shared" si="71"/>
        <v>1.0000231426093824</v>
      </c>
      <c r="CZ70" s="14">
        <f t="shared" si="72"/>
        <v>1.5427929570529743E-3</v>
      </c>
      <c r="DA70" s="14">
        <f t="shared" si="73"/>
        <v>4.9630669648321797E-5</v>
      </c>
      <c r="DB70" s="14">
        <f t="shared" si="74"/>
        <v>1.3048579590591875E-3</v>
      </c>
      <c r="DD70" s="14">
        <f t="shared" si="75"/>
        <v>2.9274221258515564E-3</v>
      </c>
      <c r="DE70" s="14">
        <f t="shared" si="76"/>
        <v>5.4827000257632864E-6</v>
      </c>
      <c r="DF70" s="23">
        <f t="shared" si="77"/>
        <v>-0.78539819495926921</v>
      </c>
      <c r="DG70" s="23">
        <f t="shared" si="78"/>
        <v>1.6823834368167299E-3</v>
      </c>
      <c r="DH70" s="14">
        <f t="shared" si="49"/>
        <v>2.0699999712522027E-3</v>
      </c>
      <c r="DI70" s="14">
        <f t="shared" si="50"/>
        <v>5.2113377459521679E-6</v>
      </c>
      <c r="DJ70" s="14">
        <f t="shared" si="51"/>
        <v>-2.0700001019181439E-3</v>
      </c>
      <c r="DK70" s="14">
        <f t="shared" si="52"/>
        <v>5.2113377811028689E-6</v>
      </c>
    </row>
    <row r="71" spans="1:115" x14ac:dyDescent="0.25">
      <c r="A71" s="7">
        <v>3</v>
      </c>
      <c r="B71" s="7" t="s">
        <v>3</v>
      </c>
      <c r="C71" s="10">
        <v>100</v>
      </c>
      <c r="D71" s="41"/>
      <c r="E71" s="19">
        <v>-0.71609007831560878</v>
      </c>
      <c r="F71" s="19">
        <v>6.4972909149625538E-4</v>
      </c>
      <c r="G71" s="19">
        <v>-1.6390084652102355</v>
      </c>
      <c r="H71" s="19">
        <v>1.1175001801314419E-3</v>
      </c>
      <c r="I71" s="8" t="s">
        <v>3</v>
      </c>
      <c r="J71" s="33"/>
      <c r="K71" s="19">
        <v>-9.6453084398738845E-4</v>
      </c>
      <c r="L71" s="19">
        <v>7.2197298342043708E-4</v>
      </c>
      <c r="M71" s="19">
        <v>9.2409663540286271E-4</v>
      </c>
      <c r="N71" s="19">
        <v>4.6453773530609016E-4</v>
      </c>
      <c r="O71" s="8" t="s">
        <v>3</v>
      </c>
      <c r="Q71" s="20">
        <f t="shared" si="53"/>
        <v>-0.71500003485138519</v>
      </c>
      <c r="R71" s="20">
        <f t="shared" si="54"/>
        <v>5.1960152764767599E-3</v>
      </c>
      <c r="S71" s="20">
        <f t="shared" si="55"/>
        <v>-1.6400000037680074</v>
      </c>
      <c r="T71" s="20">
        <f t="shared" si="56"/>
        <v>3.9720618802373984E-3</v>
      </c>
      <c r="U71" s="42" t="str">
        <f t="shared" si="57"/>
        <v>m</v>
      </c>
      <c r="W71" s="56" t="str">
        <f t="shared" si="29"/>
        <v>OK</v>
      </c>
      <c r="Y71" s="20">
        <v>-0.71499999999999997</v>
      </c>
      <c r="Z71" s="20"/>
      <c r="AA71" s="20">
        <v>-1.64</v>
      </c>
      <c r="AB71" s="20"/>
      <c r="AC71" t="str">
        <f t="shared" si="30"/>
        <v>m</v>
      </c>
      <c r="AE71" s="20">
        <f t="shared" si="31"/>
        <v>-3.485138522218989E-8</v>
      </c>
      <c r="AF71" s="20">
        <f t="shared" si="58"/>
        <v>5.1960152764767599E-3</v>
      </c>
      <c r="AG71" s="20">
        <f t="shared" si="32"/>
        <v>-3.7680074616019965E-9</v>
      </c>
      <c r="AH71" s="20">
        <f t="shared" si="59"/>
        <v>3.9720618802373984E-3</v>
      </c>
      <c r="AI71" t="str">
        <f t="shared" si="33"/>
        <v>m</v>
      </c>
      <c r="AJ71" s="20">
        <f t="shared" si="34"/>
        <v>-1.2554747162141222E-4</v>
      </c>
      <c r="AK71" s="20"/>
      <c r="AL71" s="20">
        <f t="shared" si="35"/>
        <v>6.7438154361498803E-5</v>
      </c>
      <c r="AM71" s="20"/>
      <c r="AN71" t="str">
        <f t="shared" si="36"/>
        <v>m</v>
      </c>
      <c r="AP71" s="11">
        <f t="shared" si="60"/>
        <v>100</v>
      </c>
      <c r="AQ71" s="11" t="str">
        <f t="shared" si="61"/>
        <v>Hz</v>
      </c>
      <c r="AR71" s="12">
        <f t="shared" si="62"/>
        <v>1E-3</v>
      </c>
      <c r="AS71" s="13">
        <f t="shared" si="37"/>
        <v>-7.1512554747162136E-4</v>
      </c>
      <c r="AT71" s="13">
        <f t="shared" si="38"/>
        <v>9.7128414026254759E-7</v>
      </c>
      <c r="AU71" s="13">
        <f t="shared" si="39"/>
        <v>-1.6399325618456384E-3</v>
      </c>
      <c r="AV71" s="13">
        <f t="shared" si="40"/>
        <v>1.2102074037606594E-6</v>
      </c>
      <c r="AW71" s="17">
        <f t="shared" si="41"/>
        <v>1.7890733232733041E-3</v>
      </c>
      <c r="AX71" s="14">
        <f t="shared" si="42"/>
        <v>1.1752982086214669E-6</v>
      </c>
      <c r="AY71" s="17">
        <f t="shared" si="43"/>
        <v>-1.9820059555993115</v>
      </c>
      <c r="AZ71" s="13">
        <f t="shared" si="44"/>
        <v>5.6635283179673078E-4</v>
      </c>
      <c r="BB71" s="12">
        <f>IFERROR(MATCH(AW71 - 0.000001,'Ref Z list'!$C$10:$C$35,1),1)</f>
        <v>2</v>
      </c>
      <c r="BC71" s="12" t="str">
        <f>INDEX('Ref Z list'!$D$10:$D$35,BB71)</f>
        <v>1m</v>
      </c>
      <c r="BD71" s="12">
        <f>INDEX('Ref Z list'!$C$10:$C$35,BB71)</f>
        <v>1E-3</v>
      </c>
      <c r="BE71" s="12">
        <f>IFERROR(MATCH(AP71&amp;AQ71&amp;A71&amp;B71&amp;BC71,'Cal Data'!$AR$45:$AR$1147,0),0)</f>
        <v>49</v>
      </c>
      <c r="BF71" s="12">
        <f t="shared" si="45"/>
        <v>2</v>
      </c>
      <c r="BG71" s="12" t="str">
        <f>INDEX('Ref Z list'!$D$10:$D$35,BF71+1)</f>
        <v>3m</v>
      </c>
      <c r="BH71" s="12">
        <f>IFERROR(MATCH(AP71&amp;AQ71&amp;A71&amp;B71&amp;BG71,'Cal Data'!$AR$45:$AR$1147,0),0)</f>
        <v>67</v>
      </c>
      <c r="BI71" s="12">
        <f t="shared" si="46"/>
        <v>2</v>
      </c>
      <c r="BJ71" s="12" t="str">
        <f>INDEX('Ref Z list'!$D$10:$D$35,BI71)</f>
        <v>1m</v>
      </c>
      <c r="BK71" s="12" t="str">
        <f>IF(INDEX('Ref Z list'!$D$10:$D$35,BI71+1)=0,BJ71,INDEX('Ref Z list'!$D$10:$D$35,BI71+1))</f>
        <v>3m</v>
      </c>
      <c r="BL71" s="12">
        <f>INDEX('Ref Z list'!$C$10:$C$35,BI71)</f>
        <v>1E-3</v>
      </c>
      <c r="BM71" s="12">
        <f>INDEX('Ref Z list'!$C$10:$C$35,BI71+1)</f>
        <v>3.0000000000000001E-3</v>
      </c>
      <c r="BN71" s="14" t="str">
        <f t="shared" si="47"/>
        <v>100Hz3m1m</v>
      </c>
      <c r="BO71" s="14" t="str">
        <f t="shared" si="48"/>
        <v>100Hz3m3m</v>
      </c>
      <c r="BP71" s="12">
        <f>IFERROR(MATCH(BN71,'Cal Data'!$AR$45:$AR$1147,0),0)</f>
        <v>49</v>
      </c>
      <c r="BQ71" s="12">
        <f>IFERROR(MATCH(BO71,'Cal Data'!$AR$45:$AR$1147,0),0)</f>
        <v>67</v>
      </c>
      <c r="BS71" s="14" t="str">
        <f>INDEX('Cal Data'!AR$45:AR$1147,$BP71)</f>
        <v>100Hz3m1m</v>
      </c>
      <c r="BT71" s="14">
        <f>INDEX('Cal Data'!AS$45:AS$1147,$BP71)</f>
        <v>-5.0984925734423592E-9</v>
      </c>
      <c r="BU71" s="14">
        <f>INDEX('Cal Data'!AT$45:AT$1147,$BP71)</f>
        <v>1.912258423612993E-3</v>
      </c>
      <c r="BV71" s="14">
        <f>INDEX('Cal Data'!AU$45:AU$1147,$BP71)</f>
        <v>1.0001552949456867E-7</v>
      </c>
      <c r="BW71" s="14">
        <f>INDEX('Cal Data'!AV$45:AV$1147,$BP71)</f>
        <v>1.0443911748955108E-3</v>
      </c>
      <c r="BX71" s="14" t="str">
        <f>INDEX('Cal Data'!AR$45:AR$1147,$BQ71)</f>
        <v>100Hz3m3m</v>
      </c>
      <c r="BY71" s="14">
        <f>INDEX('Cal Data'!AS$45:AS$1147,$BQ71)</f>
        <v>7.2516779157927314E-8</v>
      </c>
      <c r="BZ71" s="14">
        <f>INDEX('Cal Data'!AT$45:AT$1147,$BQ71)</f>
        <v>3.7581317586080432E-3</v>
      </c>
      <c r="CA71" s="14">
        <f>INDEX('Cal Data'!AU$45:AU$1147,$BQ71)</f>
        <v>1.4331717108838249E-7</v>
      </c>
      <c r="CB71" s="14">
        <f>INDEX('Cal Data'!AV$45:AV$1147,$BQ71)</f>
        <v>2.4723722788072191E-3</v>
      </c>
      <c r="CD71" s="14">
        <f t="shared" si="63"/>
        <v>2.5523577627473846E-8</v>
      </c>
      <c r="CE71" s="14">
        <f t="shared" si="64"/>
        <v>3.7581317586080432E-3</v>
      </c>
      <c r="CF71" s="14">
        <f t="shared" si="65"/>
        <v>1.1709961461237877E-7</v>
      </c>
      <c r="CG71" s="14">
        <f t="shared" si="66"/>
        <v>1.6077820725130575E-3</v>
      </c>
      <c r="CI71" s="14">
        <f t="shared" si="67"/>
        <v>-7.1510002389399386E-4</v>
      </c>
      <c r="CJ71" s="14">
        <f t="shared" si="68"/>
        <v>3.7581322606621906E-3</v>
      </c>
      <c r="CK71" s="14">
        <f t="shared" si="69"/>
        <v>-1.639815462231026E-3</v>
      </c>
      <c r="CL71" s="14">
        <f t="shared" si="70"/>
        <v>1.6077838944031698E-3</v>
      </c>
      <c r="CN71">
        <f>INDEX('Cal Data'!BB$45:BB$1039,$BP71)</f>
        <v>0.99999498844289736</v>
      </c>
      <c r="CO71">
        <f>INDEX('Cal Data'!BC$45:BC$1039,$BP71)</f>
        <v>2.2436747128810053E-3</v>
      </c>
      <c r="CP71">
        <f>INDEX('Cal Data'!BD$45:BD$1039,$BP71)</f>
        <v>9.9993069014773107E-5</v>
      </c>
      <c r="CQ71">
        <f>INDEX('Cal Data'!BE$45:BE$1039,$BP71)</f>
        <v>3.8769773108967157E-3</v>
      </c>
      <c r="CR71" t="str">
        <f>INDEX('Cal Data'!BF$45:BF$1039,$BP71)</f>
        <v>OK</v>
      </c>
      <c r="CS71">
        <f>INDEX('Cal Data'!BB$45:BB$1039,$BQ71)</f>
        <v>1.0000242037930047</v>
      </c>
      <c r="CT71">
        <f>INDEX('Cal Data'!BC$45:BC$1039,$BQ71)</f>
        <v>1.5427929570529743E-3</v>
      </c>
      <c r="CU71">
        <f>INDEX('Cal Data'!BD$45:BD$1039,$BQ71)</f>
        <v>4.7732415852999263E-5</v>
      </c>
      <c r="CV71">
        <f>INDEX('Cal Data'!BE$45:BE$1039,$BQ71)</f>
        <v>1.2079099307072932E-3</v>
      </c>
      <c r="CW71" t="str">
        <f>INDEX('Cal Data'!BF$45:BF$1039,$BQ71)</f>
        <v>OK</v>
      </c>
      <c r="CY71" s="14">
        <f t="shared" si="71"/>
        <v>1.0000065149695974</v>
      </c>
      <c r="CZ71" s="14">
        <f t="shared" si="72"/>
        <v>1.5427929570529743E-3</v>
      </c>
      <c r="DA71" s="14">
        <f t="shared" si="73"/>
        <v>7.9374325381375912E-5</v>
      </c>
      <c r="DB71" s="14">
        <f t="shared" si="74"/>
        <v>2.8239323770334959E-3</v>
      </c>
      <c r="DD71" s="14">
        <f t="shared" si="75"/>
        <v>1.7890849790316128E-3</v>
      </c>
      <c r="DE71" s="14">
        <f t="shared" si="76"/>
        <v>3.6254434784454805E-6</v>
      </c>
      <c r="DF71" s="23">
        <f t="shared" si="77"/>
        <v>-1.9819265812739302</v>
      </c>
      <c r="DG71" s="23">
        <f t="shared" si="78"/>
        <v>3.0426331015084213E-3</v>
      </c>
      <c r="DH71" s="14">
        <f t="shared" si="49"/>
        <v>-7.1500003485138516E-4</v>
      </c>
      <c r="DI71" s="14">
        <f t="shared" si="50"/>
        <v>5.1960152764767599E-6</v>
      </c>
      <c r="DJ71" s="14">
        <f t="shared" si="51"/>
        <v>-1.6400000037680074E-3</v>
      </c>
      <c r="DK71" s="14">
        <f t="shared" si="52"/>
        <v>3.9720618802373982E-6</v>
      </c>
    </row>
    <row r="72" spans="1:115" x14ac:dyDescent="0.25">
      <c r="A72" s="7">
        <v>10</v>
      </c>
      <c r="B72" s="7" t="s">
        <v>3</v>
      </c>
      <c r="C72" s="10">
        <v>0.01</v>
      </c>
      <c r="D72" s="41"/>
      <c r="E72" s="19">
        <v>5.9515249781906991</v>
      </c>
      <c r="F72" s="19">
        <v>1.1492326184004763E-3</v>
      </c>
      <c r="G72" s="19">
        <v>7.4481103911324587</v>
      </c>
      <c r="H72" s="19">
        <v>6.7172776943228189E-4</v>
      </c>
      <c r="I72" s="8" t="s">
        <v>3</v>
      </c>
      <c r="J72" s="33"/>
      <c r="K72" s="19">
        <v>1.4224184067024653E-3</v>
      </c>
      <c r="L72" s="19">
        <v>3.6980581132929976E-4</v>
      </c>
      <c r="M72" s="19">
        <v>-8.1298274662669468E-4</v>
      </c>
      <c r="N72" s="19">
        <v>8.4524385753957727E-5</v>
      </c>
      <c r="O72" s="8" t="s">
        <v>3</v>
      </c>
      <c r="Q72" s="20">
        <f t="shared" si="53"/>
        <v>5.9500001450406046</v>
      </c>
      <c r="R72" s="20">
        <f t="shared" si="54"/>
        <v>3.37068142282116E-3</v>
      </c>
      <c r="S72" s="20">
        <f t="shared" si="55"/>
        <v>7.4500001318833053</v>
      </c>
      <c r="T72" s="20">
        <f t="shared" si="56"/>
        <v>3.508541340287052E-3</v>
      </c>
      <c r="U72" s="42" t="str">
        <f t="shared" si="57"/>
        <v>m</v>
      </c>
      <c r="W72" s="56" t="str">
        <f t="shared" si="29"/>
        <v>OK</v>
      </c>
      <c r="Y72" s="20">
        <v>5.95</v>
      </c>
      <c r="Z72" s="20"/>
      <c r="AA72" s="20">
        <v>7.45</v>
      </c>
      <c r="AB72" s="20"/>
      <c r="AC72" t="str">
        <f t="shared" si="30"/>
        <v>m</v>
      </c>
      <c r="AE72" s="20">
        <f t="shared" si="31"/>
        <v>1.4504060441566935E-7</v>
      </c>
      <c r="AF72" s="20">
        <f t="shared" si="58"/>
        <v>3.37068142282116E-3</v>
      </c>
      <c r="AG72" s="20">
        <f t="shared" si="32"/>
        <v>1.318833051655588E-7</v>
      </c>
      <c r="AH72" s="20">
        <f t="shared" si="59"/>
        <v>3.508541340287052E-3</v>
      </c>
      <c r="AI72" t="str">
        <f t="shared" si="33"/>
        <v>m</v>
      </c>
      <c r="AJ72" s="20">
        <f t="shared" si="34"/>
        <v>1.0255978399609234E-4</v>
      </c>
      <c r="AK72" s="20"/>
      <c r="AL72" s="20">
        <f t="shared" si="35"/>
        <v>-1.0766261209145256E-3</v>
      </c>
      <c r="AM72" s="20"/>
      <c r="AN72" t="str">
        <f t="shared" si="36"/>
        <v>m</v>
      </c>
      <c r="AP72" s="11">
        <f t="shared" si="60"/>
        <v>10</v>
      </c>
      <c r="AQ72" s="11" t="str">
        <f t="shared" si="61"/>
        <v>mHz</v>
      </c>
      <c r="AR72" s="12">
        <f t="shared" si="62"/>
        <v>1E-3</v>
      </c>
      <c r="AS72" s="13">
        <f t="shared" si="37"/>
        <v>5.9501025597839966E-3</v>
      </c>
      <c r="AT72" s="13">
        <f t="shared" si="38"/>
        <v>1.2072663124963508E-6</v>
      </c>
      <c r="AU72" s="13">
        <f t="shared" si="39"/>
        <v>7.4489233738790862E-3</v>
      </c>
      <c r="AV72" s="13">
        <f t="shared" si="40"/>
        <v>6.7702479128430203E-7</v>
      </c>
      <c r="AW72" s="17">
        <f t="shared" si="41"/>
        <v>9.5336341392918082E-3</v>
      </c>
      <c r="AX72" s="14">
        <f t="shared" si="42"/>
        <v>9.2062228784413893E-7</v>
      </c>
      <c r="AY72" s="17">
        <f t="shared" si="43"/>
        <v>0.89679550527382745</v>
      </c>
      <c r="AZ72" s="13">
        <f t="shared" si="44"/>
        <v>1.0841515287216821E-4</v>
      </c>
      <c r="BB72" s="12">
        <f>IFERROR(MATCH(AW72 - 0.000001,'Ref Z list'!$C$10:$C$35,1),1)</f>
        <v>3</v>
      </c>
      <c r="BC72" s="12" t="str">
        <f>INDEX('Ref Z list'!$D$10:$D$35,BB72)</f>
        <v>3m</v>
      </c>
      <c r="BD72" s="12">
        <f>INDEX('Ref Z list'!$C$10:$C$35,BB72)</f>
        <v>3.0000000000000001E-3</v>
      </c>
      <c r="BE72" s="12">
        <f>IFERROR(MATCH(AP72&amp;AQ72&amp;A72&amp;B72&amp;BC72,'Cal Data'!$AR$45:$AR$1147,0),0)</f>
        <v>73</v>
      </c>
      <c r="BF72" s="12">
        <f t="shared" si="45"/>
        <v>3</v>
      </c>
      <c r="BG72" s="12" t="str">
        <f>INDEX('Ref Z list'!$D$10:$D$35,BF72+1)</f>
        <v>10m</v>
      </c>
      <c r="BH72" s="12">
        <f>IFERROR(MATCH(AP72&amp;AQ72&amp;A72&amp;B72&amp;BG72,'Cal Data'!$AR$45:$AR$1147,0),0)</f>
        <v>91</v>
      </c>
      <c r="BI72" s="12">
        <f t="shared" si="46"/>
        <v>3</v>
      </c>
      <c r="BJ72" s="12" t="str">
        <f>INDEX('Ref Z list'!$D$10:$D$35,BI72)</f>
        <v>3m</v>
      </c>
      <c r="BK72" s="12" t="str">
        <f>IF(INDEX('Ref Z list'!$D$10:$D$35,BI72+1)=0,BJ72,INDEX('Ref Z list'!$D$10:$D$35,BI72+1))</f>
        <v>10m</v>
      </c>
      <c r="BL72" s="12">
        <f>INDEX('Ref Z list'!$C$10:$C$35,BI72)</f>
        <v>3.0000000000000001E-3</v>
      </c>
      <c r="BM72" s="12">
        <f>INDEX('Ref Z list'!$C$10:$C$35,BI72+1)</f>
        <v>0.01</v>
      </c>
      <c r="BN72" s="14" t="str">
        <f t="shared" si="47"/>
        <v>10mHz10m3m</v>
      </c>
      <c r="BO72" s="14" t="str">
        <f t="shared" si="48"/>
        <v>10mHz10m10m</v>
      </c>
      <c r="BP72" s="12">
        <f>IFERROR(MATCH(BN72,'Cal Data'!$AR$45:$AR$1147,0),0)</f>
        <v>73</v>
      </c>
      <c r="BQ72" s="12">
        <f>IFERROR(MATCH(BO72,'Cal Data'!$AR$45:$AR$1147,0),0)</f>
        <v>91</v>
      </c>
      <c r="BS72" s="14" t="str">
        <f>INDEX('Cal Data'!AR$45:AR$1147,$BP72)</f>
        <v>10mHz10m3m</v>
      </c>
      <c r="BT72" s="14">
        <f>INDEX('Cal Data'!AS$45:AS$1147,$BP72)</f>
        <v>-1.2909050680623077E-7</v>
      </c>
      <c r="BU72" s="14">
        <f>INDEX('Cal Data'!AT$45:AT$1147,$BP72)</f>
        <v>1.7510703772519202E-3</v>
      </c>
      <c r="BV72" s="14">
        <f>INDEX('Cal Data'!AU$45:AU$1147,$BP72)</f>
        <v>2.9998066178013193E-7</v>
      </c>
      <c r="BW72" s="14">
        <f>INDEX('Cal Data'!AV$45:AV$1147,$BP72)</f>
        <v>2.8599550516233453E-3</v>
      </c>
      <c r="BX72" s="14" t="str">
        <f>INDEX('Cal Data'!AR$45:AR$1147,$BQ72)</f>
        <v>10mHz10m10m</v>
      </c>
      <c r="BY72" s="14">
        <f>INDEX('Cal Data'!AS$45:AS$1147,$BQ72)</f>
        <v>9.0451340655980927E-7</v>
      </c>
      <c r="BZ72" s="14">
        <f>INDEX('Cal Data'!AT$45:AT$1147,$BQ72)</f>
        <v>2.9623077201558451E-3</v>
      </c>
      <c r="CA72" s="14">
        <f>INDEX('Cal Data'!AU$45:AU$1147,$BQ72)</f>
        <v>7.7359208296480416E-7</v>
      </c>
      <c r="CB72" s="14">
        <f>INDEX('Cal Data'!AV$45:AV$1147,$BQ72)</f>
        <v>2.8383763151845331E-4</v>
      </c>
      <c r="CD72" s="14">
        <f t="shared" si="63"/>
        <v>8.3565089531862241E-7</v>
      </c>
      <c r="CE72" s="14">
        <f t="shared" si="64"/>
        <v>2.9623077201558451E-3</v>
      </c>
      <c r="CF72" s="14">
        <f t="shared" si="65"/>
        <v>7.4203834038165844E-7</v>
      </c>
      <c r="CG72" s="14">
        <f t="shared" si="66"/>
        <v>4.5546809122025108E-4</v>
      </c>
      <c r="CI72" s="14">
        <f t="shared" si="67"/>
        <v>5.9509382106793154E-3</v>
      </c>
      <c r="CJ72" s="14">
        <f t="shared" si="68"/>
        <v>2.9623087041803589E-3</v>
      </c>
      <c r="CK72" s="14">
        <f t="shared" si="69"/>
        <v>7.449665412219468E-3</v>
      </c>
      <c r="CL72" s="14">
        <f t="shared" si="70"/>
        <v>4.5547010392570336E-4</v>
      </c>
      <c r="CN72">
        <f>INDEX('Cal Data'!BB$45:BB$1039,$BP72)</f>
        <v>0.9999569630742402</v>
      </c>
      <c r="CO72">
        <f>INDEX('Cal Data'!BC$45:BC$1039,$BP72)</f>
        <v>1.4151173987529413E-3</v>
      </c>
      <c r="CP72">
        <f>INDEX('Cal Data'!BD$45:BD$1039,$BP72)</f>
        <v>1.000010963030411E-4</v>
      </c>
      <c r="CQ72">
        <f>INDEX('Cal Data'!BE$45:BE$1039,$BP72)</f>
        <v>1.085068979309857E-3</v>
      </c>
      <c r="CR72" t="str">
        <f>INDEX('Cal Data'!BF$45:BF$1039,$BP72)</f>
        <v>OK</v>
      </c>
      <c r="CS72">
        <f>INDEX('Cal Data'!BB$45:BB$1039,$BQ72)</f>
        <v>1.0000904370057937</v>
      </c>
      <c r="CT72">
        <f>INDEX('Cal Data'!BC$45:BC$1039,$BQ72)</f>
        <v>3.4134279781160141E-4</v>
      </c>
      <c r="CU72">
        <f>INDEX('Cal Data'!BD$45:BD$1039,$BQ72)</f>
        <v>7.7368834011247537E-5</v>
      </c>
      <c r="CV72">
        <f>INDEX('Cal Data'!BE$45:BE$1039,$BQ72)</f>
        <v>1.840872973258472E-4</v>
      </c>
      <c r="CW72" t="str">
        <f>INDEX('Cal Data'!BF$45:BF$1039,$BQ72)</f>
        <v>OK</v>
      </c>
      <c r="CY72" s="14">
        <f t="shared" si="71"/>
        <v>1.0000815444793694</v>
      </c>
      <c r="CZ72" s="14">
        <f t="shared" si="72"/>
        <v>3.4134279781160141E-4</v>
      </c>
      <c r="DA72" s="14">
        <f t="shared" si="73"/>
        <v>7.8876678937459796E-5</v>
      </c>
      <c r="DB72" s="14">
        <f t="shared" si="74"/>
        <v>2.4411402555453107E-4</v>
      </c>
      <c r="DD72" s="14">
        <f t="shared" si="75"/>
        <v>9.5344115545241952E-3</v>
      </c>
      <c r="DE72" s="14">
        <f t="shared" si="76"/>
        <v>3.7390162236018036E-6</v>
      </c>
      <c r="DF72" s="23">
        <f t="shared" si="77"/>
        <v>0.89687438195276492</v>
      </c>
      <c r="DG72" s="23">
        <f t="shared" si="78"/>
        <v>3.2650733370266074E-4</v>
      </c>
      <c r="DH72" s="14">
        <f t="shared" si="49"/>
        <v>5.950000145040605E-3</v>
      </c>
      <c r="DI72" s="14">
        <f t="shared" si="50"/>
        <v>3.3706814228211598E-6</v>
      </c>
      <c r="DJ72" s="14">
        <f t="shared" si="51"/>
        <v>7.4500001318833055E-3</v>
      </c>
      <c r="DK72" s="14">
        <f t="shared" si="52"/>
        <v>3.5085413402870523E-6</v>
      </c>
    </row>
    <row r="73" spans="1:115" x14ac:dyDescent="0.25">
      <c r="A73" s="7">
        <v>100</v>
      </c>
      <c r="B73" s="7" t="s">
        <v>3</v>
      </c>
      <c r="C73" s="10">
        <v>0.5</v>
      </c>
      <c r="D73" s="41"/>
      <c r="E73" s="19">
        <v>-4.5836386139554035</v>
      </c>
      <c r="F73" s="19">
        <v>1.6700886484514637E-3</v>
      </c>
      <c r="G73" s="19">
        <v>-49.500111571745549</v>
      </c>
      <c r="H73" s="19">
        <v>-2.6260140974265685E-4</v>
      </c>
      <c r="I73" s="8" t="s">
        <v>3</v>
      </c>
      <c r="J73" s="33"/>
      <c r="K73" s="19">
        <v>-1.3894674019906048E-3</v>
      </c>
      <c r="L73" s="19">
        <v>2.6129762429222286E-4</v>
      </c>
      <c r="M73" s="19">
        <v>1.1393624668228689E-3</v>
      </c>
      <c r="N73" s="19">
        <v>3.9473068348746062E-4</v>
      </c>
      <c r="O73" s="8" t="s">
        <v>3</v>
      </c>
      <c r="Q73" s="20">
        <f t="shared" si="53"/>
        <v>-4.5799998639604818</v>
      </c>
      <c r="R73" s="20">
        <f t="shared" si="54"/>
        <v>1.3129681762433912E-2</v>
      </c>
      <c r="S73" s="20">
        <f t="shared" si="55"/>
        <v>-49.500000321456675</v>
      </c>
      <c r="T73" s="20">
        <f t="shared" si="56"/>
        <v>2.8019694481862317E-3</v>
      </c>
      <c r="U73" s="42" t="str">
        <f t="shared" si="57"/>
        <v>m</v>
      </c>
      <c r="W73" s="56" t="str">
        <f t="shared" si="29"/>
        <v>OK</v>
      </c>
      <c r="Y73" s="20">
        <v>-4.58</v>
      </c>
      <c r="Z73" s="20"/>
      <c r="AA73" s="20">
        <v>-49.5</v>
      </c>
      <c r="AB73" s="20"/>
      <c r="AC73" t="str">
        <f t="shared" si="30"/>
        <v>m</v>
      </c>
      <c r="AE73" s="20">
        <f t="shared" si="31"/>
        <v>1.3603951831697714E-7</v>
      </c>
      <c r="AF73" s="20">
        <f t="shared" si="58"/>
        <v>1.3129681762433912E-2</v>
      </c>
      <c r="AG73" s="20">
        <f t="shared" si="32"/>
        <v>-3.2145667461236371E-7</v>
      </c>
      <c r="AH73" s="20">
        <f t="shared" si="59"/>
        <v>2.8019694481862317E-3</v>
      </c>
      <c r="AI73" t="str">
        <f t="shared" si="33"/>
        <v>m</v>
      </c>
      <c r="AJ73" s="20">
        <f t="shared" si="34"/>
        <v>-2.2491465534129063E-3</v>
      </c>
      <c r="AK73" s="20"/>
      <c r="AL73" s="20">
        <f t="shared" si="35"/>
        <v>-1.2509342123721012E-3</v>
      </c>
      <c r="AM73" s="20"/>
      <c r="AN73" t="str">
        <f t="shared" si="36"/>
        <v>m</v>
      </c>
      <c r="AP73" s="11">
        <f t="shared" si="60"/>
        <v>500</v>
      </c>
      <c r="AQ73" s="11" t="str">
        <f t="shared" si="61"/>
        <v>mHz</v>
      </c>
      <c r="AR73" s="12">
        <f t="shared" si="62"/>
        <v>1E-3</v>
      </c>
      <c r="AS73" s="13">
        <f t="shared" si="37"/>
        <v>-4.5822491465534127E-3</v>
      </c>
      <c r="AT73" s="13">
        <f t="shared" si="38"/>
        <v>1.6904060287833795E-6</v>
      </c>
      <c r="AU73" s="13">
        <f t="shared" si="39"/>
        <v>-4.9501250934212371E-2</v>
      </c>
      <c r="AV73" s="13">
        <f t="shared" si="40"/>
        <v>4.7410105767157766E-7</v>
      </c>
      <c r="AW73" s="17">
        <f t="shared" si="41"/>
        <v>4.9712884157861431E-2</v>
      </c>
      <c r="AX73" s="14">
        <f t="shared" si="42"/>
        <v>4.9713126482710172E-7</v>
      </c>
      <c r="AY73" s="17">
        <f t="shared" si="43"/>
        <v>-1.6631016254482975</v>
      </c>
      <c r="AZ73" s="13">
        <f t="shared" si="44"/>
        <v>3.3870031710195585E-5</v>
      </c>
      <c r="BB73" s="12">
        <f>IFERROR(MATCH(AW73 - 0.000001,'Ref Z list'!$C$10:$C$35,1),1)</f>
        <v>4</v>
      </c>
      <c r="BC73" s="12" t="str">
        <f>INDEX('Ref Z list'!$D$10:$D$35,BB73)</f>
        <v>10m</v>
      </c>
      <c r="BD73" s="12">
        <f>INDEX('Ref Z list'!$C$10:$C$35,BB73)</f>
        <v>0.01</v>
      </c>
      <c r="BE73" s="12">
        <f>IFERROR(MATCH(AP73&amp;AQ73&amp;A73&amp;B73&amp;BC73,'Cal Data'!$AR$45:$AR$1147,0),0)</f>
        <v>114</v>
      </c>
      <c r="BF73" s="12">
        <f t="shared" si="45"/>
        <v>4</v>
      </c>
      <c r="BG73" s="12" t="str">
        <f>INDEX('Ref Z list'!$D$10:$D$35,BF73+1)</f>
        <v>100m</v>
      </c>
      <c r="BH73" s="12">
        <f>IFERROR(MATCH(AP73&amp;AQ73&amp;A73&amp;B73&amp;BG73,'Cal Data'!$AR$45:$AR$1147,0),0)</f>
        <v>132</v>
      </c>
      <c r="BI73" s="12">
        <f t="shared" si="46"/>
        <v>4</v>
      </c>
      <c r="BJ73" s="12" t="str">
        <f>INDEX('Ref Z list'!$D$10:$D$35,BI73)</f>
        <v>10m</v>
      </c>
      <c r="BK73" s="12" t="str">
        <f>IF(INDEX('Ref Z list'!$D$10:$D$35,BI73+1)=0,BJ73,INDEX('Ref Z list'!$D$10:$D$35,BI73+1))</f>
        <v>100m</v>
      </c>
      <c r="BL73" s="12">
        <f>INDEX('Ref Z list'!$C$10:$C$35,BI73)</f>
        <v>0.01</v>
      </c>
      <c r="BM73" s="12">
        <f>INDEX('Ref Z list'!$C$10:$C$35,BI73+1)</f>
        <v>0.1</v>
      </c>
      <c r="BN73" s="14" t="str">
        <f t="shared" si="47"/>
        <v>500mHz100m10m</v>
      </c>
      <c r="BO73" s="14" t="str">
        <f t="shared" si="48"/>
        <v>500mHz100m100m</v>
      </c>
      <c r="BP73" s="12">
        <f>IFERROR(MATCH(BN73,'Cal Data'!$AR$45:$AR$1147,0),0)</f>
        <v>114</v>
      </c>
      <c r="BQ73" s="12">
        <f>IFERROR(MATCH(BO73,'Cal Data'!$AR$45:$AR$1147,0),0)</f>
        <v>132</v>
      </c>
      <c r="BS73" s="14" t="str">
        <f>INDEX('Cal Data'!AR$45:AR$1147,$BP73)</f>
        <v>500mHz100m10m</v>
      </c>
      <c r="BT73" s="14">
        <f>INDEX('Cal Data'!AS$45:AS$1147,$BP73)</f>
        <v>2.143429534279262E-7</v>
      </c>
      <c r="BU73" s="14">
        <f>INDEX('Cal Data'!AT$45:AT$1147,$BP73)</f>
        <v>3.7620899347892917E-3</v>
      </c>
      <c r="BV73" s="14">
        <f>INDEX('Cal Data'!AU$45:AU$1147,$BP73)</f>
        <v>9.9997828287271747E-7</v>
      </c>
      <c r="BW73" s="14">
        <f>INDEX('Cal Data'!AV$45:AV$1147,$BP73)</f>
        <v>3.9640742120728781E-3</v>
      </c>
      <c r="BX73" s="14" t="str">
        <f>INDEX('Cal Data'!AR$45:AR$1147,$BQ73)</f>
        <v>500mHz100m100m</v>
      </c>
      <c r="BY73" s="14">
        <f>INDEX('Cal Data'!AS$45:AS$1147,$BQ73)</f>
        <v>-9.3361381955370248E-6</v>
      </c>
      <c r="BZ73" s="14">
        <f>INDEX('Cal Data'!AT$45:AT$1147,$BQ73)</f>
        <v>4.4720053802325653E-3</v>
      </c>
      <c r="CA73" s="14">
        <f>INDEX('Cal Data'!AU$45:AU$1147,$BQ73)</f>
        <v>-2.9789435404344698E-6</v>
      </c>
      <c r="CB73" s="14">
        <f>INDEX('Cal Data'!AV$45:AV$1147,$BQ73)</f>
        <v>1.4134608650714392E-3</v>
      </c>
      <c r="CD73" s="14">
        <f t="shared" si="63"/>
        <v>-3.9998476190241221E-6</v>
      </c>
      <c r="CE73" s="14">
        <f t="shared" si="64"/>
        <v>4.4720053802325653E-3</v>
      </c>
      <c r="CF73" s="14">
        <f t="shared" si="65"/>
        <v>-7.5573795537378374E-7</v>
      </c>
      <c r="CG73" s="14">
        <f t="shared" si="66"/>
        <v>2.8386051856177296E-3</v>
      </c>
      <c r="CI73" s="14">
        <f t="shared" si="67"/>
        <v>-4.5862489941724364E-3</v>
      </c>
      <c r="CJ73" s="14">
        <f t="shared" si="68"/>
        <v>4.4720066581702654E-3</v>
      </c>
      <c r="CK73" s="14">
        <f t="shared" si="69"/>
        <v>-4.9502006672167746E-2</v>
      </c>
      <c r="CL73" s="14">
        <f t="shared" si="70"/>
        <v>2.8386053439855138E-3</v>
      </c>
      <c r="CN73">
        <f>INDEX('Cal Data'!BB$45:BB$1039,$BP73)</f>
        <v>1.0000214353047705</v>
      </c>
      <c r="CO73">
        <f>INDEX('Cal Data'!BC$45:BC$1039,$BP73)</f>
        <v>4.0971176136329857E-4</v>
      </c>
      <c r="CP73">
        <f>INDEX('Cal Data'!BD$45:BD$1039,$BP73)</f>
        <v>1.0000019475179678E-4</v>
      </c>
      <c r="CQ73">
        <f>INDEX('Cal Data'!BE$45:BE$1039,$BP73)</f>
        <v>4.1135196930235118E-4</v>
      </c>
      <c r="CR73" t="str">
        <f>INDEX('Cal Data'!BF$45:BF$1039,$BP73)</f>
        <v>OK</v>
      </c>
      <c r="CS73">
        <f>INDEX('Cal Data'!BB$45:BB$1039,$BQ73)</f>
        <v>0.99990663873195818</v>
      </c>
      <c r="CT73">
        <f>INDEX('Cal Data'!BC$45:BC$1039,$BQ73)</f>
        <v>4.6924440087346638E-5</v>
      </c>
      <c r="CU73">
        <f>INDEX('Cal Data'!BD$45:BD$1039,$BQ73)</f>
        <v>-2.9777353573220354E-5</v>
      </c>
      <c r="CV73">
        <f>INDEX('Cal Data'!BE$45:BE$1039,$BQ73)</f>
        <v>6.0205067665856591E-5</v>
      </c>
      <c r="CW73" t="str">
        <f>INDEX('Cal Data'!BF$45:BF$1039,$BQ73)</f>
        <v>OK</v>
      </c>
      <c r="CY73" s="14">
        <f t="shared" si="71"/>
        <v>0.99997078082701696</v>
      </c>
      <c r="CZ73" s="14">
        <f t="shared" si="72"/>
        <v>4.6924440087346638E-5</v>
      </c>
      <c r="DA73" s="14">
        <f t="shared" si="73"/>
        <v>4.273529760821157E-5</v>
      </c>
      <c r="DB73" s="14">
        <f t="shared" si="74"/>
        <v>2.564069001125504E-4</v>
      </c>
      <c r="DD73" s="14">
        <f t="shared" si="75"/>
        <v>4.9711431588499735E-2</v>
      </c>
      <c r="DE73" s="14">
        <f t="shared" si="76"/>
        <v>2.5357990971303824E-6</v>
      </c>
      <c r="DF73" s="23">
        <f t="shared" si="77"/>
        <v>-1.6630588901506893</v>
      </c>
      <c r="DG73" s="23">
        <f t="shared" si="78"/>
        <v>2.6520409992593634E-4</v>
      </c>
      <c r="DH73" s="14">
        <f t="shared" si="49"/>
        <v>-4.5799998639604817E-3</v>
      </c>
      <c r="DI73" s="14">
        <f t="shared" si="50"/>
        <v>1.3129681762433912E-5</v>
      </c>
      <c r="DJ73" s="14">
        <f t="shared" si="51"/>
        <v>-4.9500000321456676E-2</v>
      </c>
      <c r="DK73" s="14">
        <f t="shared" si="52"/>
        <v>2.8019694481862318E-6</v>
      </c>
    </row>
    <row r="74" spans="1:115" x14ac:dyDescent="0.25">
      <c r="A74" s="7">
        <v>10</v>
      </c>
      <c r="B74" s="7" t="s">
        <v>3</v>
      </c>
      <c r="C74" s="10">
        <v>0.1</v>
      </c>
      <c r="D74" s="41"/>
      <c r="E74" s="19">
        <v>2.6501774548108425</v>
      </c>
      <c r="F74" s="19">
        <v>5.8349048200565846E-4</v>
      </c>
      <c r="G74" s="19">
        <v>0.74536023774984483</v>
      </c>
      <c r="H74" s="19">
        <v>9.068602909967793E-4</v>
      </c>
      <c r="I74" s="8" t="s">
        <v>3</v>
      </c>
      <c r="J74" s="33"/>
      <c r="K74" s="19">
        <v>2.1155416893888645E-4</v>
      </c>
      <c r="L74" s="19">
        <v>1.3535341214930981E-3</v>
      </c>
      <c r="M74" s="19">
        <v>-1.3381679318718294E-3</v>
      </c>
      <c r="N74" s="19">
        <v>2.8502618455897722E-4</v>
      </c>
      <c r="O74" s="8" t="s">
        <v>3</v>
      </c>
      <c r="Q74" s="20">
        <f t="shared" si="53"/>
        <v>2.6500000068944298</v>
      </c>
      <c r="R74" s="20">
        <f t="shared" si="54"/>
        <v>3.0981397578858645E-3</v>
      </c>
      <c r="S74" s="20">
        <f t="shared" si="55"/>
        <v>0.74700001245943992</v>
      </c>
      <c r="T74" s="20">
        <f t="shared" si="56"/>
        <v>3.8632917654471983E-3</v>
      </c>
      <c r="U74" s="42" t="str">
        <f t="shared" si="57"/>
        <v>m</v>
      </c>
      <c r="W74" s="56" t="str">
        <f t="shared" si="29"/>
        <v>Extrapolated</v>
      </c>
      <c r="Y74" s="20">
        <v>2.65</v>
      </c>
      <c r="Z74" s="20"/>
      <c r="AA74" s="20">
        <v>0.747</v>
      </c>
      <c r="AB74" s="20"/>
      <c r="AC74" t="str">
        <f t="shared" si="30"/>
        <v>m</v>
      </c>
      <c r="AE74" s="20">
        <f t="shared" si="31"/>
        <v>6.8944299158602007E-9</v>
      </c>
      <c r="AF74" s="20">
        <f t="shared" si="58"/>
        <v>3.0981397578858645E-3</v>
      </c>
      <c r="AG74" s="20">
        <f t="shared" si="32"/>
        <v>1.2459439924228377E-8</v>
      </c>
      <c r="AH74" s="20">
        <f t="shared" si="59"/>
        <v>3.8632917654471983E-3</v>
      </c>
      <c r="AI74" t="str">
        <f t="shared" si="33"/>
        <v>m</v>
      </c>
      <c r="AJ74" s="20">
        <f t="shared" si="34"/>
        <v>-3.4099358096284504E-5</v>
      </c>
      <c r="AK74" s="20"/>
      <c r="AL74" s="20">
        <f t="shared" si="35"/>
        <v>-3.0159431828336025E-4</v>
      </c>
      <c r="AM74" s="20"/>
      <c r="AN74" t="str">
        <f t="shared" si="36"/>
        <v>m</v>
      </c>
      <c r="AP74" s="11">
        <f t="shared" si="60"/>
        <v>100</v>
      </c>
      <c r="AQ74" s="11" t="str">
        <f t="shared" si="61"/>
        <v>mHz</v>
      </c>
      <c r="AR74" s="12">
        <f t="shared" si="62"/>
        <v>1E-3</v>
      </c>
      <c r="AS74" s="13">
        <f t="shared" si="37"/>
        <v>2.6499659006419037E-3</v>
      </c>
      <c r="AT74" s="13">
        <f t="shared" si="38"/>
        <v>1.4739456437186849E-6</v>
      </c>
      <c r="AU74" s="13">
        <f t="shared" si="39"/>
        <v>7.4669840568171669E-4</v>
      </c>
      <c r="AV74" s="13">
        <f t="shared" si="40"/>
        <v>9.505974506966718E-7</v>
      </c>
      <c r="AW74" s="17">
        <f t="shared" si="41"/>
        <v>2.7531577840023032E-3</v>
      </c>
      <c r="AX74" s="14">
        <f t="shared" si="42"/>
        <v>1.4419361379064519E-6</v>
      </c>
      <c r="AY74" s="17">
        <f t="shared" si="43"/>
        <v>0.27465539108407411</v>
      </c>
      <c r="AZ74" s="13">
        <f t="shared" si="44"/>
        <v>3.6266885305320107E-4</v>
      </c>
      <c r="BB74" s="12">
        <f>IFERROR(MATCH(AW74 - 0.000001,'Ref Z list'!$C$10:$C$35,1),1)</f>
        <v>2</v>
      </c>
      <c r="BC74" s="12" t="str">
        <f>INDEX('Ref Z list'!$D$10:$D$35,BB74)</f>
        <v>1m</v>
      </c>
      <c r="BD74" s="12">
        <f>INDEX('Ref Z list'!$C$10:$C$35,BB74)</f>
        <v>1E-3</v>
      </c>
      <c r="BE74" s="12">
        <f>IFERROR(MATCH(AP74&amp;AQ74&amp;A74&amp;B74&amp;BC74,'Cal Data'!$AR$45:$AR$1147,0),0)</f>
        <v>0</v>
      </c>
      <c r="BF74" s="12">
        <f t="shared" si="45"/>
        <v>3</v>
      </c>
      <c r="BG74" s="12" t="str">
        <f>INDEX('Ref Z list'!$D$10:$D$35,BF74+1)</f>
        <v>10m</v>
      </c>
      <c r="BH74" s="12">
        <f>IFERROR(MATCH(AP74&amp;AQ74&amp;A74&amp;B74&amp;BG74,'Cal Data'!$AR$45:$AR$1147,0),0)</f>
        <v>94</v>
      </c>
      <c r="BI74" s="12">
        <f t="shared" si="46"/>
        <v>3</v>
      </c>
      <c r="BJ74" s="12" t="str">
        <f>INDEX('Ref Z list'!$D$10:$D$35,BI74)</f>
        <v>3m</v>
      </c>
      <c r="BK74" s="12" t="str">
        <f>IF(INDEX('Ref Z list'!$D$10:$D$35,BI74+1)=0,BJ74,INDEX('Ref Z list'!$D$10:$D$35,BI74+1))</f>
        <v>10m</v>
      </c>
      <c r="BL74" s="12">
        <f>INDEX('Ref Z list'!$C$10:$C$35,BI74)</f>
        <v>3.0000000000000001E-3</v>
      </c>
      <c r="BM74" s="12">
        <f>INDEX('Ref Z list'!$C$10:$C$35,BI74+1)</f>
        <v>0.01</v>
      </c>
      <c r="BN74" s="14" t="str">
        <f t="shared" si="47"/>
        <v>100mHz10m3m</v>
      </c>
      <c r="BO74" s="14" t="str">
        <f t="shared" si="48"/>
        <v>100mHz10m10m</v>
      </c>
      <c r="BP74" s="12">
        <f>IFERROR(MATCH(BN74,'Cal Data'!$AR$45:$AR$1147,0),0)</f>
        <v>76</v>
      </c>
      <c r="BQ74" s="12">
        <f>IFERROR(MATCH(BO74,'Cal Data'!$AR$45:$AR$1147,0),0)</f>
        <v>94</v>
      </c>
      <c r="BS74" s="14" t="str">
        <f>INDEX('Cal Data'!AR$45:AR$1147,$BP74)</f>
        <v>100mHz10m3m</v>
      </c>
      <c r="BT74" s="14">
        <f>INDEX('Cal Data'!AS$45:AS$1147,$BP74)</f>
        <v>1.1844716423913687E-7</v>
      </c>
      <c r="BU74" s="14">
        <f>INDEX('Cal Data'!AT$45:AT$1147,$BP74)</f>
        <v>1.542492127678064E-4</v>
      </c>
      <c r="BV74" s="14">
        <f>INDEX('Cal Data'!AU$45:AU$1147,$BP74)</f>
        <v>2.9998842991864487E-7</v>
      </c>
      <c r="BW74" s="14">
        <f>INDEX('Cal Data'!AV$45:AV$1147,$BP74)</f>
        <v>3.4865347207752909E-3</v>
      </c>
      <c r="BX74" s="14" t="str">
        <f>INDEX('Cal Data'!AR$45:AR$1147,$BQ74)</f>
        <v>100mHz10m10m</v>
      </c>
      <c r="BY74" s="14">
        <f>INDEX('Cal Data'!AS$45:AS$1147,$BQ74)</f>
        <v>-2.0872172335449635E-7</v>
      </c>
      <c r="BZ74" s="14">
        <f>INDEX('Cal Data'!AT$45:AT$1147,$BQ74)</f>
        <v>1.8693371094764377E-4</v>
      </c>
      <c r="CA74" s="14">
        <f>INDEX('Cal Data'!AU$45:AU$1147,$BQ74)</f>
        <v>4.1139516846633625E-7</v>
      </c>
      <c r="CB74" s="14">
        <f>INDEX('Cal Data'!AV$45:AV$1147,$BQ74)</f>
        <v>1.3083272063759638E-3</v>
      </c>
      <c r="CD74" s="14">
        <f t="shared" si="63"/>
        <v>1.2998417755615314E-7</v>
      </c>
      <c r="CE74" s="14">
        <f t="shared" si="64"/>
        <v>1.8693371094764377E-4</v>
      </c>
      <c r="CF74" s="14">
        <f t="shared" si="65"/>
        <v>2.9605987474433225E-7</v>
      </c>
      <c r="CG74" s="14">
        <f t="shared" si="66"/>
        <v>3.5633452307406001E-3</v>
      </c>
      <c r="CI74" s="14">
        <f t="shared" si="67"/>
        <v>2.6500958848194598E-3</v>
      </c>
      <c r="CJ74" s="14">
        <f t="shared" si="68"/>
        <v>1.8695695320500861E-4</v>
      </c>
      <c r="CK74" s="14">
        <f t="shared" si="69"/>
        <v>7.4699446555646107E-4</v>
      </c>
      <c r="CL74" s="14">
        <f t="shared" si="70"/>
        <v>3.5633457379243786E-3</v>
      </c>
      <c r="CN74">
        <f>INDEX('Cal Data'!BB$45:BB$1039,$BP74)</f>
        <v>1.0000395111550595</v>
      </c>
      <c r="CO74">
        <f>INDEX('Cal Data'!BC$45:BC$1039,$BP74)</f>
        <v>5.447143860850801E-4</v>
      </c>
      <c r="CP74">
        <f>INDEX('Cal Data'!BD$45:BD$1039,$BP74)</f>
        <v>1.000035241086759E-4</v>
      </c>
      <c r="CQ74">
        <f>INDEX('Cal Data'!BE$45:BE$1039,$BP74)</f>
        <v>1.1897596712152172E-3</v>
      </c>
      <c r="CR74" t="str">
        <f>INDEX('Cal Data'!BF$45:BF$1039,$BP74)</f>
        <v>OK</v>
      </c>
      <c r="CS74">
        <f>INDEX('Cal Data'!BB$45:BB$1039,$BQ74)</f>
        <v>0.99997912939640932</v>
      </c>
      <c r="CT74">
        <f>INDEX('Cal Data'!BC$45:BC$1039,$BQ74)</f>
        <v>3.2930338344180221E-4</v>
      </c>
      <c r="CU74">
        <f>INDEX('Cal Data'!BD$45:BD$1039,$BQ74)</f>
        <v>4.1139177307749348E-5</v>
      </c>
      <c r="CV74">
        <f>INDEX('Cal Data'!BE$45:BE$1039,$BQ74)</f>
        <v>1.5822408864137006E-4</v>
      </c>
      <c r="CW74" t="str">
        <f>INDEX('Cal Data'!BF$45:BF$1039,$BQ74)</f>
        <v>OK</v>
      </c>
      <c r="CY74" s="14">
        <f t="shared" si="71"/>
        <v>1.0000416404075039</v>
      </c>
      <c r="CZ74" s="14">
        <f t="shared" si="72"/>
        <v>3.2930338344180221E-4</v>
      </c>
      <c r="DA74" s="14">
        <f t="shared" si="73"/>
        <v>1.0207926779547557E-4</v>
      </c>
      <c r="DB74" s="14">
        <f t="shared" si="74"/>
        <v>1.2261348896556463E-3</v>
      </c>
      <c r="DD74" s="14">
        <f t="shared" si="75"/>
        <v>2.7532724266143517E-3</v>
      </c>
      <c r="DE74" s="14">
        <f t="shared" si="76"/>
        <v>3.0230260824269737E-6</v>
      </c>
      <c r="DF74" s="23">
        <f t="shared" si="77"/>
        <v>0.27475747035186959</v>
      </c>
      <c r="DG74" s="23">
        <f t="shared" si="78"/>
        <v>1.4246127738900003E-3</v>
      </c>
      <c r="DH74" s="14">
        <f t="shared" si="49"/>
        <v>2.6500000068944299E-3</v>
      </c>
      <c r="DI74" s="14">
        <f t="shared" si="50"/>
        <v>3.0981397578858645E-6</v>
      </c>
      <c r="DJ74" s="14">
        <f t="shared" si="51"/>
        <v>7.4700001245943989E-4</v>
      </c>
      <c r="DK74" s="14">
        <f t="shared" si="52"/>
        <v>3.8632917654471983E-6</v>
      </c>
    </row>
    <row r="75" spans="1:115" x14ac:dyDescent="0.25">
      <c r="A75" s="7">
        <v>10</v>
      </c>
      <c r="B75" s="7" t="s">
        <v>3</v>
      </c>
      <c r="C75" s="10">
        <v>0.02</v>
      </c>
      <c r="D75" s="41"/>
      <c r="E75" s="19">
        <v>2.3703664804117097</v>
      </c>
      <c r="F75" s="19">
        <v>1.5429918953051823E-3</v>
      </c>
      <c r="G75" s="19">
        <v>-2.421668251342699</v>
      </c>
      <c r="H75" s="19">
        <v>1.075453152489533E-3</v>
      </c>
      <c r="I75" s="8" t="s">
        <v>3</v>
      </c>
      <c r="J75" s="33"/>
      <c r="K75" s="19">
        <v>3.9649462207087685E-4</v>
      </c>
      <c r="L75" s="19">
        <v>3.1567321780629349E-4</v>
      </c>
      <c r="M75" s="19">
        <v>-1.2185081321062412E-3</v>
      </c>
      <c r="N75" s="19">
        <v>1.8115940898688822E-3</v>
      </c>
      <c r="O75" s="8" t="s">
        <v>3</v>
      </c>
      <c r="Q75" s="20">
        <f t="shared" si="53"/>
        <v>2.3699999945741466</v>
      </c>
      <c r="R75" s="20">
        <f t="shared" si="54"/>
        <v>4.2041811018663292E-3</v>
      </c>
      <c r="S75" s="20">
        <f t="shared" si="55"/>
        <v>-2.4199999927940521</v>
      </c>
      <c r="T75" s="20">
        <f t="shared" si="56"/>
        <v>4.1915946920770483E-3</v>
      </c>
      <c r="U75" s="42" t="str">
        <f t="shared" si="57"/>
        <v>m</v>
      </c>
      <c r="W75" s="56" t="str">
        <f t="shared" si="29"/>
        <v>OK</v>
      </c>
      <c r="Y75" s="20">
        <v>2.37</v>
      </c>
      <c r="Z75" s="20"/>
      <c r="AA75" s="20">
        <v>-2.42</v>
      </c>
      <c r="AB75" s="20"/>
      <c r="AC75" t="str">
        <f t="shared" si="30"/>
        <v>m</v>
      </c>
      <c r="AE75" s="20">
        <f t="shared" si="31"/>
        <v>-5.4258535442386346E-9</v>
      </c>
      <c r="AF75" s="20">
        <f t="shared" si="58"/>
        <v>4.2041811018663292E-3</v>
      </c>
      <c r="AG75" s="20">
        <f t="shared" si="32"/>
        <v>7.2059478384289832E-9</v>
      </c>
      <c r="AH75" s="20">
        <f t="shared" si="59"/>
        <v>4.1915946920770483E-3</v>
      </c>
      <c r="AI75" t="str">
        <f t="shared" si="33"/>
        <v>m</v>
      </c>
      <c r="AJ75" s="20">
        <f t="shared" si="34"/>
        <v>-3.0014210361084537E-5</v>
      </c>
      <c r="AK75" s="20"/>
      <c r="AL75" s="20">
        <f t="shared" si="35"/>
        <v>-4.4974321059276789E-4</v>
      </c>
      <c r="AM75" s="20"/>
      <c r="AN75" t="str">
        <f t="shared" si="36"/>
        <v>m</v>
      </c>
      <c r="AP75" s="11">
        <f t="shared" si="60"/>
        <v>20</v>
      </c>
      <c r="AQ75" s="11" t="str">
        <f t="shared" si="61"/>
        <v>mHz</v>
      </c>
      <c r="AR75" s="12">
        <f t="shared" si="62"/>
        <v>1E-3</v>
      </c>
      <c r="AS75" s="13">
        <f t="shared" si="37"/>
        <v>2.3699699857896391E-3</v>
      </c>
      <c r="AT75" s="13">
        <f t="shared" si="38"/>
        <v>1.5749519260655729E-6</v>
      </c>
      <c r="AU75" s="13">
        <f t="shared" si="39"/>
        <v>-2.4204497432105928E-3</v>
      </c>
      <c r="AV75" s="13">
        <f t="shared" si="40"/>
        <v>2.1067682904504566E-6</v>
      </c>
      <c r="AW75" s="17">
        <f t="shared" si="41"/>
        <v>3.3875263383407023E-3</v>
      </c>
      <c r="AX75" s="14">
        <f t="shared" si="42"/>
        <v>1.8655035550202393E-6</v>
      </c>
      <c r="AY75" s="17">
        <f t="shared" si="43"/>
        <v>-0.79593542149649099</v>
      </c>
      <c r="AZ75" s="13">
        <f t="shared" si="44"/>
        <v>5.4742354641614671E-4</v>
      </c>
      <c r="BB75" s="12">
        <f>IFERROR(MATCH(AW75 - 0.000001,'Ref Z list'!$C$10:$C$35,1),1)</f>
        <v>3</v>
      </c>
      <c r="BC75" s="12" t="str">
        <f>INDEX('Ref Z list'!$D$10:$D$35,BB75)</f>
        <v>3m</v>
      </c>
      <c r="BD75" s="12">
        <f>INDEX('Ref Z list'!$C$10:$C$35,BB75)</f>
        <v>3.0000000000000001E-3</v>
      </c>
      <c r="BE75" s="12">
        <f>IFERROR(MATCH(AP75&amp;AQ75&amp;A75&amp;B75&amp;BC75,'Cal Data'!$AR$45:$AR$1147,0),0)</f>
        <v>74</v>
      </c>
      <c r="BF75" s="12">
        <f t="shared" si="45"/>
        <v>3</v>
      </c>
      <c r="BG75" s="12" t="str">
        <f>INDEX('Ref Z list'!$D$10:$D$35,BF75+1)</f>
        <v>10m</v>
      </c>
      <c r="BH75" s="12">
        <f>IFERROR(MATCH(AP75&amp;AQ75&amp;A75&amp;B75&amp;BG75,'Cal Data'!$AR$45:$AR$1147,0),0)</f>
        <v>92</v>
      </c>
      <c r="BI75" s="12">
        <f t="shared" si="46"/>
        <v>3</v>
      </c>
      <c r="BJ75" s="12" t="str">
        <f>INDEX('Ref Z list'!$D$10:$D$35,BI75)</f>
        <v>3m</v>
      </c>
      <c r="BK75" s="12" t="str">
        <f>IF(INDEX('Ref Z list'!$D$10:$D$35,BI75+1)=0,BJ75,INDEX('Ref Z list'!$D$10:$D$35,BI75+1))</f>
        <v>10m</v>
      </c>
      <c r="BL75" s="12">
        <f>INDEX('Ref Z list'!$C$10:$C$35,BI75)</f>
        <v>3.0000000000000001E-3</v>
      </c>
      <c r="BM75" s="12">
        <f>INDEX('Ref Z list'!$C$10:$C$35,BI75+1)</f>
        <v>0.01</v>
      </c>
      <c r="BN75" s="14" t="str">
        <f t="shared" si="47"/>
        <v>20mHz10m3m</v>
      </c>
      <c r="BO75" s="14" t="str">
        <f t="shared" si="48"/>
        <v>20mHz10m10m</v>
      </c>
      <c r="BP75" s="12">
        <f>IFERROR(MATCH(BN75,'Cal Data'!$AR$45:$AR$1147,0),0)</f>
        <v>74</v>
      </c>
      <c r="BQ75" s="12">
        <f>IFERROR(MATCH(BO75,'Cal Data'!$AR$45:$AR$1147,0),0)</f>
        <v>92</v>
      </c>
      <c r="BS75" s="14" t="str">
        <f>INDEX('Cal Data'!AR$45:AR$1147,$BP75)</f>
        <v>20mHz10m3m</v>
      </c>
      <c r="BT75" s="14">
        <f>INDEX('Cal Data'!AS$45:AS$1147,$BP75)</f>
        <v>-2.9374691868679081E-7</v>
      </c>
      <c r="BU75" s="14">
        <f>INDEX('Cal Data'!AT$45:AT$1147,$BP75)</f>
        <v>9.3614062544919088E-5</v>
      </c>
      <c r="BV75" s="14">
        <f>INDEX('Cal Data'!AU$45:AU$1147,$BP75)</f>
        <v>3.0001319108606536E-7</v>
      </c>
      <c r="BW75" s="14">
        <f>INDEX('Cal Data'!AV$45:AV$1147,$BP75)</f>
        <v>1.9408647323371241E-3</v>
      </c>
      <c r="BX75" s="14" t="str">
        <f>INDEX('Cal Data'!AR$45:AR$1147,$BQ75)</f>
        <v>20mHz10m10m</v>
      </c>
      <c r="BY75" s="14">
        <f>INDEX('Cal Data'!AS$45:AS$1147,$BQ75)</f>
        <v>6.9303819035665404E-7</v>
      </c>
      <c r="BZ75" s="14">
        <f>INDEX('Cal Data'!AT$45:AT$1147,$BQ75)</f>
        <v>2.242944565789703E-3</v>
      </c>
      <c r="CA75" s="14">
        <f>INDEX('Cal Data'!AU$45:AU$1147,$BQ75)</f>
        <v>8.5964653720753783E-7</v>
      </c>
      <c r="CB75" s="14">
        <f>INDEX('Cal Data'!AV$45:AV$1147,$BQ75)</f>
        <v>1.2619207369364682E-3</v>
      </c>
      <c r="CD75" s="14">
        <f t="shared" si="63"/>
        <v>-2.3911760153868555E-7</v>
      </c>
      <c r="CE75" s="14">
        <f t="shared" si="64"/>
        <v>2.242944565789703E-3</v>
      </c>
      <c r="CF75" s="14">
        <f t="shared" si="65"/>
        <v>3.3099499986260952E-7</v>
      </c>
      <c r="CG75" s="14">
        <f t="shared" si="66"/>
        <v>1.9032777779834065E-3</v>
      </c>
      <c r="CI75" s="14">
        <f t="shared" si="67"/>
        <v>2.3697308681881004E-3</v>
      </c>
      <c r="CJ75" s="14">
        <f t="shared" si="68"/>
        <v>2.2429467775896593E-3</v>
      </c>
      <c r="CK75" s="14">
        <f t="shared" si="69"/>
        <v>-2.4201187482107301E-3</v>
      </c>
      <c r="CL75" s="14">
        <f t="shared" si="70"/>
        <v>1.9032824420080095E-3</v>
      </c>
      <c r="CN75">
        <f>INDEX('Cal Data'!BB$45:BB$1039,$BP75)</f>
        <v>0.99990208161841498</v>
      </c>
      <c r="CO75">
        <f>INDEX('Cal Data'!BC$45:BC$1039,$BP75)</f>
        <v>9.897328309078949E-4</v>
      </c>
      <c r="CP75">
        <f>INDEX('Cal Data'!BD$45:BD$1039,$BP75)</f>
        <v>1.0000039786259918E-4</v>
      </c>
      <c r="CQ75">
        <f>INDEX('Cal Data'!BE$45:BE$1039,$BP75)</f>
        <v>7.6645460827930124E-4</v>
      </c>
      <c r="CR75" t="str">
        <f>INDEX('Cal Data'!BF$45:BF$1039,$BP75)</f>
        <v>OK</v>
      </c>
      <c r="CS75">
        <f>INDEX('Cal Data'!BB$45:BB$1039,$BQ75)</f>
        <v>1.000069288994617</v>
      </c>
      <c r="CT75">
        <f>INDEX('Cal Data'!BC$45:BC$1039,$BQ75)</f>
        <v>3.1941092204298017E-4</v>
      </c>
      <c r="CU75">
        <f>INDEX('Cal Data'!BD$45:BD$1039,$BQ75)</f>
        <v>8.597938641084581E-5</v>
      </c>
      <c r="CV75">
        <f>INDEX('Cal Data'!BE$45:BE$1039,$BQ75)</f>
        <v>4.1325144171451664E-4</v>
      </c>
      <c r="CW75" t="str">
        <f>INDEX('Cal Data'!BF$45:BF$1039,$BQ75)</f>
        <v>OK</v>
      </c>
      <c r="CY75" s="14">
        <f t="shared" si="71"/>
        <v>0.99991133837016399</v>
      </c>
      <c r="CZ75" s="14">
        <f t="shared" si="72"/>
        <v>3.1941092204298017E-4</v>
      </c>
      <c r="DA75" s="14">
        <f t="shared" si="73"/>
        <v>9.9224181972923313E-5</v>
      </c>
      <c r="DB75" s="14">
        <f t="shared" si="74"/>
        <v>7.4690096116084524E-4</v>
      </c>
      <c r="DD75" s="14">
        <f t="shared" si="75"/>
        <v>3.3872259947344326E-3</v>
      </c>
      <c r="DE75" s="14">
        <f t="shared" si="76"/>
        <v>3.884734996768821E-6</v>
      </c>
      <c r="DF75" s="23">
        <f t="shared" si="77"/>
        <v>-0.79583619731451805</v>
      </c>
      <c r="DG75" s="23">
        <f t="shared" si="78"/>
        <v>1.3253494642796362E-3</v>
      </c>
      <c r="DH75" s="14">
        <f t="shared" si="49"/>
        <v>2.3699999945741468E-3</v>
      </c>
      <c r="DI75" s="14">
        <f t="shared" si="50"/>
        <v>4.2041811018663295E-6</v>
      </c>
      <c r="DJ75" s="14">
        <f t="shared" si="51"/>
        <v>-2.4199999927940522E-3</v>
      </c>
      <c r="DK75" s="14">
        <f t="shared" si="52"/>
        <v>4.1915946920770483E-6</v>
      </c>
    </row>
    <row r="76" spans="1:115" x14ac:dyDescent="0.25">
      <c r="A76" s="7">
        <v>3</v>
      </c>
      <c r="B76" s="7" t="s">
        <v>3</v>
      </c>
      <c r="C76" s="10">
        <v>100</v>
      </c>
      <c r="D76" s="41"/>
      <c r="E76" s="19">
        <v>1.1304409386222942</v>
      </c>
      <c r="F76" s="19">
        <v>1.6159667225281668E-3</v>
      </c>
      <c r="G76" s="19">
        <v>-0.38435731193468758</v>
      </c>
      <c r="H76" s="19">
        <v>1.6705435586407979E-3</v>
      </c>
      <c r="I76" s="8" t="s">
        <v>3</v>
      </c>
      <c r="J76" s="33"/>
      <c r="K76" s="19">
        <v>4.7512192356182034E-4</v>
      </c>
      <c r="L76" s="19">
        <v>7.9056501714907233E-4</v>
      </c>
      <c r="M76" s="19">
        <v>1.7507997941074035E-3</v>
      </c>
      <c r="N76" s="19">
        <v>1.9273343852346822E-3</v>
      </c>
      <c r="O76" s="8" t="s">
        <v>3</v>
      </c>
      <c r="Q76" s="20">
        <f t="shared" si="53"/>
        <v>1.130000002396891</v>
      </c>
      <c r="R76" s="20">
        <f t="shared" si="54"/>
        <v>4.5147174639455223E-3</v>
      </c>
      <c r="S76" s="20">
        <f t="shared" si="55"/>
        <v>-0.38600001269490258</v>
      </c>
      <c r="T76" s="20">
        <f t="shared" si="56"/>
        <v>6.3751081715365107E-3</v>
      </c>
      <c r="U76" s="42" t="str">
        <f t="shared" si="57"/>
        <v>m</v>
      </c>
      <c r="W76" s="56" t="str">
        <f t="shared" si="29"/>
        <v>OK</v>
      </c>
      <c r="Y76" s="20">
        <v>1.1299999999999999</v>
      </c>
      <c r="Z76" s="20"/>
      <c r="AA76" s="20">
        <v>-0.38600000000000001</v>
      </c>
      <c r="AB76" s="20"/>
      <c r="AC76" t="str">
        <f t="shared" si="30"/>
        <v>m</v>
      </c>
      <c r="AE76" s="20">
        <f t="shared" si="31"/>
        <v>2.3968911300187301E-9</v>
      </c>
      <c r="AF76" s="20">
        <f t="shared" si="58"/>
        <v>4.5147174639455223E-3</v>
      </c>
      <c r="AG76" s="20">
        <f t="shared" si="32"/>
        <v>-1.2694902573606726E-8</v>
      </c>
      <c r="AH76" s="20">
        <f t="shared" si="59"/>
        <v>6.3751081715365107E-3</v>
      </c>
      <c r="AI76" t="str">
        <f t="shared" si="33"/>
        <v>m</v>
      </c>
      <c r="AJ76" s="20">
        <f t="shared" si="34"/>
        <v>-3.4183301267587396E-5</v>
      </c>
      <c r="AK76" s="20"/>
      <c r="AL76" s="20">
        <f t="shared" si="35"/>
        <v>-1.0811172879499065E-4</v>
      </c>
      <c r="AM76" s="20"/>
      <c r="AN76" t="str">
        <f t="shared" si="36"/>
        <v>m</v>
      </c>
      <c r="AP76" s="11">
        <f t="shared" si="60"/>
        <v>100</v>
      </c>
      <c r="AQ76" s="11" t="str">
        <f t="shared" si="61"/>
        <v>Hz</v>
      </c>
      <c r="AR76" s="12">
        <f t="shared" si="62"/>
        <v>1E-3</v>
      </c>
      <c r="AS76" s="13">
        <f t="shared" si="37"/>
        <v>1.1299658166987324E-3</v>
      </c>
      <c r="AT76" s="13">
        <f t="shared" si="38"/>
        <v>1.798983461474379E-6</v>
      </c>
      <c r="AU76" s="13">
        <f t="shared" si="39"/>
        <v>-3.8610811172879502E-4</v>
      </c>
      <c r="AV76" s="13">
        <f t="shared" si="40"/>
        <v>2.550555550036935E-6</v>
      </c>
      <c r="AW76" s="17">
        <f t="shared" si="41"/>
        <v>1.1941114775641381E-3</v>
      </c>
      <c r="AX76" s="14">
        <f t="shared" si="42"/>
        <v>1.891591346692535E-6</v>
      </c>
      <c r="AY76" s="17">
        <f t="shared" si="43"/>
        <v>-0.3292606030110693</v>
      </c>
      <c r="AZ76" s="13">
        <f t="shared" si="44"/>
        <v>2.0790783004933995E-3</v>
      </c>
      <c r="BB76" s="12">
        <f>IFERROR(MATCH(AW76 - 0.000001,'Ref Z list'!$C$10:$C$35,1),1)</f>
        <v>2</v>
      </c>
      <c r="BC76" s="12" t="str">
        <f>INDEX('Ref Z list'!$D$10:$D$35,BB76)</f>
        <v>1m</v>
      </c>
      <c r="BD76" s="12">
        <f>INDEX('Ref Z list'!$C$10:$C$35,BB76)</f>
        <v>1E-3</v>
      </c>
      <c r="BE76" s="12">
        <f>IFERROR(MATCH(AP76&amp;AQ76&amp;A76&amp;B76&amp;BC76,'Cal Data'!$AR$45:$AR$1147,0),0)</f>
        <v>49</v>
      </c>
      <c r="BF76" s="12">
        <f t="shared" si="45"/>
        <v>2</v>
      </c>
      <c r="BG76" s="12" t="str">
        <f>INDEX('Ref Z list'!$D$10:$D$35,BF76+1)</f>
        <v>3m</v>
      </c>
      <c r="BH76" s="12">
        <f>IFERROR(MATCH(AP76&amp;AQ76&amp;A76&amp;B76&amp;BG76,'Cal Data'!$AR$45:$AR$1147,0),0)</f>
        <v>67</v>
      </c>
      <c r="BI76" s="12">
        <f t="shared" si="46"/>
        <v>2</v>
      </c>
      <c r="BJ76" s="12" t="str">
        <f>INDEX('Ref Z list'!$D$10:$D$35,BI76)</f>
        <v>1m</v>
      </c>
      <c r="BK76" s="12" t="str">
        <f>IF(INDEX('Ref Z list'!$D$10:$D$35,BI76+1)=0,BJ76,INDEX('Ref Z list'!$D$10:$D$35,BI76+1))</f>
        <v>3m</v>
      </c>
      <c r="BL76" s="12">
        <f>INDEX('Ref Z list'!$C$10:$C$35,BI76)</f>
        <v>1E-3</v>
      </c>
      <c r="BM76" s="12">
        <f>INDEX('Ref Z list'!$C$10:$C$35,BI76+1)</f>
        <v>3.0000000000000001E-3</v>
      </c>
      <c r="BN76" s="14" t="str">
        <f t="shared" si="47"/>
        <v>100Hz3m1m</v>
      </c>
      <c r="BO76" s="14" t="str">
        <f t="shared" si="48"/>
        <v>100Hz3m3m</v>
      </c>
      <c r="BP76" s="12">
        <f>IFERROR(MATCH(BN76,'Cal Data'!$AR$45:$AR$1147,0),0)</f>
        <v>49</v>
      </c>
      <c r="BQ76" s="12">
        <f>IFERROR(MATCH(BO76,'Cal Data'!$AR$45:$AR$1147,0),0)</f>
        <v>67</v>
      </c>
      <c r="BS76" s="14" t="str">
        <f>INDEX('Cal Data'!AR$45:AR$1147,$BP76)</f>
        <v>100Hz3m1m</v>
      </c>
      <c r="BT76" s="14">
        <f>INDEX('Cal Data'!AS$45:AS$1147,$BP76)</f>
        <v>-5.0984925734423592E-9</v>
      </c>
      <c r="BU76" s="14">
        <f>INDEX('Cal Data'!AT$45:AT$1147,$BP76)</f>
        <v>1.912258423612993E-3</v>
      </c>
      <c r="BV76" s="14">
        <f>INDEX('Cal Data'!AU$45:AU$1147,$BP76)</f>
        <v>1.0001552949456867E-7</v>
      </c>
      <c r="BW76" s="14">
        <f>INDEX('Cal Data'!AV$45:AV$1147,$BP76)</f>
        <v>1.0443911748955108E-3</v>
      </c>
      <c r="BX76" s="14" t="str">
        <f>INDEX('Cal Data'!AR$45:AR$1147,$BQ76)</f>
        <v>100Hz3m3m</v>
      </c>
      <c r="BY76" s="14">
        <f>INDEX('Cal Data'!AS$45:AS$1147,$BQ76)</f>
        <v>7.2516779157927314E-8</v>
      </c>
      <c r="BZ76" s="14">
        <f>INDEX('Cal Data'!AT$45:AT$1147,$BQ76)</f>
        <v>3.7581317586080432E-3</v>
      </c>
      <c r="CA76" s="14">
        <f>INDEX('Cal Data'!AU$45:AU$1147,$BQ76)</f>
        <v>1.4331717108838249E-7</v>
      </c>
      <c r="CB76" s="14">
        <f>INDEX('Cal Data'!AV$45:AV$1147,$BQ76)</f>
        <v>2.4723722788072191E-3</v>
      </c>
      <c r="CD76" s="14">
        <f t="shared" si="63"/>
        <v>2.4345149652167616E-9</v>
      </c>
      <c r="CE76" s="14">
        <f t="shared" si="64"/>
        <v>3.7581317586080432E-3</v>
      </c>
      <c r="CF76" s="14">
        <f t="shared" si="65"/>
        <v>1.0421820230993263E-7</v>
      </c>
      <c r="CG76" s="14">
        <f t="shared" si="66"/>
        <v>1.1829849359024961E-3</v>
      </c>
      <c r="CI76" s="14">
        <f t="shared" si="67"/>
        <v>1.1299682512136977E-3</v>
      </c>
      <c r="CJ76" s="14">
        <f t="shared" si="68"/>
        <v>3.7581334809216613E-3</v>
      </c>
      <c r="CK76" s="14">
        <f t="shared" si="69"/>
        <v>-3.8600389352648511E-4</v>
      </c>
      <c r="CL76" s="14">
        <f t="shared" si="70"/>
        <v>1.1829959340195081E-3</v>
      </c>
      <c r="CN76">
        <f>INDEX('Cal Data'!BB$45:BB$1039,$BP76)</f>
        <v>0.99999498844289736</v>
      </c>
      <c r="CO76">
        <f>INDEX('Cal Data'!BC$45:BC$1039,$BP76)</f>
        <v>2.2436747128810053E-3</v>
      </c>
      <c r="CP76">
        <f>INDEX('Cal Data'!BD$45:BD$1039,$BP76)</f>
        <v>9.9993069014773107E-5</v>
      </c>
      <c r="CQ76">
        <f>INDEX('Cal Data'!BE$45:BE$1039,$BP76)</f>
        <v>3.8769773108967157E-3</v>
      </c>
      <c r="CR76" t="str">
        <f>INDEX('Cal Data'!BF$45:BF$1039,$BP76)</f>
        <v>OK</v>
      </c>
      <c r="CS76">
        <f>INDEX('Cal Data'!BB$45:BB$1039,$BQ76)</f>
        <v>1.0000242037930047</v>
      </c>
      <c r="CT76">
        <f>INDEX('Cal Data'!BC$45:BC$1039,$BQ76)</f>
        <v>1.5427929570529743E-3</v>
      </c>
      <c r="CU76">
        <f>INDEX('Cal Data'!BD$45:BD$1039,$BQ76)</f>
        <v>4.7732415852999263E-5</v>
      </c>
      <c r="CV76">
        <f>INDEX('Cal Data'!BE$45:BE$1039,$BQ76)</f>
        <v>1.2079099307072932E-3</v>
      </c>
      <c r="CW76" t="str">
        <f>INDEX('Cal Data'!BF$45:BF$1039,$BQ76)</f>
        <v>OK</v>
      </c>
      <c r="CY76" s="14">
        <f t="shared" si="71"/>
        <v>0.9999978239602858</v>
      </c>
      <c r="CZ76" s="14">
        <f t="shared" si="72"/>
        <v>1.5427929570529743E-3</v>
      </c>
      <c r="DA76" s="14">
        <f t="shared" si="73"/>
        <v>9.4920872712923675E-5</v>
      </c>
      <c r="DB76" s="14">
        <f t="shared" si="74"/>
        <v>3.6179290044533099E-3</v>
      </c>
      <c r="DD76" s="14">
        <f t="shared" si="75"/>
        <v>1.1941088791301397E-3</v>
      </c>
      <c r="DE76" s="14">
        <f t="shared" si="76"/>
        <v>4.2078994963152189E-6</v>
      </c>
      <c r="DF76" s="23">
        <f t="shared" si="77"/>
        <v>-0.3291656821383564</v>
      </c>
      <c r="DG76" s="23">
        <f t="shared" si="78"/>
        <v>5.5117761746640804E-3</v>
      </c>
      <c r="DH76" s="14">
        <f t="shared" si="49"/>
        <v>1.130000002396891E-3</v>
      </c>
      <c r="DI76" s="14">
        <f t="shared" si="50"/>
        <v>4.5147174639455222E-6</v>
      </c>
      <c r="DJ76" s="14">
        <f t="shared" si="51"/>
        <v>-3.8600001269490259E-4</v>
      </c>
      <c r="DK76" s="14">
        <f t="shared" si="52"/>
        <v>6.3751081715365109E-6</v>
      </c>
    </row>
    <row r="77" spans="1:115" x14ac:dyDescent="0.25">
      <c r="A77" s="7">
        <v>10</v>
      </c>
      <c r="B77" s="7" t="s">
        <v>3</v>
      </c>
      <c r="C77" s="10">
        <v>200</v>
      </c>
      <c r="D77" s="41"/>
      <c r="E77" s="19">
        <v>2.8483862376848084</v>
      </c>
      <c r="F77" s="19">
        <v>1.0428591022246837E-3</v>
      </c>
      <c r="G77" s="19">
        <v>-2.049681738116206</v>
      </c>
      <c r="H77" s="19">
        <v>9.4232064756841552E-4</v>
      </c>
      <c r="I77" s="8" t="s">
        <v>3</v>
      </c>
      <c r="J77" s="33"/>
      <c r="K77" s="19">
        <v>-1.3108540068124115E-3</v>
      </c>
      <c r="L77" s="19">
        <v>1.0648890025850527E-3</v>
      </c>
      <c r="M77" s="19">
        <v>5.3119809998553307E-4</v>
      </c>
      <c r="N77" s="19">
        <v>6.9322472323503381E-4</v>
      </c>
      <c r="O77" s="8" t="s">
        <v>3</v>
      </c>
      <c r="Q77" s="20">
        <f t="shared" si="53"/>
        <v>2.8499998804312567</v>
      </c>
      <c r="R77" s="20">
        <f t="shared" si="54"/>
        <v>3.9437086389948143E-3</v>
      </c>
      <c r="S77" s="20">
        <f t="shared" si="55"/>
        <v>-2.0499999219412879</v>
      </c>
      <c r="T77" s="20">
        <f t="shared" si="56"/>
        <v>4.6090049027350879E-3</v>
      </c>
      <c r="U77" s="42" t="str">
        <f t="shared" si="57"/>
        <v>m</v>
      </c>
      <c r="W77" s="56" t="str">
        <f t="shared" si="29"/>
        <v>OK</v>
      </c>
      <c r="Y77" s="20">
        <v>2.85</v>
      </c>
      <c r="Z77" s="20"/>
      <c r="AA77" s="20">
        <v>-2.0500000000000003</v>
      </c>
      <c r="AB77" s="20"/>
      <c r="AC77" t="str">
        <f t="shared" si="30"/>
        <v>m</v>
      </c>
      <c r="AE77" s="20">
        <f t="shared" si="31"/>
        <v>-1.1956874335083967E-7</v>
      </c>
      <c r="AF77" s="20">
        <f t="shared" si="58"/>
        <v>3.9437086389948143E-3</v>
      </c>
      <c r="AG77" s="20">
        <f t="shared" si="32"/>
        <v>7.8058712382755857E-8</v>
      </c>
      <c r="AH77" s="20">
        <f t="shared" si="59"/>
        <v>4.6090049027350879E-3</v>
      </c>
      <c r="AI77" t="str">
        <f t="shared" si="33"/>
        <v>m</v>
      </c>
      <c r="AJ77" s="20">
        <f t="shared" si="34"/>
        <v>-3.0290830837920169E-4</v>
      </c>
      <c r="AK77" s="20"/>
      <c r="AL77" s="20">
        <f t="shared" si="35"/>
        <v>-2.1293621619111747E-4</v>
      </c>
      <c r="AM77" s="20"/>
      <c r="AN77" t="str">
        <f t="shared" si="36"/>
        <v>m</v>
      </c>
      <c r="AP77" s="11">
        <f t="shared" si="60"/>
        <v>200</v>
      </c>
      <c r="AQ77" s="11" t="str">
        <f t="shared" si="61"/>
        <v>Hz</v>
      </c>
      <c r="AR77" s="12">
        <f t="shared" si="62"/>
        <v>1E-3</v>
      </c>
      <c r="AS77" s="13">
        <f t="shared" si="37"/>
        <v>2.8496970916916209E-3</v>
      </c>
      <c r="AT77" s="13">
        <f t="shared" si="38"/>
        <v>1.490484382648628E-6</v>
      </c>
      <c r="AU77" s="13">
        <f t="shared" si="39"/>
        <v>-2.0502129362161914E-3</v>
      </c>
      <c r="AV77" s="13">
        <f t="shared" si="40"/>
        <v>1.1698413224613187E-6</v>
      </c>
      <c r="AW77" s="17">
        <f t="shared" si="41"/>
        <v>3.5105763911676812E-3</v>
      </c>
      <c r="AX77" s="14">
        <f t="shared" si="42"/>
        <v>1.3894630295763572E-6</v>
      </c>
      <c r="AY77" s="17">
        <f t="shared" si="43"/>
        <v>-0.6236603567238107</v>
      </c>
      <c r="AZ77" s="13">
        <f t="shared" si="44"/>
        <v>3.6694891519625274E-4</v>
      </c>
      <c r="BB77" s="12">
        <f>IFERROR(MATCH(AW77 - 0.000001,'Ref Z list'!$C$10:$C$35,1),1)</f>
        <v>3</v>
      </c>
      <c r="BC77" s="12" t="str">
        <f>INDEX('Ref Z list'!$D$10:$D$35,BB77)</f>
        <v>3m</v>
      </c>
      <c r="BD77" s="12">
        <f>INDEX('Ref Z list'!$C$10:$C$35,BB77)</f>
        <v>3.0000000000000001E-3</v>
      </c>
      <c r="BE77" s="12">
        <f>IFERROR(MATCH(AP77&amp;AQ77&amp;A77&amp;B77&amp;BC77,'Cal Data'!$AR$45:$AR$1147,0),0)</f>
        <v>86</v>
      </c>
      <c r="BF77" s="12">
        <f t="shared" si="45"/>
        <v>3</v>
      </c>
      <c r="BG77" s="12" t="str">
        <f>INDEX('Ref Z list'!$D$10:$D$35,BF77+1)</f>
        <v>10m</v>
      </c>
      <c r="BH77" s="12">
        <f>IFERROR(MATCH(AP77&amp;AQ77&amp;A77&amp;B77&amp;BG77,'Cal Data'!$AR$45:$AR$1147,0),0)</f>
        <v>104</v>
      </c>
      <c r="BI77" s="12">
        <f t="shared" si="46"/>
        <v>3</v>
      </c>
      <c r="BJ77" s="12" t="str">
        <f>INDEX('Ref Z list'!$D$10:$D$35,BI77)</f>
        <v>3m</v>
      </c>
      <c r="BK77" s="12" t="str">
        <f>IF(INDEX('Ref Z list'!$D$10:$D$35,BI77+1)=0,BJ77,INDEX('Ref Z list'!$D$10:$D$35,BI77+1))</f>
        <v>10m</v>
      </c>
      <c r="BL77" s="12">
        <f>INDEX('Ref Z list'!$C$10:$C$35,BI77)</f>
        <v>3.0000000000000001E-3</v>
      </c>
      <c r="BM77" s="12">
        <f>INDEX('Ref Z list'!$C$10:$C$35,BI77+1)</f>
        <v>0.01</v>
      </c>
      <c r="BN77" s="14" t="str">
        <f t="shared" si="47"/>
        <v>200Hz10m3m</v>
      </c>
      <c r="BO77" s="14" t="str">
        <f t="shared" si="48"/>
        <v>200Hz10m10m</v>
      </c>
      <c r="BP77" s="12">
        <f>IFERROR(MATCH(BN77,'Cal Data'!$AR$45:$AR$1147,0),0)</f>
        <v>86</v>
      </c>
      <c r="BQ77" s="12">
        <f>IFERROR(MATCH(BO77,'Cal Data'!$AR$45:$AR$1147,0),0)</f>
        <v>104</v>
      </c>
      <c r="BS77" s="14" t="str">
        <f>INDEX('Cal Data'!AR$45:AR$1147,$BP77)</f>
        <v>200Hz10m3m</v>
      </c>
      <c r="BT77" s="14">
        <f>INDEX('Cal Data'!AS$45:AS$1147,$BP77)</f>
        <v>1.2877242059434676E-7</v>
      </c>
      <c r="BU77" s="14">
        <f>INDEX('Cal Data'!AT$45:AT$1147,$BP77)</f>
        <v>1.3143538878326875E-3</v>
      </c>
      <c r="BV77" s="14">
        <f>INDEX('Cal Data'!AU$45:AU$1147,$BP77)</f>
        <v>3.0043105295893204E-7</v>
      </c>
      <c r="BW77" s="14">
        <f>INDEX('Cal Data'!AV$45:AV$1147,$BP77)</f>
        <v>3.7855333770583752E-3</v>
      </c>
      <c r="BX77" s="14" t="str">
        <f>INDEX('Cal Data'!AR$45:AR$1147,$BQ77)</f>
        <v>200Hz10m10m</v>
      </c>
      <c r="BY77" s="14">
        <f>INDEX('Cal Data'!AS$45:AS$1147,$BQ77)</f>
        <v>-7.3614004597252758E-7</v>
      </c>
      <c r="BZ77" s="14">
        <f>INDEX('Cal Data'!AT$45:AT$1147,$BQ77)</f>
        <v>2.507490932668565E-3</v>
      </c>
      <c r="CA77" s="14">
        <f>INDEX('Cal Data'!AU$45:AU$1147,$BQ77)</f>
        <v>9.4798488726711522E-7</v>
      </c>
      <c r="CB77" s="14">
        <f>INDEX('Cal Data'!AV$45:AV$1147,$BQ77)</f>
        <v>1.9174497522524798E-4</v>
      </c>
      <c r="CD77" s="14">
        <f t="shared" si="63"/>
        <v>6.5686151186396431E-8</v>
      </c>
      <c r="CE77" s="14">
        <f t="shared" si="64"/>
        <v>2.507490932668565E-3</v>
      </c>
      <c r="CF77" s="14">
        <f t="shared" si="65"/>
        <v>3.4766329578862729E-7</v>
      </c>
      <c r="CG77" s="14">
        <f t="shared" si="66"/>
        <v>3.5234043037972E-3</v>
      </c>
      <c r="CI77" s="14">
        <f t="shared" si="67"/>
        <v>2.8497627778428071E-3</v>
      </c>
      <c r="CJ77" s="14">
        <f t="shared" si="68"/>
        <v>2.5074927045935446E-3</v>
      </c>
      <c r="CK77" s="14">
        <f t="shared" si="69"/>
        <v>-2.049865272920403E-3</v>
      </c>
      <c r="CL77" s="14">
        <f t="shared" si="70"/>
        <v>3.5234050806189614E-3</v>
      </c>
      <c r="CN77">
        <f>INDEX('Cal Data'!BB$45:BB$1039,$BP77)</f>
        <v>1.0000430769890687</v>
      </c>
      <c r="CO77">
        <f>INDEX('Cal Data'!BC$45:BC$1039,$BP77)</f>
        <v>6.2595217000235826E-4</v>
      </c>
      <c r="CP77">
        <f>INDEX('Cal Data'!BD$45:BD$1039,$BP77)</f>
        <v>9.9998464424375924E-5</v>
      </c>
      <c r="CQ77">
        <f>INDEX('Cal Data'!BE$45:BE$1039,$BP77)</f>
        <v>1.3690444072421645E-3</v>
      </c>
      <c r="CR77" t="str">
        <f>INDEX('Cal Data'!BF$45:BF$1039,$BP77)</f>
        <v>OK</v>
      </c>
      <c r="CS77">
        <f>INDEX('Cal Data'!BB$45:BB$1039,$BQ77)</f>
        <v>0.99992660971507452</v>
      </c>
      <c r="CT77">
        <f>INDEX('Cal Data'!BC$45:BC$1039,$BQ77)</f>
        <v>3.7469396547464245E-4</v>
      </c>
      <c r="CU77">
        <f>INDEX('Cal Data'!BD$45:BD$1039,$BQ77)</f>
        <v>9.4847108391562769E-5</v>
      </c>
      <c r="CV77">
        <f>INDEX('Cal Data'!BE$45:BE$1039,$BQ77)</f>
        <v>3.691054019554572E-4</v>
      </c>
      <c r="CW77" t="str">
        <f>INDEX('Cal Data'!BF$45:BF$1039,$BQ77)</f>
        <v>OK</v>
      </c>
      <c r="CY77" s="14">
        <f t="shared" si="71"/>
        <v>1.000034581926148</v>
      </c>
      <c r="CZ77" s="14">
        <f t="shared" si="72"/>
        <v>3.7469396547464245E-4</v>
      </c>
      <c r="DA77" s="14">
        <f t="shared" si="73"/>
        <v>9.9622727171111129E-5</v>
      </c>
      <c r="DB77" s="14">
        <f t="shared" si="74"/>
        <v>1.2961093717125806E-3</v>
      </c>
      <c r="DD77" s="14">
        <f t="shared" si="75"/>
        <v>3.5106977936611777E-3</v>
      </c>
      <c r="DE77" s="14">
        <f t="shared" si="76"/>
        <v>3.074522011807935E-6</v>
      </c>
      <c r="DF77" s="23">
        <f t="shared" si="77"/>
        <v>-0.62356073399663958</v>
      </c>
      <c r="DG77" s="23">
        <f t="shared" si="78"/>
        <v>1.4894648464787636E-3</v>
      </c>
      <c r="DH77" s="14">
        <f t="shared" si="49"/>
        <v>2.8499998804312567E-3</v>
      </c>
      <c r="DI77" s="14">
        <f t="shared" si="50"/>
        <v>3.9437086389948142E-6</v>
      </c>
      <c r="DJ77" s="14">
        <f t="shared" si="51"/>
        <v>-2.0499999219412879E-3</v>
      </c>
      <c r="DK77" s="14">
        <f t="shared" si="52"/>
        <v>4.6090049027350878E-6</v>
      </c>
    </row>
    <row r="78" spans="1:115" x14ac:dyDescent="0.25">
      <c r="A78" s="7">
        <v>3</v>
      </c>
      <c r="B78" s="7" t="s">
        <v>3</v>
      </c>
      <c r="C78" s="10">
        <v>5000</v>
      </c>
      <c r="D78" s="41"/>
      <c r="E78" s="19">
        <v>-0.96867430611166461</v>
      </c>
      <c r="F78" s="19">
        <v>1.6487448712784404E-3</v>
      </c>
      <c r="G78" s="19">
        <v>-1.2903772924738095</v>
      </c>
      <c r="H78" s="19">
        <v>1.8781331265677154E-3</v>
      </c>
      <c r="I78" s="8" t="s">
        <v>3</v>
      </c>
      <c r="J78" s="33"/>
      <c r="K78" s="19">
        <v>-6.3296246875442085E-4</v>
      </c>
      <c r="L78" s="19">
        <v>1.551680978367665E-3</v>
      </c>
      <c r="M78" s="19">
        <v>-4.5566358826140853E-4</v>
      </c>
      <c r="N78" s="19">
        <v>1.0974338573232826E-3</v>
      </c>
      <c r="O78" s="8" t="s">
        <v>3</v>
      </c>
      <c r="Q78" s="20">
        <f t="shared" si="53"/>
        <v>-0.96800433637130512</v>
      </c>
      <c r="R78" s="20">
        <f t="shared" si="54"/>
        <v>4.7161647771498194E-3</v>
      </c>
      <c r="S78" s="20">
        <f t="shared" si="55"/>
        <v>-1.289972373621403</v>
      </c>
      <c r="T78" s="20">
        <f t="shared" si="56"/>
        <v>4.6244335610735529E-3</v>
      </c>
      <c r="U78" s="42" t="str">
        <f t="shared" si="57"/>
        <v>m</v>
      </c>
      <c r="W78" s="56" t="str">
        <f t="shared" si="29"/>
        <v>OK</v>
      </c>
      <c r="Y78" s="20">
        <v>-0.96799999999999997</v>
      </c>
      <c r="Z78" s="20"/>
      <c r="AA78" s="20">
        <v>-1.2899999999999998</v>
      </c>
      <c r="AB78" s="20"/>
      <c r="AC78" t="str">
        <f t="shared" si="30"/>
        <v>m</v>
      </c>
      <c r="AE78" s="20">
        <f t="shared" si="31"/>
        <v>-4.3363713051469688E-6</v>
      </c>
      <c r="AF78" s="20">
        <f t="shared" si="58"/>
        <v>4.7161647771498194E-3</v>
      </c>
      <c r="AG78" s="20">
        <f t="shared" si="32"/>
        <v>2.7626378596767864E-5</v>
      </c>
      <c r="AH78" s="20">
        <f t="shared" si="59"/>
        <v>4.6244335610735529E-3</v>
      </c>
      <c r="AI78" t="str">
        <f t="shared" si="33"/>
        <v>m</v>
      </c>
      <c r="AJ78" s="20">
        <f t="shared" si="34"/>
        <v>-4.1343642910196543E-5</v>
      </c>
      <c r="AK78" s="20"/>
      <c r="AL78" s="20">
        <f t="shared" si="35"/>
        <v>7.8371114451636359E-5</v>
      </c>
      <c r="AM78" s="20"/>
      <c r="AN78" t="str">
        <f t="shared" si="36"/>
        <v>m</v>
      </c>
      <c r="AP78" s="11">
        <f t="shared" si="60"/>
        <v>5</v>
      </c>
      <c r="AQ78" s="11" t="str">
        <f t="shared" si="61"/>
        <v>kHz</v>
      </c>
      <c r="AR78" s="12">
        <f t="shared" si="62"/>
        <v>1E-3</v>
      </c>
      <c r="AS78" s="13">
        <f t="shared" si="37"/>
        <v>-9.6804134364291024E-4</v>
      </c>
      <c r="AT78" s="13">
        <f t="shared" si="38"/>
        <v>2.2640833706369994E-6</v>
      </c>
      <c r="AU78" s="13">
        <f t="shared" si="39"/>
        <v>-1.2899216288855481E-3</v>
      </c>
      <c r="AV78" s="13">
        <f t="shared" si="40"/>
        <v>2.1752574818422027E-6</v>
      </c>
      <c r="AW78" s="17">
        <f t="shared" si="41"/>
        <v>1.6127621807534788E-3</v>
      </c>
      <c r="AX78" s="14">
        <f t="shared" si="42"/>
        <v>2.2076720852000911E-6</v>
      </c>
      <c r="AY78" s="17">
        <f t="shared" si="43"/>
        <v>-2.2145951221261093</v>
      </c>
      <c r="AZ78" s="13">
        <f t="shared" si="44"/>
        <v>1.3842635992691839E-3</v>
      </c>
      <c r="BB78" s="12">
        <f>IFERROR(MATCH(AW78 - 0.000001,'Ref Z list'!$C$10:$C$35,1),1)</f>
        <v>2</v>
      </c>
      <c r="BC78" s="12" t="str">
        <f>INDEX('Ref Z list'!$D$10:$D$35,BB78)</f>
        <v>1m</v>
      </c>
      <c r="BD78" s="12">
        <f>INDEX('Ref Z list'!$C$10:$C$35,BB78)</f>
        <v>1E-3</v>
      </c>
      <c r="BE78" s="12">
        <f>IFERROR(MATCH(AP78&amp;AQ78&amp;A78&amp;B78&amp;BC78,'Cal Data'!$AR$45:$AR$1147,0),0)</f>
        <v>54</v>
      </c>
      <c r="BF78" s="12">
        <f t="shared" si="45"/>
        <v>2</v>
      </c>
      <c r="BG78" s="12" t="str">
        <f>INDEX('Ref Z list'!$D$10:$D$35,BF78+1)</f>
        <v>3m</v>
      </c>
      <c r="BH78" s="12">
        <f>IFERROR(MATCH(AP78&amp;AQ78&amp;A78&amp;B78&amp;BG78,'Cal Data'!$AR$45:$AR$1147,0),0)</f>
        <v>72</v>
      </c>
      <c r="BI78" s="12">
        <f t="shared" si="46"/>
        <v>2</v>
      </c>
      <c r="BJ78" s="12" t="str">
        <f>INDEX('Ref Z list'!$D$10:$D$35,BI78)</f>
        <v>1m</v>
      </c>
      <c r="BK78" s="12" t="str">
        <f>IF(INDEX('Ref Z list'!$D$10:$D$35,BI78+1)=0,BJ78,INDEX('Ref Z list'!$D$10:$D$35,BI78+1))</f>
        <v>3m</v>
      </c>
      <c r="BL78" s="12">
        <f>INDEX('Ref Z list'!$C$10:$C$35,BI78)</f>
        <v>1E-3</v>
      </c>
      <c r="BM78" s="12">
        <f>INDEX('Ref Z list'!$C$10:$C$35,BI78+1)</f>
        <v>3.0000000000000001E-3</v>
      </c>
      <c r="BN78" s="14" t="str">
        <f t="shared" si="47"/>
        <v>5kHz3m1m</v>
      </c>
      <c r="BO78" s="14" t="str">
        <f t="shared" si="48"/>
        <v>5kHz3m3m</v>
      </c>
      <c r="BP78" s="12">
        <f>IFERROR(MATCH(BN78,'Cal Data'!$AR$45:$AR$1147,0),0)</f>
        <v>54</v>
      </c>
      <c r="BQ78" s="12">
        <f>IFERROR(MATCH(BO78,'Cal Data'!$AR$45:$AR$1147,0),0)</f>
        <v>72</v>
      </c>
      <c r="BS78" s="14" t="str">
        <f>INDEX('Cal Data'!AR$45:AR$1147,$BP78)</f>
        <v>5kHz3m1m</v>
      </c>
      <c r="BT78" s="14">
        <f>INDEX('Cal Data'!AS$45:AS$1147,$BP78)</f>
        <v>6.6760170107588515E-8</v>
      </c>
      <c r="BU78" s="14">
        <f>INDEX('Cal Data'!AT$45:AT$1147,$BP78)</f>
        <v>1.4336781777555165E-3</v>
      </c>
      <c r="BV78" s="14">
        <f>INDEX('Cal Data'!AU$45:AU$1147,$BP78)</f>
        <v>1.0382696201632988E-7</v>
      </c>
      <c r="BW78" s="14">
        <f>INDEX('Cal Data'!AV$45:AV$1147,$BP78)</f>
        <v>3.765752945420717E-4</v>
      </c>
      <c r="BX78" s="14" t="str">
        <f>INDEX('Cal Data'!AR$45:AR$1147,$BQ78)</f>
        <v>5kHz3m3m</v>
      </c>
      <c r="BY78" s="14">
        <f>INDEX('Cal Data'!AS$45:AS$1147,$BQ78)</f>
        <v>-3.4813683283656943E-7</v>
      </c>
      <c r="BZ78" s="14">
        <f>INDEX('Cal Data'!AT$45:AT$1147,$BQ78)</f>
        <v>2.8055268903678899E-4</v>
      </c>
      <c r="CA78" s="14">
        <f>INDEX('Cal Data'!AU$45:AU$1147,$BQ78)</f>
        <v>-3.0165571835268556E-7</v>
      </c>
      <c r="CB78" s="14">
        <f>INDEX('Cal Data'!AV$45:AV$1147,$BQ78)</f>
        <v>9.0262201006455233E-4</v>
      </c>
      <c r="CD78" s="14">
        <f t="shared" si="63"/>
        <v>-6.0356426048483846E-8</v>
      </c>
      <c r="CE78" s="14">
        <f t="shared" si="64"/>
        <v>2.8055268903678899E-4</v>
      </c>
      <c r="CF78" s="14">
        <f t="shared" si="65"/>
        <v>-2.0405263724011977E-8</v>
      </c>
      <c r="CG78" s="14">
        <f t="shared" si="66"/>
        <v>5.3774606083295171E-4</v>
      </c>
      <c r="CI78" s="14">
        <f t="shared" si="67"/>
        <v>-9.6810170006895872E-4</v>
      </c>
      <c r="CJ78" s="14">
        <f t="shared" si="68"/>
        <v>2.8058922933678338E-4</v>
      </c>
      <c r="CK78" s="14">
        <f t="shared" si="69"/>
        <v>-1.289942034149272E-3</v>
      </c>
      <c r="CL78" s="14">
        <f t="shared" si="70"/>
        <v>5.3776365898209027E-4</v>
      </c>
      <c r="CN78">
        <f>INDEX('Cal Data'!BB$45:BB$1039,$BP78)</f>
        <v>1.0000649438710334</v>
      </c>
      <c r="CO78">
        <f>INDEX('Cal Data'!BC$45:BC$1039,$BP78)</f>
        <v>3.0095921916745631E-3</v>
      </c>
      <c r="CP78">
        <f>INDEX('Cal Data'!BD$45:BD$1039,$BP78)</f>
        <v>9.2289821748192669E-5</v>
      </c>
      <c r="CQ78">
        <f>INDEX('Cal Data'!BE$45:BE$1039,$BP78)</f>
        <v>1.1817904149334384E-3</v>
      </c>
      <c r="CR78" t="str">
        <f>INDEX('Cal Data'!BF$45:BF$1039,$BP78)</f>
        <v>OK</v>
      </c>
      <c r="CS78">
        <f>INDEX('Cal Data'!BB$45:BB$1039,$BQ78)</f>
        <v>0.9998901596454467</v>
      </c>
      <c r="CT78">
        <f>INDEX('Cal Data'!BC$45:BC$1039,$BQ78)</f>
        <v>5.4963270622380381E-4</v>
      </c>
      <c r="CU78">
        <f>INDEX('Cal Data'!BD$45:BD$1039,$BQ78)</f>
        <v>-8.7391464115606221E-5</v>
      </c>
      <c r="CV78">
        <f>INDEX('Cal Data'!BE$45:BE$1039,$BQ78)</f>
        <v>1.0617419057774543E-3</v>
      </c>
      <c r="CW78" t="str">
        <f>INDEX('Cal Data'!BF$45:BF$1039,$BQ78)</f>
        <v>OK</v>
      </c>
      <c r="CY78" s="14">
        <f t="shared" si="71"/>
        <v>1.0000113932894175</v>
      </c>
      <c r="CZ78" s="14">
        <f t="shared" si="72"/>
        <v>5.4963270622380381E-4</v>
      </c>
      <c r="DA78" s="14">
        <f t="shared" si="73"/>
        <v>3.7238873464947355E-5</v>
      </c>
      <c r="DB78" s="14">
        <f t="shared" si="74"/>
        <v>1.145009821800126E-3</v>
      </c>
      <c r="DD78" s="14">
        <f t="shared" si="75"/>
        <v>1.6127805554197656E-3</v>
      </c>
      <c r="DE78" s="14">
        <f t="shared" si="76"/>
        <v>4.5034449801383036E-6</v>
      </c>
      <c r="DF78" s="23">
        <f t="shared" si="77"/>
        <v>-2.2145578832526445</v>
      </c>
      <c r="DG78" s="23">
        <f t="shared" si="78"/>
        <v>2.995962339727497E-3</v>
      </c>
      <c r="DH78" s="14">
        <f t="shared" si="49"/>
        <v>-9.6800433637130512E-4</v>
      </c>
      <c r="DI78" s="14">
        <f t="shared" si="50"/>
        <v>4.7161647771498192E-6</v>
      </c>
      <c r="DJ78" s="14">
        <f t="shared" si="51"/>
        <v>-1.289972373621403E-3</v>
      </c>
      <c r="DK78" s="14">
        <f t="shared" si="52"/>
        <v>4.6244335610735532E-6</v>
      </c>
    </row>
    <row r="79" spans="1:115" x14ac:dyDescent="0.25">
      <c r="A79" s="7">
        <v>3</v>
      </c>
      <c r="B79" s="7" t="s">
        <v>3</v>
      </c>
      <c r="C79" s="10">
        <v>0.05</v>
      </c>
      <c r="D79" s="41"/>
      <c r="E79" s="19">
        <v>0.73446129803189952</v>
      </c>
      <c r="F79" s="19">
        <v>8.6169574561270677E-4</v>
      </c>
      <c r="G79" s="19">
        <v>-2.3721284053659546</v>
      </c>
      <c r="H79" s="19">
        <v>1.6143686822566849E-3</v>
      </c>
      <c r="I79" s="8" t="s">
        <v>3</v>
      </c>
      <c r="J79" s="33"/>
      <c r="K79" s="19">
        <v>1.6064214203094687E-3</v>
      </c>
      <c r="L79" s="19">
        <v>2.2218105842789786E-4</v>
      </c>
      <c r="M79" s="19">
        <v>-1.9488107294470349E-3</v>
      </c>
      <c r="N79" s="19">
        <v>7.1777994896753572E-4</v>
      </c>
      <c r="O79" s="8" t="s">
        <v>3</v>
      </c>
      <c r="Q79" s="20">
        <f t="shared" si="53"/>
        <v>0.73299999623936674</v>
      </c>
      <c r="R79" s="20">
        <f t="shared" si="54"/>
        <v>3.6887781493815052E-3</v>
      </c>
      <c r="S79" s="20">
        <f t="shared" si="55"/>
        <v>-2.3699999982528861</v>
      </c>
      <c r="T79" s="20">
        <f t="shared" si="56"/>
        <v>4.0874451468366048E-3</v>
      </c>
      <c r="U79" s="42" t="str">
        <f t="shared" si="57"/>
        <v>m</v>
      </c>
      <c r="W79" s="56" t="str">
        <f t="shared" si="29"/>
        <v>OK</v>
      </c>
      <c r="Y79" s="20">
        <v>0.73299999999999998</v>
      </c>
      <c r="Z79" s="20"/>
      <c r="AA79" s="20">
        <v>-2.37</v>
      </c>
      <c r="AB79" s="20"/>
      <c r="AC79" t="str">
        <f t="shared" si="30"/>
        <v>m</v>
      </c>
      <c r="AE79" s="20">
        <f t="shared" si="31"/>
        <v>-3.7606332492501338E-9</v>
      </c>
      <c r="AF79" s="20">
        <f t="shared" si="58"/>
        <v>3.6887781493815052E-3</v>
      </c>
      <c r="AG79" s="20">
        <f t="shared" si="32"/>
        <v>1.7471140090208337E-9</v>
      </c>
      <c r="AH79" s="20">
        <f t="shared" si="59"/>
        <v>4.0874451468366048E-3</v>
      </c>
      <c r="AI79" t="str">
        <f t="shared" si="33"/>
        <v>m</v>
      </c>
      <c r="AJ79" s="20">
        <f t="shared" si="34"/>
        <v>-1.4512338840988459E-4</v>
      </c>
      <c r="AK79" s="20"/>
      <c r="AL79" s="20">
        <f t="shared" si="35"/>
        <v>-1.7959463650729646E-4</v>
      </c>
      <c r="AM79" s="20"/>
      <c r="AN79" t="str">
        <f t="shared" si="36"/>
        <v>m</v>
      </c>
      <c r="AP79" s="11">
        <f t="shared" si="60"/>
        <v>50</v>
      </c>
      <c r="AQ79" s="11" t="str">
        <f t="shared" si="61"/>
        <v>mHz</v>
      </c>
      <c r="AR79" s="12">
        <f t="shared" si="62"/>
        <v>1E-3</v>
      </c>
      <c r="AS79" s="13">
        <f t="shared" si="37"/>
        <v>7.3285487661159008E-4</v>
      </c>
      <c r="AT79" s="13">
        <f t="shared" si="38"/>
        <v>8.8987863258490456E-7</v>
      </c>
      <c r="AU79" s="13">
        <f t="shared" si="39"/>
        <v>-2.3701795946365076E-3</v>
      </c>
      <c r="AV79" s="13">
        <f t="shared" si="40"/>
        <v>1.7667468119091154E-6</v>
      </c>
      <c r="AW79" s="17">
        <f t="shared" si="41"/>
        <v>2.4808924968657284E-3</v>
      </c>
      <c r="AX79" s="14">
        <f t="shared" si="42"/>
        <v>1.7082502598856641E-6</v>
      </c>
      <c r="AY79" s="17">
        <f t="shared" si="43"/>
        <v>-1.2709224744502265</v>
      </c>
      <c r="AZ79" s="13">
        <f t="shared" si="44"/>
        <v>4.0210397225895733E-4</v>
      </c>
      <c r="BB79" s="12">
        <f>IFERROR(MATCH(AW79 - 0.000001,'Ref Z list'!$C$10:$C$35,1),1)</f>
        <v>2</v>
      </c>
      <c r="BC79" s="12" t="str">
        <f>INDEX('Ref Z list'!$D$10:$D$35,BB79)</f>
        <v>1m</v>
      </c>
      <c r="BD79" s="12">
        <f>INDEX('Ref Z list'!$C$10:$C$35,BB79)</f>
        <v>1E-3</v>
      </c>
      <c r="BE79" s="12">
        <f>IFERROR(MATCH(AP79&amp;AQ79&amp;A79&amp;B79&amp;BC79,'Cal Data'!$AR$45:$AR$1147,0),0)</f>
        <v>39</v>
      </c>
      <c r="BF79" s="12">
        <f t="shared" si="45"/>
        <v>2</v>
      </c>
      <c r="BG79" s="12" t="str">
        <f>INDEX('Ref Z list'!$D$10:$D$35,BF79+1)</f>
        <v>3m</v>
      </c>
      <c r="BH79" s="12">
        <f>IFERROR(MATCH(AP79&amp;AQ79&amp;A79&amp;B79&amp;BG79,'Cal Data'!$AR$45:$AR$1147,0),0)</f>
        <v>57</v>
      </c>
      <c r="BI79" s="12">
        <f t="shared" si="46"/>
        <v>2</v>
      </c>
      <c r="BJ79" s="12" t="str">
        <f>INDEX('Ref Z list'!$D$10:$D$35,BI79)</f>
        <v>1m</v>
      </c>
      <c r="BK79" s="12" t="str">
        <f>IF(INDEX('Ref Z list'!$D$10:$D$35,BI79+1)=0,BJ79,INDEX('Ref Z list'!$D$10:$D$35,BI79+1))</f>
        <v>3m</v>
      </c>
      <c r="BL79" s="12">
        <f>INDEX('Ref Z list'!$C$10:$C$35,BI79)</f>
        <v>1E-3</v>
      </c>
      <c r="BM79" s="12">
        <f>INDEX('Ref Z list'!$C$10:$C$35,BI79+1)</f>
        <v>3.0000000000000001E-3</v>
      </c>
      <c r="BN79" s="14" t="str">
        <f t="shared" si="47"/>
        <v>50mHz3m1m</v>
      </c>
      <c r="BO79" s="14" t="str">
        <f t="shared" si="48"/>
        <v>50mHz3m3m</v>
      </c>
      <c r="BP79" s="12">
        <f>IFERROR(MATCH(BN79,'Cal Data'!$AR$45:$AR$1147,0),0)</f>
        <v>39</v>
      </c>
      <c r="BQ79" s="12">
        <f>IFERROR(MATCH(BO79,'Cal Data'!$AR$45:$AR$1147,0),0)</f>
        <v>57</v>
      </c>
      <c r="BS79" s="14" t="str">
        <f>INDEX('Cal Data'!AR$45:AR$1147,$BP79)</f>
        <v>50mHz3m1m</v>
      </c>
      <c r="BT79" s="14">
        <f>INDEX('Cal Data'!AS$45:AS$1147,$BP79)</f>
        <v>7.9425383566313415E-8</v>
      </c>
      <c r="BU79" s="14">
        <f>INDEX('Cal Data'!AT$45:AT$1147,$BP79)</f>
        <v>3.108393504687407E-3</v>
      </c>
      <c r="BV79" s="14">
        <f>INDEX('Cal Data'!AU$45:AU$1147,$BP79)</f>
        <v>9.9979973447221863E-8</v>
      </c>
      <c r="BW79" s="14">
        <f>INDEX('Cal Data'!AV$45:AV$1147,$BP79)</f>
        <v>1.4048575515500277E-3</v>
      </c>
      <c r="BX79" s="14" t="str">
        <f>INDEX('Cal Data'!AR$45:AR$1147,$BQ79)</f>
        <v>50mHz3m3m</v>
      </c>
      <c r="BY79" s="14">
        <f>INDEX('Cal Data'!AS$45:AS$1147,$BQ79)</f>
        <v>-2.9377301904217473E-7</v>
      </c>
      <c r="BZ79" s="14">
        <f>INDEX('Cal Data'!AT$45:AT$1147,$BQ79)</f>
        <v>2.7193677838539261E-3</v>
      </c>
      <c r="CA79" s="14">
        <f>INDEX('Cal Data'!AU$45:AU$1147,$BQ79)</f>
        <v>2.0791587751687051E-7</v>
      </c>
      <c r="CB79" s="14">
        <f>INDEX('Cal Data'!AV$45:AV$1147,$BQ79)</f>
        <v>3.0940691937133796E-3</v>
      </c>
      <c r="CD79" s="14">
        <f t="shared" si="63"/>
        <v>-1.9690797356627926E-7</v>
      </c>
      <c r="CE79" s="14">
        <f t="shared" si="64"/>
        <v>2.7193677838539261E-3</v>
      </c>
      <c r="CF79" s="14">
        <f t="shared" si="65"/>
        <v>1.7990070868680273E-7</v>
      </c>
      <c r="CG79" s="14">
        <f t="shared" si="66"/>
        <v>2.6556279747989996E-3</v>
      </c>
      <c r="CI79" s="14">
        <f t="shared" si="67"/>
        <v>7.326579686380238E-4</v>
      </c>
      <c r="CJ79" s="14">
        <f t="shared" si="68"/>
        <v>2.7193683662568658E-3</v>
      </c>
      <c r="CK79" s="14">
        <f t="shared" si="69"/>
        <v>-2.3699996939278208E-3</v>
      </c>
      <c r="CL79" s="14">
        <f t="shared" si="70"/>
        <v>2.6556303255747447E-3</v>
      </c>
      <c r="CN79">
        <f>INDEX('Cal Data'!BB$45:BB$1039,$BP79)</f>
        <v>1.0000794237395227</v>
      </c>
      <c r="CO79">
        <f>INDEX('Cal Data'!BC$45:BC$1039,$BP79)</f>
        <v>3.3967531970724484E-3</v>
      </c>
      <c r="CP79">
        <f>INDEX('Cal Data'!BD$45:BD$1039,$BP79)</f>
        <v>1.0000101170052809E-4</v>
      </c>
      <c r="CQ79">
        <f>INDEX('Cal Data'!BE$45:BE$1039,$BP79)</f>
        <v>1.7694642249587199E-3</v>
      </c>
      <c r="CR79" t="str">
        <f>INDEX('Cal Data'!BF$45:BF$1039,$BP79)</f>
        <v>OK</v>
      </c>
      <c r="CS79">
        <f>INDEX('Cal Data'!BB$45:BB$1039,$BQ79)</f>
        <v>0.99990209467694169</v>
      </c>
      <c r="CT79">
        <f>INDEX('Cal Data'!BC$45:BC$1039,$BQ79)</f>
        <v>9.3342948296532675E-4</v>
      </c>
      <c r="CU79">
        <f>INDEX('Cal Data'!BD$45:BD$1039,$BQ79)</f>
        <v>6.9306069150101081E-5</v>
      </c>
      <c r="CV79">
        <f>INDEX('Cal Data'!BE$45:BE$1039,$BQ79)</f>
        <v>1.0398516757297097E-3</v>
      </c>
      <c r="CW79" t="str">
        <f>INDEX('Cal Data'!BF$45:BF$1039,$BQ79)</f>
        <v>OK</v>
      </c>
      <c r="CY79" s="14">
        <f t="shared" si="71"/>
        <v>0.99994812110039644</v>
      </c>
      <c r="CZ79" s="14">
        <f t="shared" si="72"/>
        <v>9.3342948296532675E-4</v>
      </c>
      <c r="DA79" s="14">
        <f t="shared" si="73"/>
        <v>7.7273056643202109E-5</v>
      </c>
      <c r="DB79" s="14">
        <f t="shared" si="74"/>
        <v>1.2292253500725608E-3</v>
      </c>
      <c r="DD79" s="14">
        <f t="shared" si="75"/>
        <v>2.4807637908929561E-3</v>
      </c>
      <c r="DE79" s="14">
        <f t="shared" si="76"/>
        <v>4.1273622588173798E-6</v>
      </c>
      <c r="DF79" s="23">
        <f t="shared" si="77"/>
        <v>-1.2708452013935834</v>
      </c>
      <c r="DG79" s="23">
        <f t="shared" si="78"/>
        <v>1.4689266078626048E-3</v>
      </c>
      <c r="DH79" s="14">
        <f t="shared" si="49"/>
        <v>7.3299999623936674E-4</v>
      </c>
      <c r="DI79" s="14">
        <f t="shared" si="50"/>
        <v>3.6887781493815053E-6</v>
      </c>
      <c r="DJ79" s="14">
        <f t="shared" si="51"/>
        <v>-2.369999998252886E-3</v>
      </c>
      <c r="DK79" s="14">
        <f t="shared" si="52"/>
        <v>4.0874451468366052E-6</v>
      </c>
    </row>
    <row r="80" spans="1:115" x14ac:dyDescent="0.25">
      <c r="A80" s="7">
        <v>1</v>
      </c>
      <c r="B80" s="7" t="s">
        <v>3</v>
      </c>
      <c r="C80" s="10">
        <v>10</v>
      </c>
      <c r="D80" s="41"/>
      <c r="E80" s="19">
        <v>-6.9437978141725018E-3</v>
      </c>
      <c r="F80" s="19">
        <v>1.1743735025448042E-3</v>
      </c>
      <c r="G80" s="19">
        <v>2.9452940034766736E-3</v>
      </c>
      <c r="H80" s="19">
        <v>1.9472403018917436E-3</v>
      </c>
      <c r="I80" s="8" t="s">
        <v>3</v>
      </c>
      <c r="J80" s="33"/>
      <c r="K80" s="19">
        <v>3.2620950235383138E-4</v>
      </c>
      <c r="L80" s="19">
        <v>1.4951286927831324E-3</v>
      </c>
      <c r="M80" s="19">
        <v>-1.6847018679874602E-3</v>
      </c>
      <c r="N80" s="19">
        <v>5.5454651377265367E-5</v>
      </c>
      <c r="O80" s="8" t="s">
        <v>3</v>
      </c>
      <c r="Q80" s="20">
        <f t="shared" si="53"/>
        <v>-7.269541883430897E-3</v>
      </c>
      <c r="R80" s="20">
        <f t="shared" si="54"/>
        <v>3.8412741036847596E-3</v>
      </c>
      <c r="S80" s="20">
        <f t="shared" si="55"/>
        <v>4.6307192525472827E-3</v>
      </c>
      <c r="T80" s="20">
        <f t="shared" si="56"/>
        <v>3.8579690555460358E-3</v>
      </c>
      <c r="U80" s="42" t="str">
        <f t="shared" si="57"/>
        <v>m</v>
      </c>
      <c r="W80" s="56" t="str">
        <f t="shared" si="29"/>
        <v>OK</v>
      </c>
      <c r="Y80" s="20">
        <v>-7.2699999999999996E-3</v>
      </c>
      <c r="Z80" s="20"/>
      <c r="AA80" s="20">
        <v>4.6299999999999996E-3</v>
      </c>
      <c r="AB80" s="20"/>
      <c r="AC80" t="str">
        <f t="shared" si="30"/>
        <v>m</v>
      </c>
      <c r="AE80" s="20">
        <f t="shared" si="31"/>
        <v>4.5811656910251658E-7</v>
      </c>
      <c r="AF80" s="20">
        <f t="shared" si="58"/>
        <v>3.8412741036847596E-3</v>
      </c>
      <c r="AG80" s="20">
        <f t="shared" si="32"/>
        <v>7.1925254728315291E-7</v>
      </c>
      <c r="AH80" s="20">
        <f t="shared" si="59"/>
        <v>3.8579690555460358E-3</v>
      </c>
      <c r="AI80" t="str">
        <f t="shared" si="33"/>
        <v>m</v>
      </c>
      <c r="AJ80" s="20">
        <f t="shared" si="34"/>
        <v>-7.3165263335742137E-9</v>
      </c>
      <c r="AK80" s="20"/>
      <c r="AL80" s="20">
        <f t="shared" si="35"/>
        <v>-4.1285358656079074E-9</v>
      </c>
      <c r="AM80" s="20"/>
      <c r="AN80" t="str">
        <f t="shared" si="36"/>
        <v>m</v>
      </c>
      <c r="AP80" s="11">
        <f t="shared" si="60"/>
        <v>10</v>
      </c>
      <c r="AQ80" s="11" t="str">
        <f t="shared" si="61"/>
        <v>Hz</v>
      </c>
      <c r="AR80" s="12">
        <f t="shared" si="62"/>
        <v>1E-3</v>
      </c>
      <c r="AS80" s="13">
        <f t="shared" si="37"/>
        <v>-7.2700073165263333E-6</v>
      </c>
      <c r="AT80" s="13">
        <f t="shared" si="38"/>
        <v>1.9012003922424249E-6</v>
      </c>
      <c r="AU80" s="13">
        <f t="shared" si="39"/>
        <v>4.6299958714641339E-6</v>
      </c>
      <c r="AV80" s="13">
        <f t="shared" si="40"/>
        <v>1.9480297768953179E-6</v>
      </c>
      <c r="AW80" s="17">
        <f t="shared" si="41"/>
        <v>8.6191570441732488E-6</v>
      </c>
      <c r="AX80" s="14">
        <f t="shared" si="42"/>
        <v>1.9148308997007684E-6</v>
      </c>
      <c r="AY80" s="17">
        <f t="shared" si="43"/>
        <v>2.5745083608711572</v>
      </c>
      <c r="AZ80" s="13">
        <f t="shared" si="44"/>
        <v>0.22445735437925851</v>
      </c>
      <c r="BB80" s="12">
        <f>IFERROR(MATCH(AW80 - 0.000001,'Ref Z list'!$C$10:$C$35,1),1)</f>
        <v>1</v>
      </c>
      <c r="BC80" s="12" t="str">
        <f>INDEX('Ref Z list'!$D$10:$D$35,BB80)</f>
        <v>0m</v>
      </c>
      <c r="BD80" s="12">
        <f>INDEX('Ref Z list'!$C$10:$C$35,BB80)</f>
        <v>0</v>
      </c>
      <c r="BE80" s="12">
        <f>IFERROR(MATCH(AP80&amp;AQ80&amp;A80&amp;B80&amp;BC80,'Cal Data'!$AR$45:$AR$1147,0),0)</f>
        <v>10</v>
      </c>
      <c r="BF80" s="12">
        <f t="shared" si="45"/>
        <v>1</v>
      </c>
      <c r="BG80" s="12" t="str">
        <f>INDEX('Ref Z list'!$D$10:$D$35,BF80+1)</f>
        <v>1m</v>
      </c>
      <c r="BH80" s="12">
        <f>IFERROR(MATCH(AP80&amp;AQ80&amp;A80&amp;B80&amp;BG80,'Cal Data'!$AR$45:$AR$1147,0),0)</f>
        <v>28</v>
      </c>
      <c r="BI80" s="12">
        <f t="shared" si="46"/>
        <v>1</v>
      </c>
      <c r="BJ80" s="12" t="str">
        <f>INDEX('Ref Z list'!$D$10:$D$35,BI80)</f>
        <v>0m</v>
      </c>
      <c r="BK80" s="12" t="str">
        <f>IF(INDEX('Ref Z list'!$D$10:$D$35,BI80+1)=0,BJ80,INDEX('Ref Z list'!$D$10:$D$35,BI80+1))</f>
        <v>1m</v>
      </c>
      <c r="BL80" s="12">
        <f>INDEX('Ref Z list'!$C$10:$C$35,BI80)</f>
        <v>0</v>
      </c>
      <c r="BM80" s="12">
        <f>INDEX('Ref Z list'!$C$10:$C$35,BI80+1)</f>
        <v>1E-3</v>
      </c>
      <c r="BN80" s="14" t="str">
        <f t="shared" si="47"/>
        <v>10Hz1m0m</v>
      </c>
      <c r="BO80" s="14" t="str">
        <f t="shared" si="48"/>
        <v>10Hz1m1m</v>
      </c>
      <c r="BP80" s="12">
        <f>IFERROR(MATCH(BN80,'Cal Data'!$AR$45:$AR$1147,0),0)</f>
        <v>10</v>
      </c>
      <c r="BQ80" s="12">
        <f>IFERROR(MATCH(BO80,'Cal Data'!$AR$45:$AR$1147,0),0)</f>
        <v>28</v>
      </c>
      <c r="BS80" s="14" t="str">
        <f>INDEX('Cal Data'!AR$45:AR$1147,$BP80)</f>
        <v>10Hz1m0m</v>
      </c>
      <c r="BT80" s="14">
        <f>INDEX('Cal Data'!AS$45:AS$1147,$BP80)</f>
        <v>0</v>
      </c>
      <c r="BU80" s="14">
        <f>INDEX('Cal Data'!AT$45:AT$1147,$BP80)</f>
        <v>2.9676143251598439E-3</v>
      </c>
      <c r="BV80" s="14">
        <f>INDEX('Cal Data'!AU$45:AU$1147,$BP80)</f>
        <v>0</v>
      </c>
      <c r="BW80" s="14">
        <f>INDEX('Cal Data'!AV$45:AV$1147,$BP80)</f>
        <v>3.0461973191853236E-3</v>
      </c>
      <c r="BX80" s="14" t="str">
        <f>INDEX('Cal Data'!AR$45:AR$1147,$BQ80)</f>
        <v>10Hz1m1m</v>
      </c>
      <c r="BY80" s="14">
        <f>INDEX('Cal Data'!AS$45:AS$1147,$BQ80)</f>
        <v>-5.3218102015256327E-8</v>
      </c>
      <c r="BZ80" s="14">
        <f>INDEX('Cal Data'!AT$45:AT$1147,$BQ80)</f>
        <v>2.1012408287521514E-3</v>
      </c>
      <c r="CA80" s="14">
        <f>INDEX('Cal Data'!AU$45:AU$1147,$BQ80)</f>
        <v>-9.982912105290253E-8</v>
      </c>
      <c r="CB80" s="14">
        <f>INDEX('Cal Data'!AV$45:AV$1147,$BQ80)</f>
        <v>5.9029814781718444E-4</v>
      </c>
      <c r="CD80" s="14">
        <f t="shared" si="63"/>
        <v>-4.5869517886232713E-10</v>
      </c>
      <c r="CE80" s="14">
        <f t="shared" si="64"/>
        <v>2.1012408287521514E-3</v>
      </c>
      <c r="CF80" s="14">
        <f t="shared" si="65"/>
        <v>-9.982912105290253E-8</v>
      </c>
      <c r="CG80" s="14">
        <f t="shared" si="66"/>
        <v>3.0250295385426465E-3</v>
      </c>
      <c r="CI80" s="14">
        <f t="shared" si="67"/>
        <v>-7.2704660117051953E-6</v>
      </c>
      <c r="CJ80" s="14">
        <f t="shared" si="68"/>
        <v>2.1012442691573851E-3</v>
      </c>
      <c r="CK80" s="14">
        <f t="shared" si="69"/>
        <v>4.5301667504112312E-6</v>
      </c>
      <c r="CL80" s="14">
        <f t="shared" si="70"/>
        <v>3.0250320474890153E-3</v>
      </c>
      <c r="CN80">
        <f>INDEX('Cal Data'!BB$45:BB$1039,$BP80)</f>
        <v>1</v>
      </c>
      <c r="CO80">
        <f>INDEX('Cal Data'!BC$45:BC$1039,$BP80)</f>
        <v>4.189198329994248E-3</v>
      </c>
      <c r="CP80">
        <f>INDEX('Cal Data'!BD$45:BD$1039,$BP80)</f>
        <v>-9.9797491573104291E-5</v>
      </c>
      <c r="CQ80">
        <f>INDEX('Cal Data'!BE$45:BE$1039,$BP80)</f>
        <v>2.5687394808153962E-3</v>
      </c>
      <c r="CR80" t="str">
        <f>INDEX('Cal Data'!BF$45:BF$1039,$BP80)</f>
        <v>OK</v>
      </c>
      <c r="CS80">
        <f>INDEX('Cal Data'!BB$45:BB$1039,$BQ80)</f>
        <v>0.99994677529175302</v>
      </c>
      <c r="CT80">
        <f>INDEX('Cal Data'!BC$45:BC$1039,$BQ80)</f>
        <v>4.189198329994248E-3</v>
      </c>
      <c r="CU80">
        <f>INDEX('Cal Data'!BD$45:BD$1039,$BQ80)</f>
        <v>-9.9797491573104291E-5</v>
      </c>
      <c r="CV80">
        <f>INDEX('Cal Data'!BE$45:BE$1039,$BQ80)</f>
        <v>2.5687394808153962E-3</v>
      </c>
      <c r="CW80" t="str">
        <f>INDEX('Cal Data'!BF$45:BF$1039,$BQ80)</f>
        <v>OK</v>
      </c>
      <c r="CY80" s="14">
        <f t="shared" si="71"/>
        <v>0.99999954124788104</v>
      </c>
      <c r="CZ80" s="14">
        <f t="shared" si="72"/>
        <v>4.189198329994248E-3</v>
      </c>
      <c r="DA80" s="14">
        <f t="shared" si="73"/>
        <v>-9.9797491573104291E-5</v>
      </c>
      <c r="DB80" s="14">
        <f t="shared" si="74"/>
        <v>2.5687394808153962E-3</v>
      </c>
      <c r="DD80" s="14">
        <f t="shared" si="75"/>
        <v>8.6191530901166909E-6</v>
      </c>
      <c r="DE80" s="14">
        <f t="shared" si="76"/>
        <v>3.8298320118666421E-6</v>
      </c>
      <c r="DF80" s="23">
        <f t="shared" si="77"/>
        <v>2.5744085633795839</v>
      </c>
      <c r="DG80" s="23">
        <f t="shared" si="78"/>
        <v>0.44892205800368562</v>
      </c>
      <c r="DH80" s="14">
        <f t="shared" si="49"/>
        <v>-7.2695418834308975E-6</v>
      </c>
      <c r="DI80" s="14">
        <f t="shared" si="50"/>
        <v>3.8412741036847598E-6</v>
      </c>
      <c r="DJ80" s="14">
        <f t="shared" si="51"/>
        <v>4.6307192525472827E-6</v>
      </c>
      <c r="DK80" s="14">
        <f t="shared" si="52"/>
        <v>3.8579690555460358E-6</v>
      </c>
    </row>
    <row r="81" spans="1:115" x14ac:dyDescent="0.25">
      <c r="A81" s="7">
        <v>10</v>
      </c>
      <c r="B81" s="7" t="s">
        <v>3</v>
      </c>
      <c r="C81" s="10">
        <v>0.2</v>
      </c>
      <c r="D81" s="41"/>
      <c r="E81" s="19">
        <v>-2.8110177770661431</v>
      </c>
      <c r="F81" s="19">
        <v>7.8445657373508678E-4</v>
      </c>
      <c r="G81" s="19">
        <v>-2.5999536592547283</v>
      </c>
      <c r="H81" s="19">
        <v>1.7817193584795527E-3</v>
      </c>
      <c r="I81" s="8" t="s">
        <v>3</v>
      </c>
      <c r="J81" s="33"/>
      <c r="K81" s="19">
        <v>-8.2084759093384568E-4</v>
      </c>
      <c r="L81" s="19">
        <v>1.8107224325149109E-3</v>
      </c>
      <c r="M81" s="19">
        <v>-2.4534815491143134E-4</v>
      </c>
      <c r="N81" s="19">
        <v>7.2025686728444615E-4</v>
      </c>
      <c r="O81" s="8" t="s">
        <v>3</v>
      </c>
      <c r="Q81" s="20">
        <f t="shared" si="53"/>
        <v>-2.8099999955892963</v>
      </c>
      <c r="R81" s="20">
        <f t="shared" si="54"/>
        <v>4.7677157762079326E-3</v>
      </c>
      <c r="S81" s="20">
        <f t="shared" si="55"/>
        <v>-2.6000000033147752</v>
      </c>
      <c r="T81" s="20">
        <f t="shared" si="56"/>
        <v>4.862969390137333E-3</v>
      </c>
      <c r="U81" s="42" t="str">
        <f t="shared" si="57"/>
        <v>m</v>
      </c>
      <c r="W81" s="56" t="str">
        <f t="shared" si="29"/>
        <v>OK</v>
      </c>
      <c r="Y81" s="20">
        <v>-2.81</v>
      </c>
      <c r="Z81" s="20"/>
      <c r="AA81" s="20">
        <v>-2.5999999999999996</v>
      </c>
      <c r="AB81" s="20"/>
      <c r="AC81" t="str">
        <f t="shared" si="30"/>
        <v>m</v>
      </c>
      <c r="AE81" s="20">
        <f t="shared" si="31"/>
        <v>4.4107038021934386E-9</v>
      </c>
      <c r="AF81" s="20">
        <f t="shared" si="58"/>
        <v>4.7677157762079326E-3</v>
      </c>
      <c r="AG81" s="20">
        <f t="shared" si="32"/>
        <v>-3.3147755651441457E-9</v>
      </c>
      <c r="AH81" s="20">
        <f t="shared" si="59"/>
        <v>4.862969390137333E-3</v>
      </c>
      <c r="AI81" t="str">
        <f t="shared" si="33"/>
        <v>m</v>
      </c>
      <c r="AJ81" s="20">
        <f t="shared" si="34"/>
        <v>-1.9692947520910664E-4</v>
      </c>
      <c r="AK81" s="20"/>
      <c r="AL81" s="20">
        <f t="shared" si="35"/>
        <v>2.9168890018294036E-4</v>
      </c>
      <c r="AM81" s="20"/>
      <c r="AN81" t="str">
        <f t="shared" si="36"/>
        <v>m</v>
      </c>
      <c r="AP81" s="11">
        <f t="shared" si="60"/>
        <v>200</v>
      </c>
      <c r="AQ81" s="11" t="str">
        <f t="shared" si="61"/>
        <v>mHz</v>
      </c>
      <c r="AR81" s="12">
        <f t="shared" si="62"/>
        <v>1E-3</v>
      </c>
      <c r="AS81" s="13">
        <f t="shared" si="37"/>
        <v>-2.8101969294752091E-3</v>
      </c>
      <c r="AT81" s="13">
        <f t="shared" si="38"/>
        <v>1.9733443297328796E-6</v>
      </c>
      <c r="AU81" s="13">
        <f t="shared" si="39"/>
        <v>-2.599708311099817E-3</v>
      </c>
      <c r="AV81" s="13">
        <f t="shared" si="40"/>
        <v>1.9217944289780826E-6</v>
      </c>
      <c r="AW81" s="17">
        <f t="shared" si="41"/>
        <v>3.8282750796191953E-3</v>
      </c>
      <c r="AX81" s="14">
        <f t="shared" si="42"/>
        <v>1.9497413985105277E-6</v>
      </c>
      <c r="AY81" s="17">
        <f t="shared" si="43"/>
        <v>-2.3950828792731951</v>
      </c>
      <c r="AZ81" s="13">
        <f t="shared" si="44"/>
        <v>5.0825407331274799E-4</v>
      </c>
      <c r="BB81" s="12">
        <f>IFERROR(MATCH(AW81 - 0.000001,'Ref Z list'!$C$10:$C$35,1),1)</f>
        <v>3</v>
      </c>
      <c r="BC81" s="12" t="str">
        <f>INDEX('Ref Z list'!$D$10:$D$35,BB81)</f>
        <v>3m</v>
      </c>
      <c r="BD81" s="12">
        <f>INDEX('Ref Z list'!$C$10:$C$35,BB81)</f>
        <v>3.0000000000000001E-3</v>
      </c>
      <c r="BE81" s="12">
        <f>IFERROR(MATCH(AP81&amp;AQ81&amp;A81&amp;B81&amp;BC81,'Cal Data'!$AR$45:$AR$1147,0),0)</f>
        <v>77</v>
      </c>
      <c r="BF81" s="12">
        <f t="shared" si="45"/>
        <v>3</v>
      </c>
      <c r="BG81" s="12" t="str">
        <f>INDEX('Ref Z list'!$D$10:$D$35,BF81+1)</f>
        <v>10m</v>
      </c>
      <c r="BH81" s="12">
        <f>IFERROR(MATCH(AP81&amp;AQ81&amp;A81&amp;B81&amp;BG81,'Cal Data'!$AR$45:$AR$1147,0),0)</f>
        <v>95</v>
      </c>
      <c r="BI81" s="12">
        <f t="shared" si="46"/>
        <v>3</v>
      </c>
      <c r="BJ81" s="12" t="str">
        <f>INDEX('Ref Z list'!$D$10:$D$35,BI81)</f>
        <v>3m</v>
      </c>
      <c r="BK81" s="12" t="str">
        <f>IF(INDEX('Ref Z list'!$D$10:$D$35,BI81+1)=0,BJ81,INDEX('Ref Z list'!$D$10:$D$35,BI81+1))</f>
        <v>10m</v>
      </c>
      <c r="BL81" s="12">
        <f>INDEX('Ref Z list'!$C$10:$C$35,BI81)</f>
        <v>3.0000000000000001E-3</v>
      </c>
      <c r="BM81" s="12">
        <f>INDEX('Ref Z list'!$C$10:$C$35,BI81+1)</f>
        <v>0.01</v>
      </c>
      <c r="BN81" s="14" t="str">
        <f t="shared" si="47"/>
        <v>200mHz10m3m</v>
      </c>
      <c r="BO81" s="14" t="str">
        <f t="shared" si="48"/>
        <v>200mHz10m10m</v>
      </c>
      <c r="BP81" s="12">
        <f>IFERROR(MATCH(BN81,'Cal Data'!$AR$45:$AR$1147,0),0)</f>
        <v>77</v>
      </c>
      <c r="BQ81" s="12">
        <f>IFERROR(MATCH(BO81,'Cal Data'!$AR$45:$AR$1147,0),0)</f>
        <v>95</v>
      </c>
      <c r="BS81" s="14" t="str">
        <f>INDEX('Cal Data'!AR$45:AR$1147,$BP81)</f>
        <v>200mHz10m3m</v>
      </c>
      <c r="BT81" s="14">
        <f>INDEX('Cal Data'!AS$45:AS$1147,$BP81)</f>
        <v>3.6511131992766899E-8</v>
      </c>
      <c r="BU81" s="14">
        <f>INDEX('Cal Data'!AT$45:AT$1147,$BP81)</f>
        <v>2.7180893912373059E-3</v>
      </c>
      <c r="BV81" s="14">
        <f>INDEX('Cal Data'!AU$45:AU$1147,$BP81)</f>
        <v>2.9999317554356249E-7</v>
      </c>
      <c r="BW81" s="14">
        <f>INDEX('Cal Data'!AV$45:AV$1147,$BP81)</f>
        <v>1.7498412088461223E-3</v>
      </c>
      <c r="BX81" s="14" t="str">
        <f>INDEX('Cal Data'!AR$45:AR$1147,$BQ81)</f>
        <v>200mHz10m10m</v>
      </c>
      <c r="BY81" s="14">
        <f>INDEX('Cal Data'!AS$45:AS$1147,$BQ81)</f>
        <v>2.7532563208650107E-7</v>
      </c>
      <c r="BZ81" s="14">
        <f>INDEX('Cal Data'!AT$45:AT$1147,$BQ81)</f>
        <v>3.6654650695064411E-3</v>
      </c>
      <c r="CA81" s="14">
        <f>INDEX('Cal Data'!AU$45:AU$1147,$BQ81)</f>
        <v>2.2780130111102974E-7</v>
      </c>
      <c r="CB81" s="14">
        <f>INDEX('Cal Data'!AV$45:AV$1147,$BQ81)</f>
        <v>4.3877027061849913E-4</v>
      </c>
      <c r="CD81" s="14">
        <f t="shared" si="63"/>
        <v>6.4768860432674896E-8</v>
      </c>
      <c r="CE81" s="14">
        <f t="shared" si="64"/>
        <v>3.6654650695064411E-3</v>
      </c>
      <c r="CF81" s="14">
        <f t="shared" si="65"/>
        <v>2.9145107118021034E-7</v>
      </c>
      <c r="CG81" s="14">
        <f t="shared" si="66"/>
        <v>1.594708725167994E-3</v>
      </c>
      <c r="CI81" s="14">
        <f t="shared" si="67"/>
        <v>-2.8101321606147766E-3</v>
      </c>
      <c r="CJ81" s="14">
        <f t="shared" si="68"/>
        <v>3.6654671942500366E-3</v>
      </c>
      <c r="CK81" s="14">
        <f t="shared" si="69"/>
        <v>-2.5994168600286366E-3</v>
      </c>
      <c r="CL81" s="14">
        <f t="shared" si="70"/>
        <v>1.594713357096578E-3</v>
      </c>
      <c r="CN81">
        <f>INDEX('Cal Data'!BB$45:BB$1039,$BP81)</f>
        <v>1.0000121655739651</v>
      </c>
      <c r="CO81">
        <f>INDEX('Cal Data'!BC$45:BC$1039,$BP81)</f>
        <v>9.942758526395618E-4</v>
      </c>
      <c r="CP81">
        <f>INDEX('Cal Data'!BD$45:BD$1039,$BP81)</f>
        <v>1.0000051500132765E-4</v>
      </c>
      <c r="CQ81">
        <f>INDEX('Cal Data'!BE$45:BE$1039,$BP81)</f>
        <v>1.0668811127682335E-3</v>
      </c>
      <c r="CR81" t="str">
        <f>INDEX('Cal Data'!BF$45:BF$1039,$BP81)</f>
        <v>OK</v>
      </c>
      <c r="CS81">
        <f>INDEX('Cal Data'!BB$45:BB$1039,$BQ81)</f>
        <v>1.0000275376744743</v>
      </c>
      <c r="CT81">
        <f>INDEX('Cal Data'!BC$45:BC$1039,$BQ81)</f>
        <v>3.7552256841871258E-4</v>
      </c>
      <c r="CU81">
        <f>INDEX('Cal Data'!BD$45:BD$1039,$BQ81)</f>
        <v>2.2779321883487983E-5</v>
      </c>
      <c r="CV81">
        <f>INDEX('Cal Data'!BE$45:BE$1039,$BQ81)</f>
        <v>2.9937342962055221E-4</v>
      </c>
      <c r="CW81" t="str">
        <f>INDEX('Cal Data'!BF$45:BF$1039,$BQ81)</f>
        <v>OK</v>
      </c>
      <c r="CY81" s="14">
        <f t="shared" si="71"/>
        <v>1.0000139844779328</v>
      </c>
      <c r="CZ81" s="14">
        <f t="shared" si="72"/>
        <v>3.7552256841871258E-4</v>
      </c>
      <c r="DA81" s="14">
        <f t="shared" si="73"/>
        <v>9.0863316447332233E-5</v>
      </c>
      <c r="DB81" s="14">
        <f t="shared" si="74"/>
        <v>9.7606575743002075E-4</v>
      </c>
      <c r="DD81" s="14">
        <f t="shared" si="75"/>
        <v>3.8283286160475669E-3</v>
      </c>
      <c r="DE81" s="14">
        <f t="shared" si="76"/>
        <v>4.1560402374419732E-6</v>
      </c>
      <c r="DF81" s="23">
        <f t="shared" si="77"/>
        <v>-2.3949920159567477</v>
      </c>
      <c r="DG81" s="23">
        <f t="shared" si="78"/>
        <v>1.4092527008962733E-3</v>
      </c>
      <c r="DH81" s="14">
        <f t="shared" si="49"/>
        <v>-2.8099999955892964E-3</v>
      </c>
      <c r="DI81" s="14">
        <f t="shared" si="50"/>
        <v>4.7677157762079328E-6</v>
      </c>
      <c r="DJ81" s="14">
        <f t="shared" si="51"/>
        <v>-2.6000000033147754E-3</v>
      </c>
      <c r="DK81" s="14">
        <f t="shared" si="52"/>
        <v>4.8629693901373328E-6</v>
      </c>
    </row>
    <row r="82" spans="1:115" x14ac:dyDescent="0.25">
      <c r="A82" s="7">
        <v>100</v>
      </c>
      <c r="B82" s="7" t="s">
        <v>3</v>
      </c>
      <c r="C82" s="10">
        <v>1000</v>
      </c>
      <c r="D82" s="41"/>
      <c r="E82" s="19">
        <v>-37.498068542658999</v>
      </c>
      <c r="F82" s="19">
        <v>6.8170387795653072E-5</v>
      </c>
      <c r="G82" s="19">
        <v>81.596123777659074</v>
      </c>
      <c r="H82" s="19">
        <v>1.5553269182814011E-3</v>
      </c>
      <c r="I82" s="8" t="s">
        <v>3</v>
      </c>
      <c r="J82" s="33"/>
      <c r="K82" s="19">
        <v>4.610680549360714E-4</v>
      </c>
      <c r="L82" s="19">
        <v>1.9236970091759849E-3</v>
      </c>
      <c r="M82" s="19">
        <v>1.7308217576822761E-3</v>
      </c>
      <c r="N82" s="19">
        <v>6.4711226004641185E-4</v>
      </c>
      <c r="O82" s="8" t="s">
        <v>3</v>
      </c>
      <c r="Q82" s="20">
        <f t="shared" si="53"/>
        <v>-37.499947205186793</v>
      </c>
      <c r="R82" s="20">
        <f t="shared" si="54"/>
        <v>1.2457341807988489E-2</v>
      </c>
      <c r="S82" s="20">
        <f t="shared" si="55"/>
        <v>81.600108782628141</v>
      </c>
      <c r="T82" s="20">
        <f t="shared" si="56"/>
        <v>8.1219370801990584E-3</v>
      </c>
      <c r="U82" s="42" t="str">
        <f t="shared" si="57"/>
        <v>m</v>
      </c>
      <c r="W82" s="56" t="str">
        <f t="shared" si="29"/>
        <v>OK</v>
      </c>
      <c r="Y82" s="20">
        <v>-37.5</v>
      </c>
      <c r="Z82" s="20"/>
      <c r="AA82" s="20">
        <v>81.600000000000009</v>
      </c>
      <c r="AB82" s="20"/>
      <c r="AC82" t="str">
        <f t="shared" si="30"/>
        <v>m</v>
      </c>
      <c r="AE82" s="20">
        <f t="shared" si="31"/>
        <v>5.2794813207412972E-5</v>
      </c>
      <c r="AF82" s="20">
        <f t="shared" si="58"/>
        <v>1.2457341807988489E-2</v>
      </c>
      <c r="AG82" s="20">
        <f t="shared" si="32"/>
        <v>1.0878262813207584E-4</v>
      </c>
      <c r="AH82" s="20">
        <f t="shared" si="59"/>
        <v>8.1219370801990584E-3</v>
      </c>
      <c r="AI82" t="str">
        <f t="shared" si="33"/>
        <v>m</v>
      </c>
      <c r="AJ82" s="20">
        <f t="shared" si="34"/>
        <v>1.4703892860623569E-3</v>
      </c>
      <c r="AK82" s="20"/>
      <c r="AL82" s="20">
        <f t="shared" si="35"/>
        <v>-5.6070440986104586E-3</v>
      </c>
      <c r="AM82" s="20"/>
      <c r="AN82" t="str">
        <f t="shared" si="36"/>
        <v>m</v>
      </c>
      <c r="AP82" s="11">
        <f t="shared" si="60"/>
        <v>1</v>
      </c>
      <c r="AQ82" s="11" t="str">
        <f t="shared" si="61"/>
        <v>kHz</v>
      </c>
      <c r="AR82" s="12">
        <f t="shared" si="62"/>
        <v>1E-3</v>
      </c>
      <c r="AS82" s="13">
        <f t="shared" si="37"/>
        <v>-3.749852961071394E-2</v>
      </c>
      <c r="AT82" s="13">
        <f t="shared" si="38"/>
        <v>1.9249045131862614E-6</v>
      </c>
      <c r="AU82" s="13">
        <f t="shared" si="39"/>
        <v>8.1594392955901401E-2</v>
      </c>
      <c r="AV82" s="13">
        <f t="shared" si="40"/>
        <v>1.6845759406548271E-6</v>
      </c>
      <c r="AW82" s="17">
        <f t="shared" si="41"/>
        <v>8.9798578411952837E-2</v>
      </c>
      <c r="AX82" s="14">
        <f t="shared" si="42"/>
        <v>1.7288902565165168E-6</v>
      </c>
      <c r="AY82" s="17">
        <f t="shared" si="43"/>
        <v>2.0015820744377413</v>
      </c>
      <c r="AZ82" s="13">
        <f t="shared" si="44"/>
        <v>2.0993689004034264E-5</v>
      </c>
      <c r="BB82" s="12">
        <f>IFERROR(MATCH(AW82 - 0.000001,'Ref Z list'!$C$10:$C$35,1),1)</f>
        <v>4</v>
      </c>
      <c r="BC82" s="12" t="str">
        <f>INDEX('Ref Z list'!$D$10:$D$35,BB82)</f>
        <v>10m</v>
      </c>
      <c r="BD82" s="12">
        <f>INDEX('Ref Z list'!$C$10:$C$35,BB82)</f>
        <v>0.01</v>
      </c>
      <c r="BE82" s="12">
        <f>IFERROR(MATCH(AP82&amp;AQ82&amp;A82&amp;B82&amp;BC82,'Cal Data'!$AR$45:$AR$1147,0),0)</f>
        <v>124</v>
      </c>
      <c r="BF82" s="12">
        <f t="shared" si="45"/>
        <v>4</v>
      </c>
      <c r="BG82" s="12" t="str">
        <f>INDEX('Ref Z list'!$D$10:$D$35,BF82+1)</f>
        <v>100m</v>
      </c>
      <c r="BH82" s="12">
        <f>IFERROR(MATCH(AP82&amp;AQ82&amp;A82&amp;B82&amp;BG82,'Cal Data'!$AR$45:$AR$1147,0),0)</f>
        <v>142</v>
      </c>
      <c r="BI82" s="12">
        <f t="shared" si="46"/>
        <v>4</v>
      </c>
      <c r="BJ82" s="12" t="str">
        <f>INDEX('Ref Z list'!$D$10:$D$35,BI82)</f>
        <v>10m</v>
      </c>
      <c r="BK82" s="12" t="str">
        <f>IF(INDEX('Ref Z list'!$D$10:$D$35,BI82+1)=0,BJ82,INDEX('Ref Z list'!$D$10:$D$35,BI82+1))</f>
        <v>100m</v>
      </c>
      <c r="BL82" s="12">
        <f>INDEX('Ref Z list'!$C$10:$C$35,BI82)</f>
        <v>0.01</v>
      </c>
      <c r="BM82" s="12">
        <f>INDEX('Ref Z list'!$C$10:$C$35,BI82+1)</f>
        <v>0.1</v>
      </c>
      <c r="BN82" s="14" t="str">
        <f t="shared" si="47"/>
        <v>1kHz100m10m</v>
      </c>
      <c r="BO82" s="14" t="str">
        <f t="shared" si="48"/>
        <v>1kHz100m100m</v>
      </c>
      <c r="BP82" s="12">
        <f>IFERROR(MATCH(BN82,'Cal Data'!$AR$45:$AR$1147,0),0)</f>
        <v>124</v>
      </c>
      <c r="BQ82" s="12">
        <f>IFERROR(MATCH(BO82,'Cal Data'!$AR$45:$AR$1147,0),0)</f>
        <v>142</v>
      </c>
      <c r="BS82" s="14" t="str">
        <f>INDEX('Cal Data'!AR$45:AR$1147,$BP82)</f>
        <v>1kHz100m10m</v>
      </c>
      <c r="BT82" s="14">
        <f>INDEX('Cal Data'!AS$45:AS$1147,$BP82)</f>
        <v>-2.8771939154272064E-7</v>
      </c>
      <c r="BU82" s="14">
        <f>INDEX('Cal Data'!AT$45:AT$1147,$BP82)</f>
        <v>4.3023274203382041E-4</v>
      </c>
      <c r="BV82" s="14">
        <f>INDEX('Cal Data'!AU$45:AU$1147,$BP82)</f>
        <v>1.0046353470496489E-6</v>
      </c>
      <c r="BW82" s="14">
        <f>INDEX('Cal Data'!AV$45:AV$1147,$BP82)</f>
        <v>3.6529115288287512E-3</v>
      </c>
      <c r="BX82" s="14" t="str">
        <f>INDEX('Cal Data'!AR$45:AR$1147,$BQ82)</f>
        <v>1kHz100m100m</v>
      </c>
      <c r="BY82" s="14">
        <f>INDEX('Cal Data'!AS$45:AS$1147,$BQ82)</f>
        <v>7.7067933800245569E-6</v>
      </c>
      <c r="BZ82" s="14">
        <f>INDEX('Cal Data'!AT$45:AT$1147,$BQ82)</f>
        <v>4.0572159330482136E-3</v>
      </c>
      <c r="CA82" s="14">
        <f>INDEX('Cal Data'!AU$45:AU$1147,$BQ82)</f>
        <v>-2.6086855155497881E-6</v>
      </c>
      <c r="CB82" s="14">
        <f>INDEX('Cal Data'!AV$45:AV$1147,$BQ82)</f>
        <v>1.7136197787564927E-4</v>
      </c>
      <c r="CD82" s="14">
        <f t="shared" si="63"/>
        <v>6.8006223225380548E-6</v>
      </c>
      <c r="CE82" s="14">
        <f t="shared" si="64"/>
        <v>4.0572159330482136E-3</v>
      </c>
      <c r="CF82" s="14">
        <f t="shared" si="65"/>
        <v>-2.1991187438579759E-6</v>
      </c>
      <c r="CG82" s="14">
        <f t="shared" si="66"/>
        <v>5.6599258619730378E-4</v>
      </c>
      <c r="CI82" s="14">
        <f t="shared" si="67"/>
        <v>-3.7491728988391405E-2</v>
      </c>
      <c r="CJ82" s="14">
        <f t="shared" si="68"/>
        <v>4.0572177595502345E-3</v>
      </c>
      <c r="CK82" s="14">
        <f t="shared" si="69"/>
        <v>8.1592193837157545E-2</v>
      </c>
      <c r="CL82" s="14">
        <f t="shared" si="70"/>
        <v>5.660026137878797E-4</v>
      </c>
      <c r="CN82">
        <f>INDEX('Cal Data'!BB$45:BB$1039,$BP82)</f>
        <v>0.99997235237585314</v>
      </c>
      <c r="CO82">
        <f>INDEX('Cal Data'!BC$45:BC$1039,$BP82)</f>
        <v>6.2835772978520659E-5</v>
      </c>
      <c r="CP82">
        <f>INDEX('Cal Data'!BD$45:BD$1039,$BP82)</f>
        <v>9.9884266594157944E-5</v>
      </c>
      <c r="CQ82">
        <f>INDEX('Cal Data'!BE$45:BE$1039,$BP82)</f>
        <v>4.5299699311318072E-4</v>
      </c>
      <c r="CR82" t="str">
        <f>INDEX('Cal Data'!BF$45:BF$1039,$BP82)</f>
        <v>OK</v>
      </c>
      <c r="CS82">
        <f>INDEX('Cal Data'!BB$45:BB$1039,$BQ82)</f>
        <v>1.0000761995027303</v>
      </c>
      <c r="CT82">
        <f>INDEX('Cal Data'!BC$45:BC$1039,$BQ82)</f>
        <v>6.1118679631941769E-5</v>
      </c>
      <c r="CU82">
        <f>INDEX('Cal Data'!BD$45:BD$1039,$BQ82)</f>
        <v>-2.6568367185975453E-5</v>
      </c>
      <c r="CV82">
        <f>INDEX('Cal Data'!BE$45:BE$1039,$BQ82)</f>
        <v>1.0333947722025461E-4</v>
      </c>
      <c r="CW82" t="str">
        <f>INDEX('Cal Data'!BF$45:BF$1039,$BQ82)</f>
        <v>OK</v>
      </c>
      <c r="CY82" s="14">
        <f t="shared" si="71"/>
        <v>1.0000644285213749</v>
      </c>
      <c r="CZ82" s="14">
        <f t="shared" si="72"/>
        <v>6.1118679631941769E-5</v>
      </c>
      <c r="DA82" s="14">
        <f t="shared" si="73"/>
        <v>-1.2235071318085735E-5</v>
      </c>
      <c r="DB82" s="14">
        <f t="shared" si="74"/>
        <v>1.4297285200973284E-4</v>
      </c>
      <c r="DD82" s="14">
        <f t="shared" si="75"/>
        <v>8.9804364001581483E-2</v>
      </c>
      <c r="DE82" s="14">
        <f t="shared" si="76"/>
        <v>6.4867909878097312E-6</v>
      </c>
      <c r="DF82" s="23">
        <f t="shared" si="77"/>
        <v>2.0015698393664234</v>
      </c>
      <c r="DG82" s="23">
        <f t="shared" si="78"/>
        <v>1.4901065842344769E-4</v>
      </c>
      <c r="DH82" s="14">
        <f t="shared" si="49"/>
        <v>-3.7499947205186797E-2</v>
      </c>
      <c r="DI82" s="14">
        <f t="shared" si="50"/>
        <v>1.245734180798849E-5</v>
      </c>
      <c r="DJ82" s="14">
        <f t="shared" si="51"/>
        <v>8.1600108782628147E-2</v>
      </c>
      <c r="DK82" s="14">
        <f t="shared" si="52"/>
        <v>8.1219370801990586E-6</v>
      </c>
    </row>
    <row r="83" spans="1:115" x14ac:dyDescent="0.25">
      <c r="A83" s="7">
        <v>10</v>
      </c>
      <c r="B83" s="7" t="s">
        <v>3</v>
      </c>
      <c r="C83" s="10">
        <v>500</v>
      </c>
      <c r="D83" s="41"/>
      <c r="E83" s="19">
        <v>2.9200176465323282</v>
      </c>
      <c r="F83" s="19">
        <v>1.4170767974959982E-3</v>
      </c>
      <c r="G83" s="19">
        <v>-1.4906430342370462</v>
      </c>
      <c r="H83" s="19">
        <v>4.8490026870966538E-4</v>
      </c>
      <c r="I83" s="8" t="s">
        <v>3</v>
      </c>
      <c r="J83" s="33"/>
      <c r="K83" s="19">
        <v>3.6764272471447745E-4</v>
      </c>
      <c r="L83" s="19">
        <v>6.0567716882471148E-4</v>
      </c>
      <c r="M83" s="19">
        <v>-4.5424596598883876E-4</v>
      </c>
      <c r="N83" s="19">
        <v>1.6793329077886452E-3</v>
      </c>
      <c r="O83" s="8" t="s">
        <v>3</v>
      </c>
      <c r="Q83" s="20">
        <f t="shared" si="53"/>
        <v>2.9199999879092173</v>
      </c>
      <c r="R83" s="20">
        <f t="shared" si="54"/>
        <v>3.4105954736596473E-3</v>
      </c>
      <c r="S83" s="20">
        <f t="shared" si="55"/>
        <v>-1.4900000159021516</v>
      </c>
      <c r="T83" s="20">
        <f t="shared" si="56"/>
        <v>3.4341162245241229E-3</v>
      </c>
      <c r="U83" s="42" t="str">
        <f t="shared" si="57"/>
        <v>m</v>
      </c>
      <c r="W83" s="56" t="str">
        <f t="shared" si="29"/>
        <v>OK</v>
      </c>
      <c r="Y83" s="20">
        <v>2.92</v>
      </c>
      <c r="Z83" s="20"/>
      <c r="AA83" s="20">
        <v>-1.49</v>
      </c>
      <c r="AB83" s="20"/>
      <c r="AC83" t="str">
        <f t="shared" si="30"/>
        <v>m</v>
      </c>
      <c r="AE83" s="20">
        <f t="shared" si="31"/>
        <v>-1.2090782597340421E-8</v>
      </c>
      <c r="AF83" s="20">
        <f t="shared" si="58"/>
        <v>3.4105954736596473E-3</v>
      </c>
      <c r="AG83" s="20">
        <f t="shared" si="32"/>
        <v>-1.5902151595525993E-8</v>
      </c>
      <c r="AH83" s="20">
        <f t="shared" si="59"/>
        <v>3.4341162245241229E-3</v>
      </c>
      <c r="AI83" t="str">
        <f t="shared" si="33"/>
        <v>m</v>
      </c>
      <c r="AJ83" s="20">
        <f t="shared" si="34"/>
        <v>-3.4999619238629265E-4</v>
      </c>
      <c r="AK83" s="20"/>
      <c r="AL83" s="20">
        <f t="shared" si="35"/>
        <v>-1.8878827105739404E-4</v>
      </c>
      <c r="AM83" s="20"/>
      <c r="AN83" t="str">
        <f t="shared" si="36"/>
        <v>m</v>
      </c>
      <c r="AP83" s="11">
        <f t="shared" si="60"/>
        <v>500</v>
      </c>
      <c r="AQ83" s="11" t="str">
        <f t="shared" si="61"/>
        <v>Hz</v>
      </c>
      <c r="AR83" s="12">
        <f t="shared" si="62"/>
        <v>1E-3</v>
      </c>
      <c r="AS83" s="13">
        <f t="shared" si="37"/>
        <v>2.9196500038076137E-3</v>
      </c>
      <c r="AT83" s="13">
        <f t="shared" si="38"/>
        <v>1.5410877596156012E-6</v>
      </c>
      <c r="AU83" s="13">
        <f t="shared" si="39"/>
        <v>-1.4901887882710575E-3</v>
      </c>
      <c r="AV83" s="13">
        <f t="shared" si="40"/>
        <v>1.7479380097064576E-6</v>
      </c>
      <c r="AW83" s="17">
        <f t="shared" si="41"/>
        <v>3.2779595435914952E-3</v>
      </c>
      <c r="AX83" s="14">
        <f t="shared" si="42"/>
        <v>1.5860503852218151E-6</v>
      </c>
      <c r="AY83" s="17">
        <f t="shared" si="43"/>
        <v>-0.47193279571504682</v>
      </c>
      <c r="AZ83" s="13">
        <f t="shared" si="44"/>
        <v>5.2082529747165E-4</v>
      </c>
      <c r="BB83" s="12">
        <f>IFERROR(MATCH(AW83 - 0.000001,'Ref Z list'!$C$10:$C$35,1),1)</f>
        <v>3</v>
      </c>
      <c r="BC83" s="12" t="str">
        <f>INDEX('Ref Z list'!$D$10:$D$35,BB83)</f>
        <v>3m</v>
      </c>
      <c r="BD83" s="12">
        <f>INDEX('Ref Z list'!$C$10:$C$35,BB83)</f>
        <v>3.0000000000000001E-3</v>
      </c>
      <c r="BE83" s="12">
        <f>IFERROR(MATCH(AP83&amp;AQ83&amp;A83&amp;B83&amp;BC83,'Cal Data'!$AR$45:$AR$1147,0),0)</f>
        <v>87</v>
      </c>
      <c r="BF83" s="12">
        <f t="shared" si="45"/>
        <v>3</v>
      </c>
      <c r="BG83" s="12" t="str">
        <f>INDEX('Ref Z list'!$D$10:$D$35,BF83+1)</f>
        <v>10m</v>
      </c>
      <c r="BH83" s="12">
        <f>IFERROR(MATCH(AP83&amp;AQ83&amp;A83&amp;B83&amp;BG83,'Cal Data'!$AR$45:$AR$1147,0),0)</f>
        <v>105</v>
      </c>
      <c r="BI83" s="12">
        <f t="shared" si="46"/>
        <v>3</v>
      </c>
      <c r="BJ83" s="12" t="str">
        <f>INDEX('Ref Z list'!$D$10:$D$35,BI83)</f>
        <v>3m</v>
      </c>
      <c r="BK83" s="12" t="str">
        <f>IF(INDEX('Ref Z list'!$D$10:$D$35,BI83+1)=0,BJ83,INDEX('Ref Z list'!$D$10:$D$35,BI83+1))</f>
        <v>10m</v>
      </c>
      <c r="BL83" s="12">
        <f>INDEX('Ref Z list'!$C$10:$C$35,BI83)</f>
        <v>3.0000000000000001E-3</v>
      </c>
      <c r="BM83" s="12">
        <f>INDEX('Ref Z list'!$C$10:$C$35,BI83+1)</f>
        <v>0.01</v>
      </c>
      <c r="BN83" s="14" t="str">
        <f t="shared" si="47"/>
        <v>500Hz10m3m</v>
      </c>
      <c r="BO83" s="14" t="str">
        <f t="shared" si="48"/>
        <v>500Hz10m10m</v>
      </c>
      <c r="BP83" s="12">
        <f>IFERROR(MATCH(BN83,'Cal Data'!$AR$45:$AR$1147,0),0)</f>
        <v>87</v>
      </c>
      <c r="BQ83" s="12">
        <f>IFERROR(MATCH(BO83,'Cal Data'!$AR$45:$AR$1147,0),0)</f>
        <v>105</v>
      </c>
      <c r="BS83" s="14" t="str">
        <f>INDEX('Cal Data'!AR$45:AR$1147,$BP83)</f>
        <v>500Hz10m3m</v>
      </c>
      <c r="BT83" s="14">
        <f>INDEX('Cal Data'!AS$45:AS$1147,$BP83)</f>
        <v>2.0608738511953065E-7</v>
      </c>
      <c r="BU83" s="14">
        <f>INDEX('Cal Data'!AT$45:AT$1147,$BP83)</f>
        <v>2.0147640329990736E-3</v>
      </c>
      <c r="BV83" s="14">
        <f>INDEX('Cal Data'!AU$45:AU$1147,$BP83)</f>
        <v>3.0181286049401066E-7</v>
      </c>
      <c r="BW83" s="14">
        <f>INDEX('Cal Data'!AV$45:AV$1147,$BP83)</f>
        <v>1.2312111681810384E-4</v>
      </c>
      <c r="BX83" s="14" t="str">
        <f>INDEX('Cal Data'!AR$45:AR$1147,$BQ83)</f>
        <v>500Hz10m10m</v>
      </c>
      <c r="BY83" s="14">
        <f>INDEX('Cal Data'!AS$45:AS$1147,$BQ83)</f>
        <v>6.7941749957306508E-7</v>
      </c>
      <c r="BZ83" s="14">
        <f>INDEX('Cal Data'!AT$45:AT$1147,$BQ83)</f>
        <v>3.7437563257105232E-3</v>
      </c>
      <c r="CA83" s="14">
        <f>INDEX('Cal Data'!AU$45:AU$1147,$BQ83)</f>
        <v>9.6332018856133775E-7</v>
      </c>
      <c r="CB83" s="14">
        <f>INDEX('Cal Data'!AV$45:AV$1147,$BQ83)</f>
        <v>1.5914847750823872E-3</v>
      </c>
      <c r="CD83" s="14">
        <f t="shared" si="63"/>
        <v>2.2488261691690417E-7</v>
      </c>
      <c r="CE83" s="14">
        <f t="shared" si="64"/>
        <v>3.7437563257105232E-3</v>
      </c>
      <c r="CF83" s="14">
        <f t="shared" si="65"/>
        <v>3.2808032835001406E-7</v>
      </c>
      <c r="CG83" s="14">
        <f t="shared" si="66"/>
        <v>1.8142764428631501E-4</v>
      </c>
      <c r="CI83" s="14">
        <f t="shared" si="67"/>
        <v>2.9198748864245308E-3</v>
      </c>
      <c r="CJ83" s="14">
        <f t="shared" si="68"/>
        <v>3.7437575944635477E-3</v>
      </c>
      <c r="CK83" s="14">
        <f t="shared" si="69"/>
        <v>-1.4898607079427075E-3</v>
      </c>
      <c r="CL83" s="14">
        <f t="shared" si="70"/>
        <v>1.8146132166504454E-4</v>
      </c>
      <c r="CN83">
        <f>INDEX('Cal Data'!BB$45:BB$1039,$BP83)</f>
        <v>1.0000689535387948</v>
      </c>
      <c r="CO83">
        <f>INDEX('Cal Data'!BC$45:BC$1039,$BP83)</f>
        <v>1.3869613753646516E-3</v>
      </c>
      <c r="CP83">
        <f>INDEX('Cal Data'!BD$45:BD$1039,$BP83)</f>
        <v>9.9994545211852179E-5</v>
      </c>
      <c r="CQ83">
        <f>INDEX('Cal Data'!BE$45:BE$1039,$BP83)</f>
        <v>1.2568275077773543E-4</v>
      </c>
      <c r="CR83" t="str">
        <f>INDEX('Cal Data'!BF$45:BF$1039,$BP83)</f>
        <v>OK</v>
      </c>
      <c r="CS83">
        <f>INDEX('Cal Data'!BB$45:BB$1039,$BQ83)</f>
        <v>1.0000681826545506</v>
      </c>
      <c r="CT83">
        <f>INDEX('Cal Data'!BC$45:BC$1039,$BQ83)</f>
        <v>3.7527825954552547E-4</v>
      </c>
      <c r="CU83">
        <f>INDEX('Cal Data'!BD$45:BD$1039,$BQ83)</f>
        <v>9.5715910123415557E-5</v>
      </c>
      <c r="CV83">
        <f>INDEX('Cal Data'!BE$45:BE$1039,$BQ83)</f>
        <v>3.0464143180135604E-4</v>
      </c>
      <c r="CW83" t="str">
        <f>INDEX('Cal Data'!BF$45:BF$1039,$BQ83)</f>
        <v>OK</v>
      </c>
      <c r="CY83" s="14">
        <f t="shared" si="71"/>
        <v>1.000068922928133</v>
      </c>
      <c r="CZ83" s="14">
        <f t="shared" si="72"/>
        <v>3.7527825954552547E-4</v>
      </c>
      <c r="DA83" s="14">
        <f t="shared" si="73"/>
        <v>9.9824647003798409E-5</v>
      </c>
      <c r="DB83" s="14">
        <f t="shared" si="74"/>
        <v>1.3278893267760136E-4</v>
      </c>
      <c r="DD83" s="14">
        <f t="shared" si="75"/>
        <v>3.2781854701615411E-3</v>
      </c>
      <c r="DE83" s="14">
        <f t="shared" si="76"/>
        <v>3.4022764176794986E-6</v>
      </c>
      <c r="DF83" s="23">
        <f t="shared" si="77"/>
        <v>-0.47183297106804301</v>
      </c>
      <c r="DG83" s="23">
        <f t="shared" si="78"/>
        <v>1.0500804076771396E-3</v>
      </c>
      <c r="DH83" s="14">
        <f t="shared" si="49"/>
        <v>2.9199999879092175E-3</v>
      </c>
      <c r="DI83" s="14">
        <f t="shared" si="50"/>
        <v>3.4105954736596472E-6</v>
      </c>
      <c r="DJ83" s="14">
        <f t="shared" si="51"/>
        <v>-1.4900000159021516E-3</v>
      </c>
      <c r="DK83" s="14">
        <f t="shared" si="52"/>
        <v>3.4341162245241231E-6</v>
      </c>
    </row>
    <row r="84" spans="1:115" x14ac:dyDescent="0.25">
      <c r="A84" s="7">
        <v>3</v>
      </c>
      <c r="B84" s="7" t="s">
        <v>3</v>
      </c>
      <c r="C84" s="10">
        <v>0.01</v>
      </c>
      <c r="D84" s="41"/>
      <c r="E84" s="19">
        <v>-0.20481082589665695</v>
      </c>
      <c r="F84" s="19">
        <v>8.4954167184914792E-4</v>
      </c>
      <c r="G84" s="19">
        <v>0.97645697631198136</v>
      </c>
      <c r="H84" s="19">
        <v>7.9322043349397897E-4</v>
      </c>
      <c r="I84" s="8" t="s">
        <v>3</v>
      </c>
      <c r="J84" s="33"/>
      <c r="K84" s="19">
        <v>-9.2262331218825021E-4</v>
      </c>
      <c r="L84" s="19">
        <v>9.4560735105521073E-4</v>
      </c>
      <c r="M84" s="19">
        <v>-1.4963413230126329E-3</v>
      </c>
      <c r="N84" s="19">
        <v>6.2045169435849719E-4</v>
      </c>
      <c r="O84" s="8" t="s">
        <v>3</v>
      </c>
      <c r="Q84" s="20">
        <f t="shared" si="53"/>
        <v>-0.20399999777784703</v>
      </c>
      <c r="R84" s="20">
        <f t="shared" si="54"/>
        <v>4.3282115654870732E-3</v>
      </c>
      <c r="S84" s="20">
        <f t="shared" si="55"/>
        <v>0.97799999663060966</v>
      </c>
      <c r="T84" s="20">
        <f t="shared" si="56"/>
        <v>2.3073849372045631E-3</v>
      </c>
      <c r="U84" s="42" t="str">
        <f t="shared" si="57"/>
        <v>m</v>
      </c>
      <c r="W84" s="56" t="str">
        <f t="shared" si="29"/>
        <v>Extrapolated</v>
      </c>
      <c r="Y84" s="20">
        <v>-0.20399999999999999</v>
      </c>
      <c r="Z84" s="20"/>
      <c r="AA84" s="20">
        <v>0.97799999999999987</v>
      </c>
      <c r="AB84" s="20"/>
      <c r="AC84" t="str">
        <f t="shared" si="30"/>
        <v>m</v>
      </c>
      <c r="AE84" s="20">
        <f t="shared" si="31"/>
        <v>2.222152961639523E-9</v>
      </c>
      <c r="AF84" s="20">
        <f t="shared" si="58"/>
        <v>4.3282115654870732E-3</v>
      </c>
      <c r="AG84" s="20">
        <f t="shared" si="32"/>
        <v>-3.3693902112830187E-9</v>
      </c>
      <c r="AH84" s="20">
        <f t="shared" si="59"/>
        <v>2.3073849372045631E-3</v>
      </c>
      <c r="AI84" t="str">
        <f t="shared" si="33"/>
        <v>m</v>
      </c>
      <c r="AJ84" s="20">
        <f t="shared" si="34"/>
        <v>1.1179741553130063E-4</v>
      </c>
      <c r="AK84" s="20"/>
      <c r="AL84" s="20">
        <f t="shared" si="35"/>
        <v>-4.6682365005934479E-5</v>
      </c>
      <c r="AM84" s="20"/>
      <c r="AN84" t="str">
        <f t="shared" si="36"/>
        <v>m</v>
      </c>
      <c r="AP84" s="11">
        <f t="shared" si="60"/>
        <v>10</v>
      </c>
      <c r="AQ84" s="11" t="str">
        <f t="shared" si="61"/>
        <v>mHz</v>
      </c>
      <c r="AR84" s="12">
        <f t="shared" si="62"/>
        <v>1E-3</v>
      </c>
      <c r="AS84" s="13">
        <f t="shared" si="37"/>
        <v>-2.038882025844687E-4</v>
      </c>
      <c r="AT84" s="13">
        <f t="shared" si="38"/>
        <v>1.2711783173803343E-6</v>
      </c>
      <c r="AU84" s="13">
        <f t="shared" si="39"/>
        <v>9.7795331763499398E-4</v>
      </c>
      <c r="AV84" s="13">
        <f t="shared" si="40"/>
        <v>1.0070545969036168E-6</v>
      </c>
      <c r="AW84" s="17">
        <f t="shared" si="41"/>
        <v>9.9898102615936452E-4</v>
      </c>
      <c r="AX84" s="14">
        <f t="shared" si="42"/>
        <v>1.0194235606413368E-6</v>
      </c>
      <c r="AY84" s="17">
        <f t="shared" si="43"/>
        <v>1.7763366823932363</v>
      </c>
      <c r="AZ84" s="13">
        <f t="shared" si="44"/>
        <v>1.2625671735829683E-3</v>
      </c>
      <c r="BB84" s="12">
        <f>IFERROR(MATCH(AW84 - 0.000001,'Ref Z list'!$C$10:$C$35,1),1)</f>
        <v>1</v>
      </c>
      <c r="BC84" s="12" t="str">
        <f>INDEX('Ref Z list'!$D$10:$D$35,BB84)</f>
        <v>0m</v>
      </c>
      <c r="BD84" s="12">
        <f>INDEX('Ref Z list'!$C$10:$C$35,BB84)</f>
        <v>0</v>
      </c>
      <c r="BE84" s="12">
        <f>IFERROR(MATCH(AP84&amp;AQ84&amp;A84&amp;B84&amp;BC84,'Cal Data'!$AR$45:$AR$1147,0),0)</f>
        <v>0</v>
      </c>
      <c r="BF84" s="12">
        <f t="shared" si="45"/>
        <v>2</v>
      </c>
      <c r="BG84" s="12" t="str">
        <f>INDEX('Ref Z list'!$D$10:$D$35,BF84+1)</f>
        <v>3m</v>
      </c>
      <c r="BH84" s="12">
        <f>IFERROR(MATCH(AP84&amp;AQ84&amp;A84&amp;B84&amp;BG84,'Cal Data'!$AR$45:$AR$1147,0),0)</f>
        <v>55</v>
      </c>
      <c r="BI84" s="12">
        <f t="shared" si="46"/>
        <v>2</v>
      </c>
      <c r="BJ84" s="12" t="str">
        <f>INDEX('Ref Z list'!$D$10:$D$35,BI84)</f>
        <v>1m</v>
      </c>
      <c r="BK84" s="12" t="str">
        <f>IF(INDEX('Ref Z list'!$D$10:$D$35,BI84+1)=0,BJ84,INDEX('Ref Z list'!$D$10:$D$35,BI84+1))</f>
        <v>3m</v>
      </c>
      <c r="BL84" s="12">
        <f>INDEX('Ref Z list'!$C$10:$C$35,BI84)</f>
        <v>1E-3</v>
      </c>
      <c r="BM84" s="12">
        <f>INDEX('Ref Z list'!$C$10:$C$35,BI84+1)</f>
        <v>3.0000000000000001E-3</v>
      </c>
      <c r="BN84" s="14" t="str">
        <f t="shared" si="47"/>
        <v>10mHz3m1m</v>
      </c>
      <c r="BO84" s="14" t="str">
        <f t="shared" si="48"/>
        <v>10mHz3m3m</v>
      </c>
      <c r="BP84" s="12">
        <f>IFERROR(MATCH(BN84,'Cal Data'!$AR$45:$AR$1147,0),0)</f>
        <v>37</v>
      </c>
      <c r="BQ84" s="12">
        <f>IFERROR(MATCH(BO84,'Cal Data'!$AR$45:$AR$1147,0),0)</f>
        <v>55</v>
      </c>
      <c r="BS84" s="14" t="str">
        <f>INDEX('Cal Data'!AR$45:AR$1147,$BP84)</f>
        <v>10mHz3m1m</v>
      </c>
      <c r="BT84" s="14">
        <f>INDEX('Cal Data'!AS$45:AS$1147,$BP84)</f>
        <v>6.8575662213413852E-8</v>
      </c>
      <c r="BU84" s="14">
        <f>INDEX('Cal Data'!AT$45:AT$1147,$BP84)</f>
        <v>2.0819847173995747E-4</v>
      </c>
      <c r="BV84" s="14">
        <f>INDEX('Cal Data'!AU$45:AU$1147,$BP84)</f>
        <v>9.9999873647835942E-8</v>
      </c>
      <c r="BW84" s="14">
        <f>INDEX('Cal Data'!AV$45:AV$1147,$BP84)</f>
        <v>3.9678470300598769E-4</v>
      </c>
      <c r="BX84" s="14" t="str">
        <f>INDEX('Cal Data'!AR$45:AR$1147,$BQ84)</f>
        <v>10mHz3m3m</v>
      </c>
      <c r="BY84" s="14">
        <f>INDEX('Cal Data'!AS$45:AS$1147,$BQ84)</f>
        <v>3.4392868101217056E-8</v>
      </c>
      <c r="BZ84" s="14">
        <f>INDEX('Cal Data'!AT$45:AT$1147,$BQ84)</f>
        <v>1.9573252624405877E-3</v>
      </c>
      <c r="CA84" s="14">
        <f>INDEX('Cal Data'!AU$45:AU$1147,$BQ84)</f>
        <v>2.3204110942204756E-7</v>
      </c>
      <c r="CB84" s="14">
        <f>INDEX('Cal Data'!AV$45:AV$1147,$BQ84)</f>
        <v>1.534024971280392E-3</v>
      </c>
      <c r="CD84" s="14">
        <f t="shared" si="63"/>
        <v>6.8593077899913928E-8</v>
      </c>
      <c r="CE84" s="14">
        <f t="shared" si="64"/>
        <v>1.9573252624405877E-3</v>
      </c>
      <c r="CF84" s="14">
        <f t="shared" si="65"/>
        <v>9.9932600365266392E-8</v>
      </c>
      <c r="CG84" s="14">
        <f t="shared" si="66"/>
        <v>3.9620529396404322E-4</v>
      </c>
      <c r="CI84" s="14">
        <f t="shared" si="67"/>
        <v>-2.038196095065688E-4</v>
      </c>
      <c r="CJ84" s="14">
        <f t="shared" si="68"/>
        <v>1.9573269135648684E-3</v>
      </c>
      <c r="CK84" s="14">
        <f t="shared" si="69"/>
        <v>9.7805325023535934E-4</v>
      </c>
      <c r="CL84" s="14">
        <f t="shared" si="70"/>
        <v>3.9621041329195082E-4</v>
      </c>
      <c r="CN84">
        <f>INDEX('Cal Data'!BB$45:BB$1039,$BP84)</f>
        <v>1.0000685592095546</v>
      </c>
      <c r="CO84">
        <f>INDEX('Cal Data'!BC$45:BC$1039,$BP84)</f>
        <v>1.1186897666825906E-3</v>
      </c>
      <c r="CP84">
        <f>INDEX('Cal Data'!BD$45:BD$1039,$BP84)</f>
        <v>9.9998513975138803E-5</v>
      </c>
      <c r="CQ84">
        <f>INDEX('Cal Data'!BE$45:BE$1039,$BP84)</f>
        <v>3.6045586794900691E-3</v>
      </c>
      <c r="CR84" t="str">
        <f>INDEX('Cal Data'!BF$45:BF$1039,$BP84)</f>
        <v>OK</v>
      </c>
      <c r="CS84">
        <f>INDEX('Cal Data'!BB$45:BB$1039,$BQ84)</f>
        <v>1.0000114636967772</v>
      </c>
      <c r="CT84">
        <f>INDEX('Cal Data'!BC$45:BC$1039,$BQ84)</f>
        <v>7.471890160076905E-4</v>
      </c>
      <c r="CU84">
        <f>INDEX('Cal Data'!BD$45:BD$1039,$BQ84)</f>
        <v>7.7356524325171736E-5</v>
      </c>
      <c r="CV84">
        <f>INDEX('Cal Data'!BE$45:BE$1039,$BQ84)</f>
        <v>5.9274867687061005E-4</v>
      </c>
      <c r="CW84" t="str">
        <f>INDEX('Cal Data'!BF$45:BF$1039,$BQ84)</f>
        <v>OK</v>
      </c>
      <c r="CY84" s="14">
        <f t="shared" si="71"/>
        <v>1.0000685882989715</v>
      </c>
      <c r="CZ84" s="14">
        <f t="shared" si="72"/>
        <v>7.471890160076905E-4</v>
      </c>
      <c r="DA84" s="14">
        <f t="shared" si="73"/>
        <v>1.0001004977271544E-4</v>
      </c>
      <c r="DB84" s="14">
        <f t="shared" si="74"/>
        <v>3.6060931572928861E-3</v>
      </c>
      <c r="DD84" s="14">
        <f t="shared" si="75"/>
        <v>9.9904954456865353E-4</v>
      </c>
      <c r="DE84" s="14">
        <f t="shared" si="76"/>
        <v>2.1711867309301387E-6</v>
      </c>
      <c r="DF84" s="23">
        <f t="shared" si="77"/>
        <v>1.7764366924430091</v>
      </c>
      <c r="DG84" s="23">
        <f t="shared" si="78"/>
        <v>4.4022961429590031E-3</v>
      </c>
      <c r="DH84" s="14">
        <f t="shared" si="49"/>
        <v>-2.0399999777784704E-4</v>
      </c>
      <c r="DI84" s="14">
        <f t="shared" si="50"/>
        <v>4.3282115654870734E-6</v>
      </c>
      <c r="DJ84" s="14">
        <f t="shared" si="51"/>
        <v>9.7799999663060965E-4</v>
      </c>
      <c r="DK84" s="14">
        <f t="shared" si="52"/>
        <v>2.3073849372045631E-6</v>
      </c>
    </row>
    <row r="85" spans="1:115" x14ac:dyDescent="0.25">
      <c r="A85" s="7">
        <v>1</v>
      </c>
      <c r="B85" s="7" t="s">
        <v>3</v>
      </c>
      <c r="C85" s="10">
        <v>500</v>
      </c>
      <c r="D85" s="41"/>
      <c r="E85" s="19">
        <v>0.16424693434709561</v>
      </c>
      <c r="F85" s="19">
        <v>7.0465567932670805E-4</v>
      </c>
      <c r="G85" s="19">
        <v>-0.19017194745737745</v>
      </c>
      <c r="H85" s="19">
        <v>1.9444455667508339E-3</v>
      </c>
      <c r="I85" s="8" t="s">
        <v>3</v>
      </c>
      <c r="J85" s="33"/>
      <c r="K85" s="19">
        <v>1.2453855127893606E-3</v>
      </c>
      <c r="L85" s="19">
        <v>7.7135045715752469E-4</v>
      </c>
      <c r="M85" s="19">
        <v>-1.789647279228938E-4</v>
      </c>
      <c r="N85" s="19">
        <v>9.0821248551649055E-4</v>
      </c>
      <c r="O85" s="8" t="s">
        <v>3</v>
      </c>
      <c r="Q85" s="20">
        <f t="shared" ref="Q85:Q115" si="79">DH85/$AR85</f>
        <v>0.16298690004380997</v>
      </c>
      <c r="R85" s="20">
        <f t="shared" ref="R85:R115" si="80">DI85/$AR85</f>
        <v>3.4538368442565827E-3</v>
      </c>
      <c r="S85" s="20">
        <f t="shared" ref="S85:S115" si="81">DJ85/$AR85</f>
        <v>-0.19001125451422862</v>
      </c>
      <c r="T85" s="20">
        <f t="shared" ref="T85:T115" si="82">DK85/$AR85</f>
        <v>3.5226601690355936E-3</v>
      </c>
      <c r="U85" s="42" t="str">
        <f t="shared" ref="U85:U115" si="83">O85</f>
        <v>m</v>
      </c>
      <c r="W85" s="56" t="str">
        <f t="shared" si="29"/>
        <v>OK</v>
      </c>
      <c r="Y85" s="20">
        <v>0.16300000000000001</v>
      </c>
      <c r="Z85" s="20"/>
      <c r="AA85" s="20">
        <v>-0.19</v>
      </c>
      <c r="AB85" s="20"/>
      <c r="AC85" t="str">
        <f t="shared" si="30"/>
        <v>m</v>
      </c>
      <c r="AE85" s="20">
        <f t="shared" si="31"/>
        <v>-1.3099956190032458E-5</v>
      </c>
      <c r="AF85" s="20">
        <f t="shared" ref="AF85:AF115" si="84">R85</f>
        <v>3.4538368442565827E-3</v>
      </c>
      <c r="AG85" s="20">
        <f t="shared" si="32"/>
        <v>-1.1254514228620227E-5</v>
      </c>
      <c r="AH85" s="20">
        <f t="shared" ref="AH85:AH115" si="85">T85</f>
        <v>3.5226601690355936E-3</v>
      </c>
      <c r="AI85" t="str">
        <f t="shared" si="33"/>
        <v>m</v>
      </c>
      <c r="AJ85" s="20">
        <f t="shared" si="34"/>
        <v>1.5488343062530774E-6</v>
      </c>
      <c r="AK85" s="20"/>
      <c r="AL85" s="20">
        <f t="shared" si="35"/>
        <v>7.0172705454452089E-6</v>
      </c>
      <c r="AM85" s="20"/>
      <c r="AN85" t="str">
        <f t="shared" si="36"/>
        <v>m</v>
      </c>
      <c r="AP85" s="11">
        <f t="shared" ref="AP85:AP115" si="86">IF(AQ85="mHz",1000,IF(AQ85="kHz",0.001,1))*C85</f>
        <v>500</v>
      </c>
      <c r="AQ85" s="11" t="str">
        <f t="shared" ref="AQ85:AQ115" si="87">IF(C85&gt;=1000,"kHz",IF(C85&gt;=1,"Hz","mHz"))</f>
        <v>Hz</v>
      </c>
      <c r="AR85" s="12">
        <f t="shared" ref="AR85:AR115" si="88">IF(MID(O85,1,1)="m",0.001,IF(OR(MID(O85,1,1)="u",MID(O85,1,1)="µ"),0.000001,1))</f>
        <v>1E-3</v>
      </c>
      <c r="AS85" s="13">
        <f t="shared" si="37"/>
        <v>1.6300154883430626E-4</v>
      </c>
      <c r="AT85" s="13">
        <f t="shared" si="38"/>
        <v>1.0447588976239958E-6</v>
      </c>
      <c r="AU85" s="13">
        <f t="shared" si="39"/>
        <v>-1.8999298272945455E-4</v>
      </c>
      <c r="AV85" s="13">
        <f t="shared" si="40"/>
        <v>2.1460937726262135E-6</v>
      </c>
      <c r="AW85" s="17">
        <f t="shared" si="41"/>
        <v>2.5033345443391611E-4</v>
      </c>
      <c r="AX85" s="14">
        <f t="shared" si="42"/>
        <v>1.7651538305557981E-6</v>
      </c>
      <c r="AY85" s="17">
        <f t="shared" si="43"/>
        <v>-0.86171383128734036</v>
      </c>
      <c r="AZ85" s="13">
        <f t="shared" si="44"/>
        <v>6.4182227044629198E-3</v>
      </c>
      <c r="BB85" s="12">
        <f>IFERROR(MATCH(AW85 - 0.000001,'Ref Z list'!$C$10:$C$35,1),1)</f>
        <v>1</v>
      </c>
      <c r="BC85" s="12" t="str">
        <f>INDEX('Ref Z list'!$D$10:$D$35,BB85)</f>
        <v>0m</v>
      </c>
      <c r="BD85" s="12">
        <f>INDEX('Ref Z list'!$C$10:$C$35,BB85)</f>
        <v>0</v>
      </c>
      <c r="BE85" s="12">
        <f>IFERROR(MATCH(AP85&amp;AQ85&amp;A85&amp;B85&amp;BC85,'Cal Data'!$AR$45:$AR$1147,0),0)</f>
        <v>15</v>
      </c>
      <c r="BF85" s="12">
        <f t="shared" si="45"/>
        <v>1</v>
      </c>
      <c r="BG85" s="12" t="str">
        <f>INDEX('Ref Z list'!$D$10:$D$35,BF85+1)</f>
        <v>1m</v>
      </c>
      <c r="BH85" s="12">
        <f>IFERROR(MATCH(AP85&amp;AQ85&amp;A85&amp;B85&amp;BG85,'Cal Data'!$AR$45:$AR$1147,0),0)</f>
        <v>33</v>
      </c>
      <c r="BI85" s="12">
        <f t="shared" si="46"/>
        <v>1</v>
      </c>
      <c r="BJ85" s="12" t="str">
        <f>INDEX('Ref Z list'!$D$10:$D$35,BI85)</f>
        <v>0m</v>
      </c>
      <c r="BK85" s="12" t="str">
        <f>IF(INDEX('Ref Z list'!$D$10:$D$35,BI85+1)=0,BJ85,INDEX('Ref Z list'!$D$10:$D$35,BI85+1))</f>
        <v>1m</v>
      </c>
      <c r="BL85" s="12">
        <f>INDEX('Ref Z list'!$C$10:$C$35,BI85)</f>
        <v>0</v>
      </c>
      <c r="BM85" s="12">
        <f>INDEX('Ref Z list'!$C$10:$C$35,BI85+1)</f>
        <v>1E-3</v>
      </c>
      <c r="BN85" s="14" t="str">
        <f t="shared" si="47"/>
        <v>500Hz1m0m</v>
      </c>
      <c r="BO85" s="14" t="str">
        <f t="shared" si="48"/>
        <v>500Hz1m1m</v>
      </c>
      <c r="BP85" s="12">
        <f>IFERROR(MATCH(BN85,'Cal Data'!$AR$45:$AR$1147,0),0)</f>
        <v>15</v>
      </c>
      <c r="BQ85" s="12">
        <f>IFERROR(MATCH(BO85,'Cal Data'!$AR$45:$AR$1147,0),0)</f>
        <v>33</v>
      </c>
      <c r="BS85" s="14" t="str">
        <f>INDEX('Cal Data'!AR$45:AR$1147,$BP85)</f>
        <v>500Hz1m0m</v>
      </c>
      <c r="BT85" s="14">
        <f>INDEX('Cal Data'!AS$45:AS$1147,$BP85)</f>
        <v>0</v>
      </c>
      <c r="BU85" s="14">
        <f>INDEX('Cal Data'!AT$45:AT$1147,$BP85)</f>
        <v>1.6014107872354664E-3</v>
      </c>
      <c r="BV85" s="14">
        <f>INDEX('Cal Data'!AU$45:AU$1147,$BP85)</f>
        <v>0</v>
      </c>
      <c r="BW85" s="14">
        <f>INDEX('Cal Data'!AV$45:AV$1147,$BP85)</f>
        <v>6.8693517685962141E-4</v>
      </c>
      <c r="BX85" s="14" t="str">
        <f>INDEX('Cal Data'!AR$45:AR$1147,$BQ85)</f>
        <v>500Hz1m1m</v>
      </c>
      <c r="BY85" s="14">
        <f>INDEX('Cal Data'!AS$45:AS$1147,$BQ85)</f>
        <v>6.9723532943087932E-8</v>
      </c>
      <c r="BZ85" s="14">
        <f>INDEX('Cal Data'!AT$45:AT$1147,$BQ85)</f>
        <v>3.7316488054724806E-3</v>
      </c>
      <c r="CA85" s="14">
        <f>INDEX('Cal Data'!AU$45:AU$1147,$BQ85)</f>
        <v>-9.1879668636661581E-8</v>
      </c>
      <c r="CB85" s="14">
        <f>INDEX('Cal Data'!AV$45:AV$1147,$BQ85)</f>
        <v>7.7466574820965787E-4</v>
      </c>
      <c r="CD85" s="14">
        <f t="shared" ref="CD85:CD115" si="89">IF($BP85=0,BT85,IF(BQ85=0,BY85,($AW85-$BL85)/($BM85-$BL85)*(BY85-BT85)+BT85))</f>
        <v>1.7454132856980149E-8</v>
      </c>
      <c r="CE85" s="14">
        <f t="shared" ref="CE85:CE115" si="90">IF($BP85=0,BU85,IF(BR85=0,BZ85,($AW85-$BL85)/($BM85-$BL85)*(BZ85-BU85)+BU85))</f>
        <v>3.7316488054724806E-3</v>
      </c>
      <c r="CF85" s="14">
        <f t="shared" ref="CF85:CF115" si="91">IF($BP85=0,BV85,IF(BT85=0,CA85,($AW85-$BL85)/($BM85-$BL85)*(CA85-BV85)+BV85))</f>
        <v>-9.1879668636661581E-8</v>
      </c>
      <c r="CG85" s="14">
        <f t="shared" ref="CG85:CG115" si="92">IF($BP85=0,BW85,IF(BU85=0,CB85,($AW85-$BL85)/($BM85-$BL85)*(CB85-BW85)+BW85))</f>
        <v>7.0889707384513714E-4</v>
      </c>
      <c r="CI85" s="14">
        <f t="shared" ref="CI85:CI115" si="93">AS85+CD85</f>
        <v>1.6301900296716322E-4</v>
      </c>
      <c r="CJ85" s="14">
        <f t="shared" ref="CJ85:CJ115" si="94">(4*AT85^2+CE85^2)^0.5</f>
        <v>3.7316493904798729E-3</v>
      </c>
      <c r="CK85" s="14">
        <f t="shared" ref="CK85:CK115" si="95">AU85+CF85</f>
        <v>-1.900848623980912E-4</v>
      </c>
      <c r="CL85" s="14">
        <f t="shared" ref="CL85:CL115" si="96">(4*AV85^2+CG85^2)^0.5</f>
        <v>7.0891006776608939E-4</v>
      </c>
      <c r="CN85">
        <f>INDEX('Cal Data'!BB$45:BB$1039,$BP85)</f>
        <v>1</v>
      </c>
      <c r="CO85">
        <f>INDEX('Cal Data'!BC$45:BC$1039,$BP85)</f>
        <v>4.5249633036339981E-3</v>
      </c>
      <c r="CP85">
        <f>INDEX('Cal Data'!BD$45:BD$1039,$BP85)</f>
        <v>-9.1936933674222933E-5</v>
      </c>
      <c r="CQ85">
        <f>INDEX('Cal Data'!BE$45:BE$1039,$BP85)</f>
        <v>2.059007383780437E-3</v>
      </c>
      <c r="CR85" t="str">
        <f>INDEX('Cal Data'!BF$45:BF$1039,$BP85)</f>
        <v>OK</v>
      </c>
      <c r="CS85">
        <f>INDEX('Cal Data'!BB$45:BB$1039,$BQ85)</f>
        <v>1.0000690991466288</v>
      </c>
      <c r="CT85">
        <f>INDEX('Cal Data'!BC$45:BC$1039,$BQ85)</f>
        <v>4.5249633036339981E-3</v>
      </c>
      <c r="CU85">
        <f>INDEX('Cal Data'!BD$45:BD$1039,$BQ85)</f>
        <v>-9.1936933674222933E-5</v>
      </c>
      <c r="CV85">
        <f>INDEX('Cal Data'!BE$45:BE$1039,$BQ85)</f>
        <v>2.059007383780437E-3</v>
      </c>
      <c r="CW85" t="str">
        <f>INDEX('Cal Data'!BF$45:BF$1039,$BQ85)</f>
        <v>OK</v>
      </c>
      <c r="CY85" s="14">
        <f t="shared" ref="CY85:CY115" si="97">IF($BP85=0,CN85,IF(BQ85=0,CS85,($AW85-$BL85)/($BM85-$BL85)*(CS85-CN85)+CN85))</f>
        <v>1.0000172978280739</v>
      </c>
      <c r="CZ85" s="14">
        <f t="shared" ref="CZ85:CZ115" si="98">IF($BP85=0,CO85,IF(BR85=0,CT85,($AW85-$BL85)/($BM85-$BL85)*(CT85-CO85)+CO85))</f>
        <v>4.5249633036339981E-3</v>
      </c>
      <c r="DA85" s="14">
        <f t="shared" ref="DA85:DA115" si="99">IF($BP85=0,CP85,IF(BS85=0,CU85,($AW85-$BL85)/($BM85-$BL85)*(CU85-CP85)+CP85))</f>
        <v>-9.1936933674222933E-5</v>
      </c>
      <c r="DB85" s="14">
        <f t="shared" ref="DB85:DB115" si="100">IF($BP85=0,CQ85,IF(BT85=0,CV85,($AW85-$BL85)/($BM85-$BL85)*(CV85-CQ85)+CQ85))</f>
        <v>2.059007383780437E-3</v>
      </c>
      <c r="DD85" s="14">
        <f t="shared" ref="DD85:DD115" si="101">AW85*CY85</f>
        <v>2.5033778465897207E-4</v>
      </c>
      <c r="DE85" s="14">
        <f t="shared" ref="DE85:DE115" si="102">(4*AX85^2 + (CZ85*AW85)^2)^0.5</f>
        <v>3.70758601432155E-6</v>
      </c>
      <c r="DF85" s="23">
        <f t="shared" ref="DF85:DF115" si="103">AY85+DA85</f>
        <v>-0.86180576822101462</v>
      </c>
      <c r="DG85" s="23">
        <f t="shared" ref="DG85:DG115" si="104">(4*AZ85^2 + DB85^2)^0.5</f>
        <v>1.3000532379206462E-2</v>
      </c>
      <c r="DH85" s="14">
        <f t="shared" si="49"/>
        <v>1.6298690004380999E-4</v>
      </c>
      <c r="DI85" s="14">
        <f t="shared" si="50"/>
        <v>3.4538368442565829E-6</v>
      </c>
      <c r="DJ85" s="14">
        <f t="shared" si="51"/>
        <v>-1.9001125451422862E-4</v>
      </c>
      <c r="DK85" s="14">
        <f t="shared" si="52"/>
        <v>3.5226601690355936E-6</v>
      </c>
    </row>
    <row r="86" spans="1:115" x14ac:dyDescent="0.25">
      <c r="A86" s="7">
        <v>10</v>
      </c>
      <c r="B86" s="7" t="s">
        <v>3</v>
      </c>
      <c r="C86" s="10">
        <v>0.2</v>
      </c>
      <c r="D86" s="41"/>
      <c r="E86" s="19">
        <v>-3.8287581484610094</v>
      </c>
      <c r="F86" s="19">
        <v>9.484156384262462E-4</v>
      </c>
      <c r="G86" s="19">
        <v>-6.8714093506010094</v>
      </c>
      <c r="H86" s="19">
        <v>4.9439016429344151E-5</v>
      </c>
      <c r="I86" s="8" t="s">
        <v>3</v>
      </c>
      <c r="J86" s="33"/>
      <c r="K86" s="19">
        <v>1.4725595165489182E-3</v>
      </c>
      <c r="L86" s="19">
        <v>6.8077575459404621E-4</v>
      </c>
      <c r="M86" s="19">
        <v>-1.7437520905609334E-3</v>
      </c>
      <c r="N86" s="19">
        <v>1.8155289792184839E-4</v>
      </c>
      <c r="O86" s="8" t="s">
        <v>3</v>
      </c>
      <c r="Q86" s="20">
        <f t="shared" si="79"/>
        <v>-3.8299999557770796</v>
      </c>
      <c r="R86" s="20">
        <f t="shared" si="80"/>
        <v>4.3622219910333894E-3</v>
      </c>
      <c r="S86" s="20">
        <f t="shared" si="81"/>
        <v>-6.8700000146735842</v>
      </c>
      <c r="T86" s="20">
        <f t="shared" si="82"/>
        <v>3.5905630126480802E-3</v>
      </c>
      <c r="U86" s="42" t="str">
        <f t="shared" si="83"/>
        <v>m</v>
      </c>
      <c r="W86" s="56" t="str">
        <f t="shared" ref="W86:W115" si="105">IF(OR(BP86=0,BQ86=0),"Outside of calibration data!",IF(AND(AW86&gt;=BL86,AW86&lt;=BM86),IF(OR(CR86&lt;&gt;"OK",CW86&lt;&gt;"OK"),"Calibration data error!","OK"),"Extrapolated"))</f>
        <v>OK</v>
      </c>
      <c r="Y86" s="20">
        <v>-3.83</v>
      </c>
      <c r="Z86" s="20"/>
      <c r="AA86" s="20">
        <v>-6.87</v>
      </c>
      <c r="AB86" s="20"/>
      <c r="AC86" t="str">
        <f t="shared" ref="AC86:AC115" si="106">O86</f>
        <v>m</v>
      </c>
      <c r="AE86" s="20">
        <f t="shared" ref="AE86:AE115" si="107">Q86-Y86</f>
        <v>4.4222920436709501E-8</v>
      </c>
      <c r="AF86" s="20">
        <f t="shared" si="84"/>
        <v>4.3622219910333894E-3</v>
      </c>
      <c r="AG86" s="20">
        <f t="shared" ref="AG86:AG115" si="108">S86-AA86</f>
        <v>-1.4673584125546313E-8</v>
      </c>
      <c r="AH86" s="20">
        <f t="shared" si="85"/>
        <v>3.5905630126480802E-3</v>
      </c>
      <c r="AI86" t="str">
        <f t="shared" ref="AI86:AI115" si="109">AC86</f>
        <v>m</v>
      </c>
      <c r="AJ86" s="20">
        <f t="shared" ref="AJ86:AJ115" si="110">AS86/AR86-Y86</f>
        <v>-2.307079775580867E-4</v>
      </c>
      <c r="AK86" s="20"/>
      <c r="AL86" s="20">
        <f t="shared" ref="AL86:AL115" si="111">AU86/AR86-AA86</f>
        <v>3.3440148955143911E-4</v>
      </c>
      <c r="AM86" s="20"/>
      <c r="AN86" t="str">
        <f t="shared" ref="AN86:AN115" si="112">AI86</f>
        <v>m</v>
      </c>
      <c r="AP86" s="11">
        <f t="shared" si="86"/>
        <v>200</v>
      </c>
      <c r="AQ86" s="11" t="str">
        <f t="shared" si="87"/>
        <v>mHz</v>
      </c>
      <c r="AR86" s="12">
        <f t="shared" si="88"/>
        <v>1E-3</v>
      </c>
      <c r="AS86" s="13">
        <f t="shared" ref="AS86:AS115" si="113">(E86-K86)*$AR86</f>
        <v>-3.8302307079775581E-3</v>
      </c>
      <c r="AT86" s="13">
        <f t="shared" ref="AT86:AT115" si="114">(F86^2 + L86^2)^0.5*$AR86</f>
        <v>1.167453575631407E-6</v>
      </c>
      <c r="AU86" s="13">
        <f t="shared" ref="AU86:AU115" si="115">(G86-M86)*$AR86</f>
        <v>-6.8696655985104492E-3</v>
      </c>
      <c r="AV86" s="13">
        <f t="shared" ref="AV86:AV115" si="116">(H86^2 + N86^2)^0.5*$AR86</f>
        <v>1.8816394736857022E-7</v>
      </c>
      <c r="AW86" s="17">
        <f t="shared" ref="AW86:AW115" si="117">SUMSQ(AS86,AU86)^0.5</f>
        <v>7.8653018194912386E-3</v>
      </c>
      <c r="AX86" s="14">
        <f t="shared" ref="AX86:AX115" si="118">IFERROR(((AS86/AW86*AT86)^2 + (AU86/AW86*AV86)^2)^0.5,(AT86^2 + AV86^2)^0.5)</f>
        <v>5.9180179584688296E-7</v>
      </c>
      <c r="AY86" s="17">
        <f t="shared" ref="AY86:AY115" si="119">ATAN2(AS86,AU86)</f>
        <v>-2.0794230001093101</v>
      </c>
      <c r="AZ86" s="13">
        <f t="shared" ref="AZ86:AZ115" si="120">IFERROR(((AU86/AW86^2*AT86)^2 + (AS86/AW86^2*AV86)^2)^0.5,0)</f>
        <v>1.3016402588850688E-4</v>
      </c>
      <c r="BB86" s="12">
        <f>IFERROR(MATCH(AW86 - 0.000001,'Ref Z list'!$C$10:$C$35,1),1)</f>
        <v>3</v>
      </c>
      <c r="BC86" s="12" t="str">
        <f>INDEX('Ref Z list'!$D$10:$D$35,BB86)</f>
        <v>3m</v>
      </c>
      <c r="BD86" s="12">
        <f>INDEX('Ref Z list'!$C$10:$C$35,BB86)</f>
        <v>3.0000000000000001E-3</v>
      </c>
      <c r="BE86" s="12">
        <f>IFERROR(MATCH(AP86&amp;AQ86&amp;A86&amp;B86&amp;BC86,'Cal Data'!$AR$45:$AR$1147,0),0)</f>
        <v>77</v>
      </c>
      <c r="BF86" s="12">
        <f t="shared" ref="BF86:BF115" si="121">IF(BE86=0,BB86+1,BB86)</f>
        <v>3</v>
      </c>
      <c r="BG86" s="12" t="str">
        <f>INDEX('Ref Z list'!$D$10:$D$35,BF86+1)</f>
        <v>10m</v>
      </c>
      <c r="BH86" s="12">
        <f>IFERROR(MATCH(AP86&amp;AQ86&amp;A86&amp;B86&amp;BG86,'Cal Data'!$AR$45:$AR$1147,0),0)</f>
        <v>95</v>
      </c>
      <c r="BI86" s="12">
        <f t="shared" ref="BI86:BI115" si="122">IF(BH86&lt;&gt;0,BF86,BF86-1)</f>
        <v>3</v>
      </c>
      <c r="BJ86" s="12" t="str">
        <f>INDEX('Ref Z list'!$D$10:$D$35,BI86)</f>
        <v>3m</v>
      </c>
      <c r="BK86" s="12" t="str">
        <f>IF(INDEX('Ref Z list'!$D$10:$D$35,BI86+1)=0,BJ86,INDEX('Ref Z list'!$D$10:$D$35,BI86+1))</f>
        <v>10m</v>
      </c>
      <c r="BL86" s="12">
        <f>INDEX('Ref Z list'!$C$10:$C$35,BI86)</f>
        <v>3.0000000000000001E-3</v>
      </c>
      <c r="BM86" s="12">
        <f>INDEX('Ref Z list'!$C$10:$C$35,BI86+1)</f>
        <v>0.01</v>
      </c>
      <c r="BN86" s="14" t="str">
        <f t="shared" ref="BN86:BN115" si="123">AP86&amp;AQ86&amp;A86&amp;B86&amp;BJ86</f>
        <v>200mHz10m3m</v>
      </c>
      <c r="BO86" s="14" t="str">
        <f t="shared" ref="BO86:BO115" si="124">AP86&amp;AQ86&amp;A86&amp;B86&amp;BK86</f>
        <v>200mHz10m10m</v>
      </c>
      <c r="BP86" s="12">
        <f>IFERROR(MATCH(BN86,'Cal Data'!$AR$45:$AR$1147,0),0)</f>
        <v>77</v>
      </c>
      <c r="BQ86" s="12">
        <f>IFERROR(MATCH(BO86,'Cal Data'!$AR$45:$AR$1147,0),0)</f>
        <v>95</v>
      </c>
      <c r="BS86" s="14" t="str">
        <f>INDEX('Cal Data'!AR$45:AR$1147,$BP86)</f>
        <v>200mHz10m3m</v>
      </c>
      <c r="BT86" s="14">
        <f>INDEX('Cal Data'!AS$45:AS$1147,$BP86)</f>
        <v>3.6511131992766899E-8</v>
      </c>
      <c r="BU86" s="14">
        <f>INDEX('Cal Data'!AT$45:AT$1147,$BP86)</f>
        <v>2.7180893912373059E-3</v>
      </c>
      <c r="BV86" s="14">
        <f>INDEX('Cal Data'!AU$45:AU$1147,$BP86)</f>
        <v>2.9999317554356249E-7</v>
      </c>
      <c r="BW86" s="14">
        <f>INDEX('Cal Data'!AV$45:AV$1147,$BP86)</f>
        <v>1.7498412088461223E-3</v>
      </c>
      <c r="BX86" s="14" t="str">
        <f>INDEX('Cal Data'!AR$45:AR$1147,$BQ86)</f>
        <v>200mHz10m10m</v>
      </c>
      <c r="BY86" s="14">
        <f>INDEX('Cal Data'!AS$45:AS$1147,$BQ86)</f>
        <v>2.7532563208650107E-7</v>
      </c>
      <c r="BZ86" s="14">
        <f>INDEX('Cal Data'!AT$45:AT$1147,$BQ86)</f>
        <v>3.6654650695064411E-3</v>
      </c>
      <c r="CA86" s="14">
        <f>INDEX('Cal Data'!AU$45:AU$1147,$BQ86)</f>
        <v>2.2780130111102974E-7</v>
      </c>
      <c r="CB86" s="14">
        <f>INDEX('Cal Data'!AV$45:AV$1147,$BQ86)</f>
        <v>4.3877027061849913E-4</v>
      </c>
      <c r="CD86" s="14">
        <f t="shared" si="89"/>
        <v>2.0249750653947197E-7</v>
      </c>
      <c r="CE86" s="14">
        <f t="shared" si="90"/>
        <v>3.6654650695064411E-3</v>
      </c>
      <c r="CF86" s="14">
        <f t="shared" si="91"/>
        <v>2.4981671011083614E-7</v>
      </c>
      <c r="CG86" s="14">
        <f t="shared" si="92"/>
        <v>8.3859037724027369E-4</v>
      </c>
      <c r="CI86" s="14">
        <f t="shared" si="93"/>
        <v>-3.8300282104710187E-3</v>
      </c>
      <c r="CJ86" s="14">
        <f t="shared" si="94"/>
        <v>3.6654658131761732E-3</v>
      </c>
      <c r="CK86" s="14">
        <f t="shared" si="95"/>
        <v>-6.8694157818003383E-3</v>
      </c>
      <c r="CL86" s="14">
        <f t="shared" si="96"/>
        <v>8.3859046168118857E-4</v>
      </c>
      <c r="CN86">
        <f>INDEX('Cal Data'!BB$45:BB$1039,$BP86)</f>
        <v>1.0000121655739651</v>
      </c>
      <c r="CO86">
        <f>INDEX('Cal Data'!BC$45:BC$1039,$BP86)</f>
        <v>9.942758526395618E-4</v>
      </c>
      <c r="CP86">
        <f>INDEX('Cal Data'!BD$45:BD$1039,$BP86)</f>
        <v>1.0000051500132765E-4</v>
      </c>
      <c r="CQ86">
        <f>INDEX('Cal Data'!BE$45:BE$1039,$BP86)</f>
        <v>1.0668811127682335E-3</v>
      </c>
      <c r="CR86" t="str">
        <f>INDEX('Cal Data'!BF$45:BF$1039,$BP86)</f>
        <v>OK</v>
      </c>
      <c r="CS86">
        <f>INDEX('Cal Data'!BB$45:BB$1039,$BQ86)</f>
        <v>1.0000275376744743</v>
      </c>
      <c r="CT86">
        <f>INDEX('Cal Data'!BC$45:BC$1039,$BQ86)</f>
        <v>3.7552256841871258E-4</v>
      </c>
      <c r="CU86">
        <f>INDEX('Cal Data'!BD$45:BD$1039,$BQ86)</f>
        <v>2.2779321883487983E-5</v>
      </c>
      <c r="CV86">
        <f>INDEX('Cal Data'!BE$45:BE$1039,$BQ86)</f>
        <v>2.9937342962055221E-4</v>
      </c>
      <c r="CW86" t="str">
        <f>INDEX('Cal Data'!BF$45:BF$1039,$BQ86)</f>
        <v>OK</v>
      </c>
      <c r="CY86" s="14">
        <f t="shared" si="97"/>
        <v>1.0000228498466188</v>
      </c>
      <c r="CZ86" s="14">
        <f t="shared" si="98"/>
        <v>3.7552256841871258E-4</v>
      </c>
      <c r="DA86" s="14">
        <f t="shared" si="99"/>
        <v>4.6328456232826272E-5</v>
      </c>
      <c r="DB86" s="14">
        <f t="shared" si="100"/>
        <v>5.3343018029795939E-4</v>
      </c>
      <c r="DD86" s="14">
        <f t="shared" si="101"/>
        <v>7.8654815404314241E-3</v>
      </c>
      <c r="DE86" s="14">
        <f t="shared" si="102"/>
        <v>3.1819271864899329E-6</v>
      </c>
      <c r="DF86" s="23">
        <f t="shared" si="103"/>
        <v>-2.0793766716530775</v>
      </c>
      <c r="DG86" s="23">
        <f t="shared" si="104"/>
        <v>5.9356419349109076E-4</v>
      </c>
      <c r="DH86" s="14">
        <f t="shared" ref="DH86:DH115" si="125">DD86*COS(DF86)</f>
        <v>-3.8299999557770796E-3</v>
      </c>
      <c r="DI86" s="14">
        <f t="shared" ref="DI86:DI115" si="126">((COS(DF86)*DE86)^2 + (DD86*SIN(DF86)*DG86)^2)^0.5</f>
        <v>4.3622219910333894E-6</v>
      </c>
      <c r="DJ86" s="14">
        <f t="shared" ref="DJ86:DJ115" si="127">DD86*SIN(DF86)</f>
        <v>-6.8700000146735846E-3</v>
      </c>
      <c r="DK86" s="14">
        <f t="shared" ref="DK86:DK115" si="128">((SIN(DF86)*DE86)^2 + (DD86*COS(DF86)*DG86)^2)^0.5</f>
        <v>3.5905630126480802E-6</v>
      </c>
    </row>
    <row r="87" spans="1:115" x14ac:dyDescent="0.25">
      <c r="A87" s="7">
        <v>100</v>
      </c>
      <c r="B87" s="7" t="s">
        <v>3</v>
      </c>
      <c r="C87" s="10">
        <v>1</v>
      </c>
      <c r="D87" s="41"/>
      <c r="E87" s="19">
        <v>-38.398150621185792</v>
      </c>
      <c r="F87" s="19">
        <v>-1.9682833193858051E-4</v>
      </c>
      <c r="G87" s="19">
        <v>26.704207899441165</v>
      </c>
      <c r="H87" s="19">
        <v>6.6130136189881017E-4</v>
      </c>
      <c r="I87" s="8" t="s">
        <v>3</v>
      </c>
      <c r="J87" s="33"/>
      <c r="K87" s="19">
        <v>1.1675731001251134E-4</v>
      </c>
      <c r="L87" s="19">
        <v>9.3415285422487483E-5</v>
      </c>
      <c r="M87" s="19">
        <v>-1.0996211215817535E-5</v>
      </c>
      <c r="N87" s="19">
        <v>1.1275845203341074E-3</v>
      </c>
      <c r="O87" s="8" t="s">
        <v>3</v>
      </c>
      <c r="Q87" s="20">
        <f t="shared" si="79"/>
        <v>-38.400000083489758</v>
      </c>
      <c r="R87" s="20">
        <f t="shared" si="80"/>
        <v>4.6388281193622087E-3</v>
      </c>
      <c r="S87" s="20">
        <f t="shared" si="81"/>
        <v>26.700000094400561</v>
      </c>
      <c r="T87" s="20">
        <f t="shared" si="82"/>
        <v>6.2936811623016814E-3</v>
      </c>
      <c r="U87" s="42" t="str">
        <f t="shared" si="83"/>
        <v>m</v>
      </c>
      <c r="W87" s="56" t="str">
        <f t="shared" si="105"/>
        <v>OK</v>
      </c>
      <c r="Y87" s="20">
        <v>-38.4</v>
      </c>
      <c r="Z87" s="20"/>
      <c r="AA87" s="20">
        <v>26.7</v>
      </c>
      <c r="AB87" s="20"/>
      <c r="AC87" t="str">
        <f t="shared" si="106"/>
        <v>m</v>
      </c>
      <c r="AE87" s="20">
        <f t="shared" si="107"/>
        <v>-8.3489759106214478E-8</v>
      </c>
      <c r="AF87" s="20">
        <f t="shared" si="84"/>
        <v>4.6388281193622087E-3</v>
      </c>
      <c r="AG87" s="20">
        <f t="shared" si="108"/>
        <v>9.4400562034024915E-8</v>
      </c>
      <c r="AH87" s="20">
        <f t="shared" si="85"/>
        <v>6.2936811623016814E-3</v>
      </c>
      <c r="AI87" t="str">
        <f t="shared" si="109"/>
        <v>m</v>
      </c>
      <c r="AJ87" s="20">
        <f t="shared" si="110"/>
        <v>1.7326215041961746E-3</v>
      </c>
      <c r="AK87" s="20"/>
      <c r="AL87" s="20">
        <f t="shared" si="111"/>
        <v>4.2188956523823151E-3</v>
      </c>
      <c r="AM87" s="20"/>
      <c r="AN87" t="str">
        <f t="shared" si="112"/>
        <v>m</v>
      </c>
      <c r="AP87" s="11">
        <f t="shared" si="86"/>
        <v>1</v>
      </c>
      <c r="AQ87" s="11" t="str">
        <f t="shared" si="87"/>
        <v>Hz</v>
      </c>
      <c r="AR87" s="12">
        <f t="shared" si="88"/>
        <v>1E-3</v>
      </c>
      <c r="AS87" s="13">
        <f t="shared" si="113"/>
        <v>-3.8398267378495804E-2</v>
      </c>
      <c r="AT87" s="13">
        <f t="shared" si="114"/>
        <v>2.178710806974823E-7</v>
      </c>
      <c r="AU87" s="13">
        <f t="shared" si="115"/>
        <v>2.670421889565238E-2</v>
      </c>
      <c r="AV87" s="13">
        <f t="shared" si="116"/>
        <v>1.3071978969331003E-6</v>
      </c>
      <c r="AW87" s="17">
        <f t="shared" si="117"/>
        <v>4.6771168945167196E-2</v>
      </c>
      <c r="AX87" s="14">
        <f t="shared" si="118"/>
        <v>7.6748505509436811E-7</v>
      </c>
      <c r="AY87" s="17">
        <f t="shared" si="119"/>
        <v>2.533924387449106</v>
      </c>
      <c r="AZ87" s="13">
        <f t="shared" si="120"/>
        <v>2.3099074064096985E-5</v>
      </c>
      <c r="BB87" s="12">
        <f>IFERROR(MATCH(AW87 - 0.000001,'Ref Z list'!$C$10:$C$35,1),1)</f>
        <v>4</v>
      </c>
      <c r="BC87" s="12" t="str">
        <f>INDEX('Ref Z list'!$D$10:$D$35,BB87)</f>
        <v>10m</v>
      </c>
      <c r="BD87" s="12">
        <f>INDEX('Ref Z list'!$C$10:$C$35,BB87)</f>
        <v>0.01</v>
      </c>
      <c r="BE87" s="12">
        <f>IFERROR(MATCH(AP87&amp;AQ87&amp;A87&amp;B87&amp;BC87,'Cal Data'!$AR$45:$AR$1147,0),0)</f>
        <v>115</v>
      </c>
      <c r="BF87" s="12">
        <f t="shared" si="121"/>
        <v>4</v>
      </c>
      <c r="BG87" s="12" t="str">
        <f>INDEX('Ref Z list'!$D$10:$D$35,BF87+1)</f>
        <v>100m</v>
      </c>
      <c r="BH87" s="12">
        <f>IFERROR(MATCH(AP87&amp;AQ87&amp;A87&amp;B87&amp;BG87,'Cal Data'!$AR$45:$AR$1147,0),0)</f>
        <v>133</v>
      </c>
      <c r="BI87" s="12">
        <f t="shared" si="122"/>
        <v>4</v>
      </c>
      <c r="BJ87" s="12" t="str">
        <f>INDEX('Ref Z list'!$D$10:$D$35,BI87)</f>
        <v>10m</v>
      </c>
      <c r="BK87" s="12" t="str">
        <f>IF(INDEX('Ref Z list'!$D$10:$D$35,BI87+1)=0,BJ87,INDEX('Ref Z list'!$D$10:$D$35,BI87+1))</f>
        <v>100m</v>
      </c>
      <c r="BL87" s="12">
        <f>INDEX('Ref Z list'!$C$10:$C$35,BI87)</f>
        <v>0.01</v>
      </c>
      <c r="BM87" s="12">
        <f>INDEX('Ref Z list'!$C$10:$C$35,BI87+1)</f>
        <v>0.1</v>
      </c>
      <c r="BN87" s="14" t="str">
        <f t="shared" si="123"/>
        <v>1Hz100m10m</v>
      </c>
      <c r="BO87" s="14" t="str">
        <f t="shared" si="124"/>
        <v>1Hz100m100m</v>
      </c>
      <c r="BP87" s="12">
        <f>IFERROR(MATCH(BN87,'Cal Data'!$AR$45:$AR$1147,0),0)</f>
        <v>115</v>
      </c>
      <c r="BQ87" s="12">
        <f>IFERROR(MATCH(BO87,'Cal Data'!$AR$45:$AR$1147,0),0)</f>
        <v>133</v>
      </c>
      <c r="BS87" s="14" t="str">
        <f>INDEX('Cal Data'!AR$45:AR$1147,$BP87)</f>
        <v>1Hz100m10m</v>
      </c>
      <c r="BT87" s="14">
        <f>INDEX('Cal Data'!AS$45:AS$1147,$BP87)</f>
        <v>-3.7732220564343222E-7</v>
      </c>
      <c r="BU87" s="14">
        <f>INDEX('Cal Data'!AT$45:AT$1147,$BP87)</f>
        <v>3.9588727957717189E-3</v>
      </c>
      <c r="BV87" s="14">
        <f>INDEX('Cal Data'!AU$45:AU$1147,$BP87)</f>
        <v>1.0000414953903098E-6</v>
      </c>
      <c r="BW87" s="14">
        <f>INDEX('Cal Data'!AV$45:AV$1147,$BP87)</f>
        <v>2.1271694179758232E-3</v>
      </c>
      <c r="BX87" s="14" t="str">
        <f>INDEX('Cal Data'!AR$45:AR$1147,$BQ87)</f>
        <v>1Hz100m100m</v>
      </c>
      <c r="BY87" s="14">
        <f>INDEX('Cal Data'!AS$45:AS$1147,$BQ87)</f>
        <v>3.0132741553334785E-7</v>
      </c>
      <c r="BZ87" s="14">
        <f>INDEX('Cal Data'!AT$45:AT$1147,$BQ87)</f>
        <v>1.7306663716044272E-3</v>
      </c>
      <c r="CA87" s="14">
        <f>INDEX('Cal Data'!AU$45:AU$1147,$BQ87)</f>
        <v>8.8279518933218055E-6</v>
      </c>
      <c r="CB87" s="14">
        <f>INDEX('Cal Data'!AV$45:AV$1147,$BQ87)</f>
        <v>9.354514575848891E-5</v>
      </c>
      <c r="CD87" s="14">
        <f t="shared" si="89"/>
        <v>-1.0004731814493121E-7</v>
      </c>
      <c r="CE87" s="14">
        <f t="shared" si="90"/>
        <v>1.7306663716044272E-3</v>
      </c>
      <c r="CF87" s="14">
        <f t="shared" si="91"/>
        <v>4.1982794479455316E-6</v>
      </c>
      <c r="CG87" s="14">
        <f t="shared" si="92"/>
        <v>1.2962945103680869E-3</v>
      </c>
      <c r="CI87" s="14">
        <f t="shared" si="93"/>
        <v>-3.8398367425813949E-2</v>
      </c>
      <c r="CJ87" s="14">
        <f t="shared" si="94"/>
        <v>1.7306664264593755E-3</v>
      </c>
      <c r="CK87" s="14">
        <f t="shared" si="95"/>
        <v>2.6708417175100325E-2</v>
      </c>
      <c r="CL87" s="14">
        <f t="shared" si="96"/>
        <v>1.2962971467513941E-3</v>
      </c>
      <c r="CN87">
        <f>INDEX('Cal Data'!BB$45:BB$1039,$BP87)</f>
        <v>0.9999622691554132</v>
      </c>
      <c r="CO87">
        <f>INDEX('Cal Data'!BC$45:BC$1039,$BP87)</f>
        <v>3.9644577753323391E-4</v>
      </c>
      <c r="CP87">
        <f>INDEX('Cal Data'!BD$45:BD$1039,$BP87)</f>
        <v>9.9999974093049876E-5</v>
      </c>
      <c r="CQ87">
        <f>INDEX('Cal Data'!BE$45:BE$1039,$BP87)</f>
        <v>2.1923938203860727E-4</v>
      </c>
      <c r="CR87" t="str">
        <f>INDEX('Cal Data'!BF$45:BF$1039,$BP87)</f>
        <v>OK</v>
      </c>
      <c r="CS87">
        <f>INDEX('Cal Data'!BB$45:BB$1039,$BQ87)</f>
        <v>1.0000030192107634</v>
      </c>
      <c r="CT87">
        <f>INDEX('Cal Data'!BC$45:BC$1039,$BQ87)</f>
        <v>3.19249758643029E-5</v>
      </c>
      <c r="CU87">
        <f>INDEX('Cal Data'!BD$45:BD$1039,$BQ87)</f>
        <v>8.8269113758305975E-5</v>
      </c>
      <c r="CV87">
        <f>INDEX('Cal Data'!BE$45:BE$1039,$BQ87)</f>
        <v>5.9551610069451614E-5</v>
      </c>
      <c r="CW87" t="str">
        <f>INDEX('Cal Data'!BF$45:BF$1039,$BQ87)</f>
        <v>OK</v>
      </c>
      <c r="CY87" s="14">
        <f t="shared" si="97"/>
        <v>0.99997891834618879</v>
      </c>
      <c r="CZ87" s="14">
        <f t="shared" si="98"/>
        <v>3.19249758643029E-5</v>
      </c>
      <c r="DA87" s="14">
        <f t="shared" si="99"/>
        <v>9.5207113568149566E-5</v>
      </c>
      <c r="DB87" s="14">
        <f t="shared" si="100"/>
        <v>1.5399598157688331E-4</v>
      </c>
      <c r="DD87" s="14">
        <f t="shared" si="101"/>
        <v>4.6770182931575151E-2</v>
      </c>
      <c r="DE87" s="14">
        <f t="shared" si="102"/>
        <v>2.1414213103795741E-6</v>
      </c>
      <c r="DF87" s="23">
        <f t="shared" si="103"/>
        <v>2.534019594562674</v>
      </c>
      <c r="DG87" s="23">
        <f t="shared" si="104"/>
        <v>1.607763391556803E-4</v>
      </c>
      <c r="DH87" s="14">
        <f t="shared" si="125"/>
        <v>-3.840000008348976E-2</v>
      </c>
      <c r="DI87" s="14">
        <f t="shared" si="126"/>
        <v>4.6388281193622086E-6</v>
      </c>
      <c r="DJ87" s="14">
        <f t="shared" si="127"/>
        <v>2.6700000094400562E-2</v>
      </c>
      <c r="DK87" s="14">
        <f t="shared" si="128"/>
        <v>6.2936811623016814E-6</v>
      </c>
    </row>
    <row r="88" spans="1:115" x14ac:dyDescent="0.25">
      <c r="A88" s="7">
        <v>3</v>
      </c>
      <c r="B88" s="7" t="s">
        <v>3</v>
      </c>
      <c r="C88" s="10">
        <v>500</v>
      </c>
      <c r="D88" s="41"/>
      <c r="E88" s="19">
        <v>-0.71958597072396546</v>
      </c>
      <c r="F88" s="19">
        <v>1.7564690270041768E-5</v>
      </c>
      <c r="G88" s="19">
        <v>-2.791942748955432</v>
      </c>
      <c r="H88" s="19">
        <v>1.2934331973245773E-3</v>
      </c>
      <c r="I88" s="8" t="s">
        <v>3</v>
      </c>
      <c r="J88" s="33"/>
      <c r="K88" s="19">
        <v>-1.6993872187012814E-3</v>
      </c>
      <c r="L88" s="19">
        <v>1.898956417657523E-3</v>
      </c>
      <c r="M88" s="19">
        <v>-1.9881277230281592E-3</v>
      </c>
      <c r="N88" s="19">
        <v>1.0500500488721375E-3</v>
      </c>
      <c r="O88" s="8" t="s">
        <v>3</v>
      </c>
      <c r="Q88" s="20">
        <f t="shared" si="79"/>
        <v>-0.71800146653202779</v>
      </c>
      <c r="R88" s="20">
        <f t="shared" si="80"/>
        <v>5.3997775642554875E-3</v>
      </c>
      <c r="S88" s="20">
        <f t="shared" si="81"/>
        <v>-2.7899986108994987</v>
      </c>
      <c r="T88" s="20">
        <f t="shared" si="82"/>
        <v>4.1505697151779774E-3</v>
      </c>
      <c r="U88" s="42" t="str">
        <f t="shared" si="83"/>
        <v>m</v>
      </c>
      <c r="W88" s="56" t="str">
        <f t="shared" si="105"/>
        <v>OK</v>
      </c>
      <c r="Y88" s="20">
        <v>-0.71799999999999997</v>
      </c>
      <c r="Z88" s="20"/>
      <c r="AA88" s="20">
        <v>-2.79</v>
      </c>
      <c r="AB88" s="20"/>
      <c r="AC88" t="str">
        <f t="shared" si="106"/>
        <v>m</v>
      </c>
      <c r="AE88" s="20">
        <f t="shared" si="107"/>
        <v>-1.4665320278162142E-6</v>
      </c>
      <c r="AF88" s="20">
        <f t="shared" si="84"/>
        <v>5.3997775642554875E-3</v>
      </c>
      <c r="AG88" s="20">
        <f t="shared" si="108"/>
        <v>1.3891005012922619E-6</v>
      </c>
      <c r="AH88" s="20">
        <f t="shared" si="85"/>
        <v>4.1505697151779774E-3</v>
      </c>
      <c r="AI88" t="str">
        <f t="shared" si="109"/>
        <v>m</v>
      </c>
      <c r="AJ88" s="20">
        <f t="shared" si="110"/>
        <v>1.134164947358407E-4</v>
      </c>
      <c r="AK88" s="20"/>
      <c r="AL88" s="20">
        <f t="shared" si="111"/>
        <v>4.5378767596027103E-5</v>
      </c>
      <c r="AM88" s="20"/>
      <c r="AN88" t="str">
        <f t="shared" si="112"/>
        <v>m</v>
      </c>
      <c r="AP88" s="11">
        <f t="shared" si="86"/>
        <v>500</v>
      </c>
      <c r="AQ88" s="11" t="str">
        <f t="shared" si="87"/>
        <v>Hz</v>
      </c>
      <c r="AR88" s="12">
        <f t="shared" si="88"/>
        <v>1E-3</v>
      </c>
      <c r="AS88" s="13">
        <f t="shared" si="113"/>
        <v>-7.1788658350526412E-4</v>
      </c>
      <c r="AT88" s="13">
        <f t="shared" si="114"/>
        <v>1.899037649575957E-6</v>
      </c>
      <c r="AU88" s="13">
        <f t="shared" si="115"/>
        <v>-2.7899546212324039E-3</v>
      </c>
      <c r="AV88" s="13">
        <f t="shared" si="116"/>
        <v>1.6660055645398241E-6</v>
      </c>
      <c r="AW88" s="17">
        <f t="shared" si="117"/>
        <v>2.8808345900646409E-3</v>
      </c>
      <c r="AX88" s="14">
        <f t="shared" si="118"/>
        <v>1.6814170676914178E-6</v>
      </c>
      <c r="AY88" s="17">
        <f t="shared" si="119"/>
        <v>-1.8226441981555968</v>
      </c>
      <c r="AZ88" s="13">
        <f t="shared" si="120"/>
        <v>6.5446514913386998E-4</v>
      </c>
      <c r="BB88" s="12">
        <f>IFERROR(MATCH(AW88 - 0.000001,'Ref Z list'!$C$10:$C$35,1),1)</f>
        <v>2</v>
      </c>
      <c r="BC88" s="12" t="str">
        <f>INDEX('Ref Z list'!$D$10:$D$35,BB88)</f>
        <v>1m</v>
      </c>
      <c r="BD88" s="12">
        <f>INDEX('Ref Z list'!$C$10:$C$35,BB88)</f>
        <v>1E-3</v>
      </c>
      <c r="BE88" s="12">
        <f>IFERROR(MATCH(AP88&amp;AQ88&amp;A88&amp;B88&amp;BC88,'Cal Data'!$AR$45:$AR$1147,0),0)</f>
        <v>51</v>
      </c>
      <c r="BF88" s="12">
        <f t="shared" si="121"/>
        <v>2</v>
      </c>
      <c r="BG88" s="12" t="str">
        <f>INDEX('Ref Z list'!$D$10:$D$35,BF88+1)</f>
        <v>3m</v>
      </c>
      <c r="BH88" s="12">
        <f>IFERROR(MATCH(AP88&amp;AQ88&amp;A88&amp;B88&amp;BG88,'Cal Data'!$AR$45:$AR$1147,0),0)</f>
        <v>69</v>
      </c>
      <c r="BI88" s="12">
        <f t="shared" si="122"/>
        <v>2</v>
      </c>
      <c r="BJ88" s="12" t="str">
        <f>INDEX('Ref Z list'!$D$10:$D$35,BI88)</f>
        <v>1m</v>
      </c>
      <c r="BK88" s="12" t="str">
        <f>IF(INDEX('Ref Z list'!$D$10:$D$35,BI88+1)=0,BJ88,INDEX('Ref Z list'!$D$10:$D$35,BI88+1))</f>
        <v>3m</v>
      </c>
      <c r="BL88" s="12">
        <f>INDEX('Ref Z list'!$C$10:$C$35,BI88)</f>
        <v>1E-3</v>
      </c>
      <c r="BM88" s="12">
        <f>INDEX('Ref Z list'!$C$10:$C$35,BI88+1)</f>
        <v>3.0000000000000001E-3</v>
      </c>
      <c r="BN88" s="14" t="str">
        <f t="shared" si="123"/>
        <v>500Hz3m1m</v>
      </c>
      <c r="BO88" s="14" t="str">
        <f t="shared" si="124"/>
        <v>500Hz3m3m</v>
      </c>
      <c r="BP88" s="12">
        <f>IFERROR(MATCH(BN88,'Cal Data'!$AR$45:$AR$1147,0),0)</f>
        <v>51</v>
      </c>
      <c r="BQ88" s="12">
        <f>IFERROR(MATCH(BO88,'Cal Data'!$AR$45:$AR$1147,0),0)</f>
        <v>69</v>
      </c>
      <c r="BS88" s="14" t="str">
        <f>INDEX('Cal Data'!AR$45:AR$1147,$BP88)</f>
        <v>500Hz3m1m</v>
      </c>
      <c r="BT88" s="14">
        <f>INDEX('Cal Data'!AS$45:AS$1147,$BP88)</f>
        <v>9.9294848021147866E-8</v>
      </c>
      <c r="BU88" s="14">
        <f>INDEX('Cal Data'!AT$45:AT$1147,$BP88)</f>
        <v>1.7077064788704869E-3</v>
      </c>
      <c r="BV88" s="14">
        <f>INDEX('Cal Data'!AU$45:AU$1147,$BP88)</f>
        <v>1.0053059572048988E-7</v>
      </c>
      <c r="BW88" s="14">
        <f>INDEX('Cal Data'!AV$45:AV$1147,$BP88)</f>
        <v>2.9239357730596782E-3</v>
      </c>
      <c r="BX88" s="14" t="str">
        <f>INDEX('Cal Data'!AR$45:AR$1147,$BQ88)</f>
        <v>500Hz3m3m</v>
      </c>
      <c r="BY88" s="14">
        <f>INDEX('Cal Data'!AS$45:AS$1147,$BQ88)</f>
        <v>6.0753591506548799E-8</v>
      </c>
      <c r="BZ88" s="14">
        <f>INDEX('Cal Data'!AT$45:AT$1147,$BQ88)</f>
        <v>6.7812843859951289E-4</v>
      </c>
      <c r="CA88" s="14">
        <f>INDEX('Cal Data'!AU$45:AU$1147,$BQ88)</f>
        <v>-1.3013439815379014E-7</v>
      </c>
      <c r="CB88" s="14">
        <f>INDEX('Cal Data'!AV$45:AV$1147,$BQ88)</f>
        <v>2.5610056757829668E-3</v>
      </c>
      <c r="CD88" s="14">
        <f t="shared" si="89"/>
        <v>6.3049983822541813E-8</v>
      </c>
      <c r="CE88" s="14">
        <f t="shared" si="90"/>
        <v>6.7812843859951289E-4</v>
      </c>
      <c r="CF88" s="14">
        <f t="shared" si="91"/>
        <v>-1.1639075387740729E-7</v>
      </c>
      <c r="CG88" s="14">
        <f t="shared" si="92"/>
        <v>2.5826300326928964E-3</v>
      </c>
      <c r="CI88" s="14">
        <f t="shared" si="93"/>
        <v>-7.1782353352144157E-4</v>
      </c>
      <c r="CJ88" s="14">
        <f t="shared" si="94"/>
        <v>6.7813907468408825E-4</v>
      </c>
      <c r="CK88" s="14">
        <f t="shared" si="95"/>
        <v>-2.7900710119862812E-3</v>
      </c>
      <c r="CL88" s="14">
        <f t="shared" si="96"/>
        <v>2.5826321821090736E-3</v>
      </c>
      <c r="CN88">
        <f>INDEX('Cal Data'!BB$45:BB$1039,$BP88)</f>
        <v>1.0000994701838104</v>
      </c>
      <c r="CO88">
        <f>INDEX('Cal Data'!BC$45:BC$1039,$BP88)</f>
        <v>3.8926514343438291E-3</v>
      </c>
      <c r="CP88">
        <f>INDEX('Cal Data'!BD$45:BD$1039,$BP88)</f>
        <v>9.9791531820916414E-5</v>
      </c>
      <c r="CQ88">
        <f>INDEX('Cal Data'!BE$45:BE$1039,$BP88)</f>
        <v>3.2460179241445334E-3</v>
      </c>
      <c r="CR88" t="str">
        <f>INDEX('Cal Data'!BF$45:BF$1039,$BP88)</f>
        <v>OK</v>
      </c>
      <c r="CS88">
        <f>INDEX('Cal Data'!BB$45:BB$1039,$BQ88)</f>
        <v>1.0000199905028317</v>
      </c>
      <c r="CT88">
        <f>INDEX('Cal Data'!BC$45:BC$1039,$BQ88)</f>
        <v>7.8178766616448906E-4</v>
      </c>
      <c r="CU88">
        <f>INDEX('Cal Data'!BD$45:BD$1039,$BQ88)</f>
        <v>-4.3342694335879624E-5</v>
      </c>
      <c r="CV88">
        <f>INDEX('Cal Data'!BE$45:BE$1039,$BQ88)</f>
        <v>1.2607632054484894E-3</v>
      </c>
      <c r="CW88" t="str">
        <f>INDEX('Cal Data'!BF$45:BF$1039,$BQ88)</f>
        <v>OK</v>
      </c>
      <c r="CY88" s="14">
        <f t="shared" si="97"/>
        <v>1.0000247261172144</v>
      </c>
      <c r="CZ88" s="14">
        <f t="shared" si="98"/>
        <v>7.8178766616448906E-4</v>
      </c>
      <c r="DA88" s="14">
        <f t="shared" si="99"/>
        <v>-3.4814369968002125E-5</v>
      </c>
      <c r="DB88" s="14">
        <f t="shared" si="100"/>
        <v>1.3790500516382494E-3</v>
      </c>
      <c r="DD88" s="14">
        <f t="shared" si="101"/>
        <v>2.8809058219183901E-3</v>
      </c>
      <c r="DE88" s="14">
        <f t="shared" si="102"/>
        <v>4.0473525352700475E-6</v>
      </c>
      <c r="DF88" s="23">
        <f t="shared" si="103"/>
        <v>-1.8226790125255647</v>
      </c>
      <c r="DG88" s="23">
        <f t="shared" si="104"/>
        <v>1.9013357332798258E-3</v>
      </c>
      <c r="DH88" s="14">
        <f t="shared" si="125"/>
        <v>-7.1800146653202776E-4</v>
      </c>
      <c r="DI88" s="14">
        <f t="shared" si="126"/>
        <v>5.3997775642554879E-6</v>
      </c>
      <c r="DJ88" s="14">
        <f t="shared" si="127"/>
        <v>-2.7899986108994987E-3</v>
      </c>
      <c r="DK88" s="14">
        <f t="shared" si="128"/>
        <v>4.1505697151779778E-6</v>
      </c>
    </row>
    <row r="89" spans="1:115" x14ac:dyDescent="0.25">
      <c r="A89" s="7">
        <v>100</v>
      </c>
      <c r="B89" s="7" t="s">
        <v>3</v>
      </c>
      <c r="C89" s="10">
        <v>200</v>
      </c>
      <c r="D89" s="41"/>
      <c r="E89" s="19">
        <v>6.1006307345792434</v>
      </c>
      <c r="F89" s="19">
        <v>6.4936845070791174E-4</v>
      </c>
      <c r="G89" s="19">
        <v>4.5489550210806051</v>
      </c>
      <c r="H89" s="19">
        <v>5.9168504590787852E-4</v>
      </c>
      <c r="I89" s="8" t="s">
        <v>3</v>
      </c>
      <c r="J89" s="33"/>
      <c r="K89" s="19">
        <v>3.3391565245617503E-4</v>
      </c>
      <c r="L89" s="19">
        <v>4.9163961058810567E-5</v>
      </c>
      <c r="M89" s="19">
        <v>-2.697849151204902E-4</v>
      </c>
      <c r="N89" s="19">
        <v>5.8858461554774295E-4</v>
      </c>
      <c r="O89" s="8" t="s">
        <v>3</v>
      </c>
      <c r="Q89" s="20">
        <f t="shared" si="79"/>
        <v>6.1000000576253619</v>
      </c>
      <c r="R89" s="20">
        <f t="shared" si="80"/>
        <v>2.413543526821201E-3</v>
      </c>
      <c r="S89" s="20">
        <f t="shared" si="81"/>
        <v>4.5499999220188849</v>
      </c>
      <c r="T89" s="20">
        <f t="shared" si="82"/>
        <v>2.9475576506749561E-3</v>
      </c>
      <c r="U89" s="42" t="str">
        <f t="shared" si="83"/>
        <v>m</v>
      </c>
      <c r="W89" s="56" t="str">
        <f t="shared" si="105"/>
        <v>Extrapolated</v>
      </c>
      <c r="Y89" s="20">
        <v>6.1000000000000005</v>
      </c>
      <c r="Z89" s="20"/>
      <c r="AA89" s="20">
        <v>4.55</v>
      </c>
      <c r="AB89" s="20"/>
      <c r="AC89" t="str">
        <f t="shared" si="106"/>
        <v>m</v>
      </c>
      <c r="AE89" s="20">
        <f t="shared" si="107"/>
        <v>5.7625361371549388E-8</v>
      </c>
      <c r="AF89" s="20">
        <f t="shared" si="84"/>
        <v>2.413543526821201E-3</v>
      </c>
      <c r="AG89" s="20">
        <f t="shared" si="108"/>
        <v>-7.7981114898761916E-8</v>
      </c>
      <c r="AH89" s="20">
        <f t="shared" si="85"/>
        <v>2.9475576506749561E-3</v>
      </c>
      <c r="AI89" t="str">
        <f t="shared" si="109"/>
        <v>m</v>
      </c>
      <c r="AJ89" s="20">
        <f t="shared" si="110"/>
        <v>2.9681892678645738E-4</v>
      </c>
      <c r="AK89" s="20"/>
      <c r="AL89" s="20">
        <f t="shared" si="111"/>
        <v>-7.7519400427394913E-4</v>
      </c>
      <c r="AM89" s="20"/>
      <c r="AN89" t="str">
        <f t="shared" si="112"/>
        <v>m</v>
      </c>
      <c r="AP89" s="11">
        <f t="shared" si="86"/>
        <v>200</v>
      </c>
      <c r="AQ89" s="11" t="str">
        <f t="shared" si="87"/>
        <v>Hz</v>
      </c>
      <c r="AR89" s="12">
        <f t="shared" si="88"/>
        <v>1E-3</v>
      </c>
      <c r="AS89" s="13">
        <f t="shared" si="113"/>
        <v>6.1002968189267873E-3</v>
      </c>
      <c r="AT89" s="13">
        <f t="shared" si="114"/>
        <v>6.5122690349968335E-7</v>
      </c>
      <c r="AU89" s="13">
        <f t="shared" si="115"/>
        <v>4.549224805995726E-3</v>
      </c>
      <c r="AV89" s="13">
        <f t="shared" si="116"/>
        <v>8.3457956074330783E-7</v>
      </c>
      <c r="AW89" s="17">
        <f t="shared" si="117"/>
        <v>7.6098007604992607E-3</v>
      </c>
      <c r="AX89" s="14">
        <f t="shared" si="118"/>
        <v>7.2211898761082848E-7</v>
      </c>
      <c r="AY89" s="17">
        <f t="shared" si="119"/>
        <v>0.64076801851836729</v>
      </c>
      <c r="AZ89" s="13">
        <f t="shared" si="120"/>
        <v>1.0171838528789457E-4</v>
      </c>
      <c r="BB89" s="12">
        <f>IFERROR(MATCH(AW89 - 0.000001,'Ref Z list'!$C$10:$C$35,1),1)</f>
        <v>3</v>
      </c>
      <c r="BC89" s="12" t="str">
        <f>INDEX('Ref Z list'!$D$10:$D$35,BB89)</f>
        <v>3m</v>
      </c>
      <c r="BD89" s="12">
        <f>INDEX('Ref Z list'!$C$10:$C$35,BB89)</f>
        <v>3.0000000000000001E-3</v>
      </c>
      <c r="BE89" s="12">
        <f>IFERROR(MATCH(AP89&amp;AQ89&amp;A89&amp;B89&amp;BC89,'Cal Data'!$AR$45:$AR$1147,0),0)</f>
        <v>0</v>
      </c>
      <c r="BF89" s="12">
        <f t="shared" si="121"/>
        <v>4</v>
      </c>
      <c r="BG89" s="12" t="str">
        <f>INDEX('Ref Z list'!$D$10:$D$35,BF89+1)</f>
        <v>100m</v>
      </c>
      <c r="BH89" s="12">
        <f>IFERROR(MATCH(AP89&amp;AQ89&amp;A89&amp;B89&amp;BG89,'Cal Data'!$AR$45:$AR$1147,0),0)</f>
        <v>140</v>
      </c>
      <c r="BI89" s="12">
        <f t="shared" si="122"/>
        <v>4</v>
      </c>
      <c r="BJ89" s="12" t="str">
        <f>INDEX('Ref Z list'!$D$10:$D$35,BI89)</f>
        <v>10m</v>
      </c>
      <c r="BK89" s="12" t="str">
        <f>IF(INDEX('Ref Z list'!$D$10:$D$35,BI89+1)=0,BJ89,INDEX('Ref Z list'!$D$10:$D$35,BI89+1))</f>
        <v>100m</v>
      </c>
      <c r="BL89" s="12">
        <f>INDEX('Ref Z list'!$C$10:$C$35,BI89)</f>
        <v>0.01</v>
      </c>
      <c r="BM89" s="12">
        <f>INDEX('Ref Z list'!$C$10:$C$35,BI89+1)</f>
        <v>0.1</v>
      </c>
      <c r="BN89" s="14" t="str">
        <f t="shared" si="123"/>
        <v>200Hz100m10m</v>
      </c>
      <c r="BO89" s="14" t="str">
        <f t="shared" si="124"/>
        <v>200Hz100m100m</v>
      </c>
      <c r="BP89" s="12">
        <f>IFERROR(MATCH(BN89,'Cal Data'!$AR$45:$AR$1147,0),0)</f>
        <v>122</v>
      </c>
      <c r="BQ89" s="12">
        <f>IFERROR(MATCH(BO89,'Cal Data'!$AR$45:$AR$1147,0),0)</f>
        <v>140</v>
      </c>
      <c r="BS89" s="14" t="str">
        <f>INDEX('Cal Data'!AR$45:AR$1147,$BP89)</f>
        <v>200Hz100m10m</v>
      </c>
      <c r="BT89" s="14">
        <f>INDEX('Cal Data'!AS$45:AS$1147,$BP89)</f>
        <v>2.9464907023296627E-7</v>
      </c>
      <c r="BU89" s="14">
        <f>INDEX('Cal Data'!AT$45:AT$1147,$BP89)</f>
        <v>1.1916780705799785E-3</v>
      </c>
      <c r="BV89" s="14">
        <f>INDEX('Cal Data'!AU$45:AU$1147,$BP89)</f>
        <v>1.0010992143838698E-6</v>
      </c>
      <c r="BW89" s="14">
        <f>INDEX('Cal Data'!AV$45:AV$1147,$BP89)</f>
        <v>3.9886873531021659E-3</v>
      </c>
      <c r="BX89" s="14" t="str">
        <f>INDEX('Cal Data'!AR$45:AR$1147,$BQ89)</f>
        <v>200Hz100m100m</v>
      </c>
      <c r="BY89" s="14">
        <f>INDEX('Cal Data'!AS$45:AS$1147,$BQ89)</f>
        <v>2.8942517758534514E-6</v>
      </c>
      <c r="BZ89" s="14">
        <f>INDEX('Cal Data'!AT$45:AT$1147,$BQ89)</f>
        <v>4.7551746114384667E-3</v>
      </c>
      <c r="CA89" s="14">
        <f>INDEX('Cal Data'!AU$45:AU$1147,$BQ89)</f>
        <v>-8.7494311072711995E-6</v>
      </c>
      <c r="CB89" s="14">
        <f>INDEX('Cal Data'!AV$45:AV$1147,$BQ89)</f>
        <v>3.0252979211717844E-3</v>
      </c>
      <c r="CD89" s="14">
        <f t="shared" si="89"/>
        <v>2.2560942123320907E-7</v>
      </c>
      <c r="CE89" s="14">
        <f t="shared" si="90"/>
        <v>4.7551746114384667E-3</v>
      </c>
      <c r="CF89" s="14">
        <f t="shared" si="91"/>
        <v>1.260051549489968E-6</v>
      </c>
      <c r="CG89" s="14">
        <f t="shared" si="92"/>
        <v>4.0142728274081994E-3</v>
      </c>
      <c r="CI89" s="14">
        <f t="shared" si="93"/>
        <v>6.1005224283480208E-3</v>
      </c>
      <c r="CJ89" s="14">
        <f t="shared" si="94"/>
        <v>4.7551747898110846E-3</v>
      </c>
      <c r="CK89" s="14">
        <f t="shared" si="95"/>
        <v>4.5504848575452159E-3</v>
      </c>
      <c r="CL89" s="14">
        <f t="shared" si="96"/>
        <v>4.014273174431455E-3</v>
      </c>
      <c r="CN89">
        <f>INDEX('Cal Data'!BB$45:BB$1039,$BP89)</f>
        <v>1.0000296132422994</v>
      </c>
      <c r="CO89">
        <f>INDEX('Cal Data'!BC$45:BC$1039,$BP89)</f>
        <v>2.5924562293333232E-4</v>
      </c>
      <c r="CP89">
        <f>INDEX('Cal Data'!BD$45:BD$1039,$BP89)</f>
        <v>9.9983930406762154E-5</v>
      </c>
      <c r="CQ89">
        <f>INDEX('Cal Data'!BE$45:BE$1039,$BP89)</f>
        <v>4.0412888343524474E-4</v>
      </c>
      <c r="CR89" t="str">
        <f>INDEX('Cal Data'!BF$45:BF$1039,$BP89)</f>
        <v>OK</v>
      </c>
      <c r="CS89">
        <f>INDEX('Cal Data'!BB$45:BB$1039,$BQ89)</f>
        <v>1.0000287752535484</v>
      </c>
      <c r="CT89">
        <f>INDEX('Cal Data'!BC$45:BC$1039,$BQ89)</f>
        <v>5.0711943594869961E-5</v>
      </c>
      <c r="CU89">
        <f>INDEX('Cal Data'!BD$45:BD$1039,$BQ89)</f>
        <v>-8.7485144869078532E-5</v>
      </c>
      <c r="CV89">
        <f>INDEX('Cal Data'!BE$45:BE$1039,$BQ89)</f>
        <v>6.7212310196489676E-5</v>
      </c>
      <c r="CW89" t="str">
        <f>INDEX('Cal Data'!BF$45:BF$1039,$BQ89)</f>
        <v>OK</v>
      </c>
      <c r="CY89" s="14">
        <f t="shared" si="97"/>
        <v>1.0000296354974114</v>
      </c>
      <c r="CZ89" s="14">
        <f t="shared" si="98"/>
        <v>5.0711943594869961E-5</v>
      </c>
      <c r="DA89" s="14">
        <f t="shared" si="99"/>
        <v>1.0496269086403128E-4</v>
      </c>
      <c r="DB89" s="14">
        <f t="shared" si="100"/>
        <v>4.1307663607002772E-4</v>
      </c>
      <c r="DD89" s="14">
        <f t="shared" si="101"/>
        <v>7.6100262807299998E-3</v>
      </c>
      <c r="DE89" s="14">
        <f t="shared" si="102"/>
        <v>1.4949074048546086E-6</v>
      </c>
      <c r="DF89" s="23">
        <f t="shared" si="103"/>
        <v>0.64087298120923131</v>
      </c>
      <c r="DG89" s="23">
        <f t="shared" si="104"/>
        <v>4.6045502157022501E-4</v>
      </c>
      <c r="DH89" s="14">
        <f t="shared" si="125"/>
        <v>6.1000000576253623E-3</v>
      </c>
      <c r="DI89" s="14">
        <f t="shared" si="126"/>
        <v>2.413543526821201E-6</v>
      </c>
      <c r="DJ89" s="14">
        <f t="shared" si="127"/>
        <v>4.5499999220188847E-3</v>
      </c>
      <c r="DK89" s="14">
        <f t="shared" si="128"/>
        <v>2.9475576506749564E-6</v>
      </c>
    </row>
    <row r="90" spans="1:115" x14ac:dyDescent="0.25">
      <c r="A90" s="7">
        <v>3</v>
      </c>
      <c r="B90" s="7" t="s">
        <v>3</v>
      </c>
      <c r="C90" s="10">
        <v>50</v>
      </c>
      <c r="D90" s="41"/>
      <c r="E90" s="19">
        <v>-0.31707441230355954</v>
      </c>
      <c r="F90" s="19">
        <v>1.3443770733866389E-3</v>
      </c>
      <c r="G90" s="19">
        <v>2.5817002001924307</v>
      </c>
      <c r="H90" s="19">
        <v>7.9151995365055368E-4</v>
      </c>
      <c r="I90" s="8" t="s">
        <v>3</v>
      </c>
      <c r="J90" s="33"/>
      <c r="K90" s="19">
        <v>-1.0886051249386162E-3</v>
      </c>
      <c r="L90" s="19">
        <v>8.2305859061644105E-5</v>
      </c>
      <c r="M90" s="19">
        <v>1.7364615690554726E-3</v>
      </c>
      <c r="N90" s="19">
        <v>4.898274590043203E-5</v>
      </c>
      <c r="O90" s="8" t="s">
        <v>3</v>
      </c>
      <c r="Q90" s="20">
        <f t="shared" si="79"/>
        <v>-0.31599996521918561</v>
      </c>
      <c r="R90" s="20">
        <f t="shared" si="80"/>
        <v>4.8711852063921344E-3</v>
      </c>
      <c r="S90" s="20">
        <f t="shared" si="81"/>
        <v>2.5800000474249329</v>
      </c>
      <c r="T90" s="20">
        <f t="shared" si="82"/>
        <v>3.8549647986602432E-3</v>
      </c>
      <c r="U90" s="42" t="str">
        <f t="shared" si="83"/>
        <v>m</v>
      </c>
      <c r="W90" s="56" t="str">
        <f t="shared" si="105"/>
        <v>OK</v>
      </c>
      <c r="Y90" s="20">
        <v>-0.316</v>
      </c>
      <c r="Z90" s="20"/>
      <c r="AA90" s="20">
        <v>2.5799999999999996</v>
      </c>
      <c r="AB90" s="20"/>
      <c r="AC90" t="str">
        <f t="shared" si="106"/>
        <v>m</v>
      </c>
      <c r="AE90" s="20">
        <f t="shared" si="107"/>
        <v>3.4780814395229953E-8</v>
      </c>
      <c r="AF90" s="20">
        <f t="shared" si="84"/>
        <v>4.8711852063921344E-3</v>
      </c>
      <c r="AG90" s="20">
        <f t="shared" si="108"/>
        <v>4.7424933313777728E-8</v>
      </c>
      <c r="AH90" s="20">
        <f t="shared" si="85"/>
        <v>3.8549647986602432E-3</v>
      </c>
      <c r="AI90" t="str">
        <f t="shared" si="109"/>
        <v>m</v>
      </c>
      <c r="AJ90" s="20">
        <f t="shared" si="110"/>
        <v>1.4192821379099829E-5</v>
      </c>
      <c r="AK90" s="20"/>
      <c r="AL90" s="20">
        <f t="shared" si="111"/>
        <v>-3.6261376624491248E-5</v>
      </c>
      <c r="AM90" s="20"/>
      <c r="AN90" t="str">
        <f t="shared" si="112"/>
        <v>m</v>
      </c>
      <c r="AP90" s="11">
        <f t="shared" si="86"/>
        <v>50</v>
      </c>
      <c r="AQ90" s="11" t="str">
        <f t="shared" si="87"/>
        <v>Hz</v>
      </c>
      <c r="AR90" s="12">
        <f t="shared" si="88"/>
        <v>1E-3</v>
      </c>
      <c r="AS90" s="13">
        <f t="shared" si="113"/>
        <v>-3.1598580717862089E-4</v>
      </c>
      <c r="AT90" s="13">
        <f t="shared" si="114"/>
        <v>1.3468941940195227E-6</v>
      </c>
      <c r="AU90" s="13">
        <f t="shared" si="115"/>
        <v>2.5799637386233754E-3</v>
      </c>
      <c r="AV90" s="13">
        <f t="shared" si="116"/>
        <v>7.9303413950656692E-7</v>
      </c>
      <c r="AW90" s="17">
        <f t="shared" si="117"/>
        <v>2.5992421824350704E-3</v>
      </c>
      <c r="AX90" s="14">
        <f t="shared" si="118"/>
        <v>8.0400210712792428E-7</v>
      </c>
      <c r="AY90" s="17">
        <f t="shared" si="119"/>
        <v>1.69266621301149</v>
      </c>
      <c r="AZ90" s="13">
        <f t="shared" si="120"/>
        <v>5.1567952160859888E-4</v>
      </c>
      <c r="BB90" s="12">
        <f>IFERROR(MATCH(AW90 - 0.000001,'Ref Z list'!$C$10:$C$35,1),1)</f>
        <v>2</v>
      </c>
      <c r="BC90" s="12" t="str">
        <f>INDEX('Ref Z list'!$D$10:$D$35,BB90)</f>
        <v>1m</v>
      </c>
      <c r="BD90" s="12">
        <f>INDEX('Ref Z list'!$C$10:$C$35,BB90)</f>
        <v>1E-3</v>
      </c>
      <c r="BE90" s="12">
        <f>IFERROR(MATCH(AP90&amp;AQ90&amp;A90&amp;B90&amp;BC90,'Cal Data'!$AR$45:$AR$1147,0),0)</f>
        <v>48</v>
      </c>
      <c r="BF90" s="12">
        <f t="shared" si="121"/>
        <v>2</v>
      </c>
      <c r="BG90" s="12" t="str">
        <f>INDEX('Ref Z list'!$D$10:$D$35,BF90+1)</f>
        <v>3m</v>
      </c>
      <c r="BH90" s="12">
        <f>IFERROR(MATCH(AP90&amp;AQ90&amp;A90&amp;B90&amp;BG90,'Cal Data'!$AR$45:$AR$1147,0),0)</f>
        <v>66</v>
      </c>
      <c r="BI90" s="12">
        <f t="shared" si="122"/>
        <v>2</v>
      </c>
      <c r="BJ90" s="12" t="str">
        <f>INDEX('Ref Z list'!$D$10:$D$35,BI90)</f>
        <v>1m</v>
      </c>
      <c r="BK90" s="12" t="str">
        <f>IF(INDEX('Ref Z list'!$D$10:$D$35,BI90+1)=0,BJ90,INDEX('Ref Z list'!$D$10:$D$35,BI90+1))</f>
        <v>3m</v>
      </c>
      <c r="BL90" s="12">
        <f>INDEX('Ref Z list'!$C$10:$C$35,BI90)</f>
        <v>1E-3</v>
      </c>
      <c r="BM90" s="12">
        <f>INDEX('Ref Z list'!$C$10:$C$35,BI90+1)</f>
        <v>3.0000000000000001E-3</v>
      </c>
      <c r="BN90" s="14" t="str">
        <f t="shared" si="123"/>
        <v>50Hz3m1m</v>
      </c>
      <c r="BO90" s="14" t="str">
        <f t="shared" si="124"/>
        <v>50Hz3m3m</v>
      </c>
      <c r="BP90" s="12">
        <f>IFERROR(MATCH(BN90,'Cal Data'!$AR$45:$AR$1147,0),0)</f>
        <v>48</v>
      </c>
      <c r="BQ90" s="12">
        <f>IFERROR(MATCH(BO90,'Cal Data'!$AR$45:$AR$1147,0),0)</f>
        <v>66</v>
      </c>
      <c r="BS90" s="14" t="str">
        <f>INDEX('Cal Data'!AR$45:AR$1147,$BP90)</f>
        <v>50Hz3m1m</v>
      </c>
      <c r="BT90" s="14">
        <f>INDEX('Cal Data'!AS$45:AS$1147,$BP90)</f>
        <v>-7.5343462121145455E-8</v>
      </c>
      <c r="BU90" s="14">
        <f>INDEX('Cal Data'!AT$45:AT$1147,$BP90)</f>
        <v>1.679929176705087E-4</v>
      </c>
      <c r="BV90" s="14">
        <f>INDEX('Cal Data'!AU$45:AU$1147,$BP90)</f>
        <v>9.9984020057315328E-8</v>
      </c>
      <c r="BW90" s="14">
        <f>INDEX('Cal Data'!AV$45:AV$1147,$BP90)</f>
        <v>1.8840933933069464E-3</v>
      </c>
      <c r="BX90" s="14" t="str">
        <f>INDEX('Cal Data'!AR$45:AR$1147,$BQ90)</f>
        <v>50Hz3m3m</v>
      </c>
      <c r="BY90" s="14">
        <f>INDEX('Cal Data'!AS$45:AS$1147,$BQ90)</f>
        <v>1.1116175876926121E-7</v>
      </c>
      <c r="BZ90" s="14">
        <f>INDEX('Cal Data'!AT$45:AT$1147,$BQ90)</f>
        <v>3.9933889673635032E-3</v>
      </c>
      <c r="CA90" s="14">
        <f>INDEX('Cal Data'!AU$45:AU$1147,$BQ90)</f>
        <v>-6.1194461235125828E-8</v>
      </c>
      <c r="CB90" s="14">
        <f>INDEX('Cal Data'!AV$45:AV$1147,$BQ90)</f>
        <v>2.5635575455527338E-3</v>
      </c>
      <c r="CD90" s="14">
        <f t="shared" si="89"/>
        <v>7.379004612500897E-8</v>
      </c>
      <c r="CE90" s="14">
        <f t="shared" si="90"/>
        <v>3.9933889673635032E-3</v>
      </c>
      <c r="CF90" s="14">
        <f t="shared" si="91"/>
        <v>-2.8897693034531545E-8</v>
      </c>
      <c r="CG90" s="14">
        <f t="shared" si="92"/>
        <v>2.4274072601689206E-3</v>
      </c>
      <c r="CI90" s="14">
        <f t="shared" si="93"/>
        <v>-3.159120171324959E-4</v>
      </c>
      <c r="CJ90" s="14">
        <f t="shared" si="94"/>
        <v>3.993389875927021E-3</v>
      </c>
      <c r="CK90" s="14">
        <f t="shared" si="95"/>
        <v>2.5799348409303409E-3</v>
      </c>
      <c r="CL90" s="14">
        <f t="shared" si="96"/>
        <v>2.4274077783374946E-3</v>
      </c>
      <c r="CN90">
        <f>INDEX('Cal Data'!BB$45:BB$1039,$BP90)</f>
        <v>0.99992469759242286</v>
      </c>
      <c r="CO90">
        <f>INDEX('Cal Data'!BC$45:BC$1039,$BP90)</f>
        <v>2.0933997392887536E-3</v>
      </c>
      <c r="CP90">
        <f>INDEX('Cal Data'!BD$45:BD$1039,$BP90)</f>
        <v>9.9995690447768858E-5</v>
      </c>
      <c r="CQ90">
        <f>INDEX('Cal Data'!BE$45:BE$1039,$BP90)</f>
        <v>4.0936330079383403E-3</v>
      </c>
      <c r="CR90" t="str">
        <f>INDEX('Cal Data'!BF$45:BF$1039,$BP90)</f>
        <v>OK</v>
      </c>
      <c r="CS90">
        <f>INDEX('Cal Data'!BB$45:BB$1039,$BQ90)</f>
        <v>1.0000370382811803</v>
      </c>
      <c r="CT90">
        <f>INDEX('Cal Data'!BC$45:BC$1039,$BQ90)</f>
        <v>1.3404881494842246E-3</v>
      </c>
      <c r="CU90">
        <f>INDEX('Cal Data'!BD$45:BD$1039,$BQ90)</f>
        <v>-2.0420524759317215E-5</v>
      </c>
      <c r="CV90">
        <f>INDEX('Cal Data'!BE$45:BE$1039,$BQ90)</f>
        <v>9.3897376770036504E-4</v>
      </c>
      <c r="CW90" t="str">
        <f>INDEX('Cal Data'!BF$45:BF$1039,$BQ90)</f>
        <v>OK</v>
      </c>
      <c r="CY90" s="14">
        <f t="shared" si="97"/>
        <v>1.0000145275765553</v>
      </c>
      <c r="CZ90" s="14">
        <f t="shared" si="98"/>
        <v>1.3404881494842246E-3</v>
      </c>
      <c r="DA90" s="14">
        <f t="shared" si="99"/>
        <v>3.7083450435931295E-6</v>
      </c>
      <c r="DB90" s="14">
        <f t="shared" si="100"/>
        <v>1.57110094383977E-3</v>
      </c>
      <c r="DD90" s="14">
        <f t="shared" si="101"/>
        <v>2.5992799431248615E-3</v>
      </c>
      <c r="DE90" s="14">
        <f t="shared" si="102"/>
        <v>3.8374078376713128E-6</v>
      </c>
      <c r="DF90" s="23">
        <f t="shared" si="103"/>
        <v>1.6926699213565335</v>
      </c>
      <c r="DG90" s="23">
        <f t="shared" si="104"/>
        <v>1.8793774638853444E-3</v>
      </c>
      <c r="DH90" s="14">
        <f t="shared" si="125"/>
        <v>-3.1599996521918563E-4</v>
      </c>
      <c r="DI90" s="14">
        <f t="shared" si="126"/>
        <v>4.8711852063921347E-6</v>
      </c>
      <c r="DJ90" s="14">
        <f t="shared" si="127"/>
        <v>2.5800000474249332E-3</v>
      </c>
      <c r="DK90" s="14">
        <f t="shared" si="128"/>
        <v>3.8549647986602435E-6</v>
      </c>
    </row>
    <row r="91" spans="1:115" x14ac:dyDescent="0.25">
      <c r="A91" s="7">
        <v>3</v>
      </c>
      <c r="B91" s="7" t="s">
        <v>3</v>
      </c>
      <c r="C91" s="10">
        <v>2</v>
      </c>
      <c r="D91" s="41"/>
      <c r="E91" s="19">
        <v>1.7101075460714434</v>
      </c>
      <c r="F91" s="19">
        <v>1.6926119334657248E-3</v>
      </c>
      <c r="G91" s="19">
        <v>-1.5999616015603007</v>
      </c>
      <c r="H91" s="19">
        <v>3.3781976333364911E-4</v>
      </c>
      <c r="I91" s="8" t="s">
        <v>3</v>
      </c>
      <c r="J91" s="33"/>
      <c r="K91" s="19">
        <v>2.4467973956675086E-4</v>
      </c>
      <c r="L91" s="19">
        <v>1.1140367415138522E-3</v>
      </c>
      <c r="M91" s="19">
        <v>2.2444799725861172E-4</v>
      </c>
      <c r="N91" s="19">
        <v>1.3133340546411739E-3</v>
      </c>
      <c r="O91" s="8" t="s">
        <v>3</v>
      </c>
      <c r="Q91" s="20">
        <f t="shared" si="79"/>
        <v>1.7099999997503681</v>
      </c>
      <c r="R91" s="20">
        <f t="shared" si="80"/>
        <v>4.2449209923803568E-3</v>
      </c>
      <c r="S91" s="20">
        <f t="shared" si="81"/>
        <v>-1.5999999995957555</v>
      </c>
      <c r="T91" s="20">
        <f t="shared" si="82"/>
        <v>4.2982626587125677E-3</v>
      </c>
      <c r="U91" s="42" t="str">
        <f t="shared" si="83"/>
        <v>m</v>
      </c>
      <c r="W91" s="56" t="str">
        <f t="shared" si="105"/>
        <v>OK</v>
      </c>
      <c r="Y91" s="20">
        <v>1.71</v>
      </c>
      <c r="Z91" s="20"/>
      <c r="AA91" s="20">
        <v>-1.6</v>
      </c>
      <c r="AB91" s="20"/>
      <c r="AC91" t="str">
        <f t="shared" si="106"/>
        <v>m</v>
      </c>
      <c r="AE91" s="20">
        <f t="shared" si="107"/>
        <v>-2.4963187073012705E-10</v>
      </c>
      <c r="AF91" s="20">
        <f t="shared" si="84"/>
        <v>4.2449209923803568E-3</v>
      </c>
      <c r="AG91" s="20">
        <f t="shared" si="108"/>
        <v>4.042446377638953E-10</v>
      </c>
      <c r="AH91" s="20">
        <f t="shared" si="85"/>
        <v>4.2982626587125677E-3</v>
      </c>
      <c r="AI91" t="str">
        <f t="shared" si="109"/>
        <v>m</v>
      </c>
      <c r="AJ91" s="20">
        <f t="shared" si="110"/>
        <v>-1.3713366812329042E-4</v>
      </c>
      <c r="AK91" s="20"/>
      <c r="AL91" s="20">
        <f t="shared" si="111"/>
        <v>-1.8604955755918695E-4</v>
      </c>
      <c r="AM91" s="20"/>
      <c r="AN91" t="str">
        <f t="shared" si="112"/>
        <v>m</v>
      </c>
      <c r="AP91" s="11">
        <f t="shared" si="86"/>
        <v>2</v>
      </c>
      <c r="AQ91" s="11" t="str">
        <f t="shared" si="87"/>
        <v>Hz</v>
      </c>
      <c r="AR91" s="12">
        <f t="shared" si="88"/>
        <v>1E-3</v>
      </c>
      <c r="AS91" s="13">
        <f t="shared" si="113"/>
        <v>1.7098628663318766E-3</v>
      </c>
      <c r="AT91" s="13">
        <f t="shared" si="114"/>
        <v>2.0263299382759413E-6</v>
      </c>
      <c r="AU91" s="13">
        <f t="shared" si="115"/>
        <v>-1.6001860495575594E-3</v>
      </c>
      <c r="AV91" s="13">
        <f t="shared" si="116"/>
        <v>1.356085739022068E-6</v>
      </c>
      <c r="AW91" s="17">
        <f t="shared" si="117"/>
        <v>2.341842525632176E-3</v>
      </c>
      <c r="AX91" s="14">
        <f t="shared" si="118"/>
        <v>1.7457164090497625E-6</v>
      </c>
      <c r="AY91" s="17">
        <f t="shared" si="119"/>
        <v>-0.75227578119114535</v>
      </c>
      <c r="AZ91" s="13">
        <f t="shared" si="120"/>
        <v>7.2685991575142971E-4</v>
      </c>
      <c r="BB91" s="12">
        <f>IFERROR(MATCH(AW91 - 0.000001,'Ref Z list'!$C$10:$C$35,1),1)</f>
        <v>2</v>
      </c>
      <c r="BC91" s="12" t="str">
        <f>INDEX('Ref Z list'!$D$10:$D$35,BB91)</f>
        <v>1m</v>
      </c>
      <c r="BD91" s="12">
        <f>INDEX('Ref Z list'!$C$10:$C$35,BB91)</f>
        <v>1E-3</v>
      </c>
      <c r="BE91" s="12">
        <f>IFERROR(MATCH(AP91&amp;AQ91&amp;A91&amp;B91&amp;BC91,'Cal Data'!$AR$45:$AR$1147,0),0)</f>
        <v>44</v>
      </c>
      <c r="BF91" s="12">
        <f t="shared" si="121"/>
        <v>2</v>
      </c>
      <c r="BG91" s="12" t="str">
        <f>INDEX('Ref Z list'!$D$10:$D$35,BF91+1)</f>
        <v>3m</v>
      </c>
      <c r="BH91" s="12">
        <f>IFERROR(MATCH(AP91&amp;AQ91&amp;A91&amp;B91&amp;BG91,'Cal Data'!$AR$45:$AR$1147,0),0)</f>
        <v>62</v>
      </c>
      <c r="BI91" s="12">
        <f t="shared" si="122"/>
        <v>2</v>
      </c>
      <c r="BJ91" s="12" t="str">
        <f>INDEX('Ref Z list'!$D$10:$D$35,BI91)</f>
        <v>1m</v>
      </c>
      <c r="BK91" s="12" t="str">
        <f>IF(INDEX('Ref Z list'!$D$10:$D$35,BI91+1)=0,BJ91,INDEX('Ref Z list'!$D$10:$D$35,BI91+1))</f>
        <v>3m</v>
      </c>
      <c r="BL91" s="12">
        <f>INDEX('Ref Z list'!$C$10:$C$35,BI91)</f>
        <v>1E-3</v>
      </c>
      <c r="BM91" s="12">
        <f>INDEX('Ref Z list'!$C$10:$C$35,BI91+1)</f>
        <v>3.0000000000000001E-3</v>
      </c>
      <c r="BN91" s="14" t="str">
        <f t="shared" si="123"/>
        <v>2Hz3m1m</v>
      </c>
      <c r="BO91" s="14" t="str">
        <f t="shared" si="124"/>
        <v>2Hz3m3m</v>
      </c>
      <c r="BP91" s="12">
        <f>IFERROR(MATCH(BN91,'Cal Data'!$AR$45:$AR$1147,0),0)</f>
        <v>44</v>
      </c>
      <c r="BQ91" s="12">
        <f>IFERROR(MATCH(BO91,'Cal Data'!$AR$45:$AR$1147,0),0)</f>
        <v>62</v>
      </c>
      <c r="BS91" s="14" t="str">
        <f>INDEX('Cal Data'!AR$45:AR$1147,$BP91)</f>
        <v>2Hz3m1m</v>
      </c>
      <c r="BT91" s="14">
        <f>INDEX('Cal Data'!AS$45:AS$1147,$BP91)</f>
        <v>-5.7652315279621905E-8</v>
      </c>
      <c r="BU91" s="14">
        <f>INDEX('Cal Data'!AT$45:AT$1147,$BP91)</f>
        <v>1.8894703998755069E-3</v>
      </c>
      <c r="BV91" s="14">
        <f>INDEX('Cal Data'!AU$45:AU$1147,$BP91)</f>
        <v>1.0000766482437736E-7</v>
      </c>
      <c r="BW91" s="14">
        <f>INDEX('Cal Data'!AV$45:AV$1147,$BP91)</f>
        <v>1.4003159258366294E-3</v>
      </c>
      <c r="BX91" s="14" t="str">
        <f>INDEX('Cal Data'!AR$45:AR$1147,$BQ91)</f>
        <v>2Hz3m3m</v>
      </c>
      <c r="BY91" s="14">
        <f>INDEX('Cal Data'!AS$45:AS$1147,$BQ91)</f>
        <v>3.3347783589231239E-8</v>
      </c>
      <c r="BZ91" s="14">
        <f>INDEX('Cal Data'!AT$45:AT$1147,$BQ91)</f>
        <v>1.1910182485596001E-3</v>
      </c>
      <c r="CA91" s="14">
        <f>INDEX('Cal Data'!AU$45:AU$1147,$BQ91)</f>
        <v>2.9114271339347724E-7</v>
      </c>
      <c r="CB91" s="14">
        <f>INDEX('Cal Data'!AV$45:AV$1147,$BQ91)</f>
        <v>1.9745772590078381E-3</v>
      </c>
      <c r="CD91" s="14">
        <f t="shared" si="89"/>
        <v>3.4015859698579091E-9</v>
      </c>
      <c r="CE91" s="14">
        <f t="shared" si="90"/>
        <v>1.1910182485596001E-3</v>
      </c>
      <c r="CF91" s="14">
        <f t="shared" si="91"/>
        <v>2.2824423297877215E-7</v>
      </c>
      <c r="CG91" s="14">
        <f t="shared" si="92"/>
        <v>1.785600064674307E-3</v>
      </c>
      <c r="CI91" s="14">
        <f t="shared" si="93"/>
        <v>1.7098662679178465E-3</v>
      </c>
      <c r="CJ91" s="14">
        <f t="shared" si="94"/>
        <v>1.1910251435020389E-3</v>
      </c>
      <c r="CK91" s="14">
        <f t="shared" si="95"/>
        <v>-1.5999578053245806E-3</v>
      </c>
      <c r="CL91" s="14">
        <f t="shared" si="96"/>
        <v>1.7856021244496254E-3</v>
      </c>
      <c r="CN91">
        <f>INDEX('Cal Data'!BB$45:BB$1039,$BP91)</f>
        <v>0.99994232346513734</v>
      </c>
      <c r="CO91">
        <f>INDEX('Cal Data'!BC$45:BC$1039,$BP91)</f>
        <v>4.3389869856368729E-3</v>
      </c>
      <c r="CP91">
        <f>INDEX('Cal Data'!BD$45:BD$1039,$BP91)</f>
        <v>1.0000012430773052E-4</v>
      </c>
      <c r="CQ91">
        <f>INDEX('Cal Data'!BE$45:BE$1039,$BP91)</f>
        <v>1.5196494130422973E-3</v>
      </c>
      <c r="CR91" t="str">
        <f>INDEX('Cal Data'!BF$45:BF$1039,$BP91)</f>
        <v>OK</v>
      </c>
      <c r="CS91">
        <f>INDEX('Cal Data'!BB$45:BB$1039,$BQ91)</f>
        <v>1.0000111109094512</v>
      </c>
      <c r="CT91">
        <f>INDEX('Cal Data'!BC$45:BC$1039,$BQ91)</f>
        <v>6.9186242297026006E-4</v>
      </c>
      <c r="CU91">
        <f>INDEX('Cal Data'!BD$45:BD$1039,$BQ91)</f>
        <v>9.7049106689593411E-5</v>
      </c>
      <c r="CV91">
        <f>INDEX('Cal Data'!BE$45:BE$1039,$BQ91)</f>
        <v>1.2763121623274455E-3</v>
      </c>
      <c r="CW91" t="str">
        <f>INDEX('Cal Data'!BF$45:BF$1039,$BQ91)</f>
        <v>OK</v>
      </c>
      <c r="CY91" s="14">
        <f t="shared" si="97"/>
        <v>0.99998847442414229</v>
      </c>
      <c r="CZ91" s="14">
        <f t="shared" si="98"/>
        <v>6.9186242297026006E-4</v>
      </c>
      <c r="DA91" s="14">
        <f t="shared" si="99"/>
        <v>9.8020223840777443E-5</v>
      </c>
      <c r="DB91" s="14">
        <f t="shared" si="100"/>
        <v>1.3563892775024938E-3</v>
      </c>
      <c r="DD91" s="14">
        <f t="shared" si="101"/>
        <v>2.3418155345485002E-3</v>
      </c>
      <c r="DE91" s="14">
        <f t="shared" si="102"/>
        <v>3.8490593126209962E-6</v>
      </c>
      <c r="DF91" s="23">
        <f t="shared" si="103"/>
        <v>-0.7521777609673046</v>
      </c>
      <c r="DG91" s="23">
        <f t="shared" si="104"/>
        <v>1.988238723249409E-3</v>
      </c>
      <c r="DH91" s="14">
        <f t="shared" si="125"/>
        <v>1.7099999997503682E-3</v>
      </c>
      <c r="DI91" s="14">
        <f t="shared" si="126"/>
        <v>4.2449209923803573E-6</v>
      </c>
      <c r="DJ91" s="14">
        <f t="shared" si="127"/>
        <v>-1.5999999995957555E-3</v>
      </c>
      <c r="DK91" s="14">
        <f t="shared" si="128"/>
        <v>4.298262658712568E-6</v>
      </c>
    </row>
    <row r="92" spans="1:115" x14ac:dyDescent="0.25">
      <c r="A92" s="7">
        <v>3</v>
      </c>
      <c r="B92" s="7" t="s">
        <v>3</v>
      </c>
      <c r="C92" s="10">
        <v>0.2</v>
      </c>
      <c r="D92" s="41"/>
      <c r="E92" s="19">
        <v>0.86528209777378395</v>
      </c>
      <c r="F92" s="19">
        <v>1.2430896355885661E-3</v>
      </c>
      <c r="G92" s="19">
        <v>1.1698511252872796</v>
      </c>
      <c r="H92" s="19">
        <v>4.4288422039333081E-4</v>
      </c>
      <c r="I92" s="8" t="s">
        <v>3</v>
      </c>
      <c r="J92" s="33"/>
      <c r="K92" s="19">
        <v>-1.7511520971876622E-3</v>
      </c>
      <c r="L92" s="19">
        <v>5.0780015128619405E-5</v>
      </c>
      <c r="M92" s="19">
        <v>-2.6251535330838493E-6</v>
      </c>
      <c r="N92" s="19">
        <v>1.9688339586343175E-3</v>
      </c>
      <c r="O92" s="8" t="s">
        <v>3</v>
      </c>
      <c r="Q92" s="20">
        <f t="shared" si="79"/>
        <v>0.86700000211867545</v>
      </c>
      <c r="R92" s="20">
        <f t="shared" si="80"/>
        <v>5.5539268697644122E-3</v>
      </c>
      <c r="S92" s="20">
        <f t="shared" si="81"/>
        <v>1.1700000018827654</v>
      </c>
      <c r="T92" s="20">
        <f t="shared" si="82"/>
        <v>4.8008706521113506E-3</v>
      </c>
      <c r="U92" s="42" t="str">
        <f t="shared" si="83"/>
        <v>m</v>
      </c>
      <c r="W92" s="56" t="str">
        <f t="shared" si="105"/>
        <v>OK</v>
      </c>
      <c r="Y92" s="20">
        <v>0.86699999999999999</v>
      </c>
      <c r="Z92" s="20"/>
      <c r="AA92" s="20">
        <v>1.17</v>
      </c>
      <c r="AB92" s="20"/>
      <c r="AC92" t="str">
        <f t="shared" si="106"/>
        <v>m</v>
      </c>
      <c r="AE92" s="20">
        <f t="shared" si="107"/>
        <v>2.1186754572966038E-9</v>
      </c>
      <c r="AF92" s="20">
        <f t="shared" si="84"/>
        <v>5.5539268697644122E-3</v>
      </c>
      <c r="AG92" s="20">
        <f t="shared" si="108"/>
        <v>1.8827654990616338E-9</v>
      </c>
      <c r="AH92" s="20">
        <f t="shared" si="85"/>
        <v>4.8008706521113506E-3</v>
      </c>
      <c r="AI92" t="str">
        <f t="shared" si="109"/>
        <v>m</v>
      </c>
      <c r="AJ92" s="20">
        <f t="shared" si="110"/>
        <v>3.3249870971641116E-5</v>
      </c>
      <c r="AK92" s="20"/>
      <c r="AL92" s="20">
        <f t="shared" si="111"/>
        <v>-1.4624955918729476E-4</v>
      </c>
      <c r="AM92" s="20"/>
      <c r="AN92" t="str">
        <f t="shared" si="112"/>
        <v>m</v>
      </c>
      <c r="AP92" s="11">
        <f t="shared" si="86"/>
        <v>200</v>
      </c>
      <c r="AQ92" s="11" t="str">
        <f t="shared" si="87"/>
        <v>mHz</v>
      </c>
      <c r="AR92" s="12">
        <f t="shared" si="88"/>
        <v>1E-3</v>
      </c>
      <c r="AS92" s="13">
        <f t="shared" si="113"/>
        <v>8.670332498709717E-4</v>
      </c>
      <c r="AT92" s="13">
        <f t="shared" si="114"/>
        <v>1.2441263810578798E-6</v>
      </c>
      <c r="AU92" s="13">
        <f t="shared" si="115"/>
        <v>1.1698537504408126E-3</v>
      </c>
      <c r="AV92" s="13">
        <f t="shared" si="116"/>
        <v>2.0180321081055886E-6</v>
      </c>
      <c r="AW92" s="17">
        <f t="shared" si="117"/>
        <v>1.456126523967699E-3</v>
      </c>
      <c r="AX92" s="14">
        <f t="shared" si="118"/>
        <v>1.7825162620146689E-6</v>
      </c>
      <c r="AY92" s="17">
        <f t="shared" si="119"/>
        <v>0.93298544817366258</v>
      </c>
      <c r="AZ92" s="13">
        <f t="shared" si="120"/>
        <v>1.0733893234457525E-3</v>
      </c>
      <c r="BB92" s="12">
        <f>IFERROR(MATCH(AW92 - 0.000001,'Ref Z list'!$C$10:$C$35,1),1)</f>
        <v>2</v>
      </c>
      <c r="BC92" s="12" t="str">
        <f>INDEX('Ref Z list'!$D$10:$D$35,BB92)</f>
        <v>1m</v>
      </c>
      <c r="BD92" s="12">
        <f>INDEX('Ref Z list'!$C$10:$C$35,BB92)</f>
        <v>1E-3</v>
      </c>
      <c r="BE92" s="12">
        <f>IFERROR(MATCH(AP92&amp;AQ92&amp;A92&amp;B92&amp;BC92,'Cal Data'!$AR$45:$AR$1147,0),0)</f>
        <v>41</v>
      </c>
      <c r="BF92" s="12">
        <f t="shared" si="121"/>
        <v>2</v>
      </c>
      <c r="BG92" s="12" t="str">
        <f>INDEX('Ref Z list'!$D$10:$D$35,BF92+1)</f>
        <v>3m</v>
      </c>
      <c r="BH92" s="12">
        <f>IFERROR(MATCH(AP92&amp;AQ92&amp;A92&amp;B92&amp;BG92,'Cal Data'!$AR$45:$AR$1147,0),0)</f>
        <v>59</v>
      </c>
      <c r="BI92" s="12">
        <f t="shared" si="122"/>
        <v>2</v>
      </c>
      <c r="BJ92" s="12" t="str">
        <f>INDEX('Ref Z list'!$D$10:$D$35,BI92)</f>
        <v>1m</v>
      </c>
      <c r="BK92" s="12" t="str">
        <f>IF(INDEX('Ref Z list'!$D$10:$D$35,BI92+1)=0,BJ92,INDEX('Ref Z list'!$D$10:$D$35,BI92+1))</f>
        <v>3m</v>
      </c>
      <c r="BL92" s="12">
        <f>INDEX('Ref Z list'!$C$10:$C$35,BI92)</f>
        <v>1E-3</v>
      </c>
      <c r="BM92" s="12">
        <f>INDEX('Ref Z list'!$C$10:$C$35,BI92+1)</f>
        <v>3.0000000000000001E-3</v>
      </c>
      <c r="BN92" s="14" t="str">
        <f t="shared" si="123"/>
        <v>200mHz3m1m</v>
      </c>
      <c r="BO92" s="14" t="str">
        <f t="shared" si="124"/>
        <v>200mHz3m3m</v>
      </c>
      <c r="BP92" s="12">
        <f>IFERROR(MATCH(BN92,'Cal Data'!$AR$45:$AR$1147,0),0)</f>
        <v>41</v>
      </c>
      <c r="BQ92" s="12">
        <f>IFERROR(MATCH(BO92,'Cal Data'!$AR$45:$AR$1147,0),0)</f>
        <v>59</v>
      </c>
      <c r="BS92" s="14" t="str">
        <f>INDEX('Cal Data'!AR$45:AR$1147,$BP92)</f>
        <v>200mHz3m1m</v>
      </c>
      <c r="BT92" s="14">
        <f>INDEX('Cal Data'!AS$45:AS$1147,$BP92)</f>
        <v>9.3667968928488193E-8</v>
      </c>
      <c r="BU92" s="14">
        <f>INDEX('Cal Data'!AT$45:AT$1147,$BP92)</f>
        <v>3.5593694354975713E-3</v>
      </c>
      <c r="BV92" s="14">
        <f>INDEX('Cal Data'!AU$45:AU$1147,$BP92)</f>
        <v>9.9997935287037902E-8</v>
      </c>
      <c r="BW92" s="14">
        <f>INDEX('Cal Data'!AV$45:AV$1147,$BP92)</f>
        <v>2.9735875096256643E-3</v>
      </c>
      <c r="BX92" s="14" t="str">
        <f>INDEX('Cal Data'!AR$45:AR$1147,$BQ92)</f>
        <v>200mHz3m3m</v>
      </c>
      <c r="BY92" s="14">
        <f>INDEX('Cal Data'!AS$45:AS$1147,$BQ92)</f>
        <v>-6.8558738009621978E-8</v>
      </c>
      <c r="BZ92" s="14">
        <f>INDEX('Cal Data'!AT$45:AT$1147,$BQ92)</f>
        <v>1.1881742597051612E-3</v>
      </c>
      <c r="CA92" s="14">
        <f>INDEX('Cal Data'!AU$45:AU$1147,$BQ92)</f>
        <v>1.2510999112274998E-8</v>
      </c>
      <c r="CB92" s="14">
        <f>INDEX('Cal Data'!AV$45:AV$1147,$BQ92)</f>
        <v>2.6845089363346977E-3</v>
      </c>
      <c r="CD92" s="14">
        <f t="shared" si="89"/>
        <v>5.6670016963284807E-8</v>
      </c>
      <c r="CE92" s="14">
        <f t="shared" si="90"/>
        <v>1.1881742597051612E-3</v>
      </c>
      <c r="CF92" s="14">
        <f t="shared" si="91"/>
        <v>8.0045379242048636E-8</v>
      </c>
      <c r="CG92" s="14">
        <f t="shared" si="92"/>
        <v>2.907659307231289E-3</v>
      </c>
      <c r="CI92" s="14">
        <f t="shared" si="93"/>
        <v>8.6708991988793495E-4</v>
      </c>
      <c r="CJ92" s="14">
        <f t="shared" si="94"/>
        <v>1.1881768651289741E-3</v>
      </c>
      <c r="CK92" s="14">
        <f t="shared" si="95"/>
        <v>1.1699337958200546E-3</v>
      </c>
      <c r="CL92" s="14">
        <f t="shared" si="96"/>
        <v>2.907662108420285E-3</v>
      </c>
      <c r="CN92">
        <f>INDEX('Cal Data'!BB$45:BB$1039,$BP92)</f>
        <v>1.0000936758695598</v>
      </c>
      <c r="CO92">
        <f>INDEX('Cal Data'!BC$45:BC$1039,$BP92)</f>
        <v>3.7265608133659469E-3</v>
      </c>
      <c r="CP92">
        <f>INDEX('Cal Data'!BD$45:BD$1039,$BP92)</f>
        <v>9.9998822071217835E-5</v>
      </c>
      <c r="CQ92">
        <f>INDEX('Cal Data'!BE$45:BE$1039,$BP92)</f>
        <v>4.6472860022270463E-3</v>
      </c>
      <c r="CR92" t="str">
        <f>INDEX('Cal Data'!BF$45:BF$1039,$BP92)</f>
        <v>OK</v>
      </c>
      <c r="CS92">
        <f>INDEX('Cal Data'!BB$45:BB$1039,$BQ92)</f>
        <v>0.99997714723943165</v>
      </c>
      <c r="CT92">
        <f>INDEX('Cal Data'!BC$45:BC$1039,$BQ92)</f>
        <v>6.3023769258958254E-4</v>
      </c>
      <c r="CU92">
        <f>INDEX('Cal Data'!BD$45:BD$1039,$BQ92)</f>
        <v>4.1702704583907862E-6</v>
      </c>
      <c r="CV92">
        <f>INDEX('Cal Data'!BE$45:BE$1039,$BQ92)</f>
        <v>9.1811809961606409E-4</v>
      </c>
      <c r="CW92" t="str">
        <f>INDEX('Cal Data'!BF$45:BF$1039,$BQ92)</f>
        <v>OK</v>
      </c>
      <c r="CY92" s="14">
        <f t="shared" si="97"/>
        <v>1.0000670999700583</v>
      </c>
      <c r="CZ92" s="14">
        <f t="shared" si="98"/>
        <v>6.3023769258958254E-4</v>
      </c>
      <c r="DA92" s="14">
        <f t="shared" si="99"/>
        <v>7.8143849999208823E-5</v>
      </c>
      <c r="DB92" s="14">
        <f t="shared" si="100"/>
        <v>3.7967998058721156E-3</v>
      </c>
      <c r="DD92" s="14">
        <f t="shared" si="101"/>
        <v>1.4562242300138583E-3</v>
      </c>
      <c r="DE92" s="14">
        <f t="shared" si="102"/>
        <v>3.6812553389462876E-6</v>
      </c>
      <c r="DF92" s="23">
        <f t="shared" si="103"/>
        <v>0.93306359202366174</v>
      </c>
      <c r="DG92" s="23">
        <f t="shared" si="104"/>
        <v>4.3616908790765829E-3</v>
      </c>
      <c r="DH92" s="14">
        <f t="shared" si="125"/>
        <v>8.670000021186755E-4</v>
      </c>
      <c r="DI92" s="14">
        <f t="shared" si="126"/>
        <v>5.5539268697644119E-6</v>
      </c>
      <c r="DJ92" s="14">
        <f t="shared" si="127"/>
        <v>1.1700000018827655E-3</v>
      </c>
      <c r="DK92" s="14">
        <f t="shared" si="128"/>
        <v>4.8008706521113509E-6</v>
      </c>
    </row>
    <row r="93" spans="1:115" x14ac:dyDescent="0.25">
      <c r="A93" s="7">
        <v>10</v>
      </c>
      <c r="B93" s="7" t="s">
        <v>3</v>
      </c>
      <c r="C93" s="10">
        <v>0.1</v>
      </c>
      <c r="D93" s="41"/>
      <c r="E93" s="19">
        <v>2.4698282082601541</v>
      </c>
      <c r="F93" s="19">
        <v>1.6809770481406221E-3</v>
      </c>
      <c r="G93" s="19">
        <v>3.3693542977937305</v>
      </c>
      <c r="H93" s="19">
        <v>8.3832504556697945E-4</v>
      </c>
      <c r="I93" s="8" t="s">
        <v>3</v>
      </c>
      <c r="J93" s="33"/>
      <c r="K93" s="19">
        <v>-4.0290756851882412E-4</v>
      </c>
      <c r="L93" s="19">
        <v>1.1269056893068907E-3</v>
      </c>
      <c r="M93" s="19">
        <v>-3.2427324636596455E-4</v>
      </c>
      <c r="N93" s="19">
        <v>1.0779543875773297E-3</v>
      </c>
      <c r="O93" s="8" t="s">
        <v>3</v>
      </c>
      <c r="Q93" s="20">
        <f t="shared" si="79"/>
        <v>2.4699999989203603</v>
      </c>
      <c r="R93" s="20">
        <f t="shared" si="80"/>
        <v>4.9712800185217274E-3</v>
      </c>
      <c r="S93" s="20">
        <f t="shared" si="81"/>
        <v>3.3700000183049137</v>
      </c>
      <c r="T93" s="20">
        <f t="shared" si="82"/>
        <v>4.3643828453756063E-3</v>
      </c>
      <c r="U93" s="42" t="str">
        <f t="shared" si="83"/>
        <v>m</v>
      </c>
      <c r="W93" s="56" t="str">
        <f t="shared" si="105"/>
        <v>OK</v>
      </c>
      <c r="Y93" s="20">
        <v>2.4699999999999998</v>
      </c>
      <c r="Z93" s="20"/>
      <c r="AA93" s="20">
        <v>3.37</v>
      </c>
      <c r="AB93" s="20"/>
      <c r="AC93" t="str">
        <f t="shared" si="106"/>
        <v>m</v>
      </c>
      <c r="AE93" s="20">
        <f t="shared" si="107"/>
        <v>-1.0796394889212024E-9</v>
      </c>
      <c r="AF93" s="20">
        <f t="shared" si="84"/>
        <v>4.9712800185217274E-3</v>
      </c>
      <c r="AG93" s="20">
        <f t="shared" si="108"/>
        <v>1.8304913584898941E-8</v>
      </c>
      <c r="AH93" s="20">
        <f t="shared" si="85"/>
        <v>4.3643828453756063E-3</v>
      </c>
      <c r="AI93" t="str">
        <f t="shared" si="109"/>
        <v>m</v>
      </c>
      <c r="AJ93" s="20">
        <f t="shared" si="110"/>
        <v>2.3111582867318958E-4</v>
      </c>
      <c r="AK93" s="20"/>
      <c r="AL93" s="20">
        <f t="shared" si="111"/>
        <v>-3.2142895990361353E-4</v>
      </c>
      <c r="AM93" s="20"/>
      <c r="AN93" t="str">
        <f t="shared" si="112"/>
        <v>m</v>
      </c>
      <c r="AP93" s="11">
        <f t="shared" si="86"/>
        <v>100</v>
      </c>
      <c r="AQ93" s="11" t="str">
        <f t="shared" si="87"/>
        <v>mHz</v>
      </c>
      <c r="AR93" s="12">
        <f t="shared" si="88"/>
        <v>1E-3</v>
      </c>
      <c r="AS93" s="13">
        <f t="shared" si="113"/>
        <v>2.4702311158286729E-3</v>
      </c>
      <c r="AT93" s="13">
        <f t="shared" si="114"/>
        <v>2.0237589453706676E-6</v>
      </c>
      <c r="AU93" s="13">
        <f t="shared" si="115"/>
        <v>3.3696785710400964E-3</v>
      </c>
      <c r="AV93" s="13">
        <f t="shared" si="116"/>
        <v>1.3655674804717979E-6</v>
      </c>
      <c r="AW93" s="17">
        <f t="shared" si="117"/>
        <v>4.1781306152075953E-3</v>
      </c>
      <c r="AX93" s="14">
        <f t="shared" si="118"/>
        <v>1.626211236964338E-6</v>
      </c>
      <c r="AY93" s="17">
        <f t="shared" si="119"/>
        <v>0.93821473220776108</v>
      </c>
      <c r="AZ93" s="13">
        <f t="shared" si="120"/>
        <v>4.3582578936644112E-4</v>
      </c>
      <c r="BB93" s="12">
        <f>IFERROR(MATCH(AW93 - 0.000001,'Ref Z list'!$C$10:$C$35,1),1)</f>
        <v>3</v>
      </c>
      <c r="BC93" s="12" t="str">
        <f>INDEX('Ref Z list'!$D$10:$D$35,BB93)</f>
        <v>3m</v>
      </c>
      <c r="BD93" s="12">
        <f>INDEX('Ref Z list'!$C$10:$C$35,BB93)</f>
        <v>3.0000000000000001E-3</v>
      </c>
      <c r="BE93" s="12">
        <f>IFERROR(MATCH(AP93&amp;AQ93&amp;A93&amp;B93&amp;BC93,'Cal Data'!$AR$45:$AR$1147,0),0)</f>
        <v>76</v>
      </c>
      <c r="BF93" s="12">
        <f t="shared" si="121"/>
        <v>3</v>
      </c>
      <c r="BG93" s="12" t="str">
        <f>INDEX('Ref Z list'!$D$10:$D$35,BF93+1)</f>
        <v>10m</v>
      </c>
      <c r="BH93" s="12">
        <f>IFERROR(MATCH(AP93&amp;AQ93&amp;A93&amp;B93&amp;BG93,'Cal Data'!$AR$45:$AR$1147,0),0)</f>
        <v>94</v>
      </c>
      <c r="BI93" s="12">
        <f t="shared" si="122"/>
        <v>3</v>
      </c>
      <c r="BJ93" s="12" t="str">
        <f>INDEX('Ref Z list'!$D$10:$D$35,BI93)</f>
        <v>3m</v>
      </c>
      <c r="BK93" s="12" t="str">
        <f>IF(INDEX('Ref Z list'!$D$10:$D$35,BI93+1)=0,BJ93,INDEX('Ref Z list'!$D$10:$D$35,BI93+1))</f>
        <v>10m</v>
      </c>
      <c r="BL93" s="12">
        <f>INDEX('Ref Z list'!$C$10:$C$35,BI93)</f>
        <v>3.0000000000000001E-3</v>
      </c>
      <c r="BM93" s="12">
        <f>INDEX('Ref Z list'!$C$10:$C$35,BI93+1)</f>
        <v>0.01</v>
      </c>
      <c r="BN93" s="14" t="str">
        <f t="shared" si="123"/>
        <v>100mHz10m3m</v>
      </c>
      <c r="BO93" s="14" t="str">
        <f t="shared" si="124"/>
        <v>100mHz10m10m</v>
      </c>
      <c r="BP93" s="12">
        <f>IFERROR(MATCH(BN93,'Cal Data'!$AR$45:$AR$1147,0),0)</f>
        <v>76</v>
      </c>
      <c r="BQ93" s="12">
        <f>IFERROR(MATCH(BO93,'Cal Data'!$AR$45:$AR$1147,0),0)</f>
        <v>94</v>
      </c>
      <c r="BS93" s="14" t="str">
        <f>INDEX('Cal Data'!AR$45:AR$1147,$BP93)</f>
        <v>100mHz10m3m</v>
      </c>
      <c r="BT93" s="14">
        <f>INDEX('Cal Data'!AS$45:AS$1147,$BP93)</f>
        <v>1.1844716423913687E-7</v>
      </c>
      <c r="BU93" s="14">
        <f>INDEX('Cal Data'!AT$45:AT$1147,$BP93)</f>
        <v>1.542492127678064E-4</v>
      </c>
      <c r="BV93" s="14">
        <f>INDEX('Cal Data'!AU$45:AU$1147,$BP93)</f>
        <v>2.9998842991864487E-7</v>
      </c>
      <c r="BW93" s="14">
        <f>INDEX('Cal Data'!AV$45:AV$1147,$BP93)</f>
        <v>3.4865347207752909E-3</v>
      </c>
      <c r="BX93" s="14" t="str">
        <f>INDEX('Cal Data'!AR$45:AR$1147,$BQ93)</f>
        <v>100mHz10m10m</v>
      </c>
      <c r="BY93" s="14">
        <f>INDEX('Cal Data'!AS$45:AS$1147,$BQ93)</f>
        <v>-2.0872172335449635E-7</v>
      </c>
      <c r="BZ93" s="14">
        <f>INDEX('Cal Data'!AT$45:AT$1147,$BQ93)</f>
        <v>1.8693371094764377E-4</v>
      </c>
      <c r="CA93" s="14">
        <f>INDEX('Cal Data'!AU$45:AU$1147,$BQ93)</f>
        <v>4.1139516846633625E-7</v>
      </c>
      <c r="CB93" s="14">
        <f>INDEX('Cal Data'!AV$45:AV$1147,$BQ93)</f>
        <v>1.3083272063759638E-3</v>
      </c>
      <c r="CD93" s="14">
        <f t="shared" si="89"/>
        <v>6.3383209550926636E-8</v>
      </c>
      <c r="CE93" s="14">
        <f t="shared" si="90"/>
        <v>1.8693371094764377E-4</v>
      </c>
      <c r="CF93" s="14">
        <f t="shared" si="91"/>
        <v>3.1873867126485392E-7</v>
      </c>
      <c r="CG93" s="14">
        <f t="shared" si="92"/>
        <v>3.1199328694911359E-3</v>
      </c>
      <c r="CI93" s="14">
        <f t="shared" si="93"/>
        <v>2.470294499038224E-3</v>
      </c>
      <c r="CJ93" s="14">
        <f t="shared" si="94"/>
        <v>1.8697752455772086E-4</v>
      </c>
      <c r="CK93" s="14">
        <f t="shared" si="95"/>
        <v>3.3699973097113612E-3</v>
      </c>
      <c r="CL93" s="14">
        <f t="shared" si="96"/>
        <v>3.1199340648849247E-3</v>
      </c>
      <c r="CN93">
        <f>INDEX('Cal Data'!BB$45:BB$1039,$BP93)</f>
        <v>1.0000395111550595</v>
      </c>
      <c r="CO93">
        <f>INDEX('Cal Data'!BC$45:BC$1039,$BP93)</f>
        <v>5.447143860850801E-4</v>
      </c>
      <c r="CP93">
        <f>INDEX('Cal Data'!BD$45:BD$1039,$BP93)</f>
        <v>1.000035241086759E-4</v>
      </c>
      <c r="CQ93">
        <f>INDEX('Cal Data'!BE$45:BE$1039,$BP93)</f>
        <v>1.1897596712152172E-3</v>
      </c>
      <c r="CR93" t="str">
        <f>INDEX('Cal Data'!BF$45:BF$1039,$BP93)</f>
        <v>OK</v>
      </c>
      <c r="CS93">
        <f>INDEX('Cal Data'!BB$45:BB$1039,$BQ93)</f>
        <v>0.99997912939640932</v>
      </c>
      <c r="CT93">
        <f>INDEX('Cal Data'!BC$45:BC$1039,$BQ93)</f>
        <v>3.2930338344180221E-4</v>
      </c>
      <c r="CU93">
        <f>INDEX('Cal Data'!BD$45:BD$1039,$BQ93)</f>
        <v>4.1139177307749348E-5</v>
      </c>
      <c r="CV93">
        <f>INDEX('Cal Data'!BE$45:BE$1039,$BQ93)</f>
        <v>1.5822408864137006E-4</v>
      </c>
      <c r="CW93" t="str">
        <f>INDEX('Cal Data'!BF$45:BF$1039,$BQ93)</f>
        <v>OK</v>
      </c>
      <c r="CY93" s="14">
        <f t="shared" si="97"/>
        <v>1.000029348640993</v>
      </c>
      <c r="CZ93" s="14">
        <f t="shared" si="98"/>
        <v>3.2930338344180221E-4</v>
      </c>
      <c r="DA93" s="14">
        <f t="shared" si="99"/>
        <v>9.0096397092908928E-5</v>
      </c>
      <c r="DB93" s="14">
        <f t="shared" si="100"/>
        <v>1.0161477211428956E-3</v>
      </c>
      <c r="DD93" s="14">
        <f t="shared" si="101"/>
        <v>4.1782532376630427E-3</v>
      </c>
      <c r="DE93" s="14">
        <f t="shared" si="102"/>
        <v>3.5314695549293551E-6</v>
      </c>
      <c r="DF93" s="23">
        <f t="shared" si="103"/>
        <v>0.93830482860485398</v>
      </c>
      <c r="DG93" s="23">
        <f t="shared" si="104"/>
        <v>1.338780290373079E-3</v>
      </c>
      <c r="DH93" s="14">
        <f t="shared" si="125"/>
        <v>2.4699999989203601E-3</v>
      </c>
      <c r="DI93" s="14">
        <f t="shared" si="126"/>
        <v>4.9712800185217277E-6</v>
      </c>
      <c r="DJ93" s="14">
        <f t="shared" si="127"/>
        <v>3.3700000183049137E-3</v>
      </c>
      <c r="DK93" s="14">
        <f t="shared" si="128"/>
        <v>4.3643828453756062E-6</v>
      </c>
    </row>
    <row r="94" spans="1:115" x14ac:dyDescent="0.25">
      <c r="A94" s="7">
        <v>3</v>
      </c>
      <c r="B94" s="7" t="s">
        <v>3</v>
      </c>
      <c r="C94" s="10">
        <v>1</v>
      </c>
      <c r="D94" s="41"/>
      <c r="E94" s="19">
        <v>1.1916221301273218</v>
      </c>
      <c r="F94" s="19">
        <v>1.2759530103441394E-3</v>
      </c>
      <c r="G94" s="19">
        <v>0.93029950964432417</v>
      </c>
      <c r="H94" s="19">
        <v>9.3691180187790708E-4</v>
      </c>
      <c r="I94" s="8" t="s">
        <v>3</v>
      </c>
      <c r="J94" s="33"/>
      <c r="K94" s="19">
        <v>1.5426652551319986E-3</v>
      </c>
      <c r="L94" s="19">
        <v>1.0700294044534335E-3</v>
      </c>
      <c r="M94" s="19">
        <v>1.367572461936279E-3</v>
      </c>
      <c r="N94" s="19">
        <v>1.3175201635554305E-3</v>
      </c>
      <c r="O94" s="8" t="s">
        <v>3</v>
      </c>
      <c r="Q94" s="20">
        <f t="shared" si="79"/>
        <v>1.1900000016300343</v>
      </c>
      <c r="R94" s="20">
        <f t="shared" si="80"/>
        <v>4.4124396207611497E-3</v>
      </c>
      <c r="S94" s="20">
        <f t="shared" si="81"/>
        <v>0.92899998421648933</v>
      </c>
      <c r="T94" s="20">
        <f t="shared" si="82"/>
        <v>4.9345905801131797E-3</v>
      </c>
      <c r="U94" s="42" t="str">
        <f t="shared" si="83"/>
        <v>m</v>
      </c>
      <c r="W94" s="56" t="str">
        <f t="shared" si="105"/>
        <v>OK</v>
      </c>
      <c r="Y94" s="20">
        <v>1.1900000000000002</v>
      </c>
      <c r="Z94" s="20"/>
      <c r="AA94" s="20">
        <v>0.92900000000000005</v>
      </c>
      <c r="AB94" s="20"/>
      <c r="AC94" t="str">
        <f t="shared" si="106"/>
        <v>m</v>
      </c>
      <c r="AE94" s="20">
        <f t="shared" si="107"/>
        <v>1.6300341076913583E-9</v>
      </c>
      <c r="AF94" s="20">
        <f t="shared" si="84"/>
        <v>4.4124396207611497E-3</v>
      </c>
      <c r="AG94" s="20">
        <f t="shared" si="108"/>
        <v>-1.5783510720623894E-8</v>
      </c>
      <c r="AH94" s="20">
        <f t="shared" si="85"/>
        <v>4.9345905801131797E-3</v>
      </c>
      <c r="AI94" t="str">
        <f t="shared" si="109"/>
        <v>m</v>
      </c>
      <c r="AJ94" s="20">
        <f t="shared" si="110"/>
        <v>7.9464872189571878E-5</v>
      </c>
      <c r="AK94" s="20"/>
      <c r="AL94" s="20">
        <f t="shared" si="111"/>
        <v>-6.8062817612180027E-5</v>
      </c>
      <c r="AM94" s="20"/>
      <c r="AN94" t="str">
        <f t="shared" si="112"/>
        <v>m</v>
      </c>
      <c r="AP94" s="11">
        <f t="shared" si="86"/>
        <v>1</v>
      </c>
      <c r="AQ94" s="11" t="str">
        <f t="shared" si="87"/>
        <v>Hz</v>
      </c>
      <c r="AR94" s="12">
        <f t="shared" si="88"/>
        <v>1E-3</v>
      </c>
      <c r="AS94" s="13">
        <f t="shared" si="113"/>
        <v>1.1900794648721897E-3</v>
      </c>
      <c r="AT94" s="13">
        <f t="shared" si="114"/>
        <v>1.6652384246711463E-6</v>
      </c>
      <c r="AU94" s="13">
        <f t="shared" si="115"/>
        <v>9.2893193718238793E-4</v>
      </c>
      <c r="AV94" s="13">
        <f t="shared" si="116"/>
        <v>1.6166827474409551E-6</v>
      </c>
      <c r="AW94" s="17">
        <f t="shared" si="117"/>
        <v>1.509703175007558E-3</v>
      </c>
      <c r="AX94" s="14">
        <f t="shared" si="118"/>
        <v>1.6470234678799531E-6</v>
      </c>
      <c r="AY94" s="17">
        <f t="shared" si="119"/>
        <v>0.66277620416812433</v>
      </c>
      <c r="AZ94" s="13">
        <f t="shared" si="120"/>
        <v>1.0831504713969442E-3</v>
      </c>
      <c r="BB94" s="12">
        <f>IFERROR(MATCH(AW94 - 0.000001,'Ref Z list'!$C$10:$C$35,1),1)</f>
        <v>2</v>
      </c>
      <c r="BC94" s="12" t="str">
        <f>INDEX('Ref Z list'!$D$10:$D$35,BB94)</f>
        <v>1m</v>
      </c>
      <c r="BD94" s="12">
        <f>INDEX('Ref Z list'!$C$10:$C$35,BB94)</f>
        <v>1E-3</v>
      </c>
      <c r="BE94" s="12">
        <f>IFERROR(MATCH(AP94&amp;AQ94&amp;A94&amp;B94&amp;BC94,'Cal Data'!$AR$45:$AR$1147,0),0)</f>
        <v>43</v>
      </c>
      <c r="BF94" s="12">
        <f t="shared" si="121"/>
        <v>2</v>
      </c>
      <c r="BG94" s="12" t="str">
        <f>INDEX('Ref Z list'!$D$10:$D$35,BF94+1)</f>
        <v>3m</v>
      </c>
      <c r="BH94" s="12">
        <f>IFERROR(MATCH(AP94&amp;AQ94&amp;A94&amp;B94&amp;BG94,'Cal Data'!$AR$45:$AR$1147,0),0)</f>
        <v>61</v>
      </c>
      <c r="BI94" s="12">
        <f t="shared" si="122"/>
        <v>2</v>
      </c>
      <c r="BJ94" s="12" t="str">
        <f>INDEX('Ref Z list'!$D$10:$D$35,BI94)</f>
        <v>1m</v>
      </c>
      <c r="BK94" s="12" t="str">
        <f>IF(INDEX('Ref Z list'!$D$10:$D$35,BI94+1)=0,BJ94,INDEX('Ref Z list'!$D$10:$D$35,BI94+1))</f>
        <v>3m</v>
      </c>
      <c r="BL94" s="12">
        <f>INDEX('Ref Z list'!$C$10:$C$35,BI94)</f>
        <v>1E-3</v>
      </c>
      <c r="BM94" s="12">
        <f>INDEX('Ref Z list'!$C$10:$C$35,BI94+1)</f>
        <v>3.0000000000000001E-3</v>
      </c>
      <c r="BN94" s="14" t="str">
        <f t="shared" si="123"/>
        <v>1Hz3m1m</v>
      </c>
      <c r="BO94" s="14" t="str">
        <f t="shared" si="124"/>
        <v>1Hz3m3m</v>
      </c>
      <c r="BP94" s="12">
        <f>IFERROR(MATCH(BN94,'Cal Data'!$AR$45:$AR$1147,0),0)</f>
        <v>43</v>
      </c>
      <c r="BQ94" s="12">
        <f>IFERROR(MATCH(BO94,'Cal Data'!$AR$45:$AR$1147,0),0)</f>
        <v>61</v>
      </c>
      <c r="BS94" s="14" t="str">
        <f>INDEX('Cal Data'!AR$45:AR$1147,$BP94)</f>
        <v>1Hz3m1m</v>
      </c>
      <c r="BT94" s="14">
        <f>INDEX('Cal Data'!AS$45:AS$1147,$BP94)</f>
        <v>1.5144210763250524E-8</v>
      </c>
      <c r="BU94" s="14">
        <f>INDEX('Cal Data'!AT$45:AT$1147,$BP94)</f>
        <v>9.5294631992400014E-4</v>
      </c>
      <c r="BV94" s="14">
        <f>INDEX('Cal Data'!AU$45:AU$1147,$BP94)</f>
        <v>1.0000520179451099E-7</v>
      </c>
      <c r="BW94" s="14">
        <f>INDEX('Cal Data'!AV$45:AV$1147,$BP94)</f>
        <v>3.1071823569556183E-3</v>
      </c>
      <c r="BX94" s="14" t="str">
        <f>INDEX('Cal Data'!AR$45:AR$1147,$BQ94)</f>
        <v>1Hz3m3m</v>
      </c>
      <c r="BY94" s="14">
        <f>INDEX('Cal Data'!AS$45:AS$1147,$BQ94)</f>
        <v>-2.9467721743845279E-7</v>
      </c>
      <c r="BZ94" s="14">
        <f>INDEX('Cal Data'!AT$45:AT$1147,$BQ94)</f>
        <v>1.8178334846732605E-3</v>
      </c>
      <c r="CA94" s="14">
        <f>INDEX('Cal Data'!AU$45:AU$1147,$BQ94)</f>
        <v>-7.7678030648690487E-8</v>
      </c>
      <c r="CB94" s="14">
        <f>INDEX('Cal Data'!AV$45:AV$1147,$BQ94)</f>
        <v>2.1250375453252873E-3</v>
      </c>
      <c r="CD94" s="14">
        <f t="shared" si="89"/>
        <v>-6.3814272056641635E-8</v>
      </c>
      <c r="CE94" s="14">
        <f t="shared" si="90"/>
        <v>1.8178334846732605E-3</v>
      </c>
      <c r="CF94" s="14">
        <f t="shared" si="91"/>
        <v>5.4722347933558137E-8</v>
      </c>
      <c r="CG94" s="14">
        <f t="shared" si="92"/>
        <v>2.8568811925530286E-3</v>
      </c>
      <c r="CI94" s="14">
        <f t="shared" si="93"/>
        <v>1.190015650600133E-3</v>
      </c>
      <c r="CJ94" s="14">
        <f t="shared" si="94"/>
        <v>1.8178365355761153E-3</v>
      </c>
      <c r="CK94" s="14">
        <f t="shared" si="95"/>
        <v>9.2898665953032144E-4</v>
      </c>
      <c r="CL94" s="14">
        <f t="shared" si="96"/>
        <v>2.8568830222841881E-3</v>
      </c>
      <c r="CN94">
        <f>INDEX('Cal Data'!BB$45:BB$1039,$BP94)</f>
        <v>1.0000151351090563</v>
      </c>
      <c r="CO94">
        <f>INDEX('Cal Data'!BC$45:BC$1039,$BP94)</f>
        <v>3.8168037930741494E-3</v>
      </c>
      <c r="CP94">
        <f>INDEX('Cal Data'!BD$45:BD$1039,$BP94)</f>
        <v>9.9988214016695959E-5</v>
      </c>
      <c r="CQ94">
        <f>INDEX('Cal Data'!BE$45:BE$1039,$BP94)</f>
        <v>3.8541391017461193E-3</v>
      </c>
      <c r="CR94" t="str">
        <f>INDEX('Cal Data'!BF$45:BF$1039,$BP94)</f>
        <v>OK</v>
      </c>
      <c r="CS94">
        <f>INDEX('Cal Data'!BB$45:BB$1039,$BQ94)</f>
        <v>0.99990177319895668</v>
      </c>
      <c r="CT94">
        <f>INDEX('Cal Data'!BC$45:BC$1039,$BQ94)</f>
        <v>6.633186681479045E-4</v>
      </c>
      <c r="CU94">
        <f>INDEX('Cal Data'!BD$45:BD$1039,$BQ94)</f>
        <v>-2.5849717450784101E-5</v>
      </c>
      <c r="CV94">
        <f>INDEX('Cal Data'!BE$45:BE$1039,$BQ94)</f>
        <v>7.1822761797896845E-4</v>
      </c>
      <c r="CW94" t="str">
        <f>INDEX('Cal Data'!BF$45:BF$1039,$BQ94)</f>
        <v>OK</v>
      </c>
      <c r="CY94" s="14">
        <f t="shared" si="97"/>
        <v>0.99998624464630492</v>
      </c>
      <c r="CZ94" s="14">
        <f t="shared" si="98"/>
        <v>6.633186681479045E-4</v>
      </c>
      <c r="DA94" s="14">
        <f t="shared" si="99"/>
        <v>6.7918217414016921E-5</v>
      </c>
      <c r="DB94" s="14">
        <f t="shared" si="100"/>
        <v>3.0549470818367298E-3</v>
      </c>
      <c r="DD94" s="14">
        <f t="shared" si="101"/>
        <v>1.5096824085064112E-3</v>
      </c>
      <c r="DE94" s="14">
        <f t="shared" si="102"/>
        <v>3.4429022370554202E-6</v>
      </c>
      <c r="DF94" s="23">
        <f t="shared" si="103"/>
        <v>0.66284412238553836</v>
      </c>
      <c r="DG94" s="23">
        <f t="shared" si="104"/>
        <v>3.7450716211539187E-3</v>
      </c>
      <c r="DH94" s="14">
        <f t="shared" si="125"/>
        <v>1.1900000016300343E-3</v>
      </c>
      <c r="DI94" s="14">
        <f t="shared" si="126"/>
        <v>4.4124396207611502E-6</v>
      </c>
      <c r="DJ94" s="14">
        <f t="shared" si="127"/>
        <v>9.2899998421648936E-4</v>
      </c>
      <c r="DK94" s="14">
        <f t="shared" si="128"/>
        <v>4.93459058011318E-6</v>
      </c>
    </row>
    <row r="95" spans="1:115" x14ac:dyDescent="0.25">
      <c r="A95" s="7">
        <v>1</v>
      </c>
      <c r="B95" s="7" t="s">
        <v>3</v>
      </c>
      <c r="C95" s="10">
        <v>0.05</v>
      </c>
      <c r="D95" s="41"/>
      <c r="E95" s="19">
        <v>2.3183421064265727E-2</v>
      </c>
      <c r="F95" s="19">
        <v>1.1322660474389411E-3</v>
      </c>
      <c r="G95" s="19">
        <v>1.1233487274302057E-2</v>
      </c>
      <c r="H95" s="19">
        <v>7.5628991984841667E-4</v>
      </c>
      <c r="I95" s="8" t="s">
        <v>3</v>
      </c>
      <c r="J95" s="33"/>
      <c r="K95" s="19">
        <v>-1.7166095658876614E-3</v>
      </c>
      <c r="L95" s="19">
        <v>4.6059781829465158E-4</v>
      </c>
      <c r="M95" s="19">
        <v>1.8434679669272612E-3</v>
      </c>
      <c r="N95" s="19">
        <v>1.597301599500814E-3</v>
      </c>
      <c r="O95" s="8" t="s">
        <v>3</v>
      </c>
      <c r="Q95" s="20">
        <f t="shared" si="79"/>
        <v>2.4900093665564491E-2</v>
      </c>
      <c r="R95" s="20">
        <f t="shared" si="80"/>
        <v>2.7207276080782961E-3</v>
      </c>
      <c r="S95" s="20">
        <f t="shared" si="81"/>
        <v>9.3897516294424201E-3</v>
      </c>
      <c r="T95" s="20">
        <f t="shared" si="82"/>
        <v>3.3288099820923023E-3</v>
      </c>
      <c r="U95" s="42" t="str">
        <f t="shared" si="83"/>
        <v>m</v>
      </c>
      <c r="W95" s="56" t="str">
        <f t="shared" si="105"/>
        <v>OK</v>
      </c>
      <c r="Y95" s="20">
        <v>2.4899999999999999E-2</v>
      </c>
      <c r="Z95" s="20"/>
      <c r="AA95" s="20">
        <v>9.389999999999999E-3</v>
      </c>
      <c r="AB95" s="20"/>
      <c r="AC95" t="str">
        <f t="shared" si="106"/>
        <v>m</v>
      </c>
      <c r="AE95" s="20">
        <f t="shared" si="107"/>
        <v>9.366556449202923E-8</v>
      </c>
      <c r="AF95" s="20">
        <f t="shared" si="84"/>
        <v>2.7207276080782961E-3</v>
      </c>
      <c r="AG95" s="20">
        <f t="shared" si="108"/>
        <v>-2.4837055757898074E-7</v>
      </c>
      <c r="AH95" s="20">
        <f t="shared" si="85"/>
        <v>3.3288099820923023E-3</v>
      </c>
      <c r="AI95" t="str">
        <f t="shared" si="109"/>
        <v>m</v>
      </c>
      <c r="AJ95" s="20">
        <f t="shared" si="110"/>
        <v>3.0630153389360482E-8</v>
      </c>
      <c r="AK95" s="20"/>
      <c r="AL95" s="20">
        <f t="shared" si="111"/>
        <v>1.9307374796162513E-8</v>
      </c>
      <c r="AM95" s="20"/>
      <c r="AN95" t="str">
        <f t="shared" si="112"/>
        <v>m</v>
      </c>
      <c r="AP95" s="11">
        <f t="shared" si="86"/>
        <v>50</v>
      </c>
      <c r="AQ95" s="11" t="str">
        <f t="shared" si="87"/>
        <v>mHz</v>
      </c>
      <c r="AR95" s="12">
        <f t="shared" si="88"/>
        <v>1E-3</v>
      </c>
      <c r="AS95" s="13">
        <f t="shared" si="113"/>
        <v>2.4900030630153387E-5</v>
      </c>
      <c r="AT95" s="13">
        <f t="shared" si="114"/>
        <v>1.2223652287269936E-6</v>
      </c>
      <c r="AU95" s="13">
        <f t="shared" si="115"/>
        <v>9.3900193073747957E-6</v>
      </c>
      <c r="AV95" s="13">
        <f t="shared" si="116"/>
        <v>1.7672993075968155E-6</v>
      </c>
      <c r="AW95" s="17">
        <f t="shared" si="117"/>
        <v>2.6611726512487845E-5</v>
      </c>
      <c r="AX95" s="14">
        <f t="shared" si="118"/>
        <v>1.3026959005782808E-6</v>
      </c>
      <c r="AY95" s="17">
        <f t="shared" si="119"/>
        <v>0.36061815028509758</v>
      </c>
      <c r="AZ95" s="13">
        <f t="shared" si="120"/>
        <v>6.4217896094718743E-2</v>
      </c>
      <c r="BB95" s="12">
        <f>IFERROR(MATCH(AW95 - 0.000001,'Ref Z list'!$C$10:$C$35,1),1)</f>
        <v>1</v>
      </c>
      <c r="BC95" s="12" t="str">
        <f>INDEX('Ref Z list'!$D$10:$D$35,BB95)</f>
        <v>0m</v>
      </c>
      <c r="BD95" s="12">
        <f>INDEX('Ref Z list'!$C$10:$C$35,BB95)</f>
        <v>0</v>
      </c>
      <c r="BE95" s="12">
        <f>IFERROR(MATCH(AP95&amp;AQ95&amp;A95&amp;B95&amp;BC95,'Cal Data'!$AR$45:$AR$1147,0),0)</f>
        <v>3</v>
      </c>
      <c r="BF95" s="12">
        <f t="shared" si="121"/>
        <v>1</v>
      </c>
      <c r="BG95" s="12" t="str">
        <f>INDEX('Ref Z list'!$D$10:$D$35,BF95+1)</f>
        <v>1m</v>
      </c>
      <c r="BH95" s="12">
        <f>IFERROR(MATCH(AP95&amp;AQ95&amp;A95&amp;B95&amp;BG95,'Cal Data'!$AR$45:$AR$1147,0),0)</f>
        <v>21</v>
      </c>
      <c r="BI95" s="12">
        <f t="shared" si="122"/>
        <v>1</v>
      </c>
      <c r="BJ95" s="12" t="str">
        <f>INDEX('Ref Z list'!$D$10:$D$35,BI95)</f>
        <v>0m</v>
      </c>
      <c r="BK95" s="12" t="str">
        <f>IF(INDEX('Ref Z list'!$D$10:$D$35,BI95+1)=0,BJ95,INDEX('Ref Z list'!$D$10:$D$35,BI95+1))</f>
        <v>1m</v>
      </c>
      <c r="BL95" s="12">
        <f>INDEX('Ref Z list'!$C$10:$C$35,BI95)</f>
        <v>0</v>
      </c>
      <c r="BM95" s="12">
        <f>INDEX('Ref Z list'!$C$10:$C$35,BI95+1)</f>
        <v>1E-3</v>
      </c>
      <c r="BN95" s="14" t="str">
        <f t="shared" si="123"/>
        <v>50mHz1m0m</v>
      </c>
      <c r="BO95" s="14" t="str">
        <f t="shared" si="124"/>
        <v>50mHz1m1m</v>
      </c>
      <c r="BP95" s="12">
        <f>IFERROR(MATCH(BN95,'Cal Data'!$AR$45:$AR$1147,0),0)</f>
        <v>3</v>
      </c>
      <c r="BQ95" s="12">
        <f>IFERROR(MATCH(BO95,'Cal Data'!$AR$45:$AR$1147,0),0)</f>
        <v>21</v>
      </c>
      <c r="BS95" s="14" t="str">
        <f>INDEX('Cal Data'!AR$45:AR$1147,$BP95)</f>
        <v>50mHz1m0m</v>
      </c>
      <c r="BT95" s="14">
        <f>INDEX('Cal Data'!AS$45:AS$1147,$BP95)</f>
        <v>0</v>
      </c>
      <c r="BU95" s="14">
        <f>INDEX('Cal Data'!AT$45:AT$1147,$BP95)</f>
        <v>7.3944267249677256E-4</v>
      </c>
      <c r="BV95" s="14">
        <f>INDEX('Cal Data'!AU$45:AU$1147,$BP95)</f>
        <v>0</v>
      </c>
      <c r="BW95" s="14">
        <f>INDEX('Cal Data'!AV$45:AV$1147,$BP95)</f>
        <v>2.0477215005994145E-3</v>
      </c>
      <c r="BX95" s="14" t="str">
        <f>INDEX('Cal Data'!AR$45:AR$1147,$BQ95)</f>
        <v>50mHz1m1m</v>
      </c>
      <c r="BY95" s="14">
        <f>INDEX('Cal Data'!AS$45:AS$1147,$BQ95)</f>
        <v>-5.0083839589704429E-8</v>
      </c>
      <c r="BZ95" s="14">
        <f>INDEX('Cal Data'!AT$45:AT$1147,$BQ95)</f>
        <v>1.549489834427315E-3</v>
      </c>
      <c r="CA95" s="14">
        <f>INDEX('Cal Data'!AU$45:AU$1147,$BQ95)</f>
        <v>-1.0243217351083034E-8</v>
      </c>
      <c r="CB95" s="14">
        <f>INDEX('Cal Data'!AV$45:AV$1147,$BQ95)</f>
        <v>5.9645050706446702E-4</v>
      </c>
      <c r="CD95" s="14">
        <f t="shared" si="89"/>
        <v>-1.3328174418565255E-9</v>
      </c>
      <c r="CE95" s="14">
        <f t="shared" si="90"/>
        <v>1.549489834427315E-3</v>
      </c>
      <c r="CF95" s="14">
        <f t="shared" si="91"/>
        <v>-1.0243217351083034E-8</v>
      </c>
      <c r="CG95" s="14">
        <f t="shared" si="92"/>
        <v>2.009100673823956E-3</v>
      </c>
      <c r="CI95" s="14">
        <f t="shared" si="93"/>
        <v>2.4898697812711533E-5</v>
      </c>
      <c r="CJ95" s="14">
        <f t="shared" si="94"/>
        <v>1.549491763030897E-3</v>
      </c>
      <c r="CK95" s="14">
        <f t="shared" si="95"/>
        <v>9.3797760900237125E-6</v>
      </c>
      <c r="CL95" s="14">
        <f t="shared" si="96"/>
        <v>2.0091037830204904E-3</v>
      </c>
      <c r="CN95">
        <f>INDEX('Cal Data'!BB$45:BB$1039,$BP95)</f>
        <v>1</v>
      </c>
      <c r="CO95">
        <f>INDEX('Cal Data'!BC$45:BC$1039,$BP95)</f>
        <v>2.5113206710167865E-3</v>
      </c>
      <c r="CP95">
        <f>INDEX('Cal Data'!BD$45:BD$1039,$BP95)</f>
        <v>-1.0247481217052126E-5</v>
      </c>
      <c r="CQ95">
        <f>INDEX('Cal Data'!BE$45:BE$1039,$BP95)</f>
        <v>3.5260899519820735E-3</v>
      </c>
      <c r="CR95" t="str">
        <f>INDEX('Cal Data'!BF$45:BF$1039,$BP95)</f>
        <v>OK</v>
      </c>
      <c r="CS95">
        <f>INDEX('Cal Data'!BB$45:BB$1039,$BQ95)</f>
        <v>0.99994991615344109</v>
      </c>
      <c r="CT95">
        <f>INDEX('Cal Data'!BC$45:BC$1039,$BQ95)</f>
        <v>2.5113206710167865E-3</v>
      </c>
      <c r="CU95">
        <f>INDEX('Cal Data'!BD$45:BD$1039,$BQ95)</f>
        <v>-1.0247481217052126E-5</v>
      </c>
      <c r="CV95">
        <f>INDEX('Cal Data'!BE$45:BE$1039,$BQ95)</f>
        <v>3.5260899519820735E-3</v>
      </c>
      <c r="CW95" t="str">
        <f>INDEX('Cal Data'!BF$45:BF$1039,$BQ95)</f>
        <v>OK</v>
      </c>
      <c r="CY95" s="14">
        <f t="shared" si="97"/>
        <v>0.99999866718237274</v>
      </c>
      <c r="CZ95" s="14">
        <f t="shared" si="98"/>
        <v>2.5113206710167865E-3</v>
      </c>
      <c r="DA95" s="14">
        <f t="shared" si="99"/>
        <v>-1.0247481217052126E-5</v>
      </c>
      <c r="DB95" s="14">
        <f t="shared" si="100"/>
        <v>3.5260899519820735E-3</v>
      </c>
      <c r="DD95" s="14">
        <f t="shared" si="101"/>
        <v>2.6611691043909656E-5</v>
      </c>
      <c r="DE95" s="14">
        <f t="shared" si="102"/>
        <v>2.6062487916174792E-6</v>
      </c>
      <c r="DF95" s="23">
        <f t="shared" si="103"/>
        <v>0.36060790280388055</v>
      </c>
      <c r="DG95" s="23">
        <f t="shared" si="104"/>
        <v>0.12848418589724511</v>
      </c>
      <c r="DH95" s="14">
        <f t="shared" si="125"/>
        <v>2.490009366556449E-5</v>
      </c>
      <c r="DI95" s="14">
        <f t="shared" si="126"/>
        <v>2.7207276080782962E-6</v>
      </c>
      <c r="DJ95" s="14">
        <f t="shared" si="127"/>
        <v>9.3897516294424198E-6</v>
      </c>
      <c r="DK95" s="14">
        <f t="shared" si="128"/>
        <v>3.3288099820923022E-6</v>
      </c>
    </row>
    <row r="96" spans="1:115" x14ac:dyDescent="0.25">
      <c r="A96" s="7">
        <v>1</v>
      </c>
      <c r="B96" s="7" t="s">
        <v>3</v>
      </c>
      <c r="C96" s="10">
        <v>2000</v>
      </c>
      <c r="D96" s="41"/>
      <c r="E96" s="19">
        <v>-0.28724495342921008</v>
      </c>
      <c r="F96" s="19">
        <v>9.9515132228865941E-4</v>
      </c>
      <c r="G96" s="19">
        <v>0.70058636267074659</v>
      </c>
      <c r="H96" s="19">
        <v>1.7545358495652755E-3</v>
      </c>
      <c r="I96" s="8" t="s">
        <v>3</v>
      </c>
      <c r="J96" s="33"/>
      <c r="K96" s="19">
        <v>1.7724941035946924E-3</v>
      </c>
      <c r="L96" s="19">
        <v>1.9783132908491583E-3</v>
      </c>
      <c r="M96" s="19">
        <v>6.3995115768762211E-4</v>
      </c>
      <c r="N96" s="19">
        <v>8.4332930268796234E-4</v>
      </c>
      <c r="O96" s="8" t="s">
        <v>3</v>
      </c>
      <c r="Q96" s="20">
        <f t="shared" si="79"/>
        <v>-0.28898849135187721</v>
      </c>
      <c r="R96" s="20">
        <f t="shared" si="80"/>
        <v>5.4454410972115822E-3</v>
      </c>
      <c r="S96" s="20">
        <f t="shared" si="81"/>
        <v>0.7000058530214347</v>
      </c>
      <c r="T96" s="20">
        <f t="shared" si="82"/>
        <v>4.8913863293793894E-3</v>
      </c>
      <c r="U96" s="42" t="str">
        <f t="shared" si="83"/>
        <v>m</v>
      </c>
      <c r="W96" s="56" t="str">
        <f t="shared" si="105"/>
        <v>OK</v>
      </c>
      <c r="Y96" s="20">
        <v>-0.28899999999999998</v>
      </c>
      <c r="Z96" s="20"/>
      <c r="AA96" s="20">
        <v>0.7</v>
      </c>
      <c r="AB96" s="20"/>
      <c r="AC96" t="str">
        <f t="shared" si="106"/>
        <v>m</v>
      </c>
      <c r="AE96" s="20">
        <f t="shared" si="107"/>
        <v>1.1508648122771081E-5</v>
      </c>
      <c r="AF96" s="20">
        <f t="shared" si="84"/>
        <v>5.4454410972115822E-3</v>
      </c>
      <c r="AG96" s="20">
        <f t="shared" si="108"/>
        <v>5.8530214347429776E-6</v>
      </c>
      <c r="AH96" s="20">
        <f t="shared" si="85"/>
        <v>4.8913863293793894E-3</v>
      </c>
      <c r="AI96" t="str">
        <f t="shared" si="109"/>
        <v>m</v>
      </c>
      <c r="AJ96" s="20">
        <f t="shared" si="110"/>
        <v>-1.7447532804804045E-5</v>
      </c>
      <c r="AK96" s="20"/>
      <c r="AL96" s="20">
        <f t="shared" si="111"/>
        <v>-5.3588486941036351E-5</v>
      </c>
      <c r="AM96" s="20"/>
      <c r="AN96" t="str">
        <f t="shared" si="112"/>
        <v>m</v>
      </c>
      <c r="AP96" s="11">
        <f t="shared" si="86"/>
        <v>2</v>
      </c>
      <c r="AQ96" s="11" t="str">
        <f t="shared" si="87"/>
        <v>kHz</v>
      </c>
      <c r="AR96" s="12">
        <f t="shared" si="88"/>
        <v>1E-3</v>
      </c>
      <c r="AS96" s="13">
        <f t="shared" si="113"/>
        <v>-2.8901744753280479E-4</v>
      </c>
      <c r="AT96" s="13">
        <f t="shared" si="114"/>
        <v>2.2145088916062845E-6</v>
      </c>
      <c r="AU96" s="13">
        <f t="shared" si="115"/>
        <v>6.9994641151305888E-4</v>
      </c>
      <c r="AV96" s="13">
        <f t="shared" si="116"/>
        <v>1.9466895900944015E-6</v>
      </c>
      <c r="AW96" s="17">
        <f t="shared" si="117"/>
        <v>7.5726881882749264E-4</v>
      </c>
      <c r="AX96" s="14">
        <f t="shared" si="118"/>
        <v>1.9879471589782483E-6</v>
      </c>
      <c r="AY96" s="17">
        <f t="shared" si="119"/>
        <v>1.9623853785188514</v>
      </c>
      <c r="AZ96" s="13">
        <f t="shared" si="120"/>
        <v>2.8755286467829814E-3</v>
      </c>
      <c r="BB96" s="12">
        <f>IFERROR(MATCH(AW96 - 0.000001,'Ref Z list'!$C$10:$C$35,1),1)</f>
        <v>1</v>
      </c>
      <c r="BC96" s="12" t="str">
        <f>INDEX('Ref Z list'!$D$10:$D$35,BB96)</f>
        <v>0m</v>
      </c>
      <c r="BD96" s="12">
        <f>INDEX('Ref Z list'!$C$10:$C$35,BB96)</f>
        <v>0</v>
      </c>
      <c r="BE96" s="12">
        <f>IFERROR(MATCH(AP96&amp;AQ96&amp;A96&amp;B96&amp;BC96,'Cal Data'!$AR$45:$AR$1147,0),0)</f>
        <v>17</v>
      </c>
      <c r="BF96" s="12">
        <f t="shared" si="121"/>
        <v>1</v>
      </c>
      <c r="BG96" s="12" t="str">
        <f>INDEX('Ref Z list'!$D$10:$D$35,BF96+1)</f>
        <v>1m</v>
      </c>
      <c r="BH96" s="12">
        <f>IFERROR(MATCH(AP96&amp;AQ96&amp;A96&amp;B96&amp;BG96,'Cal Data'!$AR$45:$AR$1147,0),0)</f>
        <v>35</v>
      </c>
      <c r="BI96" s="12">
        <f t="shared" si="122"/>
        <v>1</v>
      </c>
      <c r="BJ96" s="12" t="str">
        <f>INDEX('Ref Z list'!$D$10:$D$35,BI96)</f>
        <v>0m</v>
      </c>
      <c r="BK96" s="12" t="str">
        <f>IF(INDEX('Ref Z list'!$D$10:$D$35,BI96+1)=0,BJ96,INDEX('Ref Z list'!$D$10:$D$35,BI96+1))</f>
        <v>1m</v>
      </c>
      <c r="BL96" s="12">
        <f>INDEX('Ref Z list'!$C$10:$C$35,BI96)</f>
        <v>0</v>
      </c>
      <c r="BM96" s="12">
        <f>INDEX('Ref Z list'!$C$10:$C$35,BI96+1)</f>
        <v>1E-3</v>
      </c>
      <c r="BN96" s="14" t="str">
        <f t="shared" si="123"/>
        <v>2kHz1m0m</v>
      </c>
      <c r="BO96" s="14" t="str">
        <f t="shared" si="124"/>
        <v>2kHz1m1m</v>
      </c>
      <c r="BP96" s="12">
        <f>IFERROR(MATCH(BN96,'Cal Data'!$AR$45:$AR$1147,0),0)</f>
        <v>17</v>
      </c>
      <c r="BQ96" s="12">
        <f>IFERROR(MATCH(BO96,'Cal Data'!$AR$45:$AR$1147,0),0)</f>
        <v>35</v>
      </c>
      <c r="BS96" s="14" t="str">
        <f>INDEX('Cal Data'!AR$45:AR$1147,$BP96)</f>
        <v>2kHz1m0m</v>
      </c>
      <c r="BT96" s="14">
        <f>INDEX('Cal Data'!AS$45:AS$1147,$BP96)</f>
        <v>0</v>
      </c>
      <c r="BU96" s="14">
        <f>INDEX('Cal Data'!AT$45:AT$1147,$BP96)</f>
        <v>1.5949850026690743E-3</v>
      </c>
      <c r="BV96" s="14">
        <f>INDEX('Cal Data'!AU$45:AU$1147,$BP96)</f>
        <v>0</v>
      </c>
      <c r="BW96" s="14">
        <f>INDEX('Cal Data'!AV$45:AV$1147,$BP96)</f>
        <v>3.182378780159261E-3</v>
      </c>
      <c r="BX96" s="14" t="str">
        <f>INDEX('Cal Data'!AR$45:AR$1147,$BQ96)</f>
        <v>2kHz1m1m</v>
      </c>
      <c r="BY96" s="14">
        <f>INDEX('Cal Data'!AS$45:AS$1147,$BQ96)</f>
        <v>7.9540038384938797E-8</v>
      </c>
      <c r="BZ96" s="14">
        <f>INDEX('Cal Data'!AT$45:AT$1147,$BQ96)</f>
        <v>2.4715264990548503E-3</v>
      </c>
      <c r="CA96" s="14">
        <f>INDEX('Cal Data'!AU$45:AU$1147,$BQ96)</f>
        <v>-6.5424355264269814E-8</v>
      </c>
      <c r="CB96" s="14">
        <f>INDEX('Cal Data'!AV$45:AV$1147,$BQ96)</f>
        <v>3.9900327146757371E-3</v>
      </c>
      <c r="CD96" s="14">
        <f t="shared" si="89"/>
        <v>6.0233190917256024E-8</v>
      </c>
      <c r="CE96" s="14">
        <f t="shared" si="90"/>
        <v>2.4715264990548503E-3</v>
      </c>
      <c r="CF96" s="14">
        <f t="shared" si="91"/>
        <v>-6.5424355264269814E-8</v>
      </c>
      <c r="CG96" s="14">
        <f t="shared" si="92"/>
        <v>3.7939899211719297E-3</v>
      </c>
      <c r="CI96" s="14">
        <f t="shared" si="93"/>
        <v>-2.8895721434188751E-4</v>
      </c>
      <c r="CJ96" s="14">
        <f t="shared" si="94"/>
        <v>2.4715304674894963E-3</v>
      </c>
      <c r="CK96" s="14">
        <f t="shared" si="95"/>
        <v>6.9988098715779458E-4</v>
      </c>
      <c r="CL96" s="14">
        <f t="shared" si="96"/>
        <v>3.7939919188574489E-3</v>
      </c>
      <c r="CN96">
        <f>INDEX('Cal Data'!BB$45:BB$1039,$BP96)</f>
        <v>1</v>
      </c>
      <c r="CO96">
        <f>INDEX('Cal Data'!BC$45:BC$1039,$BP96)</f>
        <v>3.4791211840928859E-3</v>
      </c>
      <c r="CP96">
        <f>INDEX('Cal Data'!BD$45:BD$1039,$BP96)</f>
        <v>-6.5297483041584781E-5</v>
      </c>
      <c r="CQ96">
        <f>INDEX('Cal Data'!BE$45:BE$1039,$BP96)</f>
        <v>4.5475208364882322E-3</v>
      </c>
      <c r="CR96" t="str">
        <f>INDEX('Cal Data'!BF$45:BF$1039,$BP96)</f>
        <v>OK</v>
      </c>
      <c r="CS96">
        <f>INDEX('Cal Data'!BB$45:BB$1039,$BQ96)</f>
        <v>1.0000765399098821</v>
      </c>
      <c r="CT96">
        <f>INDEX('Cal Data'!BC$45:BC$1039,$BQ96)</f>
        <v>3.4791211840928859E-3</v>
      </c>
      <c r="CU96">
        <f>INDEX('Cal Data'!BD$45:BD$1039,$BQ96)</f>
        <v>-6.5297483041584781E-5</v>
      </c>
      <c r="CV96">
        <f>INDEX('Cal Data'!BE$45:BE$1039,$BQ96)</f>
        <v>4.5475208364882322E-3</v>
      </c>
      <c r="CW96" t="str">
        <f>INDEX('Cal Data'!BF$45:BF$1039,$BQ96)</f>
        <v>OK</v>
      </c>
      <c r="CY96" s="14">
        <f t="shared" si="97"/>
        <v>1.0000579612871496</v>
      </c>
      <c r="CZ96" s="14">
        <f t="shared" si="98"/>
        <v>3.4791211840928859E-3</v>
      </c>
      <c r="DA96" s="14">
        <f t="shared" si="99"/>
        <v>-6.5297483041584781E-5</v>
      </c>
      <c r="DB96" s="14">
        <f t="shared" si="100"/>
        <v>4.5475208364882322E-3</v>
      </c>
      <c r="DD96" s="14">
        <f t="shared" si="101"/>
        <v>7.5731271110295018E-4</v>
      </c>
      <c r="DE96" s="14">
        <f t="shared" si="102"/>
        <v>4.7695923106536802E-6</v>
      </c>
      <c r="DF96" s="23">
        <f t="shared" si="103"/>
        <v>1.9623200810358099</v>
      </c>
      <c r="DG96" s="23">
        <f t="shared" si="104"/>
        <v>7.3317532522700788E-3</v>
      </c>
      <c r="DH96" s="14">
        <f t="shared" si="125"/>
        <v>-2.8898849135187721E-4</v>
      </c>
      <c r="DI96" s="14">
        <f t="shared" si="126"/>
        <v>5.4454410972115819E-6</v>
      </c>
      <c r="DJ96" s="14">
        <f t="shared" si="127"/>
        <v>7.000058530214347E-4</v>
      </c>
      <c r="DK96" s="14">
        <f t="shared" si="128"/>
        <v>4.8913863293793896E-6</v>
      </c>
    </row>
    <row r="97" spans="1:115" x14ac:dyDescent="0.25">
      <c r="A97" s="7">
        <v>10</v>
      </c>
      <c r="B97" s="7" t="s">
        <v>3</v>
      </c>
      <c r="C97" s="10">
        <v>1000</v>
      </c>
      <c r="D97" s="41"/>
      <c r="E97" s="19">
        <v>-1.5104077394726831</v>
      </c>
      <c r="F97" s="19">
        <v>1.6817323646674803E-3</v>
      </c>
      <c r="G97" s="19">
        <v>10.10105598703869</v>
      </c>
      <c r="H97" s="19">
        <v>1.0693082230303368E-3</v>
      </c>
      <c r="I97" s="8" t="s">
        <v>3</v>
      </c>
      <c r="J97" s="33"/>
      <c r="K97" s="19">
        <v>2.0212683928596148E-4</v>
      </c>
      <c r="L97" s="19">
        <v>1.2528175808742067E-4</v>
      </c>
      <c r="M97" s="19">
        <v>1.1675442793258764E-3</v>
      </c>
      <c r="N97" s="19">
        <v>9.909424833737595E-4</v>
      </c>
      <c r="O97" s="8" t="s">
        <v>3</v>
      </c>
      <c r="Q97" s="20">
        <f t="shared" si="79"/>
        <v>-1.5099826445375411</v>
      </c>
      <c r="R97" s="20">
        <f t="shared" si="80"/>
        <v>5.8292035280924359E-3</v>
      </c>
      <c r="S97" s="20">
        <f t="shared" si="81"/>
        <v>10.10001443960909</v>
      </c>
      <c r="T97" s="20">
        <f t="shared" si="82"/>
        <v>3.8199489525322546E-3</v>
      </c>
      <c r="U97" s="42" t="str">
        <f t="shared" si="83"/>
        <v>m</v>
      </c>
      <c r="W97" s="56" t="str">
        <f t="shared" si="105"/>
        <v>Extrapolated</v>
      </c>
      <c r="Y97" s="20">
        <v>-1.51</v>
      </c>
      <c r="Z97" s="20"/>
      <c r="AA97" s="20">
        <v>10.1</v>
      </c>
      <c r="AB97" s="20"/>
      <c r="AC97" t="str">
        <f t="shared" si="106"/>
        <v>m</v>
      </c>
      <c r="AE97" s="20">
        <f t="shared" si="107"/>
        <v>1.7355462458956694E-5</v>
      </c>
      <c r="AF97" s="20">
        <f t="shared" si="84"/>
        <v>5.8292035280924359E-3</v>
      </c>
      <c r="AG97" s="20">
        <f t="shared" si="108"/>
        <v>1.4439609090644012E-5</v>
      </c>
      <c r="AH97" s="20">
        <f t="shared" si="85"/>
        <v>3.8199489525322546E-3</v>
      </c>
      <c r="AI97" t="str">
        <f t="shared" si="109"/>
        <v>m</v>
      </c>
      <c r="AJ97" s="20">
        <f t="shared" si="110"/>
        <v>-6.0986631196913166E-4</v>
      </c>
      <c r="AK97" s="20"/>
      <c r="AL97" s="20">
        <f t="shared" si="111"/>
        <v>-1.1155724063627304E-4</v>
      </c>
      <c r="AM97" s="20"/>
      <c r="AN97" t="str">
        <f t="shared" si="112"/>
        <v>m</v>
      </c>
      <c r="AP97" s="11">
        <f t="shared" si="86"/>
        <v>1</v>
      </c>
      <c r="AQ97" s="11" t="str">
        <f t="shared" si="87"/>
        <v>kHz</v>
      </c>
      <c r="AR97" s="12">
        <f t="shared" si="88"/>
        <v>1E-3</v>
      </c>
      <c r="AS97" s="13">
        <f t="shared" si="113"/>
        <v>-1.5106098663119692E-3</v>
      </c>
      <c r="AT97" s="13">
        <f t="shared" si="114"/>
        <v>1.6863923817663402E-6</v>
      </c>
      <c r="AU97" s="13">
        <f t="shared" si="115"/>
        <v>1.0099888442759363E-2</v>
      </c>
      <c r="AV97" s="13">
        <f t="shared" si="116"/>
        <v>1.4578707354204109E-6</v>
      </c>
      <c r="AW97" s="17">
        <f t="shared" si="117"/>
        <v>1.0212232308578924E-2</v>
      </c>
      <c r="AX97" s="14">
        <f t="shared" si="118"/>
        <v>1.463252931861271E-6</v>
      </c>
      <c r="AY97" s="17">
        <f t="shared" si="119"/>
        <v>1.7192627612737632</v>
      </c>
      <c r="AZ97" s="13">
        <f t="shared" si="120"/>
        <v>1.6467745958160884E-4</v>
      </c>
      <c r="BB97" s="12">
        <f>IFERROR(MATCH(AW97 - 0.000001,'Ref Z list'!$C$10:$C$35,1),1)</f>
        <v>4</v>
      </c>
      <c r="BC97" s="12" t="str">
        <f>INDEX('Ref Z list'!$D$10:$D$35,BB97)</f>
        <v>10m</v>
      </c>
      <c r="BD97" s="12">
        <f>INDEX('Ref Z list'!$C$10:$C$35,BB97)</f>
        <v>0.01</v>
      </c>
      <c r="BE97" s="12">
        <f>IFERROR(MATCH(AP97&amp;AQ97&amp;A97&amp;B97&amp;BC97,'Cal Data'!$AR$45:$AR$1147,0),0)</f>
        <v>106</v>
      </c>
      <c r="BF97" s="12">
        <f t="shared" si="121"/>
        <v>4</v>
      </c>
      <c r="BG97" s="12" t="str">
        <f>INDEX('Ref Z list'!$D$10:$D$35,BF97+1)</f>
        <v>100m</v>
      </c>
      <c r="BH97" s="12">
        <f>IFERROR(MATCH(AP97&amp;AQ97&amp;A97&amp;B97&amp;BG97,'Cal Data'!$AR$45:$AR$1147,0),0)</f>
        <v>0</v>
      </c>
      <c r="BI97" s="12">
        <f t="shared" si="122"/>
        <v>3</v>
      </c>
      <c r="BJ97" s="12" t="str">
        <f>INDEX('Ref Z list'!$D$10:$D$35,BI97)</f>
        <v>3m</v>
      </c>
      <c r="BK97" s="12" t="str">
        <f>IF(INDEX('Ref Z list'!$D$10:$D$35,BI97+1)=0,BJ97,INDEX('Ref Z list'!$D$10:$D$35,BI97+1))</f>
        <v>10m</v>
      </c>
      <c r="BL97" s="12">
        <f>INDEX('Ref Z list'!$C$10:$C$35,BI97)</f>
        <v>3.0000000000000001E-3</v>
      </c>
      <c r="BM97" s="12">
        <f>INDEX('Ref Z list'!$C$10:$C$35,BI97+1)</f>
        <v>0.01</v>
      </c>
      <c r="BN97" s="14" t="str">
        <f t="shared" si="123"/>
        <v>1kHz10m3m</v>
      </c>
      <c r="BO97" s="14" t="str">
        <f t="shared" si="124"/>
        <v>1kHz10m10m</v>
      </c>
      <c r="BP97" s="12">
        <f>IFERROR(MATCH(BN97,'Cal Data'!$AR$45:$AR$1147,0),0)</f>
        <v>88</v>
      </c>
      <c r="BQ97" s="12">
        <f>IFERROR(MATCH(BO97,'Cal Data'!$AR$45:$AR$1147,0),0)</f>
        <v>106</v>
      </c>
      <c r="BS97" s="14" t="str">
        <f>INDEX('Cal Data'!AR$45:AR$1147,$BP97)</f>
        <v>1kHz10m3m</v>
      </c>
      <c r="BT97" s="14">
        <f>INDEX('Cal Data'!AS$45:AS$1147,$BP97)</f>
        <v>-2.9080246058367162E-7</v>
      </c>
      <c r="BU97" s="14">
        <f>INDEX('Cal Data'!AT$45:AT$1147,$BP97)</f>
        <v>3.450872764380105E-3</v>
      </c>
      <c r="BV97" s="14">
        <f>INDEX('Cal Data'!AU$45:AU$1147,$BP97)</f>
        <v>2.9819259524768545E-7</v>
      </c>
      <c r="BW97" s="14">
        <f>INDEX('Cal Data'!AV$45:AV$1147,$BP97)</f>
        <v>1.436191990203672E-3</v>
      </c>
      <c r="BX97" s="14" t="str">
        <f>INDEX('Cal Data'!AR$45:AR$1147,$BQ97)</f>
        <v>1kHz10m10m</v>
      </c>
      <c r="BY97" s="14">
        <f>INDEX('Cal Data'!AS$45:AS$1147,$BQ97)</f>
        <v>7.4889137530176342E-9</v>
      </c>
      <c r="BZ97" s="14">
        <f>INDEX('Cal Data'!AT$45:AT$1147,$BQ97)</f>
        <v>2.2470208462796E-3</v>
      </c>
      <c r="CA97" s="14">
        <f>INDEX('Cal Data'!AU$45:AU$1147,$BQ97)</f>
        <v>-5.82758027437385E-7</v>
      </c>
      <c r="CB97" s="14">
        <f>INDEX('Cal Data'!AV$45:AV$1147,$BQ97)</f>
        <v>3.0490303445847144E-3</v>
      </c>
      <c r="CD97" s="14">
        <f t="shared" si="89"/>
        <v>1.6532780467968474E-8</v>
      </c>
      <c r="CE97" s="14">
        <f t="shared" si="90"/>
        <v>2.2470208462796E-3</v>
      </c>
      <c r="CF97" s="14">
        <f t="shared" si="91"/>
        <v>-6.0946748235116984E-7</v>
      </c>
      <c r="CG97" s="14">
        <f t="shared" si="92"/>
        <v>3.097929831343989E-3</v>
      </c>
      <c r="CI97" s="14">
        <f t="shared" si="93"/>
        <v>-1.5105933335315012E-3</v>
      </c>
      <c r="CJ97" s="14">
        <f t="shared" si="94"/>
        <v>2.2470233775579974E-3</v>
      </c>
      <c r="CK97" s="14">
        <f t="shared" si="95"/>
        <v>1.0099278975277012E-2</v>
      </c>
      <c r="CL97" s="14">
        <f t="shared" si="96"/>
        <v>3.0979312034774631E-3</v>
      </c>
      <c r="CN97">
        <f>INDEX('Cal Data'!BB$45:BB$1039,$BP97)</f>
        <v>0.99990475970431891</v>
      </c>
      <c r="CO97">
        <f>INDEX('Cal Data'!BC$45:BC$1039,$BP97)</f>
        <v>1.3158777421508976E-3</v>
      </c>
      <c r="CP97">
        <f>INDEX('Cal Data'!BD$45:BD$1039,$BP97)</f>
        <v>9.945265217109131E-5</v>
      </c>
      <c r="CQ97">
        <f>INDEX('Cal Data'!BE$45:BE$1039,$BP97)</f>
        <v>6.2771990800849034E-4</v>
      </c>
      <c r="CR97" t="str">
        <f>INDEX('Cal Data'!BF$45:BF$1039,$BP97)</f>
        <v>OK</v>
      </c>
      <c r="CS97">
        <f>INDEX('Cal Data'!BB$45:BB$1039,$BQ97)</f>
        <v>1.000000224528208</v>
      </c>
      <c r="CT97">
        <f>INDEX('Cal Data'!BC$45:BC$1039,$BQ97)</f>
        <v>2.3140082180216057E-4</v>
      </c>
      <c r="CU97">
        <f>INDEX('Cal Data'!BD$45:BD$1039,$BQ97)</f>
        <v>-5.7800119580142875E-5</v>
      </c>
      <c r="CV97">
        <f>INDEX('Cal Data'!BE$45:BE$1039,$BQ97)</f>
        <v>4.7535603469799146E-4</v>
      </c>
      <c r="CW97" t="str">
        <f>INDEX('Cal Data'!BF$45:BF$1039,$BQ97)</f>
        <v>OK</v>
      </c>
      <c r="CY97" s="14">
        <f t="shared" si="97"/>
        <v>1.000003118916774</v>
      </c>
      <c r="CZ97" s="14">
        <f t="shared" si="98"/>
        <v>2.3140082180216057E-4</v>
      </c>
      <c r="DA97" s="14">
        <f t="shared" si="99"/>
        <v>-6.256785083431419E-5</v>
      </c>
      <c r="DB97" s="14">
        <f t="shared" si="100"/>
        <v>4.707365294727466E-4</v>
      </c>
      <c r="DD97" s="14">
        <f t="shared" si="101"/>
        <v>1.021226415968157E-2</v>
      </c>
      <c r="DE97" s="14">
        <f t="shared" si="102"/>
        <v>3.7614847780926357E-6</v>
      </c>
      <c r="DF97" s="23">
        <f t="shared" si="103"/>
        <v>1.7192001934229288</v>
      </c>
      <c r="DG97" s="23">
        <f t="shared" si="104"/>
        <v>5.7451505024416522E-4</v>
      </c>
      <c r="DH97" s="14">
        <f t="shared" si="125"/>
        <v>-1.5099826445375412E-3</v>
      </c>
      <c r="DI97" s="14">
        <f t="shared" si="126"/>
        <v>5.829203528092436E-6</v>
      </c>
      <c r="DJ97" s="14">
        <f t="shared" si="127"/>
        <v>1.0100014439609091E-2</v>
      </c>
      <c r="DK97" s="14">
        <f t="shared" si="128"/>
        <v>3.8199489525322545E-6</v>
      </c>
    </row>
    <row r="98" spans="1:115" x14ac:dyDescent="0.25">
      <c r="A98" s="7">
        <v>1</v>
      </c>
      <c r="B98" s="7" t="s">
        <v>3</v>
      </c>
      <c r="C98" s="10">
        <v>0.1</v>
      </c>
      <c r="D98" s="41"/>
      <c r="E98" s="19">
        <v>4.3262313616556795E-2</v>
      </c>
      <c r="F98" s="19">
        <v>1.2992688181508126E-3</v>
      </c>
      <c r="G98" s="19">
        <v>0.42555221280648342</v>
      </c>
      <c r="H98" s="19">
        <v>1.3358564827120789E-3</v>
      </c>
      <c r="I98" s="8" t="s">
        <v>3</v>
      </c>
      <c r="J98" s="33"/>
      <c r="K98" s="19">
        <v>-2.4164086090712434E-4</v>
      </c>
      <c r="L98" s="19">
        <v>6.7670232170133728E-4</v>
      </c>
      <c r="M98" s="19">
        <v>5.52350544150124E-4</v>
      </c>
      <c r="N98" s="19">
        <v>1.1532803102396868E-3</v>
      </c>
      <c r="O98" s="8" t="s">
        <v>3</v>
      </c>
      <c r="Q98" s="20">
        <f t="shared" si="79"/>
        <v>4.3494733766175964E-2</v>
      </c>
      <c r="R98" s="20">
        <f t="shared" si="80"/>
        <v>3.2032640285897885E-3</v>
      </c>
      <c r="S98" s="20">
        <f t="shared" si="81"/>
        <v>0.42500053896195633</v>
      </c>
      <c r="T98" s="20">
        <f t="shared" si="82"/>
        <v>3.6320634664383901E-3</v>
      </c>
      <c r="U98" s="42" t="str">
        <f t="shared" si="83"/>
        <v>m</v>
      </c>
      <c r="W98" s="56" t="str">
        <f t="shared" si="105"/>
        <v>OK</v>
      </c>
      <c r="Y98" s="20">
        <v>4.3499999999999997E-2</v>
      </c>
      <c r="Z98" s="20"/>
      <c r="AA98" s="20">
        <v>0.42499999999999999</v>
      </c>
      <c r="AB98" s="20"/>
      <c r="AC98" t="str">
        <f t="shared" si="106"/>
        <v>m</v>
      </c>
      <c r="AE98" s="20">
        <f t="shared" si="107"/>
        <v>-5.2662338240333506E-6</v>
      </c>
      <c r="AF98" s="20">
        <f t="shared" si="84"/>
        <v>3.2032640285897885E-3</v>
      </c>
      <c r="AG98" s="20">
        <f t="shared" si="108"/>
        <v>5.3896195634228761E-7</v>
      </c>
      <c r="AH98" s="20">
        <f t="shared" si="85"/>
        <v>3.6320634664383901E-3</v>
      </c>
      <c r="AI98" t="str">
        <f t="shared" si="109"/>
        <v>m</v>
      </c>
      <c r="AJ98" s="20">
        <f t="shared" si="110"/>
        <v>3.9544774639230229E-6</v>
      </c>
      <c r="AK98" s="20"/>
      <c r="AL98" s="20">
        <f t="shared" si="111"/>
        <v>-1.37737666716653E-7</v>
      </c>
      <c r="AM98" s="20"/>
      <c r="AN98" t="str">
        <f t="shared" si="112"/>
        <v>m</v>
      </c>
      <c r="AP98" s="11">
        <f t="shared" si="86"/>
        <v>100</v>
      </c>
      <c r="AQ98" s="11" t="str">
        <f t="shared" si="87"/>
        <v>mHz</v>
      </c>
      <c r="AR98" s="12">
        <f t="shared" si="88"/>
        <v>1E-3</v>
      </c>
      <c r="AS98" s="13">
        <f t="shared" si="113"/>
        <v>4.3503954477463924E-5</v>
      </c>
      <c r="AT98" s="13">
        <f t="shared" si="114"/>
        <v>1.4649319076376857E-6</v>
      </c>
      <c r="AU98" s="13">
        <f t="shared" si="115"/>
        <v>4.2499986226233327E-4</v>
      </c>
      <c r="AV98" s="13">
        <f t="shared" si="116"/>
        <v>1.7648138758493585E-6</v>
      </c>
      <c r="AW98" s="17">
        <f t="shared" si="117"/>
        <v>4.2722064203193588E-4</v>
      </c>
      <c r="AX98" s="14">
        <f t="shared" si="118"/>
        <v>1.7619661817783717E-6</v>
      </c>
      <c r="AY98" s="17">
        <f t="shared" si="119"/>
        <v>1.4687893353756476</v>
      </c>
      <c r="AZ98" s="13">
        <f t="shared" si="120"/>
        <v>3.4369963233407256E-3</v>
      </c>
      <c r="BB98" s="12">
        <f>IFERROR(MATCH(AW98 - 0.000001,'Ref Z list'!$C$10:$C$35,1),1)</f>
        <v>1</v>
      </c>
      <c r="BC98" s="12" t="str">
        <f>INDEX('Ref Z list'!$D$10:$D$35,BB98)</f>
        <v>0m</v>
      </c>
      <c r="BD98" s="12">
        <f>INDEX('Ref Z list'!$C$10:$C$35,BB98)</f>
        <v>0</v>
      </c>
      <c r="BE98" s="12">
        <f>IFERROR(MATCH(AP98&amp;AQ98&amp;A98&amp;B98&amp;BC98,'Cal Data'!$AR$45:$AR$1147,0),0)</f>
        <v>4</v>
      </c>
      <c r="BF98" s="12">
        <f t="shared" si="121"/>
        <v>1</v>
      </c>
      <c r="BG98" s="12" t="str">
        <f>INDEX('Ref Z list'!$D$10:$D$35,BF98+1)</f>
        <v>1m</v>
      </c>
      <c r="BH98" s="12">
        <f>IFERROR(MATCH(AP98&amp;AQ98&amp;A98&amp;B98&amp;BG98,'Cal Data'!$AR$45:$AR$1147,0),0)</f>
        <v>22</v>
      </c>
      <c r="BI98" s="12">
        <f t="shared" si="122"/>
        <v>1</v>
      </c>
      <c r="BJ98" s="12" t="str">
        <f>INDEX('Ref Z list'!$D$10:$D$35,BI98)</f>
        <v>0m</v>
      </c>
      <c r="BK98" s="12" t="str">
        <f>IF(INDEX('Ref Z list'!$D$10:$D$35,BI98+1)=0,BJ98,INDEX('Ref Z list'!$D$10:$D$35,BI98+1))</f>
        <v>1m</v>
      </c>
      <c r="BL98" s="12">
        <f>INDEX('Ref Z list'!$C$10:$C$35,BI98)</f>
        <v>0</v>
      </c>
      <c r="BM98" s="12">
        <f>INDEX('Ref Z list'!$C$10:$C$35,BI98+1)</f>
        <v>1E-3</v>
      </c>
      <c r="BN98" s="14" t="str">
        <f t="shared" si="123"/>
        <v>100mHz1m0m</v>
      </c>
      <c r="BO98" s="14" t="str">
        <f t="shared" si="124"/>
        <v>100mHz1m1m</v>
      </c>
      <c r="BP98" s="12">
        <f>IFERROR(MATCH(BN98,'Cal Data'!$AR$45:$AR$1147,0),0)</f>
        <v>4</v>
      </c>
      <c r="BQ98" s="12">
        <f>IFERROR(MATCH(BO98,'Cal Data'!$AR$45:$AR$1147,0),0)</f>
        <v>22</v>
      </c>
      <c r="BS98" s="14" t="str">
        <f>INDEX('Cal Data'!AR$45:AR$1147,$BP98)</f>
        <v>100mHz1m0m</v>
      </c>
      <c r="BT98" s="14">
        <f>INDEX('Cal Data'!AS$45:AS$1147,$BP98)</f>
        <v>0</v>
      </c>
      <c r="BU98" s="14">
        <f>INDEX('Cal Data'!AT$45:AT$1147,$BP98)</f>
        <v>2.4823745314391681E-4</v>
      </c>
      <c r="BV98" s="14">
        <f>INDEX('Cal Data'!AU$45:AU$1147,$BP98)</f>
        <v>0</v>
      </c>
      <c r="BW98" s="14">
        <f>INDEX('Cal Data'!AV$45:AV$1147,$BP98)</f>
        <v>2.6528375373578742E-3</v>
      </c>
      <c r="BX98" s="14" t="str">
        <f>INDEX('Cal Data'!AR$45:AR$1147,$BQ98)</f>
        <v>100mHz1m1m</v>
      </c>
      <c r="BY98" s="14">
        <f>INDEX('Cal Data'!AS$45:AS$1147,$BQ98)</f>
        <v>-1.4534360184576683E-9</v>
      </c>
      <c r="BZ98" s="14">
        <f>INDEX('Cal Data'!AT$45:AT$1147,$BQ98)</f>
        <v>1.5120182573859723E-3</v>
      </c>
      <c r="CA98" s="14">
        <f>INDEX('Cal Data'!AU$45:AU$1147,$BQ98)</f>
        <v>2.1633905649145967E-8</v>
      </c>
      <c r="CB98" s="14">
        <f>INDEX('Cal Data'!AV$45:AV$1147,$BQ98)</f>
        <v>2.6729800208174907E-3</v>
      </c>
      <c r="CD98" s="14">
        <f t="shared" si="89"/>
        <v>-6.2093786895782569E-10</v>
      </c>
      <c r="CE98" s="14">
        <f t="shared" si="90"/>
        <v>1.5120182573859723E-3</v>
      </c>
      <c r="CF98" s="14">
        <f t="shared" si="91"/>
        <v>2.1633905649145967E-8</v>
      </c>
      <c r="CG98" s="14">
        <f t="shared" si="92"/>
        <v>2.6614428220736092E-3</v>
      </c>
      <c r="CI98" s="14">
        <f t="shared" si="93"/>
        <v>4.3503333539594964E-5</v>
      </c>
      <c r="CJ98" s="14">
        <f t="shared" si="94"/>
        <v>1.5120210960070924E-3</v>
      </c>
      <c r="CK98" s="14">
        <f t="shared" si="95"/>
        <v>4.2502149616798244E-4</v>
      </c>
      <c r="CL98" s="14">
        <f t="shared" si="96"/>
        <v>2.6614451625835167E-3</v>
      </c>
      <c r="CN98">
        <f>INDEX('Cal Data'!BB$45:BB$1039,$BP98)</f>
        <v>1</v>
      </c>
      <c r="CO98">
        <f>INDEX('Cal Data'!BC$45:BC$1039,$BP98)</f>
        <v>2.0998779133927885E-3</v>
      </c>
      <c r="CP98">
        <f>INDEX('Cal Data'!BD$45:BD$1039,$BP98)</f>
        <v>2.1632134400412537E-5</v>
      </c>
      <c r="CQ98">
        <f>INDEX('Cal Data'!BE$45:BE$1039,$BP98)</f>
        <v>2.9659823926725115E-3</v>
      </c>
      <c r="CR98" t="str">
        <f>INDEX('Cal Data'!BF$45:BF$1039,$BP98)</f>
        <v>OK</v>
      </c>
      <c r="CS98">
        <f>INDEX('Cal Data'!BB$45:BB$1039,$BQ98)</f>
        <v>0.99999854444228387</v>
      </c>
      <c r="CT98">
        <f>INDEX('Cal Data'!BC$45:BC$1039,$BQ98)</f>
        <v>2.0998779133927885E-3</v>
      </c>
      <c r="CU98">
        <f>INDEX('Cal Data'!BD$45:BD$1039,$BQ98)</f>
        <v>2.1632134400412537E-5</v>
      </c>
      <c r="CV98">
        <f>INDEX('Cal Data'!BE$45:BE$1039,$BQ98)</f>
        <v>2.9659823926725115E-3</v>
      </c>
      <c r="CW98" t="str">
        <f>INDEX('Cal Data'!BF$45:BF$1039,$BQ98)</f>
        <v>OK</v>
      </c>
      <c r="CY98" s="14">
        <f t="shared" si="97"/>
        <v>0.99999937815569795</v>
      </c>
      <c r="CZ98" s="14">
        <f t="shared" si="98"/>
        <v>2.0998779133927885E-3</v>
      </c>
      <c r="DA98" s="14">
        <f t="shared" si="99"/>
        <v>2.1632134400412537E-5</v>
      </c>
      <c r="DB98" s="14">
        <f t="shared" si="100"/>
        <v>2.9659823926725115E-3</v>
      </c>
      <c r="DD98" s="14">
        <f t="shared" si="101"/>
        <v>4.2722037636721389E-4</v>
      </c>
      <c r="DE98" s="14">
        <f t="shared" si="102"/>
        <v>3.6363316392720351E-6</v>
      </c>
      <c r="DF98" s="23">
        <f t="shared" si="103"/>
        <v>1.468810967510048</v>
      </c>
      <c r="DG98" s="23">
        <f t="shared" si="104"/>
        <v>7.4865764178477477E-3</v>
      </c>
      <c r="DH98" s="14">
        <f t="shared" si="125"/>
        <v>4.3494733766175967E-5</v>
      </c>
      <c r="DI98" s="14">
        <f t="shared" si="126"/>
        <v>3.2032640285897885E-6</v>
      </c>
      <c r="DJ98" s="14">
        <f t="shared" si="127"/>
        <v>4.2500053896195631E-4</v>
      </c>
      <c r="DK98" s="14">
        <f t="shared" si="128"/>
        <v>3.6320634664383901E-6</v>
      </c>
    </row>
    <row r="99" spans="1:115" x14ac:dyDescent="0.25">
      <c r="A99" s="7">
        <v>10</v>
      </c>
      <c r="B99" s="7" t="s">
        <v>3</v>
      </c>
      <c r="C99" s="10">
        <v>2000</v>
      </c>
      <c r="D99" s="41"/>
      <c r="E99" s="19">
        <v>-5.6983553355378174</v>
      </c>
      <c r="F99" s="19">
        <v>2.5179573877137629E-4</v>
      </c>
      <c r="G99" s="19">
        <v>-1.2001739588196336</v>
      </c>
      <c r="H99" s="19">
        <v>7.964372770012185E-4</v>
      </c>
      <c r="I99" s="8" t="s">
        <v>3</v>
      </c>
      <c r="J99" s="33"/>
      <c r="K99" s="19">
        <v>1.5773054093196571E-3</v>
      </c>
      <c r="L99" s="19">
        <v>1.9319726673612558E-4</v>
      </c>
      <c r="M99" s="19">
        <v>-7.0872862370434137E-4</v>
      </c>
      <c r="N99" s="19">
        <v>1.5415975310730373E-3</v>
      </c>
      <c r="O99" s="8" t="s">
        <v>3</v>
      </c>
      <c r="Q99" s="20">
        <f t="shared" si="79"/>
        <v>-5.7000017913338414</v>
      </c>
      <c r="R99" s="20">
        <f t="shared" si="80"/>
        <v>2.4703877411852071E-3</v>
      </c>
      <c r="S99" s="20">
        <f t="shared" si="81"/>
        <v>-1.1999967430479566</v>
      </c>
      <c r="T99" s="20">
        <f t="shared" si="82"/>
        <v>6.1404995497242997E-3</v>
      </c>
      <c r="U99" s="42" t="str">
        <f t="shared" si="83"/>
        <v>m</v>
      </c>
      <c r="W99" s="56" t="str">
        <f t="shared" si="105"/>
        <v>OK</v>
      </c>
      <c r="Y99" s="20">
        <v>-5.7</v>
      </c>
      <c r="Z99" s="20"/>
      <c r="AA99" s="20">
        <v>-1.2</v>
      </c>
      <c r="AB99" s="20"/>
      <c r="AC99" t="str">
        <f t="shared" si="106"/>
        <v>m</v>
      </c>
      <c r="AE99" s="20">
        <f t="shared" si="107"/>
        <v>-1.7913338412611779E-6</v>
      </c>
      <c r="AF99" s="20">
        <f t="shared" si="84"/>
        <v>2.4703877411852071E-3</v>
      </c>
      <c r="AG99" s="20">
        <f t="shared" si="108"/>
        <v>3.2569520433956001E-6</v>
      </c>
      <c r="AH99" s="20">
        <f t="shared" si="85"/>
        <v>6.1404995497242997E-3</v>
      </c>
      <c r="AI99" t="str">
        <f t="shared" si="109"/>
        <v>m</v>
      </c>
      <c r="AJ99" s="20">
        <f t="shared" si="110"/>
        <v>6.7359052863480429E-5</v>
      </c>
      <c r="AK99" s="20"/>
      <c r="AL99" s="20">
        <f t="shared" si="111"/>
        <v>5.3476980407074493E-4</v>
      </c>
      <c r="AM99" s="20"/>
      <c r="AN99" t="str">
        <f t="shared" si="112"/>
        <v>m</v>
      </c>
      <c r="AP99" s="11">
        <f t="shared" si="86"/>
        <v>2</v>
      </c>
      <c r="AQ99" s="11" t="str">
        <f t="shared" si="87"/>
        <v>kHz</v>
      </c>
      <c r="AR99" s="12">
        <f t="shared" si="88"/>
        <v>1E-3</v>
      </c>
      <c r="AS99" s="13">
        <f t="shared" si="113"/>
        <v>-5.6999326409471369E-3</v>
      </c>
      <c r="AT99" s="13">
        <f t="shared" si="114"/>
        <v>3.1737403475667768E-7</v>
      </c>
      <c r="AU99" s="13">
        <f t="shared" si="115"/>
        <v>-1.1994652301959292E-3</v>
      </c>
      <c r="AV99" s="13">
        <f t="shared" si="116"/>
        <v>1.7351758654406188E-6</v>
      </c>
      <c r="AW99" s="17">
        <f t="shared" si="117"/>
        <v>5.8247702915894956E-3</v>
      </c>
      <c r="AX99" s="14">
        <f t="shared" si="118"/>
        <v>4.7342331574141235E-7</v>
      </c>
      <c r="AY99" s="17">
        <f t="shared" si="119"/>
        <v>-2.9341838850595474</v>
      </c>
      <c r="AZ99" s="13">
        <f t="shared" si="120"/>
        <v>2.9172730102659805E-4</v>
      </c>
      <c r="BB99" s="12">
        <f>IFERROR(MATCH(AW99 - 0.000001,'Ref Z list'!$C$10:$C$35,1),1)</f>
        <v>3</v>
      </c>
      <c r="BC99" s="12" t="str">
        <f>INDEX('Ref Z list'!$D$10:$D$35,BB99)</f>
        <v>3m</v>
      </c>
      <c r="BD99" s="12">
        <f>INDEX('Ref Z list'!$C$10:$C$35,BB99)</f>
        <v>3.0000000000000001E-3</v>
      </c>
      <c r="BE99" s="12">
        <f>IFERROR(MATCH(AP99&amp;AQ99&amp;A99&amp;B99&amp;BC99,'Cal Data'!$AR$45:$AR$1147,0),0)</f>
        <v>89</v>
      </c>
      <c r="BF99" s="12">
        <f t="shared" si="121"/>
        <v>3</v>
      </c>
      <c r="BG99" s="12" t="str">
        <f>INDEX('Ref Z list'!$D$10:$D$35,BF99+1)</f>
        <v>10m</v>
      </c>
      <c r="BH99" s="12">
        <f>IFERROR(MATCH(AP99&amp;AQ99&amp;A99&amp;B99&amp;BG99,'Cal Data'!$AR$45:$AR$1147,0),0)</f>
        <v>107</v>
      </c>
      <c r="BI99" s="12">
        <f t="shared" si="122"/>
        <v>3</v>
      </c>
      <c r="BJ99" s="12" t="str">
        <f>INDEX('Ref Z list'!$D$10:$D$35,BI99)</f>
        <v>3m</v>
      </c>
      <c r="BK99" s="12" t="str">
        <f>IF(INDEX('Ref Z list'!$D$10:$D$35,BI99+1)=0,BJ99,INDEX('Ref Z list'!$D$10:$D$35,BI99+1))</f>
        <v>10m</v>
      </c>
      <c r="BL99" s="12">
        <f>INDEX('Ref Z list'!$C$10:$C$35,BI99)</f>
        <v>3.0000000000000001E-3</v>
      </c>
      <c r="BM99" s="12">
        <f>INDEX('Ref Z list'!$C$10:$C$35,BI99+1)</f>
        <v>0.01</v>
      </c>
      <c r="BN99" s="14" t="str">
        <f t="shared" si="123"/>
        <v>2kHz10m3m</v>
      </c>
      <c r="BO99" s="14" t="str">
        <f t="shared" si="124"/>
        <v>2kHz10m10m</v>
      </c>
      <c r="BP99" s="12">
        <f>IFERROR(MATCH(BN99,'Cal Data'!$AR$45:$AR$1147,0),0)</f>
        <v>89</v>
      </c>
      <c r="BQ99" s="12">
        <f>IFERROR(MATCH(BO99,'Cal Data'!$AR$45:$AR$1147,0),0)</f>
        <v>107</v>
      </c>
      <c r="BS99" s="14" t="str">
        <f>INDEX('Cal Data'!AR$45:AR$1147,$BP99)</f>
        <v>2kHz10m3m</v>
      </c>
      <c r="BT99" s="14">
        <f>INDEX('Cal Data'!AS$45:AS$1147,$BP99)</f>
        <v>7.5923772999923061E-8</v>
      </c>
      <c r="BU99" s="14">
        <f>INDEX('Cal Data'!AT$45:AT$1147,$BP99)</f>
        <v>2.0258666020342552E-3</v>
      </c>
      <c r="BV99" s="14">
        <f>INDEX('Cal Data'!AU$45:AU$1147,$BP99)</f>
        <v>3.0754099712500298E-7</v>
      </c>
      <c r="BW99" s="14">
        <f>INDEX('Cal Data'!AV$45:AV$1147,$BP99)</f>
        <v>1.746767838402804E-3</v>
      </c>
      <c r="BX99" s="14" t="str">
        <f>INDEX('Cal Data'!AR$45:AR$1147,$BQ99)</f>
        <v>2kHz10m10m</v>
      </c>
      <c r="BY99" s="14">
        <f>INDEX('Cal Data'!AS$45:AS$1147,$BQ99)</f>
        <v>3.578388438185004E-7</v>
      </c>
      <c r="BZ99" s="14">
        <f>INDEX('Cal Data'!AT$45:AT$1147,$BQ99)</f>
        <v>1.7524998210556916E-3</v>
      </c>
      <c r="CA99" s="14">
        <f>INDEX('Cal Data'!AU$45:AU$1147,$BQ99)</f>
        <v>7.0124433585084687E-7</v>
      </c>
      <c r="CB99" s="14">
        <f>INDEX('Cal Data'!AV$45:AV$1147,$BQ99)</f>
        <v>3.5238736520597129E-3</v>
      </c>
      <c r="CD99" s="14">
        <f t="shared" si="89"/>
        <v>1.8968738968558964E-7</v>
      </c>
      <c r="CE99" s="14">
        <f t="shared" si="90"/>
        <v>1.7524998210556916E-3</v>
      </c>
      <c r="CF99" s="14">
        <f t="shared" si="91"/>
        <v>4.6641549640105441E-7</v>
      </c>
      <c r="CG99" s="14">
        <f t="shared" si="92"/>
        <v>2.463898653749806E-3</v>
      </c>
      <c r="CI99" s="14">
        <f t="shared" si="93"/>
        <v>-5.6997429535574516E-3</v>
      </c>
      <c r="CJ99" s="14">
        <f t="shared" si="94"/>
        <v>1.7524999360072292E-3</v>
      </c>
      <c r="CK99" s="14">
        <f t="shared" si="95"/>
        <v>-1.1989988146995281E-3</v>
      </c>
      <c r="CL99" s="14">
        <f t="shared" si="96"/>
        <v>2.4639010977089244E-3</v>
      </c>
      <c r="CN99">
        <f>INDEX('Cal Data'!BB$45:BB$1039,$BP99)</f>
        <v>1.0000265065918585</v>
      </c>
      <c r="CO99">
        <f>INDEX('Cal Data'!BC$45:BC$1039,$BP99)</f>
        <v>8.738287689119287E-4</v>
      </c>
      <c r="CP99">
        <f>INDEX('Cal Data'!BD$45:BD$1039,$BP99)</f>
        <v>9.9684309811033656E-5</v>
      </c>
      <c r="CQ99">
        <f>INDEX('Cal Data'!BE$45:BE$1039,$BP99)</f>
        <v>1.1986566680693732E-3</v>
      </c>
      <c r="CR99" t="str">
        <f>INDEX('Cal Data'!BF$45:BF$1039,$BP99)</f>
        <v>OK</v>
      </c>
      <c r="CS99">
        <f>INDEX('Cal Data'!BB$45:BB$1039,$BQ99)</f>
        <v>1.0000361841239924</v>
      </c>
      <c r="CT99">
        <f>INDEX('Cal Data'!BC$45:BC$1039,$BQ99)</f>
        <v>3.3204391838346343E-4</v>
      </c>
      <c r="CU99">
        <f>INDEX('Cal Data'!BD$45:BD$1039,$BQ99)</f>
        <v>6.7873466406694061E-5</v>
      </c>
      <c r="CV99">
        <f>INDEX('Cal Data'!BE$45:BE$1039,$BQ99)</f>
        <v>4.6413953302673947E-4</v>
      </c>
      <c r="CW99" t="str">
        <f>INDEX('Cal Data'!BF$45:BF$1039,$BQ99)</f>
        <v>OK</v>
      </c>
      <c r="CY99" s="14">
        <f t="shared" si="97"/>
        <v>1.0000304118497538</v>
      </c>
      <c r="CZ99" s="14">
        <f t="shared" si="98"/>
        <v>3.3204391838346343E-4</v>
      </c>
      <c r="DA99" s="14">
        <f t="shared" si="99"/>
        <v>8.6847406182607355E-5</v>
      </c>
      <c r="DB99" s="14">
        <f t="shared" si="100"/>
        <v>9.0225064210767872E-4</v>
      </c>
      <c r="DD99" s="14">
        <f t="shared" si="101"/>
        <v>5.8249474336284539E-3</v>
      </c>
      <c r="DE99" s="14">
        <f t="shared" si="102"/>
        <v>2.1534117707300316E-6</v>
      </c>
      <c r="DF99" s="23">
        <f t="shared" si="103"/>
        <v>-2.9340970376533648</v>
      </c>
      <c r="DG99" s="23">
        <f t="shared" si="104"/>
        <v>1.0744652129505039E-3</v>
      </c>
      <c r="DH99" s="14">
        <f t="shared" si="125"/>
        <v>-5.7000017913338419E-3</v>
      </c>
      <c r="DI99" s="14">
        <f t="shared" si="126"/>
        <v>2.4703877411852071E-6</v>
      </c>
      <c r="DJ99" s="14">
        <f t="shared" si="127"/>
        <v>-1.1999967430479565E-3</v>
      </c>
      <c r="DK99" s="14">
        <f t="shared" si="128"/>
        <v>6.1404995497242994E-6</v>
      </c>
    </row>
    <row r="100" spans="1:115" x14ac:dyDescent="0.25">
      <c r="A100" s="7">
        <v>3</v>
      </c>
      <c r="B100" s="7" t="s">
        <v>3</v>
      </c>
      <c r="C100" s="10">
        <v>200</v>
      </c>
      <c r="D100" s="41"/>
      <c r="E100" s="19">
        <v>1.158874423248335</v>
      </c>
      <c r="F100" s="19">
        <v>1.0838825807491514E-3</v>
      </c>
      <c r="G100" s="19">
        <v>-0.96905890972296227</v>
      </c>
      <c r="H100" s="19">
        <v>6.5608089513682466E-4</v>
      </c>
      <c r="I100" s="8" t="s">
        <v>3</v>
      </c>
      <c r="J100" s="33"/>
      <c r="K100" s="19">
        <v>-1.0763666943248663E-3</v>
      </c>
      <c r="L100" s="19">
        <v>1.9075409165731263E-3</v>
      </c>
      <c r="M100" s="19">
        <v>9.5034564262172318E-5</v>
      </c>
      <c r="N100" s="19">
        <v>1.4787076010572649E-4</v>
      </c>
      <c r="O100" s="8" t="s">
        <v>3</v>
      </c>
      <c r="Q100" s="20">
        <f t="shared" si="79"/>
        <v>1.1600000054484758</v>
      </c>
      <c r="R100" s="20">
        <f t="shared" si="80"/>
        <v>3.6232340698118932E-3</v>
      </c>
      <c r="S100" s="20">
        <f t="shared" si="81"/>
        <v>-0.96900000847183954</v>
      </c>
      <c r="T100" s="20">
        <f t="shared" si="82"/>
        <v>3.5886103975278768E-3</v>
      </c>
      <c r="U100" s="42" t="str">
        <f t="shared" si="83"/>
        <v>m</v>
      </c>
      <c r="W100" s="56" t="str">
        <f t="shared" si="105"/>
        <v>OK</v>
      </c>
      <c r="Y100" s="20">
        <v>1.1599999999999999</v>
      </c>
      <c r="Z100" s="20"/>
      <c r="AA100" s="20">
        <v>-0.96899999999999997</v>
      </c>
      <c r="AB100" s="20"/>
      <c r="AC100" t="str">
        <f t="shared" si="106"/>
        <v>m</v>
      </c>
      <c r="AE100" s="20">
        <f t="shared" si="107"/>
        <v>5.4484758926776067E-9</v>
      </c>
      <c r="AF100" s="20">
        <f t="shared" si="84"/>
        <v>3.6232340698118932E-3</v>
      </c>
      <c r="AG100" s="20">
        <f t="shared" si="108"/>
        <v>-8.471839563206629E-9</v>
      </c>
      <c r="AH100" s="20">
        <f t="shared" si="85"/>
        <v>3.5886103975278768E-3</v>
      </c>
      <c r="AI100" t="str">
        <f t="shared" si="109"/>
        <v>m</v>
      </c>
      <c r="AJ100" s="20">
        <f t="shared" si="110"/>
        <v>-4.9210057340154378E-5</v>
      </c>
      <c r="AK100" s="20"/>
      <c r="AL100" s="20">
        <f t="shared" si="111"/>
        <v>-1.5394428722448339E-4</v>
      </c>
      <c r="AM100" s="20"/>
      <c r="AN100" t="str">
        <f t="shared" si="112"/>
        <v>m</v>
      </c>
      <c r="AP100" s="11">
        <f t="shared" si="86"/>
        <v>200</v>
      </c>
      <c r="AQ100" s="11" t="str">
        <f t="shared" si="87"/>
        <v>Hz</v>
      </c>
      <c r="AR100" s="12">
        <f t="shared" si="88"/>
        <v>1E-3</v>
      </c>
      <c r="AS100" s="13">
        <f t="shared" si="113"/>
        <v>1.1599507899426598E-3</v>
      </c>
      <c r="AT100" s="13">
        <f t="shared" si="114"/>
        <v>2.1939721505187989E-6</v>
      </c>
      <c r="AU100" s="13">
        <f t="shared" si="115"/>
        <v>-9.6915394428722453E-4</v>
      </c>
      <c r="AV100" s="13">
        <f t="shared" si="116"/>
        <v>6.7253840236657298E-7</v>
      </c>
      <c r="AW100" s="17">
        <f t="shared" si="117"/>
        <v>1.5115373640158833E-3</v>
      </c>
      <c r="AX100" s="14">
        <f t="shared" si="118"/>
        <v>1.7379933487606937E-6</v>
      </c>
      <c r="AY100" s="17">
        <f t="shared" si="119"/>
        <v>-0.69602324849585684</v>
      </c>
      <c r="AZ100" s="13">
        <f t="shared" si="120"/>
        <v>9.9130822360702286E-4</v>
      </c>
      <c r="BB100" s="12">
        <f>IFERROR(MATCH(AW100 - 0.000001,'Ref Z list'!$C$10:$C$35,1),1)</f>
        <v>2</v>
      </c>
      <c r="BC100" s="12" t="str">
        <f>INDEX('Ref Z list'!$D$10:$D$35,BB100)</f>
        <v>1m</v>
      </c>
      <c r="BD100" s="12">
        <f>INDEX('Ref Z list'!$C$10:$C$35,BB100)</f>
        <v>1E-3</v>
      </c>
      <c r="BE100" s="12">
        <f>IFERROR(MATCH(AP100&amp;AQ100&amp;A100&amp;B100&amp;BC100,'Cal Data'!$AR$45:$AR$1147,0),0)</f>
        <v>50</v>
      </c>
      <c r="BF100" s="12">
        <f t="shared" si="121"/>
        <v>2</v>
      </c>
      <c r="BG100" s="12" t="str">
        <f>INDEX('Ref Z list'!$D$10:$D$35,BF100+1)</f>
        <v>3m</v>
      </c>
      <c r="BH100" s="12">
        <f>IFERROR(MATCH(AP100&amp;AQ100&amp;A100&amp;B100&amp;BG100,'Cal Data'!$AR$45:$AR$1147,0),0)</f>
        <v>68</v>
      </c>
      <c r="BI100" s="12">
        <f t="shared" si="122"/>
        <v>2</v>
      </c>
      <c r="BJ100" s="12" t="str">
        <f>INDEX('Ref Z list'!$D$10:$D$35,BI100)</f>
        <v>1m</v>
      </c>
      <c r="BK100" s="12" t="str">
        <f>IF(INDEX('Ref Z list'!$D$10:$D$35,BI100+1)=0,BJ100,INDEX('Ref Z list'!$D$10:$D$35,BI100+1))</f>
        <v>3m</v>
      </c>
      <c r="BL100" s="12">
        <f>INDEX('Ref Z list'!$C$10:$C$35,BI100)</f>
        <v>1E-3</v>
      </c>
      <c r="BM100" s="12">
        <f>INDEX('Ref Z list'!$C$10:$C$35,BI100+1)</f>
        <v>3.0000000000000001E-3</v>
      </c>
      <c r="BN100" s="14" t="str">
        <f t="shared" si="123"/>
        <v>200Hz3m1m</v>
      </c>
      <c r="BO100" s="14" t="str">
        <f t="shared" si="124"/>
        <v>200Hz3m3m</v>
      </c>
      <c r="BP100" s="12">
        <f>IFERROR(MATCH(BN100,'Cal Data'!$AR$45:$AR$1147,0),0)</f>
        <v>50</v>
      </c>
      <c r="BQ100" s="12">
        <f>IFERROR(MATCH(BO100,'Cal Data'!$AR$45:$AR$1147,0),0)</f>
        <v>68</v>
      </c>
      <c r="BS100" s="14" t="str">
        <f>INDEX('Cal Data'!AR$45:AR$1147,$BP100)</f>
        <v>200Hz3m1m</v>
      </c>
      <c r="BT100" s="14">
        <f>INDEX('Cal Data'!AS$45:AS$1147,$BP100)</f>
        <v>-4.358260226062366E-8</v>
      </c>
      <c r="BU100" s="14">
        <f>INDEX('Cal Data'!AT$45:AT$1147,$BP100)</f>
        <v>2.5580039302203379E-3</v>
      </c>
      <c r="BV100" s="14">
        <f>INDEX('Cal Data'!AU$45:AU$1147,$BP100)</f>
        <v>9.9996147700307566E-8</v>
      </c>
      <c r="BW100" s="14">
        <f>INDEX('Cal Data'!AV$45:AV$1147,$BP100)</f>
        <v>6.4256644972743228E-4</v>
      </c>
      <c r="BX100" s="14" t="str">
        <f>INDEX('Cal Data'!AR$45:AR$1147,$BQ100)</f>
        <v>200Hz3m3m</v>
      </c>
      <c r="BY100" s="14">
        <f>INDEX('Cal Data'!AS$45:AS$1147,$BQ100)</f>
        <v>-9.4685980136805653E-8</v>
      </c>
      <c r="BZ100" s="14">
        <f>INDEX('Cal Data'!AT$45:AT$1147,$BQ100)</f>
        <v>6.7677523391382831E-4</v>
      </c>
      <c r="CA100" s="14">
        <f>INDEX('Cal Data'!AU$45:AU$1147,$BQ100)</f>
        <v>2.887003443256188E-7</v>
      </c>
      <c r="CB100" s="14">
        <f>INDEX('Cal Data'!AV$45:AV$1147,$BQ100)</f>
        <v>7.1570279492928063E-5</v>
      </c>
      <c r="CD100" s="14">
        <f t="shared" si="89"/>
        <v>-5.6653245866168533E-8</v>
      </c>
      <c r="CE100" s="14">
        <f t="shared" si="90"/>
        <v>6.7677523391382831E-4</v>
      </c>
      <c r="CF100" s="14">
        <f t="shared" si="91"/>
        <v>1.4826077136053089E-7</v>
      </c>
      <c r="CG100" s="14">
        <f t="shared" si="92"/>
        <v>4.9652351183497091E-4</v>
      </c>
      <c r="CI100" s="14">
        <f t="shared" si="93"/>
        <v>1.1598941366967935E-3</v>
      </c>
      <c r="CJ100" s="14">
        <f t="shared" si="94"/>
        <v>6.7678945861641938E-4</v>
      </c>
      <c r="CK100" s="14">
        <f t="shared" si="95"/>
        <v>-9.6900568351586402E-4</v>
      </c>
      <c r="CL100" s="14">
        <f t="shared" si="96"/>
        <v>4.9652533373086124E-4</v>
      </c>
      <c r="CN100">
        <f>INDEX('Cal Data'!BB$45:BB$1039,$BP100)</f>
        <v>0.99995662137038732</v>
      </c>
      <c r="CO100">
        <f>INDEX('Cal Data'!BC$45:BC$1039,$BP100)</f>
        <v>4.4875583067038437E-3</v>
      </c>
      <c r="CP100">
        <f>INDEX('Cal Data'!BD$45:BD$1039,$BP100)</f>
        <v>9.9998679556618456E-5</v>
      </c>
      <c r="CQ100">
        <f>INDEX('Cal Data'!BE$45:BE$1039,$BP100)</f>
        <v>1.4006447151601192E-3</v>
      </c>
      <c r="CR100" t="str">
        <f>INDEX('Cal Data'!BF$45:BF$1039,$BP100)</f>
        <v>OK</v>
      </c>
      <c r="CS100">
        <f>INDEX('Cal Data'!BB$45:BB$1039,$BQ100)</f>
        <v>0.99996863503685574</v>
      </c>
      <c r="CT100">
        <f>INDEX('Cal Data'!BC$45:BC$1039,$BQ100)</f>
        <v>8.425501602758287E-4</v>
      </c>
      <c r="CU100">
        <f>INDEX('Cal Data'!BD$45:BD$1039,$BQ100)</f>
        <v>9.6221919813429483E-5</v>
      </c>
      <c r="CV100">
        <f>INDEX('Cal Data'!BE$45:BE$1039,$BQ100)</f>
        <v>6.3871751531270604E-4</v>
      </c>
      <c r="CW100" t="str">
        <f>INDEX('Cal Data'!BF$45:BF$1039,$BQ100)</f>
        <v>OK</v>
      </c>
      <c r="CY100" s="14">
        <f t="shared" si="97"/>
        <v>0.99995969409002605</v>
      </c>
      <c r="CZ100" s="14">
        <f t="shared" si="98"/>
        <v>8.425501602758287E-4</v>
      </c>
      <c r="DA100" s="14">
        <f t="shared" si="99"/>
        <v>9.903270269484236E-5</v>
      </c>
      <c r="DB100" s="14">
        <f t="shared" si="100"/>
        <v>1.2057675994691448E-3</v>
      </c>
      <c r="DD100" s="14">
        <f t="shared" si="101"/>
        <v>1.5114764401269671E-3</v>
      </c>
      <c r="DE100" s="14">
        <f t="shared" si="102"/>
        <v>3.7019458475946248E-6</v>
      </c>
      <c r="DF100" s="23">
        <f t="shared" si="103"/>
        <v>-0.69592421579316199</v>
      </c>
      <c r="DG100" s="23">
        <f t="shared" si="104"/>
        <v>2.3204834583968117E-3</v>
      </c>
      <c r="DH100" s="14">
        <f t="shared" si="125"/>
        <v>1.1600000054484759E-3</v>
      </c>
      <c r="DI100" s="14">
        <f t="shared" si="126"/>
        <v>3.6232340698118931E-6</v>
      </c>
      <c r="DJ100" s="14">
        <f t="shared" si="127"/>
        <v>-9.6900000847183958E-4</v>
      </c>
      <c r="DK100" s="14">
        <f t="shared" si="128"/>
        <v>3.588610397527877E-6</v>
      </c>
    </row>
    <row r="101" spans="1:115" x14ac:dyDescent="0.25">
      <c r="A101" s="7">
        <v>1</v>
      </c>
      <c r="B101" s="7" t="s">
        <v>3</v>
      </c>
      <c r="C101" s="10">
        <v>0.02</v>
      </c>
      <c r="D101" s="41"/>
      <c r="E101" s="19">
        <v>-0.39101957182454294</v>
      </c>
      <c r="F101" s="19">
        <v>1.5485024047493911E-3</v>
      </c>
      <c r="G101" s="19">
        <v>0.14169947286082363</v>
      </c>
      <c r="H101" s="19">
        <v>4.25528855504761E-4</v>
      </c>
      <c r="I101" s="8" t="s">
        <v>3</v>
      </c>
      <c r="J101" s="33"/>
      <c r="K101" s="19">
        <v>-1.0323917895549834E-3</v>
      </c>
      <c r="L101" s="19">
        <v>6.3421969230224157E-4</v>
      </c>
      <c r="M101" s="19">
        <v>-1.2993543171594731E-3</v>
      </c>
      <c r="N101" s="19">
        <v>1.650216230470108E-3</v>
      </c>
      <c r="O101" s="8" t="s">
        <v>3</v>
      </c>
      <c r="Q101" s="20">
        <f t="shared" si="79"/>
        <v>-0.39000160527942107</v>
      </c>
      <c r="R101" s="20">
        <f t="shared" si="80"/>
        <v>3.7238515680311918E-3</v>
      </c>
      <c r="S101" s="20">
        <f t="shared" si="81"/>
        <v>0.14299562325378701</v>
      </c>
      <c r="T101" s="20">
        <f t="shared" si="82"/>
        <v>3.7480355113670132E-3</v>
      </c>
      <c r="U101" s="42" t="str">
        <f t="shared" si="83"/>
        <v>m</v>
      </c>
      <c r="W101" s="56" t="str">
        <f t="shared" si="105"/>
        <v>OK</v>
      </c>
      <c r="Y101" s="20">
        <v>-0.38999999999999996</v>
      </c>
      <c r="Z101" s="20"/>
      <c r="AA101" s="20">
        <v>0.14300000000000002</v>
      </c>
      <c r="AB101" s="20"/>
      <c r="AC101" t="str">
        <f t="shared" si="106"/>
        <v>m</v>
      </c>
      <c r="AE101" s="20">
        <f t="shared" si="107"/>
        <v>-1.6052794211129928E-6</v>
      </c>
      <c r="AF101" s="20">
        <f t="shared" si="84"/>
        <v>3.7238515680311918E-3</v>
      </c>
      <c r="AG101" s="20">
        <f t="shared" si="108"/>
        <v>-4.3767462130084311E-6</v>
      </c>
      <c r="AH101" s="20">
        <f t="shared" si="85"/>
        <v>3.7480355113670132E-3</v>
      </c>
      <c r="AI101" t="str">
        <f t="shared" si="109"/>
        <v>m</v>
      </c>
      <c r="AJ101" s="20">
        <f t="shared" si="110"/>
        <v>1.2819965012011991E-5</v>
      </c>
      <c r="AK101" s="20"/>
      <c r="AL101" s="20">
        <f t="shared" si="111"/>
        <v>-1.1728220169204828E-6</v>
      </c>
      <c r="AM101" s="20"/>
      <c r="AN101" t="str">
        <f t="shared" si="112"/>
        <v>m</v>
      </c>
      <c r="AP101" s="11">
        <f t="shared" si="86"/>
        <v>20</v>
      </c>
      <c r="AQ101" s="11" t="str">
        <f t="shared" si="87"/>
        <v>mHz</v>
      </c>
      <c r="AR101" s="12">
        <f t="shared" si="88"/>
        <v>1E-3</v>
      </c>
      <c r="AS101" s="13">
        <f t="shared" si="113"/>
        <v>-3.8998718003498795E-4</v>
      </c>
      <c r="AT101" s="13">
        <f t="shared" si="114"/>
        <v>1.6733482350122456E-6</v>
      </c>
      <c r="AU101" s="13">
        <f t="shared" si="115"/>
        <v>1.4299882717798309E-4</v>
      </c>
      <c r="AV101" s="13">
        <f t="shared" si="116"/>
        <v>1.704197293207029E-6</v>
      </c>
      <c r="AW101" s="17">
        <f t="shared" si="117"/>
        <v>4.153777379276853E-4</v>
      </c>
      <c r="AX101" s="14">
        <f t="shared" si="118"/>
        <v>1.6770339969611758E-6</v>
      </c>
      <c r="AY101" s="17">
        <f t="shared" si="119"/>
        <v>2.7901398856448365</v>
      </c>
      <c r="AZ101" s="13">
        <f t="shared" si="120"/>
        <v>4.0940335744075419E-3</v>
      </c>
      <c r="BB101" s="12">
        <f>IFERROR(MATCH(AW101 - 0.000001,'Ref Z list'!$C$10:$C$35,1),1)</f>
        <v>1</v>
      </c>
      <c r="BC101" s="12" t="str">
        <f>INDEX('Ref Z list'!$D$10:$D$35,BB101)</f>
        <v>0m</v>
      </c>
      <c r="BD101" s="12">
        <f>INDEX('Ref Z list'!$C$10:$C$35,BB101)</f>
        <v>0</v>
      </c>
      <c r="BE101" s="12">
        <f>IFERROR(MATCH(AP101&amp;AQ101&amp;A101&amp;B101&amp;BC101,'Cal Data'!$AR$45:$AR$1147,0),0)</f>
        <v>2</v>
      </c>
      <c r="BF101" s="12">
        <f t="shared" si="121"/>
        <v>1</v>
      </c>
      <c r="BG101" s="12" t="str">
        <f>INDEX('Ref Z list'!$D$10:$D$35,BF101+1)</f>
        <v>1m</v>
      </c>
      <c r="BH101" s="12">
        <f>IFERROR(MATCH(AP101&amp;AQ101&amp;A101&amp;B101&amp;BG101,'Cal Data'!$AR$45:$AR$1147,0),0)</f>
        <v>20</v>
      </c>
      <c r="BI101" s="12">
        <f t="shared" si="122"/>
        <v>1</v>
      </c>
      <c r="BJ101" s="12" t="str">
        <f>INDEX('Ref Z list'!$D$10:$D$35,BI101)</f>
        <v>0m</v>
      </c>
      <c r="BK101" s="12" t="str">
        <f>IF(INDEX('Ref Z list'!$D$10:$D$35,BI101+1)=0,BJ101,INDEX('Ref Z list'!$D$10:$D$35,BI101+1))</f>
        <v>1m</v>
      </c>
      <c r="BL101" s="12">
        <f>INDEX('Ref Z list'!$C$10:$C$35,BI101)</f>
        <v>0</v>
      </c>
      <c r="BM101" s="12">
        <f>INDEX('Ref Z list'!$C$10:$C$35,BI101+1)</f>
        <v>1E-3</v>
      </c>
      <c r="BN101" s="14" t="str">
        <f t="shared" si="123"/>
        <v>20mHz1m0m</v>
      </c>
      <c r="BO101" s="14" t="str">
        <f t="shared" si="124"/>
        <v>20mHz1m1m</v>
      </c>
      <c r="BP101" s="12">
        <f>IFERROR(MATCH(BN101,'Cal Data'!$AR$45:$AR$1147,0),0)</f>
        <v>2</v>
      </c>
      <c r="BQ101" s="12">
        <f>IFERROR(MATCH(BO101,'Cal Data'!$AR$45:$AR$1147,0),0)</f>
        <v>20</v>
      </c>
      <c r="BS101" s="14" t="str">
        <f>INDEX('Cal Data'!AR$45:AR$1147,$BP101)</f>
        <v>20mHz1m0m</v>
      </c>
      <c r="BT101" s="14">
        <f>INDEX('Cal Data'!AS$45:AS$1147,$BP101)</f>
        <v>0</v>
      </c>
      <c r="BU101" s="14">
        <f>INDEX('Cal Data'!AT$45:AT$1147,$BP101)</f>
        <v>2.6440131238330711E-3</v>
      </c>
      <c r="BV101" s="14">
        <f>INDEX('Cal Data'!AU$45:AU$1147,$BP101)</f>
        <v>0</v>
      </c>
      <c r="BW101" s="14">
        <f>INDEX('Cal Data'!AV$45:AV$1147,$BP101)</f>
        <v>1.6373288902365702E-3</v>
      </c>
      <c r="BX101" s="14" t="str">
        <f>INDEX('Cal Data'!AR$45:AR$1147,$BQ101)</f>
        <v>20mHz1m1m</v>
      </c>
      <c r="BY101" s="14">
        <f>INDEX('Cal Data'!AS$45:AS$1147,$BQ101)</f>
        <v>7.2100277471271942E-8</v>
      </c>
      <c r="BZ101" s="14">
        <f>INDEX('Cal Data'!AT$45:AT$1147,$BQ101)</f>
        <v>2.9250390786525792E-3</v>
      </c>
      <c r="CA101" s="14">
        <f>INDEX('Cal Data'!AU$45:AU$1147,$BQ101)</f>
        <v>1.9185755461530765E-8</v>
      </c>
      <c r="CB101" s="14">
        <f>INDEX('Cal Data'!AV$45:AV$1147,$BQ101)</f>
        <v>1.805197690820736E-3</v>
      </c>
      <c r="CD101" s="14">
        <f t="shared" si="89"/>
        <v>2.9948850159975391E-8</v>
      </c>
      <c r="CE101" s="14">
        <f t="shared" si="90"/>
        <v>2.9250390786525792E-3</v>
      </c>
      <c r="CF101" s="14">
        <f t="shared" si="91"/>
        <v>1.9185755461530765E-8</v>
      </c>
      <c r="CG101" s="14">
        <f t="shared" si="92"/>
        <v>1.7070578528918547E-3</v>
      </c>
      <c r="CI101" s="14">
        <f t="shared" si="93"/>
        <v>-3.8995723118482798E-4</v>
      </c>
      <c r="CJ101" s="14">
        <f t="shared" si="94"/>
        <v>2.9250409932207772E-3</v>
      </c>
      <c r="CK101" s="14">
        <f t="shared" si="95"/>
        <v>1.4301801293344462E-4</v>
      </c>
      <c r="CL101" s="14">
        <f t="shared" si="96"/>
        <v>1.7070612555715175E-3</v>
      </c>
      <c r="CN101">
        <f>INDEX('Cal Data'!BB$45:BB$1039,$BP101)</f>
        <v>1</v>
      </c>
      <c r="CO101">
        <f>INDEX('Cal Data'!BC$45:BC$1039,$BP101)</f>
        <v>3.8738460128000642E-3</v>
      </c>
      <c r="CP101">
        <f>INDEX('Cal Data'!BD$45:BD$1039,$BP101)</f>
        <v>1.9196759144542364E-5</v>
      </c>
      <c r="CQ101">
        <f>INDEX('Cal Data'!BE$45:BE$1039,$BP101)</f>
        <v>3.8120113519518636E-3</v>
      </c>
      <c r="CR101" t="str">
        <f>INDEX('Cal Data'!BF$45:BF$1039,$BP101)</f>
        <v>OK</v>
      </c>
      <c r="CS101">
        <f>INDEX('Cal Data'!BB$45:BB$1039,$BQ101)</f>
        <v>1.0000721030702941</v>
      </c>
      <c r="CT101">
        <f>INDEX('Cal Data'!BC$45:BC$1039,$BQ101)</f>
        <v>3.8738460128000642E-3</v>
      </c>
      <c r="CU101">
        <f>INDEX('Cal Data'!BD$45:BD$1039,$BQ101)</f>
        <v>1.9196759144542364E-5</v>
      </c>
      <c r="CV101">
        <f>INDEX('Cal Data'!BE$45:BE$1039,$BQ101)</f>
        <v>3.8120113519518636E-3</v>
      </c>
      <c r="CW101" t="str">
        <f>INDEX('Cal Data'!BF$45:BF$1039,$BQ101)</f>
        <v>OK</v>
      </c>
      <c r="CY101" s="14">
        <f t="shared" si="97"/>
        <v>1.0000299500102365</v>
      </c>
      <c r="CZ101" s="14">
        <f t="shared" si="98"/>
        <v>3.8738460128000642E-3</v>
      </c>
      <c r="DA101" s="14">
        <f t="shared" si="99"/>
        <v>1.9196759144542364E-5</v>
      </c>
      <c r="DB101" s="14">
        <f t="shared" si="100"/>
        <v>3.8120113519518636E-3</v>
      </c>
      <c r="DD101" s="14">
        <f t="shared" si="101"/>
        <v>4.1539017849518827E-4</v>
      </c>
      <c r="DE101" s="14">
        <f t="shared" si="102"/>
        <v>3.7200813363846968E-6</v>
      </c>
      <c r="DF101" s="23">
        <f t="shared" si="103"/>
        <v>2.790159082403981</v>
      </c>
      <c r="DG101" s="23">
        <f t="shared" si="104"/>
        <v>9.0319363472576939E-3</v>
      </c>
      <c r="DH101" s="14">
        <f t="shared" si="125"/>
        <v>-3.900016052794211E-4</v>
      </c>
      <c r="DI101" s="14">
        <f t="shared" si="126"/>
        <v>3.7238515680311917E-6</v>
      </c>
      <c r="DJ101" s="14">
        <f t="shared" si="127"/>
        <v>1.4299562325378702E-4</v>
      </c>
      <c r="DK101" s="14">
        <f t="shared" si="128"/>
        <v>3.7480355113670131E-6</v>
      </c>
    </row>
    <row r="102" spans="1:115" x14ac:dyDescent="0.25">
      <c r="A102" s="7">
        <v>100</v>
      </c>
      <c r="B102" s="7" t="s">
        <v>3</v>
      </c>
      <c r="C102" s="10">
        <v>2</v>
      </c>
      <c r="D102" s="41"/>
      <c r="E102" s="19">
        <v>-1.9805959865437086</v>
      </c>
      <c r="F102" s="19">
        <v>1.3202028477772742E-5</v>
      </c>
      <c r="G102" s="19">
        <v>-6.4686740141423185</v>
      </c>
      <c r="H102" s="19">
        <v>-2.9522803209480016E-5</v>
      </c>
      <c r="I102" s="8" t="s">
        <v>3</v>
      </c>
      <c r="J102" s="33"/>
      <c r="K102" s="19">
        <v>2.7606697967254583E-4</v>
      </c>
      <c r="L102" s="19">
        <v>4.1721022777280951E-4</v>
      </c>
      <c r="M102" s="19">
        <v>1.7270512367017635E-3</v>
      </c>
      <c r="N102" s="19">
        <v>1.0820976423754534E-3</v>
      </c>
      <c r="O102" s="8" t="s">
        <v>3</v>
      </c>
      <c r="Q102" s="20">
        <f t="shared" si="79"/>
        <v>-1.9799999881592627</v>
      </c>
      <c r="R102" s="20">
        <f t="shared" si="80"/>
        <v>1.955311096615345E-3</v>
      </c>
      <c r="S102" s="20">
        <f t="shared" si="81"/>
        <v>-6.4700000002317299</v>
      </c>
      <c r="T102" s="20">
        <f t="shared" si="82"/>
        <v>2.0808496620192359E-3</v>
      </c>
      <c r="U102" s="42" t="str">
        <f t="shared" si="83"/>
        <v>m</v>
      </c>
      <c r="W102" s="56" t="str">
        <f t="shared" si="105"/>
        <v>Extrapolated</v>
      </c>
      <c r="Y102" s="20">
        <v>-1.98</v>
      </c>
      <c r="Z102" s="20"/>
      <c r="AA102" s="20">
        <v>-6.47</v>
      </c>
      <c r="AB102" s="20"/>
      <c r="AC102" t="str">
        <f t="shared" si="106"/>
        <v>m</v>
      </c>
      <c r="AE102" s="20">
        <f t="shared" si="107"/>
        <v>1.1840737279555924E-8</v>
      </c>
      <c r="AF102" s="20">
        <f t="shared" si="84"/>
        <v>1.955311096615345E-3</v>
      </c>
      <c r="AG102" s="20">
        <f t="shared" si="108"/>
        <v>-2.3173019059186117E-10</v>
      </c>
      <c r="AH102" s="20">
        <f t="shared" si="85"/>
        <v>2.0808496620192359E-3</v>
      </c>
      <c r="AI102" t="str">
        <f t="shared" si="109"/>
        <v>m</v>
      </c>
      <c r="AJ102" s="20">
        <f t="shared" si="110"/>
        <v>-8.7205352338126652E-4</v>
      </c>
      <c r="AK102" s="20"/>
      <c r="AL102" s="20">
        <f t="shared" si="111"/>
        <v>-4.0106537902051542E-4</v>
      </c>
      <c r="AM102" s="20"/>
      <c r="AN102" t="str">
        <f t="shared" si="112"/>
        <v>m</v>
      </c>
      <c r="AP102" s="11">
        <f t="shared" si="86"/>
        <v>2</v>
      </c>
      <c r="AQ102" s="11" t="str">
        <f t="shared" si="87"/>
        <v>Hz</v>
      </c>
      <c r="AR102" s="12">
        <f t="shared" si="88"/>
        <v>1E-3</v>
      </c>
      <c r="AS102" s="13">
        <f t="shared" si="113"/>
        <v>-1.9808720535233813E-3</v>
      </c>
      <c r="AT102" s="13">
        <f t="shared" si="114"/>
        <v>4.1741905528397658E-7</v>
      </c>
      <c r="AU102" s="13">
        <f t="shared" si="115"/>
        <v>-6.4704010653790205E-3</v>
      </c>
      <c r="AV102" s="13">
        <f t="shared" si="116"/>
        <v>1.0825003018677918E-6</v>
      </c>
      <c r="AW102" s="17">
        <f t="shared" si="117"/>
        <v>6.7668267333579552E-3</v>
      </c>
      <c r="AX102" s="14">
        <f t="shared" si="118"/>
        <v>1.0422681048872449E-6</v>
      </c>
      <c r="AY102" s="17">
        <f t="shared" si="119"/>
        <v>-1.8678799029294511</v>
      </c>
      <c r="AZ102" s="13">
        <f t="shared" si="120"/>
        <v>7.5313001406972997E-5</v>
      </c>
      <c r="BB102" s="12">
        <f>IFERROR(MATCH(AW102 - 0.000001,'Ref Z list'!$C$10:$C$35,1),1)</f>
        <v>3</v>
      </c>
      <c r="BC102" s="12" t="str">
        <f>INDEX('Ref Z list'!$D$10:$D$35,BB102)</f>
        <v>3m</v>
      </c>
      <c r="BD102" s="12">
        <f>INDEX('Ref Z list'!$C$10:$C$35,BB102)</f>
        <v>3.0000000000000001E-3</v>
      </c>
      <c r="BE102" s="12">
        <f>IFERROR(MATCH(AP102&amp;AQ102&amp;A102&amp;B102&amp;BC102,'Cal Data'!$AR$45:$AR$1147,0),0)</f>
        <v>0</v>
      </c>
      <c r="BF102" s="12">
        <f t="shared" si="121"/>
        <v>4</v>
      </c>
      <c r="BG102" s="12" t="str">
        <f>INDEX('Ref Z list'!$D$10:$D$35,BF102+1)</f>
        <v>100m</v>
      </c>
      <c r="BH102" s="12">
        <f>IFERROR(MATCH(AP102&amp;AQ102&amp;A102&amp;B102&amp;BG102,'Cal Data'!$AR$45:$AR$1147,0),0)</f>
        <v>134</v>
      </c>
      <c r="BI102" s="12">
        <f t="shared" si="122"/>
        <v>4</v>
      </c>
      <c r="BJ102" s="12" t="str">
        <f>INDEX('Ref Z list'!$D$10:$D$35,BI102)</f>
        <v>10m</v>
      </c>
      <c r="BK102" s="12" t="str">
        <f>IF(INDEX('Ref Z list'!$D$10:$D$35,BI102+1)=0,BJ102,INDEX('Ref Z list'!$D$10:$D$35,BI102+1))</f>
        <v>100m</v>
      </c>
      <c r="BL102" s="12">
        <f>INDEX('Ref Z list'!$C$10:$C$35,BI102)</f>
        <v>0.01</v>
      </c>
      <c r="BM102" s="12">
        <f>INDEX('Ref Z list'!$C$10:$C$35,BI102+1)</f>
        <v>0.1</v>
      </c>
      <c r="BN102" s="14" t="str">
        <f t="shared" si="123"/>
        <v>2Hz100m10m</v>
      </c>
      <c r="BO102" s="14" t="str">
        <f t="shared" si="124"/>
        <v>2Hz100m100m</v>
      </c>
      <c r="BP102" s="12">
        <f>IFERROR(MATCH(BN102,'Cal Data'!$AR$45:$AR$1147,0),0)</f>
        <v>116</v>
      </c>
      <c r="BQ102" s="12">
        <f>IFERROR(MATCH(BO102,'Cal Data'!$AR$45:$AR$1147,0),0)</f>
        <v>134</v>
      </c>
      <c r="BS102" s="14" t="str">
        <f>INDEX('Cal Data'!AR$45:AR$1147,$BP102)</f>
        <v>2Hz100m10m</v>
      </c>
      <c r="BT102" s="14">
        <f>INDEX('Cal Data'!AS$45:AS$1147,$BP102)</f>
        <v>-9.2928525295687958E-7</v>
      </c>
      <c r="BU102" s="14">
        <f>INDEX('Cal Data'!AT$45:AT$1147,$BP102)</f>
        <v>9.1561832454534046E-4</v>
      </c>
      <c r="BV102" s="14">
        <f>INDEX('Cal Data'!AU$45:AU$1147,$BP102)</f>
        <v>1.0000525953123055E-6</v>
      </c>
      <c r="BW102" s="14">
        <f>INDEX('Cal Data'!AV$45:AV$1147,$BP102)</f>
        <v>1.9440911149631729E-3</v>
      </c>
      <c r="BX102" s="14" t="str">
        <f>INDEX('Cal Data'!AR$45:AR$1147,$BQ102)</f>
        <v>2Hz100m100m</v>
      </c>
      <c r="BY102" s="14">
        <f>INDEX('Cal Data'!AS$45:AS$1147,$BQ102)</f>
        <v>-5.2275460755007996E-6</v>
      </c>
      <c r="BZ102" s="14">
        <f>INDEX('Cal Data'!AT$45:AT$1147,$BQ102)</f>
        <v>2.6093618218870338E-3</v>
      </c>
      <c r="CA102" s="14">
        <f>INDEX('Cal Data'!AU$45:AU$1147,$BQ102)</f>
        <v>-6.3873769980420863E-6</v>
      </c>
      <c r="CB102" s="14">
        <f>INDEX('Cal Data'!AV$45:AV$1147,$BQ102)</f>
        <v>3.3282356728621164E-3</v>
      </c>
      <c r="CD102" s="14">
        <f t="shared" si="89"/>
        <v>-7.7487389757350351E-7</v>
      </c>
      <c r="CE102" s="14">
        <f t="shared" si="90"/>
        <v>2.6093618218870338E-3</v>
      </c>
      <c r="CF102" s="14">
        <f t="shared" si="91"/>
        <v>1.2654397049837915E-6</v>
      </c>
      <c r="CG102" s="14">
        <f t="shared" si="92"/>
        <v>1.8943669018324292E-3</v>
      </c>
      <c r="CI102" s="14">
        <f t="shared" si="93"/>
        <v>-1.9816469274209548E-3</v>
      </c>
      <c r="CJ102" s="14">
        <f t="shared" si="94"/>
        <v>2.609361955435905E-3</v>
      </c>
      <c r="CK102" s="14">
        <f t="shared" si="95"/>
        <v>-6.4691356256740369E-3</v>
      </c>
      <c r="CL102" s="14">
        <f t="shared" si="96"/>
        <v>1.8943681389808611E-3</v>
      </c>
      <c r="CN102">
        <f>INDEX('Cal Data'!BB$45:BB$1039,$BP102)</f>
        <v>0.99990706807991436</v>
      </c>
      <c r="CO102">
        <f>INDEX('Cal Data'!BC$45:BC$1039,$BP102)</f>
        <v>2.7099102402469667E-4</v>
      </c>
      <c r="CP102">
        <f>INDEX('Cal Data'!BD$45:BD$1039,$BP102)</f>
        <v>1.000011441879643E-4</v>
      </c>
      <c r="CQ102">
        <f>INDEX('Cal Data'!BE$45:BE$1039,$BP102)</f>
        <v>2.3795003944975134E-4</v>
      </c>
      <c r="CR102" t="str">
        <f>INDEX('Cal Data'!BF$45:BF$1039,$BP102)</f>
        <v>OK</v>
      </c>
      <c r="CS102">
        <f>INDEX('Cal Data'!BB$45:BB$1039,$BQ102)</f>
        <v>0.99994773652939328</v>
      </c>
      <c r="CT102">
        <f>INDEX('Cal Data'!BC$45:BC$1039,$BQ102)</f>
        <v>2.8426344490682367E-5</v>
      </c>
      <c r="CU102">
        <f>INDEX('Cal Data'!BD$45:BD$1039,$BQ102)</f>
        <v>-6.3871555680655595E-5</v>
      </c>
      <c r="CV102">
        <f>INDEX('Cal Data'!BE$45:BE$1039,$BQ102)</f>
        <v>6.1379252981582416E-5</v>
      </c>
      <c r="CW102" t="str">
        <f>INDEX('Cal Data'!BF$45:BF$1039,$BQ102)</f>
        <v>OK</v>
      </c>
      <c r="CY102" s="14">
        <f t="shared" si="97"/>
        <v>0.99990560710054044</v>
      </c>
      <c r="CZ102" s="14">
        <f t="shared" si="98"/>
        <v>2.8426344490682367E-5</v>
      </c>
      <c r="DA102" s="14">
        <f t="shared" si="99"/>
        <v>1.0588813121404959E-4</v>
      </c>
      <c r="DB102" s="14">
        <f t="shared" si="100"/>
        <v>2.4429319441062738E-4</v>
      </c>
      <c r="DD102" s="14">
        <f t="shared" si="101"/>
        <v>6.7661879929624535E-3</v>
      </c>
      <c r="DE102" s="14">
        <f t="shared" si="102"/>
        <v>2.093392485290193E-6</v>
      </c>
      <c r="DF102" s="23">
        <f t="shared" si="103"/>
        <v>-1.8677740147982369</v>
      </c>
      <c r="DG102" s="23">
        <f t="shared" si="104"/>
        <v>2.86997138590362E-4</v>
      </c>
      <c r="DH102" s="14">
        <f t="shared" si="125"/>
        <v>-1.9799999881592628E-3</v>
      </c>
      <c r="DI102" s="14">
        <f t="shared" si="126"/>
        <v>1.955311096615345E-6</v>
      </c>
      <c r="DJ102" s="14">
        <f t="shared" si="127"/>
        <v>-6.4700000002317305E-3</v>
      </c>
      <c r="DK102" s="14">
        <f t="shared" si="128"/>
        <v>2.0808496620192361E-6</v>
      </c>
    </row>
    <row r="103" spans="1:115" x14ac:dyDescent="0.25">
      <c r="A103" s="7">
        <v>100</v>
      </c>
      <c r="B103" s="7" t="s">
        <v>3</v>
      </c>
      <c r="C103" s="10">
        <v>1</v>
      </c>
      <c r="D103" s="41"/>
      <c r="E103" s="19">
        <v>65.104565397642773</v>
      </c>
      <c r="F103" s="19">
        <v>2.0094728137022241E-3</v>
      </c>
      <c r="G103" s="19">
        <v>53.793881186945264</v>
      </c>
      <c r="H103" s="19">
        <v>1.6097658518554087E-3</v>
      </c>
      <c r="I103" s="8" t="s">
        <v>3</v>
      </c>
      <c r="J103" s="33"/>
      <c r="K103" s="19">
        <v>-5.5429607921456971E-4</v>
      </c>
      <c r="L103" s="19">
        <v>9.8935759402917693E-4</v>
      </c>
      <c r="M103" s="19">
        <v>-4.5676185906021833E-4</v>
      </c>
      <c r="N103" s="19">
        <v>1.3076042176248994E-3</v>
      </c>
      <c r="O103" s="8" t="s">
        <v>3</v>
      </c>
      <c r="Q103" s="20">
        <f t="shared" si="79"/>
        <v>65.100000369712632</v>
      </c>
      <c r="R103" s="20">
        <f t="shared" si="80"/>
        <v>6.7068686372118115E-3</v>
      </c>
      <c r="S103" s="20">
        <f t="shared" si="81"/>
        <v>53.80000016689192</v>
      </c>
      <c r="T103" s="20">
        <f t="shared" si="82"/>
        <v>7.3288471612003607E-3</v>
      </c>
      <c r="U103" s="42" t="str">
        <f t="shared" si="83"/>
        <v>m</v>
      </c>
      <c r="W103" s="56" t="str">
        <f t="shared" si="105"/>
        <v>OK</v>
      </c>
      <c r="Y103" s="20">
        <v>65.100000000000009</v>
      </c>
      <c r="Z103" s="20"/>
      <c r="AA103" s="20">
        <v>53.8</v>
      </c>
      <c r="AB103" s="20"/>
      <c r="AC103" t="str">
        <f t="shared" si="106"/>
        <v>m</v>
      </c>
      <c r="AE103" s="20">
        <f t="shared" si="107"/>
        <v>3.6971262318274967E-7</v>
      </c>
      <c r="AF103" s="20">
        <f t="shared" si="84"/>
        <v>6.7068686372118115E-3</v>
      </c>
      <c r="AG103" s="20">
        <f t="shared" si="108"/>
        <v>1.6689192250396445E-7</v>
      </c>
      <c r="AH103" s="20">
        <f t="shared" si="85"/>
        <v>7.3288471612003607E-3</v>
      </c>
      <c r="AI103" t="str">
        <f t="shared" si="109"/>
        <v>m</v>
      </c>
      <c r="AJ103" s="20">
        <f t="shared" si="110"/>
        <v>5.1196937219799565E-3</v>
      </c>
      <c r="AK103" s="20"/>
      <c r="AL103" s="20">
        <f t="shared" si="111"/>
        <v>-5.6620511956708697E-3</v>
      </c>
      <c r="AM103" s="20"/>
      <c r="AN103" t="str">
        <f t="shared" si="112"/>
        <v>m</v>
      </c>
      <c r="AP103" s="11">
        <f t="shared" si="86"/>
        <v>1</v>
      </c>
      <c r="AQ103" s="11" t="str">
        <f t="shared" si="87"/>
        <v>Hz</v>
      </c>
      <c r="AR103" s="12">
        <f t="shared" si="88"/>
        <v>1E-3</v>
      </c>
      <c r="AS103" s="13">
        <f t="shared" si="113"/>
        <v>6.5105119693721986E-2</v>
      </c>
      <c r="AT103" s="13">
        <f t="shared" si="114"/>
        <v>2.2398235282877836E-6</v>
      </c>
      <c r="AU103" s="13">
        <f t="shared" si="115"/>
        <v>5.3794337948804324E-2</v>
      </c>
      <c r="AV103" s="13">
        <f t="shared" si="116"/>
        <v>2.0739274065767573E-6</v>
      </c>
      <c r="AW103" s="17">
        <f t="shared" si="117"/>
        <v>8.4454173405960439E-2</v>
      </c>
      <c r="AX103" s="14">
        <f t="shared" si="118"/>
        <v>2.1740421314074613E-6</v>
      </c>
      <c r="AY103" s="17">
        <f t="shared" si="119"/>
        <v>0.69055461245868011</v>
      </c>
      <c r="AZ103" s="13">
        <f t="shared" si="120"/>
        <v>2.5372155678740702E-5</v>
      </c>
      <c r="BB103" s="12">
        <f>IFERROR(MATCH(AW103 - 0.000001,'Ref Z list'!$C$10:$C$35,1),1)</f>
        <v>4</v>
      </c>
      <c r="BC103" s="12" t="str">
        <f>INDEX('Ref Z list'!$D$10:$D$35,BB103)</f>
        <v>10m</v>
      </c>
      <c r="BD103" s="12">
        <f>INDEX('Ref Z list'!$C$10:$C$35,BB103)</f>
        <v>0.01</v>
      </c>
      <c r="BE103" s="12">
        <f>IFERROR(MATCH(AP103&amp;AQ103&amp;A103&amp;B103&amp;BC103,'Cal Data'!$AR$45:$AR$1147,0),0)</f>
        <v>115</v>
      </c>
      <c r="BF103" s="12">
        <f t="shared" si="121"/>
        <v>4</v>
      </c>
      <c r="BG103" s="12" t="str">
        <f>INDEX('Ref Z list'!$D$10:$D$35,BF103+1)</f>
        <v>100m</v>
      </c>
      <c r="BH103" s="12">
        <f>IFERROR(MATCH(AP103&amp;AQ103&amp;A103&amp;B103&amp;BG103,'Cal Data'!$AR$45:$AR$1147,0),0)</f>
        <v>133</v>
      </c>
      <c r="BI103" s="12">
        <f t="shared" si="122"/>
        <v>4</v>
      </c>
      <c r="BJ103" s="12" t="str">
        <f>INDEX('Ref Z list'!$D$10:$D$35,BI103)</f>
        <v>10m</v>
      </c>
      <c r="BK103" s="12" t="str">
        <f>IF(INDEX('Ref Z list'!$D$10:$D$35,BI103+1)=0,BJ103,INDEX('Ref Z list'!$D$10:$D$35,BI103+1))</f>
        <v>100m</v>
      </c>
      <c r="BL103" s="12">
        <f>INDEX('Ref Z list'!$C$10:$C$35,BI103)</f>
        <v>0.01</v>
      </c>
      <c r="BM103" s="12">
        <f>INDEX('Ref Z list'!$C$10:$C$35,BI103+1)</f>
        <v>0.1</v>
      </c>
      <c r="BN103" s="14" t="str">
        <f t="shared" si="123"/>
        <v>1Hz100m10m</v>
      </c>
      <c r="BO103" s="14" t="str">
        <f t="shared" si="124"/>
        <v>1Hz100m100m</v>
      </c>
      <c r="BP103" s="12">
        <f>IFERROR(MATCH(BN103,'Cal Data'!$AR$45:$AR$1147,0),0)</f>
        <v>115</v>
      </c>
      <c r="BQ103" s="12">
        <f>IFERROR(MATCH(BO103,'Cal Data'!$AR$45:$AR$1147,0),0)</f>
        <v>133</v>
      </c>
      <c r="BS103" s="14" t="str">
        <f>INDEX('Cal Data'!AR$45:AR$1147,$BP103)</f>
        <v>1Hz100m10m</v>
      </c>
      <c r="BT103" s="14">
        <f>INDEX('Cal Data'!AS$45:AS$1147,$BP103)</f>
        <v>-3.7732220564343222E-7</v>
      </c>
      <c r="BU103" s="14">
        <f>INDEX('Cal Data'!AT$45:AT$1147,$BP103)</f>
        <v>3.9588727957717189E-3</v>
      </c>
      <c r="BV103" s="14">
        <f>INDEX('Cal Data'!AU$45:AU$1147,$BP103)</f>
        <v>1.0000414953903098E-6</v>
      </c>
      <c r="BW103" s="14">
        <f>INDEX('Cal Data'!AV$45:AV$1147,$BP103)</f>
        <v>2.1271694179758232E-3</v>
      </c>
      <c r="BX103" s="14" t="str">
        <f>INDEX('Cal Data'!AR$45:AR$1147,$BQ103)</f>
        <v>1Hz100m100m</v>
      </c>
      <c r="BY103" s="14">
        <f>INDEX('Cal Data'!AS$45:AS$1147,$BQ103)</f>
        <v>3.0132741553334785E-7</v>
      </c>
      <c r="BZ103" s="14">
        <f>INDEX('Cal Data'!AT$45:AT$1147,$BQ103)</f>
        <v>1.7306663716044272E-3</v>
      </c>
      <c r="CA103" s="14">
        <f>INDEX('Cal Data'!AU$45:AU$1147,$BQ103)</f>
        <v>8.8279518933218055E-6</v>
      </c>
      <c r="CB103" s="14">
        <f>INDEX('Cal Data'!AV$45:AV$1147,$BQ103)</f>
        <v>9.354514575848891E-5</v>
      </c>
      <c r="CD103" s="14">
        <f t="shared" si="89"/>
        <v>1.8410331187862718E-7</v>
      </c>
      <c r="CE103" s="14">
        <f t="shared" si="90"/>
        <v>1.7306663716044272E-3</v>
      </c>
      <c r="CF103" s="14">
        <f t="shared" si="91"/>
        <v>7.4758259195448905E-6</v>
      </c>
      <c r="CG103" s="14">
        <f t="shared" si="92"/>
        <v>4.4481592679538446E-4</v>
      </c>
      <c r="CI103" s="14">
        <f t="shared" si="93"/>
        <v>6.5105303797033859E-2</v>
      </c>
      <c r="CJ103" s="14">
        <f t="shared" si="94"/>
        <v>1.7306721691412806E-3</v>
      </c>
      <c r="CK103" s="14">
        <f t="shared" si="95"/>
        <v>5.3801813774723872E-2</v>
      </c>
      <c r="CL103" s="14">
        <f t="shared" si="96"/>
        <v>4.4483526549767591E-4</v>
      </c>
      <c r="CN103">
        <f>INDEX('Cal Data'!BB$45:BB$1039,$BP103)</f>
        <v>0.9999622691554132</v>
      </c>
      <c r="CO103">
        <f>INDEX('Cal Data'!BC$45:BC$1039,$BP103)</f>
        <v>3.9644577753323391E-4</v>
      </c>
      <c r="CP103">
        <f>INDEX('Cal Data'!BD$45:BD$1039,$BP103)</f>
        <v>9.9999974093049876E-5</v>
      </c>
      <c r="CQ103">
        <f>INDEX('Cal Data'!BE$45:BE$1039,$BP103)</f>
        <v>2.1923938203860727E-4</v>
      </c>
      <c r="CR103" t="str">
        <f>INDEX('Cal Data'!BF$45:BF$1039,$BP103)</f>
        <v>OK</v>
      </c>
      <c r="CS103">
        <f>INDEX('Cal Data'!BB$45:BB$1039,$BQ103)</f>
        <v>1.0000030192107634</v>
      </c>
      <c r="CT103">
        <f>INDEX('Cal Data'!BC$45:BC$1039,$BQ103)</f>
        <v>3.19249758643029E-5</v>
      </c>
      <c r="CU103">
        <f>INDEX('Cal Data'!BD$45:BD$1039,$BQ103)</f>
        <v>8.8269113758305975E-5</v>
      </c>
      <c r="CV103">
        <f>INDEX('Cal Data'!BE$45:BE$1039,$BQ103)</f>
        <v>5.9551610069451614E-5</v>
      </c>
      <c r="CW103" t="str">
        <f>INDEX('Cal Data'!BF$45:BF$1039,$BQ103)</f>
        <v>OK</v>
      </c>
      <c r="CY103" s="14">
        <f t="shared" si="97"/>
        <v>0.99999598039638371</v>
      </c>
      <c r="CZ103" s="14">
        <f t="shared" si="98"/>
        <v>3.19249758643029E-5</v>
      </c>
      <c r="DA103" s="14">
        <f t="shared" si="99"/>
        <v>9.0295401764559598E-5</v>
      </c>
      <c r="DB103" s="14">
        <f t="shared" si="100"/>
        <v>8.7134703538574128E-5</v>
      </c>
      <c r="DD103" s="14">
        <f t="shared" si="101"/>
        <v>8.44538339336596E-2</v>
      </c>
      <c r="DE103" s="14">
        <f t="shared" si="102"/>
        <v>5.1161819194706153E-6</v>
      </c>
      <c r="DF103" s="23">
        <f t="shared" si="103"/>
        <v>0.69064490786044463</v>
      </c>
      <c r="DG103" s="23">
        <f t="shared" si="104"/>
        <v>1.0083373292653713E-4</v>
      </c>
      <c r="DH103" s="14">
        <f t="shared" si="125"/>
        <v>6.5100000369712627E-2</v>
      </c>
      <c r="DI103" s="14">
        <f t="shared" si="126"/>
        <v>6.7068686372118113E-6</v>
      </c>
      <c r="DJ103" s="14">
        <f t="shared" si="127"/>
        <v>5.3800000166891918E-2</v>
      </c>
      <c r="DK103" s="14">
        <f t="shared" si="128"/>
        <v>7.3288471612003609E-6</v>
      </c>
    </row>
    <row r="104" spans="1:115" x14ac:dyDescent="0.25">
      <c r="A104" s="7">
        <v>100</v>
      </c>
      <c r="B104" s="7" t="s">
        <v>3</v>
      </c>
      <c r="C104" s="10">
        <v>2</v>
      </c>
      <c r="D104" s="41"/>
      <c r="E104" s="19">
        <v>-44.10299039548304</v>
      </c>
      <c r="F104" s="19">
        <v>1.0565055369916871E-3</v>
      </c>
      <c r="G104" s="19">
        <v>8.6419222933374904</v>
      </c>
      <c r="H104" s="19">
        <v>1.4321151379910151E-4</v>
      </c>
      <c r="I104" s="8" t="s">
        <v>3</v>
      </c>
      <c r="J104" s="33"/>
      <c r="K104" s="19">
        <v>9.752173362654717E-5</v>
      </c>
      <c r="L104" s="19">
        <v>1.9443178928847888E-3</v>
      </c>
      <c r="M104" s="19">
        <v>-3.4891066195361168E-4</v>
      </c>
      <c r="N104" s="19">
        <v>1.9237120566790718E-3</v>
      </c>
      <c r="O104" s="8" t="s">
        <v>3</v>
      </c>
      <c r="Q104" s="20">
        <f t="shared" si="79"/>
        <v>-44.100000028121386</v>
      </c>
      <c r="R104" s="20">
        <f t="shared" si="80"/>
        <v>4.7922114034874546E-3</v>
      </c>
      <c r="S104" s="20">
        <f t="shared" si="81"/>
        <v>8.6400002199692452</v>
      </c>
      <c r="T104" s="20">
        <f t="shared" si="82"/>
        <v>8.431194610024232E-3</v>
      </c>
      <c r="U104" s="42" t="str">
        <f t="shared" si="83"/>
        <v>m</v>
      </c>
      <c r="W104" s="56" t="str">
        <f t="shared" si="105"/>
        <v>OK</v>
      </c>
      <c r="Y104" s="20">
        <v>-44.1</v>
      </c>
      <c r="Z104" s="20"/>
      <c r="AA104" s="20">
        <v>8.64</v>
      </c>
      <c r="AB104" s="20"/>
      <c r="AC104" t="str">
        <f t="shared" si="106"/>
        <v>m</v>
      </c>
      <c r="AE104" s="20">
        <f t="shared" si="107"/>
        <v>-2.8121384332280286E-8</v>
      </c>
      <c r="AF104" s="20">
        <f t="shared" si="84"/>
        <v>4.7922114034874546E-3</v>
      </c>
      <c r="AG104" s="20">
        <f t="shared" si="108"/>
        <v>2.1996924459699585E-7</v>
      </c>
      <c r="AH104" s="20">
        <f t="shared" si="85"/>
        <v>8.431194610024232E-3</v>
      </c>
      <c r="AI104" t="str">
        <f t="shared" si="109"/>
        <v>m</v>
      </c>
      <c r="AJ104" s="20">
        <f t="shared" si="110"/>
        <v>-3.0879172166677904E-3</v>
      </c>
      <c r="AK104" s="20"/>
      <c r="AL104" s="20">
        <f t="shared" si="111"/>
        <v>2.2712039994434718E-3</v>
      </c>
      <c r="AM104" s="20"/>
      <c r="AN104" t="str">
        <f t="shared" si="112"/>
        <v>m</v>
      </c>
      <c r="AP104" s="11">
        <f t="shared" si="86"/>
        <v>2</v>
      </c>
      <c r="AQ104" s="11" t="str">
        <f t="shared" si="87"/>
        <v>Hz</v>
      </c>
      <c r="AR104" s="12">
        <f t="shared" si="88"/>
        <v>1E-3</v>
      </c>
      <c r="AS104" s="13">
        <f t="shared" si="113"/>
        <v>-4.410308791721667E-2</v>
      </c>
      <c r="AT104" s="13">
        <f t="shared" si="114"/>
        <v>2.2128208283288639E-6</v>
      </c>
      <c r="AU104" s="13">
        <f t="shared" si="115"/>
        <v>8.6422712039994441E-3</v>
      </c>
      <c r="AV104" s="13">
        <f t="shared" si="116"/>
        <v>1.9290354104310928E-6</v>
      </c>
      <c r="AW104" s="17">
        <f t="shared" si="117"/>
        <v>4.4941864841116917E-2</v>
      </c>
      <c r="AX104" s="14">
        <f t="shared" si="118"/>
        <v>2.2029777840014516E-6</v>
      </c>
      <c r="AY104" s="17">
        <f t="shared" si="119"/>
        <v>2.9480884199062789</v>
      </c>
      <c r="AZ104" s="13">
        <f t="shared" si="120"/>
        <v>4.3172856266471376E-5</v>
      </c>
      <c r="BB104" s="12">
        <f>IFERROR(MATCH(AW104 - 0.000001,'Ref Z list'!$C$10:$C$35,1),1)</f>
        <v>4</v>
      </c>
      <c r="BC104" s="12" t="str">
        <f>INDEX('Ref Z list'!$D$10:$D$35,BB104)</f>
        <v>10m</v>
      </c>
      <c r="BD104" s="12">
        <f>INDEX('Ref Z list'!$C$10:$C$35,BB104)</f>
        <v>0.01</v>
      </c>
      <c r="BE104" s="12">
        <f>IFERROR(MATCH(AP104&amp;AQ104&amp;A104&amp;B104&amp;BC104,'Cal Data'!$AR$45:$AR$1147,0),0)</f>
        <v>116</v>
      </c>
      <c r="BF104" s="12">
        <f t="shared" si="121"/>
        <v>4</v>
      </c>
      <c r="BG104" s="12" t="str">
        <f>INDEX('Ref Z list'!$D$10:$D$35,BF104+1)</f>
        <v>100m</v>
      </c>
      <c r="BH104" s="12">
        <f>IFERROR(MATCH(AP104&amp;AQ104&amp;A104&amp;B104&amp;BG104,'Cal Data'!$AR$45:$AR$1147,0),0)</f>
        <v>134</v>
      </c>
      <c r="BI104" s="12">
        <f t="shared" si="122"/>
        <v>4</v>
      </c>
      <c r="BJ104" s="12" t="str">
        <f>INDEX('Ref Z list'!$D$10:$D$35,BI104)</f>
        <v>10m</v>
      </c>
      <c r="BK104" s="12" t="str">
        <f>IF(INDEX('Ref Z list'!$D$10:$D$35,BI104+1)=0,BJ104,INDEX('Ref Z list'!$D$10:$D$35,BI104+1))</f>
        <v>100m</v>
      </c>
      <c r="BL104" s="12">
        <f>INDEX('Ref Z list'!$C$10:$C$35,BI104)</f>
        <v>0.01</v>
      </c>
      <c r="BM104" s="12">
        <f>INDEX('Ref Z list'!$C$10:$C$35,BI104+1)</f>
        <v>0.1</v>
      </c>
      <c r="BN104" s="14" t="str">
        <f t="shared" si="123"/>
        <v>2Hz100m10m</v>
      </c>
      <c r="BO104" s="14" t="str">
        <f t="shared" si="124"/>
        <v>2Hz100m100m</v>
      </c>
      <c r="BP104" s="12">
        <f>IFERROR(MATCH(BN104,'Cal Data'!$AR$45:$AR$1147,0),0)</f>
        <v>116</v>
      </c>
      <c r="BQ104" s="12">
        <f>IFERROR(MATCH(BO104,'Cal Data'!$AR$45:$AR$1147,0),0)</f>
        <v>134</v>
      </c>
      <c r="BS104" s="14" t="str">
        <f>INDEX('Cal Data'!AR$45:AR$1147,$BP104)</f>
        <v>2Hz100m10m</v>
      </c>
      <c r="BT104" s="14">
        <f>INDEX('Cal Data'!AS$45:AS$1147,$BP104)</f>
        <v>-9.2928525295687958E-7</v>
      </c>
      <c r="BU104" s="14">
        <f>INDEX('Cal Data'!AT$45:AT$1147,$BP104)</f>
        <v>9.1561832454534046E-4</v>
      </c>
      <c r="BV104" s="14">
        <f>INDEX('Cal Data'!AU$45:AU$1147,$BP104)</f>
        <v>1.0000525953123055E-6</v>
      </c>
      <c r="BW104" s="14">
        <f>INDEX('Cal Data'!AV$45:AV$1147,$BP104)</f>
        <v>1.9440911149631729E-3</v>
      </c>
      <c r="BX104" s="14" t="str">
        <f>INDEX('Cal Data'!AR$45:AR$1147,$BQ104)</f>
        <v>2Hz100m100m</v>
      </c>
      <c r="BY104" s="14">
        <f>INDEX('Cal Data'!AS$45:AS$1147,$BQ104)</f>
        <v>-5.2275460755007996E-6</v>
      </c>
      <c r="BZ104" s="14">
        <f>INDEX('Cal Data'!AT$45:AT$1147,$BQ104)</f>
        <v>2.6093618218870338E-3</v>
      </c>
      <c r="CA104" s="14">
        <f>INDEX('Cal Data'!AU$45:AU$1147,$BQ104)</f>
        <v>-6.3873769980420863E-6</v>
      </c>
      <c r="CB104" s="14">
        <f>INDEX('Cal Data'!AV$45:AV$1147,$BQ104)</f>
        <v>3.3282356728621164E-3</v>
      </c>
      <c r="CD104" s="14">
        <f t="shared" si="89"/>
        <v>-2.5980546831035199E-6</v>
      </c>
      <c r="CE104" s="14">
        <f t="shared" si="90"/>
        <v>2.6093618218870338E-3</v>
      </c>
      <c r="CF104" s="14">
        <f t="shared" si="91"/>
        <v>-1.8680648088460991E-6</v>
      </c>
      <c r="CG104" s="14">
        <f t="shared" si="92"/>
        <v>2.4814754712150886E-3</v>
      </c>
      <c r="CI104" s="14">
        <f t="shared" si="93"/>
        <v>-4.4105685971899775E-2</v>
      </c>
      <c r="CJ104" s="14">
        <f t="shared" si="94"/>
        <v>2.6093655749675425E-3</v>
      </c>
      <c r="CK104" s="14">
        <f t="shared" si="95"/>
        <v>8.6404031391905979E-3</v>
      </c>
      <c r="CL104" s="14">
        <f t="shared" si="96"/>
        <v>2.4814784703786176E-3</v>
      </c>
      <c r="CN104">
        <f>INDEX('Cal Data'!BB$45:BB$1039,$BP104)</f>
        <v>0.99990706807991436</v>
      </c>
      <c r="CO104">
        <f>INDEX('Cal Data'!BC$45:BC$1039,$BP104)</f>
        <v>2.7099102402469667E-4</v>
      </c>
      <c r="CP104">
        <f>INDEX('Cal Data'!BD$45:BD$1039,$BP104)</f>
        <v>1.000011441879643E-4</v>
      </c>
      <c r="CQ104">
        <f>INDEX('Cal Data'!BE$45:BE$1039,$BP104)</f>
        <v>2.3795003944975134E-4</v>
      </c>
      <c r="CR104" t="str">
        <f>INDEX('Cal Data'!BF$45:BF$1039,$BP104)</f>
        <v>OK</v>
      </c>
      <c r="CS104">
        <f>INDEX('Cal Data'!BB$45:BB$1039,$BQ104)</f>
        <v>0.99994773652939328</v>
      </c>
      <c r="CT104">
        <f>INDEX('Cal Data'!BC$45:BC$1039,$BQ104)</f>
        <v>2.8426344490682367E-5</v>
      </c>
      <c r="CU104">
        <f>INDEX('Cal Data'!BD$45:BD$1039,$BQ104)</f>
        <v>-6.3871555680655595E-5</v>
      </c>
      <c r="CV104">
        <f>INDEX('Cal Data'!BE$45:BE$1039,$BQ104)</f>
        <v>6.1379252981582416E-5</v>
      </c>
      <c r="CW104" t="str">
        <f>INDEX('Cal Data'!BF$45:BF$1039,$BQ104)</f>
        <v>OK</v>
      </c>
      <c r="CY104" s="14">
        <f t="shared" si="97"/>
        <v>0.99992285731841424</v>
      </c>
      <c r="CZ104" s="14">
        <f t="shared" si="98"/>
        <v>2.8426344490682367E-5</v>
      </c>
      <c r="DA104" s="14">
        <f t="shared" si="99"/>
        <v>3.637872496620615E-5</v>
      </c>
      <c r="DB104" s="14">
        <f t="shared" si="100"/>
        <v>1.6939767772019052E-4</v>
      </c>
      <c r="DD104" s="14">
        <f t="shared" si="101"/>
        <v>4.4938397905147608E-2</v>
      </c>
      <c r="DE104" s="14">
        <f t="shared" si="102"/>
        <v>4.587432273029215E-6</v>
      </c>
      <c r="DF104" s="23">
        <f t="shared" si="103"/>
        <v>2.9481247986312451</v>
      </c>
      <c r="DG104" s="23">
        <f t="shared" si="104"/>
        <v>1.9013457152715577E-4</v>
      </c>
      <c r="DH104" s="14">
        <f t="shared" si="125"/>
        <v>-4.4100000028121387E-2</v>
      </c>
      <c r="DI104" s="14">
        <f t="shared" si="126"/>
        <v>4.7922114034874543E-6</v>
      </c>
      <c r="DJ104" s="14">
        <f t="shared" si="127"/>
        <v>8.6400002199692461E-3</v>
      </c>
      <c r="DK104" s="14">
        <f t="shared" si="128"/>
        <v>8.4311946100242315E-6</v>
      </c>
    </row>
    <row r="105" spans="1:115" x14ac:dyDescent="0.25">
      <c r="A105" s="7">
        <v>1</v>
      </c>
      <c r="B105" s="7" t="s">
        <v>3</v>
      </c>
      <c r="C105" s="10">
        <v>0.1</v>
      </c>
      <c r="D105" s="41"/>
      <c r="E105" s="19">
        <v>-0.36771944556873687</v>
      </c>
      <c r="F105" s="19">
        <v>1.0775364710594313E-3</v>
      </c>
      <c r="G105" s="19">
        <v>0.54262107269450521</v>
      </c>
      <c r="H105" s="19">
        <v>2.2081511387754367E-4</v>
      </c>
      <c r="I105" s="8" t="s">
        <v>3</v>
      </c>
      <c r="J105" s="33"/>
      <c r="K105" s="19">
        <v>-7.2676991768331166E-4</v>
      </c>
      <c r="L105" s="19">
        <v>8.7759812639720796E-4</v>
      </c>
      <c r="M105" s="19">
        <v>6.1536019571011913E-4</v>
      </c>
      <c r="N105" s="19">
        <v>8.7306723931354418E-4</v>
      </c>
      <c r="O105" s="8" t="s">
        <v>3</v>
      </c>
      <c r="Q105" s="20">
        <f t="shared" si="79"/>
        <v>-0.36700405064016389</v>
      </c>
      <c r="R105" s="20">
        <f t="shared" si="80"/>
        <v>2.9952534338296287E-3</v>
      </c>
      <c r="S105" s="20">
        <f t="shared" si="81"/>
        <v>0.54199725714576774</v>
      </c>
      <c r="T105" s="20">
        <f t="shared" si="82"/>
        <v>2.7669307450695724E-3</v>
      </c>
      <c r="U105" s="42" t="str">
        <f t="shared" si="83"/>
        <v>m</v>
      </c>
      <c r="W105" s="56" t="str">
        <f t="shared" si="105"/>
        <v>OK</v>
      </c>
      <c r="Y105" s="20">
        <v>-0.36699999999999999</v>
      </c>
      <c r="Z105" s="20"/>
      <c r="AA105" s="20">
        <v>0.54199999999999993</v>
      </c>
      <c r="AB105" s="20"/>
      <c r="AC105" t="str">
        <f t="shared" si="106"/>
        <v>m</v>
      </c>
      <c r="AE105" s="20">
        <f t="shared" si="107"/>
        <v>-4.0506401638995548E-6</v>
      </c>
      <c r="AF105" s="20">
        <f t="shared" si="84"/>
        <v>2.9952534338296287E-3</v>
      </c>
      <c r="AG105" s="20">
        <f t="shared" si="108"/>
        <v>-2.7428542321850102E-6</v>
      </c>
      <c r="AH105" s="20">
        <f t="shared" si="85"/>
        <v>2.7669307450695724E-3</v>
      </c>
      <c r="AI105" t="str">
        <f t="shared" si="109"/>
        <v>m</v>
      </c>
      <c r="AJ105" s="20">
        <f t="shared" si="110"/>
        <v>7.3243489464580591E-6</v>
      </c>
      <c r="AK105" s="20"/>
      <c r="AL105" s="20">
        <f t="shared" si="111"/>
        <v>5.7124987952184014E-6</v>
      </c>
      <c r="AM105" s="20"/>
      <c r="AN105" t="str">
        <f t="shared" si="112"/>
        <v>m</v>
      </c>
      <c r="AP105" s="11">
        <f t="shared" si="86"/>
        <v>100</v>
      </c>
      <c r="AQ105" s="11" t="str">
        <f t="shared" si="87"/>
        <v>mHz</v>
      </c>
      <c r="AR105" s="12">
        <f t="shared" si="88"/>
        <v>1E-3</v>
      </c>
      <c r="AS105" s="13">
        <f t="shared" si="113"/>
        <v>-3.6699267565105356E-4</v>
      </c>
      <c r="AT105" s="13">
        <f t="shared" si="114"/>
        <v>1.3896990026329809E-6</v>
      </c>
      <c r="AU105" s="13">
        <f t="shared" si="115"/>
        <v>5.4200571249879512E-4</v>
      </c>
      <c r="AV105" s="13">
        <f t="shared" si="116"/>
        <v>9.0055855938374491E-7</v>
      </c>
      <c r="AW105" s="17">
        <f t="shared" si="117"/>
        <v>6.5456383673622397E-4</v>
      </c>
      <c r="AX105" s="14">
        <f t="shared" si="118"/>
        <v>1.0784973419670706E-6</v>
      </c>
      <c r="AY105" s="17">
        <f t="shared" si="119"/>
        <v>2.165988037022939</v>
      </c>
      <c r="AZ105" s="13">
        <f t="shared" si="120"/>
        <v>1.9197935607849069E-3</v>
      </c>
      <c r="BB105" s="12">
        <f>IFERROR(MATCH(AW105 - 0.000001,'Ref Z list'!$C$10:$C$35,1),1)</f>
        <v>1</v>
      </c>
      <c r="BC105" s="12" t="str">
        <f>INDEX('Ref Z list'!$D$10:$D$35,BB105)</f>
        <v>0m</v>
      </c>
      <c r="BD105" s="12">
        <f>INDEX('Ref Z list'!$C$10:$C$35,BB105)</f>
        <v>0</v>
      </c>
      <c r="BE105" s="12">
        <f>IFERROR(MATCH(AP105&amp;AQ105&amp;A105&amp;B105&amp;BC105,'Cal Data'!$AR$45:$AR$1147,0),0)</f>
        <v>4</v>
      </c>
      <c r="BF105" s="12">
        <f t="shared" si="121"/>
        <v>1</v>
      </c>
      <c r="BG105" s="12" t="str">
        <f>INDEX('Ref Z list'!$D$10:$D$35,BF105+1)</f>
        <v>1m</v>
      </c>
      <c r="BH105" s="12">
        <f>IFERROR(MATCH(AP105&amp;AQ105&amp;A105&amp;B105&amp;BG105,'Cal Data'!$AR$45:$AR$1147,0),0)</f>
        <v>22</v>
      </c>
      <c r="BI105" s="12">
        <f t="shared" si="122"/>
        <v>1</v>
      </c>
      <c r="BJ105" s="12" t="str">
        <f>INDEX('Ref Z list'!$D$10:$D$35,BI105)</f>
        <v>0m</v>
      </c>
      <c r="BK105" s="12" t="str">
        <f>IF(INDEX('Ref Z list'!$D$10:$D$35,BI105+1)=0,BJ105,INDEX('Ref Z list'!$D$10:$D$35,BI105+1))</f>
        <v>1m</v>
      </c>
      <c r="BL105" s="12">
        <f>INDEX('Ref Z list'!$C$10:$C$35,BI105)</f>
        <v>0</v>
      </c>
      <c r="BM105" s="12">
        <f>INDEX('Ref Z list'!$C$10:$C$35,BI105+1)</f>
        <v>1E-3</v>
      </c>
      <c r="BN105" s="14" t="str">
        <f t="shared" si="123"/>
        <v>100mHz1m0m</v>
      </c>
      <c r="BO105" s="14" t="str">
        <f t="shared" si="124"/>
        <v>100mHz1m1m</v>
      </c>
      <c r="BP105" s="12">
        <f>IFERROR(MATCH(BN105,'Cal Data'!$AR$45:$AR$1147,0),0)</f>
        <v>4</v>
      </c>
      <c r="BQ105" s="12">
        <f>IFERROR(MATCH(BO105,'Cal Data'!$AR$45:$AR$1147,0),0)</f>
        <v>22</v>
      </c>
      <c r="BS105" s="14" t="str">
        <f>INDEX('Cal Data'!AR$45:AR$1147,$BP105)</f>
        <v>100mHz1m0m</v>
      </c>
      <c r="BT105" s="14">
        <f>INDEX('Cal Data'!AS$45:AS$1147,$BP105)</f>
        <v>0</v>
      </c>
      <c r="BU105" s="14">
        <f>INDEX('Cal Data'!AT$45:AT$1147,$BP105)</f>
        <v>2.4823745314391681E-4</v>
      </c>
      <c r="BV105" s="14">
        <f>INDEX('Cal Data'!AU$45:AU$1147,$BP105)</f>
        <v>0</v>
      </c>
      <c r="BW105" s="14">
        <f>INDEX('Cal Data'!AV$45:AV$1147,$BP105)</f>
        <v>2.6528375373578742E-3</v>
      </c>
      <c r="BX105" s="14" t="str">
        <f>INDEX('Cal Data'!AR$45:AR$1147,$BQ105)</f>
        <v>100mHz1m1m</v>
      </c>
      <c r="BY105" s="14">
        <f>INDEX('Cal Data'!AS$45:AS$1147,$BQ105)</f>
        <v>-1.4534360184576683E-9</v>
      </c>
      <c r="BZ105" s="14">
        <f>INDEX('Cal Data'!AT$45:AT$1147,$BQ105)</f>
        <v>1.5120182573859723E-3</v>
      </c>
      <c r="CA105" s="14">
        <f>INDEX('Cal Data'!AU$45:AU$1147,$BQ105)</f>
        <v>2.1633905649145967E-8</v>
      </c>
      <c r="CB105" s="14">
        <f>INDEX('Cal Data'!AV$45:AV$1147,$BQ105)</f>
        <v>2.6729800208174907E-3</v>
      </c>
      <c r="CD105" s="14">
        <f t="shared" si="89"/>
        <v>-9.5136665669227265E-10</v>
      </c>
      <c r="CE105" s="14">
        <f t="shared" si="90"/>
        <v>1.5120182573859723E-3</v>
      </c>
      <c r="CF105" s="14">
        <f t="shared" si="91"/>
        <v>2.1633905649145967E-8</v>
      </c>
      <c r="CG105" s="14">
        <f t="shared" si="92"/>
        <v>2.6660220786125966E-3</v>
      </c>
      <c r="CI105" s="14">
        <f t="shared" si="93"/>
        <v>-3.6699362701771024E-4</v>
      </c>
      <c r="CJ105" s="14">
        <f t="shared" si="94"/>
        <v>1.5120208119340766E-3</v>
      </c>
      <c r="CK105" s="14">
        <f t="shared" si="95"/>
        <v>5.4202734640444424E-4</v>
      </c>
      <c r="CL105" s="14">
        <f t="shared" si="96"/>
        <v>2.6660226870138795E-3</v>
      </c>
      <c r="CN105">
        <f>INDEX('Cal Data'!BB$45:BB$1039,$BP105)</f>
        <v>1</v>
      </c>
      <c r="CO105">
        <f>INDEX('Cal Data'!BC$45:BC$1039,$BP105)</f>
        <v>2.0998779133927885E-3</v>
      </c>
      <c r="CP105">
        <f>INDEX('Cal Data'!BD$45:BD$1039,$BP105)</f>
        <v>2.1632134400412537E-5</v>
      </c>
      <c r="CQ105">
        <f>INDEX('Cal Data'!BE$45:BE$1039,$BP105)</f>
        <v>2.9659823926725115E-3</v>
      </c>
      <c r="CR105" t="str">
        <f>INDEX('Cal Data'!BF$45:BF$1039,$BP105)</f>
        <v>OK</v>
      </c>
      <c r="CS105">
        <f>INDEX('Cal Data'!BB$45:BB$1039,$BQ105)</f>
        <v>0.99999854444228387</v>
      </c>
      <c r="CT105">
        <f>INDEX('Cal Data'!BC$45:BC$1039,$BQ105)</f>
        <v>2.0998779133927885E-3</v>
      </c>
      <c r="CU105">
        <f>INDEX('Cal Data'!BD$45:BD$1039,$BQ105)</f>
        <v>2.1632134400412537E-5</v>
      </c>
      <c r="CV105">
        <f>INDEX('Cal Data'!BE$45:BE$1039,$BQ105)</f>
        <v>2.9659823926725115E-3</v>
      </c>
      <c r="CW105" t="str">
        <f>INDEX('Cal Data'!BF$45:BF$1039,$BQ105)</f>
        <v>OK</v>
      </c>
      <c r="CY105" s="14">
        <f t="shared" si="97"/>
        <v>0.99999904724455668</v>
      </c>
      <c r="CZ105" s="14">
        <f t="shared" si="98"/>
        <v>2.0998779133927885E-3</v>
      </c>
      <c r="DA105" s="14">
        <f t="shared" si="99"/>
        <v>2.1632134400412537E-5</v>
      </c>
      <c r="DB105" s="14">
        <f t="shared" si="100"/>
        <v>2.9659823926725115E-3</v>
      </c>
      <c r="DD105" s="14">
        <f t="shared" si="101"/>
        <v>6.5456321309696557E-4</v>
      </c>
      <c r="DE105" s="14">
        <f t="shared" si="102"/>
        <v>2.5577114198988041E-6</v>
      </c>
      <c r="DF105" s="23">
        <f t="shared" si="103"/>
        <v>2.1660096691573392</v>
      </c>
      <c r="DG105" s="23">
        <f t="shared" si="104"/>
        <v>4.8517502839457976E-3</v>
      </c>
      <c r="DH105" s="14">
        <f t="shared" si="125"/>
        <v>-3.6700405064016392E-4</v>
      </c>
      <c r="DI105" s="14">
        <f t="shared" si="126"/>
        <v>2.9952534338296289E-6</v>
      </c>
      <c r="DJ105" s="14">
        <f t="shared" si="127"/>
        <v>5.419972571457678E-4</v>
      </c>
      <c r="DK105" s="14">
        <f t="shared" si="128"/>
        <v>2.7669307450695725E-6</v>
      </c>
    </row>
    <row r="106" spans="1:115" x14ac:dyDescent="0.25">
      <c r="A106" s="7">
        <v>100</v>
      </c>
      <c r="B106" s="7" t="s">
        <v>3</v>
      </c>
      <c r="C106" s="10">
        <v>500</v>
      </c>
      <c r="D106" s="41"/>
      <c r="E106" s="19">
        <v>-6.5488096321600384</v>
      </c>
      <c r="F106" s="19">
        <v>1.8050785504011054E-3</v>
      </c>
      <c r="G106" s="19">
        <v>17.099791325775399</v>
      </c>
      <c r="H106" s="19">
        <v>5.5287004889922355E-4</v>
      </c>
      <c r="I106" s="8" t="s">
        <v>3</v>
      </c>
      <c r="J106" s="33"/>
      <c r="K106" s="19">
        <v>-6.0636796767134075E-4</v>
      </c>
      <c r="L106" s="19">
        <v>2.5951972638266728E-4</v>
      </c>
      <c r="M106" s="19">
        <v>-3.2617821213261794E-4</v>
      </c>
      <c r="N106" s="19">
        <v>1.9311492933878501E-3</v>
      </c>
      <c r="O106" s="8" t="s">
        <v>3</v>
      </c>
      <c r="Q106" s="20">
        <f t="shared" si="79"/>
        <v>-6.5499988466622074</v>
      </c>
      <c r="R106" s="20">
        <f t="shared" si="80"/>
        <v>3.9465924824667632E-3</v>
      </c>
      <c r="S106" s="20">
        <f t="shared" si="81"/>
        <v>17.099999135906774</v>
      </c>
      <c r="T106" s="20">
        <f t="shared" si="82"/>
        <v>4.0379906936307943E-3</v>
      </c>
      <c r="U106" s="42" t="str">
        <f t="shared" si="83"/>
        <v>m</v>
      </c>
      <c r="W106" s="56" t="str">
        <f t="shared" si="105"/>
        <v>OK</v>
      </c>
      <c r="Y106" s="20">
        <v>-6.55</v>
      </c>
      <c r="Z106" s="20"/>
      <c r="AA106" s="20">
        <v>17.100000000000001</v>
      </c>
      <c r="AB106" s="20"/>
      <c r="AC106" t="str">
        <f t="shared" si="106"/>
        <v>m</v>
      </c>
      <c r="AE106" s="20">
        <f t="shared" si="107"/>
        <v>1.1533377923811372E-6</v>
      </c>
      <c r="AF106" s="20">
        <f t="shared" si="84"/>
        <v>3.9465924824667632E-3</v>
      </c>
      <c r="AG106" s="20">
        <f t="shared" si="108"/>
        <v>-8.6409322719305237E-7</v>
      </c>
      <c r="AH106" s="20">
        <f t="shared" si="85"/>
        <v>4.0379906936307943E-3</v>
      </c>
      <c r="AI106" t="str">
        <f t="shared" si="109"/>
        <v>m</v>
      </c>
      <c r="AJ106" s="20">
        <f t="shared" si="110"/>
        <v>1.7967358076331763E-3</v>
      </c>
      <c r="AK106" s="20"/>
      <c r="AL106" s="20">
        <f t="shared" si="111"/>
        <v>1.1750398753207492E-4</v>
      </c>
      <c r="AM106" s="20"/>
      <c r="AN106" t="str">
        <f t="shared" si="112"/>
        <v>m</v>
      </c>
      <c r="AP106" s="11">
        <f t="shared" si="86"/>
        <v>500</v>
      </c>
      <c r="AQ106" s="11" t="str">
        <f t="shared" si="87"/>
        <v>Hz</v>
      </c>
      <c r="AR106" s="12">
        <f t="shared" si="88"/>
        <v>1E-3</v>
      </c>
      <c r="AS106" s="13">
        <f t="shared" si="113"/>
        <v>-6.5482032641923666E-3</v>
      </c>
      <c r="AT106" s="13">
        <f t="shared" si="114"/>
        <v>1.8236389613900803E-6</v>
      </c>
      <c r="AU106" s="13">
        <f t="shared" si="115"/>
        <v>1.7100117503987534E-2</v>
      </c>
      <c r="AV106" s="13">
        <f t="shared" si="116"/>
        <v>2.0087316606063197E-6</v>
      </c>
      <c r="AW106" s="17">
        <f t="shared" si="117"/>
        <v>1.8311007198932572E-2</v>
      </c>
      <c r="AX106" s="14">
        <f t="shared" si="118"/>
        <v>1.9860232631128467E-6</v>
      </c>
      <c r="AY106" s="17">
        <f t="shared" si="119"/>
        <v>1.9365039549683845</v>
      </c>
      <c r="AZ106" s="13">
        <f t="shared" si="120"/>
        <v>1.0094165981138295E-4</v>
      </c>
      <c r="BB106" s="12">
        <f>IFERROR(MATCH(AW106 - 0.000001,'Ref Z list'!$C$10:$C$35,1),1)</f>
        <v>4</v>
      </c>
      <c r="BC106" s="12" t="str">
        <f>INDEX('Ref Z list'!$D$10:$D$35,BB106)</f>
        <v>10m</v>
      </c>
      <c r="BD106" s="12">
        <f>INDEX('Ref Z list'!$C$10:$C$35,BB106)</f>
        <v>0.01</v>
      </c>
      <c r="BE106" s="12">
        <f>IFERROR(MATCH(AP106&amp;AQ106&amp;A106&amp;B106&amp;BC106,'Cal Data'!$AR$45:$AR$1147,0),0)</f>
        <v>123</v>
      </c>
      <c r="BF106" s="12">
        <f t="shared" si="121"/>
        <v>4</v>
      </c>
      <c r="BG106" s="12" t="str">
        <f>INDEX('Ref Z list'!$D$10:$D$35,BF106+1)</f>
        <v>100m</v>
      </c>
      <c r="BH106" s="12">
        <f>IFERROR(MATCH(AP106&amp;AQ106&amp;A106&amp;B106&amp;BG106,'Cal Data'!$AR$45:$AR$1147,0),0)</f>
        <v>141</v>
      </c>
      <c r="BI106" s="12">
        <f t="shared" si="122"/>
        <v>4</v>
      </c>
      <c r="BJ106" s="12" t="str">
        <f>INDEX('Ref Z list'!$D$10:$D$35,BI106)</f>
        <v>10m</v>
      </c>
      <c r="BK106" s="12" t="str">
        <f>IF(INDEX('Ref Z list'!$D$10:$D$35,BI106+1)=0,BJ106,INDEX('Ref Z list'!$D$10:$D$35,BI106+1))</f>
        <v>100m</v>
      </c>
      <c r="BL106" s="12">
        <f>INDEX('Ref Z list'!$C$10:$C$35,BI106)</f>
        <v>0.01</v>
      </c>
      <c r="BM106" s="12">
        <f>INDEX('Ref Z list'!$C$10:$C$35,BI106+1)</f>
        <v>0.1</v>
      </c>
      <c r="BN106" s="14" t="str">
        <f t="shared" si="123"/>
        <v>500Hz100m10m</v>
      </c>
      <c r="BO106" s="14" t="str">
        <f t="shared" si="124"/>
        <v>500Hz100m100m</v>
      </c>
      <c r="BP106" s="12">
        <f>IFERROR(MATCH(BN106,'Cal Data'!$AR$45:$AR$1147,0),0)</f>
        <v>123</v>
      </c>
      <c r="BQ106" s="12">
        <f>IFERROR(MATCH(BO106,'Cal Data'!$AR$45:$AR$1147,0),0)</f>
        <v>141</v>
      </c>
      <c r="BS106" s="14" t="str">
        <f>INDEX('Cal Data'!AR$45:AR$1147,$BP106)</f>
        <v>500Hz100m10m</v>
      </c>
      <c r="BT106" s="14">
        <f>INDEX('Cal Data'!AS$45:AS$1147,$BP106)</f>
        <v>3.8497133672543704E-7</v>
      </c>
      <c r="BU106" s="14">
        <f>INDEX('Cal Data'!AT$45:AT$1147,$BP106)</f>
        <v>2.4447850498253033E-3</v>
      </c>
      <c r="BV106" s="14">
        <f>INDEX('Cal Data'!AU$45:AU$1147,$BP106)</f>
        <v>1.0047001440132743E-6</v>
      </c>
      <c r="BW106" s="14">
        <f>INDEX('Cal Data'!AV$45:AV$1147,$BP106)</f>
        <v>4.4902707810221633E-4</v>
      </c>
      <c r="BX106" s="14" t="str">
        <f>INDEX('Cal Data'!AR$45:AR$1147,$BQ106)</f>
        <v>500Hz100m100m</v>
      </c>
      <c r="BY106" s="14">
        <f>INDEX('Cal Data'!AS$45:AS$1147,$BQ106)</f>
        <v>-6.7770806228412139E-6</v>
      </c>
      <c r="BZ106" s="14">
        <f>INDEX('Cal Data'!AT$45:AT$1147,$BQ106)</f>
        <v>3.5728934034559945E-3</v>
      </c>
      <c r="CA106" s="14">
        <f>INDEX('Cal Data'!AU$45:AU$1147,$BQ106)</f>
        <v>3.3804414017993734E-6</v>
      </c>
      <c r="CB106" s="14">
        <f>INDEX('Cal Data'!AV$45:AV$1147,$BQ106)</f>
        <v>6.5542270942924778E-4</v>
      </c>
      <c r="CD106" s="14">
        <f t="shared" si="89"/>
        <v>-2.764049454422025E-7</v>
      </c>
      <c r="CE106" s="14">
        <f t="shared" si="90"/>
        <v>3.5728934034559945E-3</v>
      </c>
      <c r="CF106" s="14">
        <f t="shared" si="91"/>
        <v>1.2240868406384009E-6</v>
      </c>
      <c r="CG106" s="14">
        <f t="shared" si="92"/>
        <v>4.6808658452207402E-4</v>
      </c>
      <c r="CI106" s="14">
        <f t="shared" si="93"/>
        <v>-6.5484796691378088E-3</v>
      </c>
      <c r="CJ106" s="14">
        <f t="shared" si="94"/>
        <v>3.5728952650610412E-3</v>
      </c>
      <c r="CK106" s="14">
        <f t="shared" si="95"/>
        <v>1.7101341590828174E-2</v>
      </c>
      <c r="CL106" s="14">
        <f t="shared" si="96"/>
        <v>4.6810382461701593E-4</v>
      </c>
      <c r="CN106">
        <f>INDEX('Cal Data'!BB$45:BB$1039,$BP106)</f>
        <v>1.0000388464086891</v>
      </c>
      <c r="CO106">
        <f>INDEX('Cal Data'!BC$45:BC$1039,$BP106)</f>
        <v>3.9112749596573952E-4</v>
      </c>
      <c r="CP106">
        <f>INDEX('Cal Data'!BD$45:BD$1039,$BP106)</f>
        <v>9.9977072192908994E-5</v>
      </c>
      <c r="CQ106">
        <f>INDEX('Cal Data'!BE$45:BE$1039,$BP106)</f>
        <v>7.4690681421003125E-5</v>
      </c>
      <c r="CR106" t="str">
        <f>INDEX('Cal Data'!BF$45:BF$1039,$BP106)</f>
        <v>OK</v>
      </c>
      <c r="CS106">
        <f>INDEX('Cal Data'!BB$45:BB$1039,$BQ106)</f>
        <v>0.99993259779384636</v>
      </c>
      <c r="CT106">
        <f>INDEX('Cal Data'!BC$45:BC$1039,$BQ106)</f>
        <v>4.4154685840804705E-5</v>
      </c>
      <c r="CU106">
        <f>INDEX('Cal Data'!BD$45:BD$1039,$BQ106)</f>
        <v>3.400186685491649E-5</v>
      </c>
      <c r="CV106">
        <f>INDEX('Cal Data'!BE$45:BE$1039,$BQ106)</f>
        <v>5.5705168128471671E-5</v>
      </c>
      <c r="CW106" t="str">
        <f>INDEX('Cal Data'!BF$45:BF$1039,$BQ106)</f>
        <v>OK</v>
      </c>
      <c r="CY106" s="14">
        <f t="shared" si="97"/>
        <v>1.0000290349308798</v>
      </c>
      <c r="CZ106" s="14">
        <f t="shared" si="98"/>
        <v>4.4154685840804705E-5</v>
      </c>
      <c r="DA106" s="14">
        <f t="shared" si="99"/>
        <v>9.3884623231629998E-5</v>
      </c>
      <c r="DB106" s="14">
        <f t="shared" si="100"/>
        <v>7.2937473224895803E-5</v>
      </c>
      <c r="DD106" s="14">
        <f t="shared" si="101"/>
        <v>1.8311538857760934E-2</v>
      </c>
      <c r="DE106" s="14">
        <f t="shared" si="102"/>
        <v>4.0534988558471346E-6</v>
      </c>
      <c r="DF106" s="23">
        <f t="shared" si="103"/>
        <v>1.9365978395916161</v>
      </c>
      <c r="DG106" s="23">
        <f t="shared" si="104"/>
        <v>2.1465495508452687E-4</v>
      </c>
      <c r="DH106" s="14">
        <f t="shared" si="125"/>
        <v>-6.5499988466622078E-3</v>
      </c>
      <c r="DI106" s="14">
        <f t="shared" si="126"/>
        <v>3.9465924824667635E-6</v>
      </c>
      <c r="DJ106" s="14">
        <f t="shared" si="127"/>
        <v>1.7099999135906773E-2</v>
      </c>
      <c r="DK106" s="14">
        <f t="shared" si="128"/>
        <v>4.0379906936307941E-6</v>
      </c>
    </row>
    <row r="107" spans="1:115" x14ac:dyDescent="0.25">
      <c r="A107" s="7">
        <v>3</v>
      </c>
      <c r="B107" s="7" t="s">
        <v>3</v>
      </c>
      <c r="C107" s="10">
        <v>10</v>
      </c>
      <c r="D107" s="41"/>
      <c r="E107" s="19">
        <v>0.99900858802517867</v>
      </c>
      <c r="F107" s="19">
        <v>1.31222248450891E-4</v>
      </c>
      <c r="G107" s="19">
        <v>1.2265925293751213E-2</v>
      </c>
      <c r="H107" s="19">
        <v>1.9301913434559568E-3</v>
      </c>
      <c r="I107" s="8" t="s">
        <v>3</v>
      </c>
      <c r="J107" s="33"/>
      <c r="K107" s="19">
        <v>1.0451391414025735E-3</v>
      </c>
      <c r="L107" s="19">
        <v>1.7071118303688877E-3</v>
      </c>
      <c r="M107" s="19">
        <v>1.06615943111205E-3</v>
      </c>
      <c r="N107" s="19">
        <v>4.2098509733471843E-4</v>
      </c>
      <c r="O107" s="8" t="s">
        <v>3</v>
      </c>
      <c r="Q107" s="20">
        <f t="shared" si="79"/>
        <v>0.99799999893097635</v>
      </c>
      <c r="R107" s="20">
        <f t="shared" si="80"/>
        <v>3.6026955791058067E-3</v>
      </c>
      <c r="S107" s="20">
        <f t="shared" si="81"/>
        <v>1.1299998922284464E-2</v>
      </c>
      <c r="T107" s="20">
        <f t="shared" si="82"/>
        <v>5.1000828326565519E-3</v>
      </c>
      <c r="U107" s="42" t="str">
        <f t="shared" si="83"/>
        <v>m</v>
      </c>
      <c r="W107" s="56" t="str">
        <f t="shared" si="105"/>
        <v>Extrapolated</v>
      </c>
      <c r="Y107" s="20">
        <v>0.998</v>
      </c>
      <c r="Z107" s="20"/>
      <c r="AA107" s="20">
        <v>1.1299999999999999E-2</v>
      </c>
      <c r="AB107" s="20"/>
      <c r="AC107" t="str">
        <f t="shared" si="106"/>
        <v>m</v>
      </c>
      <c r="AE107" s="20">
        <f t="shared" si="107"/>
        <v>-1.0690236473820391E-9</v>
      </c>
      <c r="AF107" s="20">
        <f t="shared" si="84"/>
        <v>3.6026955791058067E-3</v>
      </c>
      <c r="AG107" s="20">
        <f t="shared" si="108"/>
        <v>-1.0777155348695722E-9</v>
      </c>
      <c r="AH107" s="20">
        <f t="shared" si="85"/>
        <v>5.1000828326565519E-3</v>
      </c>
      <c r="AI107" t="str">
        <f t="shared" si="109"/>
        <v>m</v>
      </c>
      <c r="AJ107" s="20">
        <f t="shared" si="110"/>
        <v>-3.6551116224026181E-5</v>
      </c>
      <c r="AK107" s="20"/>
      <c r="AL107" s="20">
        <f t="shared" si="111"/>
        <v>-1.0023413736083564E-4</v>
      </c>
      <c r="AM107" s="20"/>
      <c r="AN107" t="str">
        <f t="shared" si="112"/>
        <v>m</v>
      </c>
      <c r="AP107" s="11">
        <f t="shared" si="86"/>
        <v>10</v>
      </c>
      <c r="AQ107" s="11" t="str">
        <f t="shared" si="87"/>
        <v>Hz</v>
      </c>
      <c r="AR107" s="12">
        <f t="shared" si="88"/>
        <v>1E-3</v>
      </c>
      <c r="AS107" s="13">
        <f t="shared" si="113"/>
        <v>9.97963448883776E-4</v>
      </c>
      <c r="AT107" s="13">
        <f t="shared" si="114"/>
        <v>1.7121477973218087E-6</v>
      </c>
      <c r="AU107" s="13">
        <f t="shared" si="115"/>
        <v>1.1199765862639163E-5</v>
      </c>
      <c r="AV107" s="13">
        <f t="shared" si="116"/>
        <v>1.975567532262624E-6</v>
      </c>
      <c r="AW107" s="17">
        <f t="shared" si="117"/>
        <v>9.9802629227058897E-4</v>
      </c>
      <c r="AX107" s="14">
        <f t="shared" si="118"/>
        <v>1.7121835216311333E-6</v>
      </c>
      <c r="AY107" s="17">
        <f t="shared" si="119"/>
        <v>1.1222150187500054E-2</v>
      </c>
      <c r="AZ107" s="13">
        <f t="shared" si="120"/>
        <v>1.9794434135882977E-3</v>
      </c>
      <c r="BB107" s="12">
        <f>IFERROR(MATCH(AW107 - 0.000001,'Ref Z list'!$C$10:$C$35,1),1)</f>
        <v>1</v>
      </c>
      <c r="BC107" s="12" t="str">
        <f>INDEX('Ref Z list'!$D$10:$D$35,BB107)</f>
        <v>0m</v>
      </c>
      <c r="BD107" s="12">
        <f>INDEX('Ref Z list'!$C$10:$C$35,BB107)</f>
        <v>0</v>
      </c>
      <c r="BE107" s="12">
        <f>IFERROR(MATCH(AP107&amp;AQ107&amp;A107&amp;B107&amp;BC107,'Cal Data'!$AR$45:$AR$1147,0),0)</f>
        <v>0</v>
      </c>
      <c r="BF107" s="12">
        <f t="shared" si="121"/>
        <v>2</v>
      </c>
      <c r="BG107" s="12" t="str">
        <f>INDEX('Ref Z list'!$D$10:$D$35,BF107+1)</f>
        <v>3m</v>
      </c>
      <c r="BH107" s="12">
        <f>IFERROR(MATCH(AP107&amp;AQ107&amp;A107&amp;B107&amp;BG107,'Cal Data'!$AR$45:$AR$1147,0),0)</f>
        <v>64</v>
      </c>
      <c r="BI107" s="12">
        <f t="shared" si="122"/>
        <v>2</v>
      </c>
      <c r="BJ107" s="12" t="str">
        <f>INDEX('Ref Z list'!$D$10:$D$35,BI107)</f>
        <v>1m</v>
      </c>
      <c r="BK107" s="12" t="str">
        <f>IF(INDEX('Ref Z list'!$D$10:$D$35,BI107+1)=0,BJ107,INDEX('Ref Z list'!$D$10:$D$35,BI107+1))</f>
        <v>3m</v>
      </c>
      <c r="BL107" s="12">
        <f>INDEX('Ref Z list'!$C$10:$C$35,BI107)</f>
        <v>1E-3</v>
      </c>
      <c r="BM107" s="12">
        <f>INDEX('Ref Z list'!$C$10:$C$35,BI107+1)</f>
        <v>3.0000000000000001E-3</v>
      </c>
      <c r="BN107" s="14" t="str">
        <f t="shared" si="123"/>
        <v>10Hz3m1m</v>
      </c>
      <c r="BO107" s="14" t="str">
        <f t="shared" si="124"/>
        <v>10Hz3m3m</v>
      </c>
      <c r="BP107" s="12">
        <f>IFERROR(MATCH(BN107,'Cal Data'!$AR$45:$AR$1147,0),0)</f>
        <v>46</v>
      </c>
      <c r="BQ107" s="12">
        <f>IFERROR(MATCH(BO107,'Cal Data'!$AR$45:$AR$1147,0),0)</f>
        <v>64</v>
      </c>
      <c r="BS107" s="14" t="str">
        <f>INDEX('Cal Data'!AR$45:AR$1147,$BP107)</f>
        <v>10Hz3m1m</v>
      </c>
      <c r="BT107" s="14">
        <f>INDEX('Cal Data'!AS$45:AS$1147,$BP107)</f>
        <v>3.7736812216098217E-8</v>
      </c>
      <c r="BU107" s="14">
        <f>INDEX('Cal Data'!AT$45:AT$1147,$BP107)</f>
        <v>2.4236318141906106E-3</v>
      </c>
      <c r="BV107" s="14">
        <f>INDEX('Cal Data'!AU$45:AU$1147,$BP107)</f>
        <v>1.0001927926824387E-7</v>
      </c>
      <c r="BW107" s="14">
        <f>INDEX('Cal Data'!AV$45:AV$1147,$BP107)</f>
        <v>1.6398931163641199E-3</v>
      </c>
      <c r="BX107" s="14" t="str">
        <f>INDEX('Cal Data'!AR$45:AR$1147,$BQ107)</f>
        <v>10Hz3m3m</v>
      </c>
      <c r="BY107" s="14">
        <f>INDEX('Cal Data'!AS$45:AS$1147,$BQ107)</f>
        <v>7.844577258695612E-8</v>
      </c>
      <c r="BZ107" s="14">
        <f>INDEX('Cal Data'!AT$45:AT$1147,$BQ107)</f>
        <v>2.5183475652598574E-3</v>
      </c>
      <c r="CA107" s="14">
        <f>INDEX('Cal Data'!AU$45:AU$1147,$BQ107)</f>
        <v>2.657206213891343E-7</v>
      </c>
      <c r="CB107" s="14">
        <f>INDEX('Cal Data'!AV$45:AV$1147,$BQ107)</f>
        <v>3.6640957032009723E-3</v>
      </c>
      <c r="CD107" s="14">
        <f t="shared" si="89"/>
        <v>3.7696638421228089E-8</v>
      </c>
      <c r="CE107" s="14">
        <f t="shared" si="90"/>
        <v>2.5183475652598574E-3</v>
      </c>
      <c r="CF107" s="14">
        <f t="shared" si="91"/>
        <v>9.9855756258384971E-8</v>
      </c>
      <c r="CG107" s="14">
        <f t="shared" si="92"/>
        <v>1.6378955242183531E-3</v>
      </c>
      <c r="CI107" s="14">
        <f t="shared" si="93"/>
        <v>9.9800114552219725E-4</v>
      </c>
      <c r="CJ107" s="14">
        <f t="shared" si="94"/>
        <v>2.5183498933330473E-3</v>
      </c>
      <c r="CK107" s="14">
        <f t="shared" si="95"/>
        <v>1.1299621618897549E-5</v>
      </c>
      <c r="CL107" s="14">
        <f t="shared" si="96"/>
        <v>1.6379002899208522E-3</v>
      </c>
      <c r="CN107">
        <f>INDEX('Cal Data'!BB$45:BB$1039,$BP107)</f>
        <v>1.000037740614498</v>
      </c>
      <c r="CO107">
        <f>INDEX('Cal Data'!BC$45:BC$1039,$BP107)</f>
        <v>3.7841402663544499E-3</v>
      </c>
      <c r="CP107">
        <f>INDEX('Cal Data'!BD$45:BD$1039,$BP107)</f>
        <v>9.9998932850898863E-5</v>
      </c>
      <c r="CQ107">
        <f>INDEX('Cal Data'!BE$45:BE$1039,$BP107)</f>
        <v>3.2292491688786173E-3</v>
      </c>
      <c r="CR107" t="str">
        <f>INDEX('Cal Data'!BF$45:BF$1039,$BP107)</f>
        <v>OK</v>
      </c>
      <c r="CS107">
        <f>INDEX('Cal Data'!BB$45:BB$1039,$BQ107)</f>
        <v>1.0000261472736445</v>
      </c>
      <c r="CT107">
        <f>INDEX('Cal Data'!BC$45:BC$1039,$BQ107)</f>
        <v>1.1208967802278083E-3</v>
      </c>
      <c r="CU107">
        <f>INDEX('Cal Data'!BD$45:BD$1039,$BQ107)</f>
        <v>8.8571917975485275E-5</v>
      </c>
      <c r="CV107">
        <f>INDEX('Cal Data'!BE$45:BE$1039,$BQ107)</f>
        <v>1.237893015787064E-3</v>
      </c>
      <c r="CW107" t="str">
        <f>INDEX('Cal Data'!BF$45:BF$1039,$BQ107)</f>
        <v>OK</v>
      </c>
      <c r="CY107" s="14">
        <f t="shared" si="97"/>
        <v>1.0000377520554313</v>
      </c>
      <c r="CZ107" s="14">
        <f t="shared" si="98"/>
        <v>1.1208967802278083E-3</v>
      </c>
      <c r="DA107" s="14">
        <f t="shared" si="99"/>
        <v>1.0001020964469071E-4</v>
      </c>
      <c r="DB107" s="14">
        <f t="shared" si="100"/>
        <v>3.2312143463943009E-3</v>
      </c>
      <c r="DD107" s="14">
        <f t="shared" si="101"/>
        <v>9.9806396981449671E-4</v>
      </c>
      <c r="DE107" s="14">
        <f t="shared" si="102"/>
        <v>3.6024636795714553E-6</v>
      </c>
      <c r="DF107" s="23">
        <f t="shared" si="103"/>
        <v>1.1322160397144745E-2</v>
      </c>
      <c r="DG107" s="23">
        <f t="shared" si="104"/>
        <v>5.1101400237896335E-3</v>
      </c>
      <c r="DH107" s="14">
        <f t="shared" si="125"/>
        <v>9.9799999893097641E-4</v>
      </c>
      <c r="DI107" s="14">
        <f t="shared" si="126"/>
        <v>3.6026955791058067E-6</v>
      </c>
      <c r="DJ107" s="14">
        <f t="shared" si="127"/>
        <v>1.1299998922284465E-5</v>
      </c>
      <c r="DK107" s="14">
        <f t="shared" si="128"/>
        <v>5.1000828326565523E-6</v>
      </c>
    </row>
    <row r="108" spans="1:115" x14ac:dyDescent="0.25">
      <c r="A108" s="7">
        <v>3</v>
      </c>
      <c r="B108" s="7" t="s">
        <v>3</v>
      </c>
      <c r="C108" s="10">
        <v>1</v>
      </c>
      <c r="D108" s="41"/>
      <c r="E108" s="19">
        <v>0.99577335997189598</v>
      </c>
      <c r="F108" s="19">
        <v>1.4645320620238775E-3</v>
      </c>
      <c r="G108" s="19">
        <v>-0.69965460813154978</v>
      </c>
      <c r="H108" s="19">
        <v>3.577978272491691E-4</v>
      </c>
      <c r="I108" s="8" t="s">
        <v>3</v>
      </c>
      <c r="J108" s="33"/>
      <c r="K108" s="19">
        <v>1.8367006716786883E-3</v>
      </c>
      <c r="L108" s="19">
        <v>1.0323405752524649E-3</v>
      </c>
      <c r="M108" s="19">
        <v>-1.5707131964990545E-3</v>
      </c>
      <c r="N108" s="19">
        <v>5.2685914942565476E-4</v>
      </c>
      <c r="O108" s="8" t="s">
        <v>3</v>
      </c>
      <c r="Q108" s="20">
        <f t="shared" si="79"/>
        <v>0.99399998437488035</v>
      </c>
      <c r="R108" s="20">
        <f t="shared" si="80"/>
        <v>3.787086714715331E-3</v>
      </c>
      <c r="S108" s="20">
        <f t="shared" si="81"/>
        <v>-0.69800000472003465</v>
      </c>
      <c r="T108" s="20">
        <f t="shared" si="82"/>
        <v>4.3619309974690925E-3</v>
      </c>
      <c r="U108" s="42" t="str">
        <f t="shared" si="83"/>
        <v>m</v>
      </c>
      <c r="W108" s="56" t="str">
        <f t="shared" si="105"/>
        <v>OK</v>
      </c>
      <c r="Y108" s="20">
        <v>0.99400000000000011</v>
      </c>
      <c r="Z108" s="20"/>
      <c r="AA108" s="20">
        <v>-0.69800000000000006</v>
      </c>
      <c r="AB108" s="20"/>
      <c r="AC108" t="str">
        <f t="shared" si="106"/>
        <v>m</v>
      </c>
      <c r="AE108" s="20">
        <f t="shared" si="107"/>
        <v>-1.5625119753615024E-8</v>
      </c>
      <c r="AF108" s="20">
        <f t="shared" si="84"/>
        <v>3.787086714715331E-3</v>
      </c>
      <c r="AG108" s="20">
        <f t="shared" si="108"/>
        <v>-4.7200345854037096E-9</v>
      </c>
      <c r="AH108" s="20">
        <f t="shared" si="85"/>
        <v>4.3619309974690925E-3</v>
      </c>
      <c r="AI108" t="str">
        <f t="shared" si="109"/>
        <v>m</v>
      </c>
      <c r="AJ108" s="20">
        <f t="shared" si="110"/>
        <v>-6.3340699782865606E-5</v>
      </c>
      <c r="AK108" s="20"/>
      <c r="AL108" s="20">
        <f t="shared" si="111"/>
        <v>-8.38949350506768E-5</v>
      </c>
      <c r="AM108" s="20"/>
      <c r="AN108" t="str">
        <f t="shared" si="112"/>
        <v>m</v>
      </c>
      <c r="AP108" s="11">
        <f t="shared" si="86"/>
        <v>1</v>
      </c>
      <c r="AQ108" s="11" t="str">
        <f t="shared" si="87"/>
        <v>Hz</v>
      </c>
      <c r="AR108" s="12">
        <f t="shared" si="88"/>
        <v>1E-3</v>
      </c>
      <c r="AS108" s="13">
        <f t="shared" si="113"/>
        <v>9.9393665930021724E-4</v>
      </c>
      <c r="AT108" s="13">
        <f t="shared" si="114"/>
        <v>1.7918094831785274E-6</v>
      </c>
      <c r="AU108" s="13">
        <f t="shared" si="115"/>
        <v>-6.9808389493505071E-4</v>
      </c>
      <c r="AV108" s="13">
        <f t="shared" si="116"/>
        <v>6.3686721419598189E-7</v>
      </c>
      <c r="AW108" s="17">
        <f t="shared" si="117"/>
        <v>1.2145909628630402E-3</v>
      </c>
      <c r="AX108" s="14">
        <f t="shared" si="118"/>
        <v>1.5112896862181166E-6</v>
      </c>
      <c r="AY108" s="17">
        <f t="shared" si="119"/>
        <v>-0.61229633991674592</v>
      </c>
      <c r="AZ108" s="13">
        <f t="shared" si="120"/>
        <v>9.5028123184880695E-4</v>
      </c>
      <c r="BB108" s="12">
        <f>IFERROR(MATCH(AW108 - 0.000001,'Ref Z list'!$C$10:$C$35,1),1)</f>
        <v>2</v>
      </c>
      <c r="BC108" s="12" t="str">
        <f>INDEX('Ref Z list'!$D$10:$D$35,BB108)</f>
        <v>1m</v>
      </c>
      <c r="BD108" s="12">
        <f>INDEX('Ref Z list'!$C$10:$C$35,BB108)</f>
        <v>1E-3</v>
      </c>
      <c r="BE108" s="12">
        <f>IFERROR(MATCH(AP108&amp;AQ108&amp;A108&amp;B108&amp;BC108,'Cal Data'!$AR$45:$AR$1147,0),0)</f>
        <v>43</v>
      </c>
      <c r="BF108" s="12">
        <f t="shared" si="121"/>
        <v>2</v>
      </c>
      <c r="BG108" s="12" t="str">
        <f>INDEX('Ref Z list'!$D$10:$D$35,BF108+1)</f>
        <v>3m</v>
      </c>
      <c r="BH108" s="12">
        <f>IFERROR(MATCH(AP108&amp;AQ108&amp;A108&amp;B108&amp;BG108,'Cal Data'!$AR$45:$AR$1147,0),0)</f>
        <v>61</v>
      </c>
      <c r="BI108" s="12">
        <f t="shared" si="122"/>
        <v>2</v>
      </c>
      <c r="BJ108" s="12" t="str">
        <f>INDEX('Ref Z list'!$D$10:$D$35,BI108)</f>
        <v>1m</v>
      </c>
      <c r="BK108" s="12" t="str">
        <f>IF(INDEX('Ref Z list'!$D$10:$D$35,BI108+1)=0,BJ108,INDEX('Ref Z list'!$D$10:$D$35,BI108+1))</f>
        <v>3m</v>
      </c>
      <c r="BL108" s="12">
        <f>INDEX('Ref Z list'!$C$10:$C$35,BI108)</f>
        <v>1E-3</v>
      </c>
      <c r="BM108" s="12">
        <f>INDEX('Ref Z list'!$C$10:$C$35,BI108+1)</f>
        <v>3.0000000000000001E-3</v>
      </c>
      <c r="BN108" s="14" t="str">
        <f t="shared" si="123"/>
        <v>1Hz3m1m</v>
      </c>
      <c r="BO108" s="14" t="str">
        <f t="shared" si="124"/>
        <v>1Hz3m3m</v>
      </c>
      <c r="BP108" s="12">
        <f>IFERROR(MATCH(BN108,'Cal Data'!$AR$45:$AR$1147,0),0)</f>
        <v>43</v>
      </c>
      <c r="BQ108" s="12">
        <f>IFERROR(MATCH(BO108,'Cal Data'!$AR$45:$AR$1147,0),0)</f>
        <v>61</v>
      </c>
      <c r="BS108" s="14" t="str">
        <f>INDEX('Cal Data'!AR$45:AR$1147,$BP108)</f>
        <v>1Hz3m1m</v>
      </c>
      <c r="BT108" s="14">
        <f>INDEX('Cal Data'!AS$45:AS$1147,$BP108)</f>
        <v>1.5144210763250524E-8</v>
      </c>
      <c r="BU108" s="14">
        <f>INDEX('Cal Data'!AT$45:AT$1147,$BP108)</f>
        <v>9.5294631992400014E-4</v>
      </c>
      <c r="BV108" s="14">
        <f>INDEX('Cal Data'!AU$45:AU$1147,$BP108)</f>
        <v>1.0000520179451099E-7</v>
      </c>
      <c r="BW108" s="14">
        <f>INDEX('Cal Data'!AV$45:AV$1147,$BP108)</f>
        <v>3.1071823569556183E-3</v>
      </c>
      <c r="BX108" s="14" t="str">
        <f>INDEX('Cal Data'!AR$45:AR$1147,$BQ108)</f>
        <v>1Hz3m3m</v>
      </c>
      <c r="BY108" s="14">
        <f>INDEX('Cal Data'!AS$45:AS$1147,$BQ108)</f>
        <v>-2.9467721743845279E-7</v>
      </c>
      <c r="BZ108" s="14">
        <f>INDEX('Cal Data'!AT$45:AT$1147,$BQ108)</f>
        <v>1.8178334846732605E-3</v>
      </c>
      <c r="CA108" s="14">
        <f>INDEX('Cal Data'!AU$45:AU$1147,$BQ108)</f>
        <v>-7.7678030648690487E-8</v>
      </c>
      <c r="CB108" s="14">
        <f>INDEX('Cal Data'!AV$45:AV$1147,$BQ108)</f>
        <v>2.1250375453252873E-3</v>
      </c>
      <c r="CD108" s="14">
        <f t="shared" si="89"/>
        <v>-1.8098228533452365E-8</v>
      </c>
      <c r="CE108" s="14">
        <f t="shared" si="90"/>
        <v>1.8178334846732605E-3</v>
      </c>
      <c r="CF108" s="14">
        <f t="shared" si="91"/>
        <v>8.0940593827209004E-8</v>
      </c>
      <c r="CG108" s="14">
        <f t="shared" si="92"/>
        <v>3.0018026565562725E-3</v>
      </c>
      <c r="CI108" s="14">
        <f t="shared" si="93"/>
        <v>9.9391856107168379E-4</v>
      </c>
      <c r="CJ108" s="14">
        <f t="shared" si="94"/>
        <v>1.8178370169859082E-3</v>
      </c>
      <c r="CK108" s="14">
        <f t="shared" si="95"/>
        <v>-6.9800295434122354E-4</v>
      </c>
      <c r="CL108" s="14">
        <f t="shared" si="96"/>
        <v>3.0018029267937776E-3</v>
      </c>
      <c r="CN108">
        <f>INDEX('Cal Data'!BB$45:BB$1039,$BP108)</f>
        <v>1.0000151351090563</v>
      </c>
      <c r="CO108">
        <f>INDEX('Cal Data'!BC$45:BC$1039,$BP108)</f>
        <v>3.8168037930741494E-3</v>
      </c>
      <c r="CP108">
        <f>INDEX('Cal Data'!BD$45:BD$1039,$BP108)</f>
        <v>9.9988214016695959E-5</v>
      </c>
      <c r="CQ108">
        <f>INDEX('Cal Data'!BE$45:BE$1039,$BP108)</f>
        <v>3.8541391017461193E-3</v>
      </c>
      <c r="CR108" t="str">
        <f>INDEX('Cal Data'!BF$45:BF$1039,$BP108)</f>
        <v>OK</v>
      </c>
      <c r="CS108">
        <f>INDEX('Cal Data'!BB$45:BB$1039,$BQ108)</f>
        <v>0.99990177319895668</v>
      </c>
      <c r="CT108">
        <f>INDEX('Cal Data'!BC$45:BC$1039,$BQ108)</f>
        <v>6.633186681479045E-4</v>
      </c>
      <c r="CU108">
        <f>INDEX('Cal Data'!BD$45:BD$1039,$BQ108)</f>
        <v>-2.5849717450784101E-5</v>
      </c>
      <c r="CV108">
        <f>INDEX('Cal Data'!BE$45:BE$1039,$BQ108)</f>
        <v>7.1822761797896845E-4</v>
      </c>
      <c r="CW108" t="str">
        <f>INDEX('Cal Data'!BF$45:BF$1039,$BQ108)</f>
        <v>OK</v>
      </c>
      <c r="CY108" s="14">
        <f t="shared" si="97"/>
        <v>1.0000029718883361</v>
      </c>
      <c r="CZ108" s="14">
        <f t="shared" si="98"/>
        <v>6.633186681479045E-4</v>
      </c>
      <c r="DA108" s="14">
        <f t="shared" si="99"/>
        <v>8.6486372577546057E-5</v>
      </c>
      <c r="DB108" s="14">
        <f t="shared" si="100"/>
        <v>3.5176699693686905E-3</v>
      </c>
      <c r="DD108" s="14">
        <f t="shared" si="101"/>
        <v>1.2145945724917559E-3</v>
      </c>
      <c r="DE108" s="14">
        <f t="shared" si="102"/>
        <v>3.128110529335609E-6</v>
      </c>
      <c r="DF108" s="23">
        <f t="shared" si="103"/>
        <v>-0.61220985354416835</v>
      </c>
      <c r="DG108" s="23">
        <f t="shared" si="104"/>
        <v>3.9982670861030117E-3</v>
      </c>
      <c r="DH108" s="14">
        <f t="shared" si="125"/>
        <v>9.939999843748804E-4</v>
      </c>
      <c r="DI108" s="14">
        <f t="shared" si="126"/>
        <v>3.7870867147153312E-6</v>
      </c>
      <c r="DJ108" s="14">
        <f t="shared" si="127"/>
        <v>-6.9800000472003464E-4</v>
      </c>
      <c r="DK108" s="14">
        <f t="shared" si="128"/>
        <v>4.361930997469093E-6</v>
      </c>
    </row>
    <row r="109" spans="1:115" x14ac:dyDescent="0.25">
      <c r="A109" s="7">
        <v>10</v>
      </c>
      <c r="B109" s="7" t="s">
        <v>3</v>
      </c>
      <c r="C109" s="10">
        <v>2000</v>
      </c>
      <c r="D109" s="41"/>
      <c r="E109" s="19">
        <v>-0.60717569864199472</v>
      </c>
      <c r="F109" s="19">
        <v>4.0154878528476381E-4</v>
      </c>
      <c r="G109" s="19">
        <v>-2.6193587123820703</v>
      </c>
      <c r="H109" s="19">
        <v>1.7677222132121958E-4</v>
      </c>
      <c r="I109" s="8" t="s">
        <v>3</v>
      </c>
      <c r="J109" s="33"/>
      <c r="K109" s="19">
        <v>-1.9258130930080678E-3</v>
      </c>
      <c r="L109" s="19">
        <v>3.1380085700409642E-4</v>
      </c>
      <c r="M109" s="19">
        <v>5.1184716956864055E-4</v>
      </c>
      <c r="N109" s="19">
        <v>3.8242467966176808E-4</v>
      </c>
      <c r="O109" s="8" t="s">
        <v>3</v>
      </c>
      <c r="Q109" s="20">
        <f t="shared" si="79"/>
        <v>-0.60500079415815777</v>
      </c>
      <c r="R109" s="20">
        <f t="shared" si="80"/>
        <v>3.3844942749686976E-3</v>
      </c>
      <c r="S109" s="20">
        <f t="shared" si="81"/>
        <v>-2.6200000543752089</v>
      </c>
      <c r="T109" s="20">
        <f t="shared" si="82"/>
        <v>1.4329450828517924E-3</v>
      </c>
      <c r="U109" s="42" t="str">
        <f t="shared" si="83"/>
        <v>m</v>
      </c>
      <c r="W109" s="56" t="str">
        <f t="shared" si="105"/>
        <v>Extrapolated</v>
      </c>
      <c r="Y109" s="20">
        <v>-0.60499999999999998</v>
      </c>
      <c r="Z109" s="20"/>
      <c r="AA109" s="20">
        <v>-2.6199999999999997</v>
      </c>
      <c r="AB109" s="20"/>
      <c r="AC109" t="str">
        <f t="shared" si="106"/>
        <v>m</v>
      </c>
      <c r="AE109" s="20">
        <f t="shared" si="107"/>
        <v>-7.9415815779082521E-7</v>
      </c>
      <c r="AF109" s="20">
        <f t="shared" si="84"/>
        <v>3.3844942749686976E-3</v>
      </c>
      <c r="AG109" s="20">
        <f t="shared" si="108"/>
        <v>-5.4375209224133414E-8</v>
      </c>
      <c r="AH109" s="20">
        <f t="shared" si="85"/>
        <v>1.4329450828517924E-3</v>
      </c>
      <c r="AI109" t="str">
        <f t="shared" si="109"/>
        <v>m</v>
      </c>
      <c r="AJ109" s="20">
        <f t="shared" si="110"/>
        <v>-2.4988554898663917E-4</v>
      </c>
      <c r="AK109" s="20"/>
      <c r="AL109" s="20">
        <f t="shared" si="111"/>
        <v>1.2944044836071811E-4</v>
      </c>
      <c r="AM109" s="20"/>
      <c r="AN109" t="str">
        <f t="shared" si="112"/>
        <v>m</v>
      </c>
      <c r="AP109" s="11">
        <f t="shared" si="86"/>
        <v>2</v>
      </c>
      <c r="AQ109" s="11" t="str">
        <f t="shared" si="87"/>
        <v>kHz</v>
      </c>
      <c r="AR109" s="12">
        <f t="shared" si="88"/>
        <v>1E-3</v>
      </c>
      <c r="AS109" s="13">
        <f t="shared" si="113"/>
        <v>-6.0524988554898666E-4</v>
      </c>
      <c r="AT109" s="13">
        <f t="shared" si="114"/>
        <v>5.0961986305497817E-7</v>
      </c>
      <c r="AU109" s="13">
        <f t="shared" si="115"/>
        <v>-2.6198705595516388E-3</v>
      </c>
      <c r="AV109" s="13">
        <f t="shared" si="116"/>
        <v>4.2130399220188286E-7</v>
      </c>
      <c r="AW109" s="17">
        <f t="shared" si="117"/>
        <v>2.6888750757077724E-3</v>
      </c>
      <c r="AX109" s="14">
        <f t="shared" si="118"/>
        <v>4.2621906071588683E-7</v>
      </c>
      <c r="AY109" s="17">
        <f t="shared" si="119"/>
        <v>-1.7978359290775041</v>
      </c>
      <c r="AZ109" s="13">
        <f t="shared" si="120"/>
        <v>1.8800291077024467E-4</v>
      </c>
      <c r="BB109" s="12">
        <f>IFERROR(MATCH(AW109 - 0.000001,'Ref Z list'!$C$10:$C$35,1),1)</f>
        <v>2</v>
      </c>
      <c r="BC109" s="12" t="str">
        <f>INDEX('Ref Z list'!$D$10:$D$35,BB109)</f>
        <v>1m</v>
      </c>
      <c r="BD109" s="12">
        <f>INDEX('Ref Z list'!$C$10:$C$35,BB109)</f>
        <v>1E-3</v>
      </c>
      <c r="BE109" s="12">
        <f>IFERROR(MATCH(AP109&amp;AQ109&amp;A109&amp;B109&amp;BC109,'Cal Data'!$AR$45:$AR$1147,0),0)</f>
        <v>0</v>
      </c>
      <c r="BF109" s="12">
        <f t="shared" si="121"/>
        <v>3</v>
      </c>
      <c r="BG109" s="12" t="str">
        <f>INDEX('Ref Z list'!$D$10:$D$35,BF109+1)</f>
        <v>10m</v>
      </c>
      <c r="BH109" s="12">
        <f>IFERROR(MATCH(AP109&amp;AQ109&amp;A109&amp;B109&amp;BG109,'Cal Data'!$AR$45:$AR$1147,0),0)</f>
        <v>107</v>
      </c>
      <c r="BI109" s="12">
        <f t="shared" si="122"/>
        <v>3</v>
      </c>
      <c r="BJ109" s="12" t="str">
        <f>INDEX('Ref Z list'!$D$10:$D$35,BI109)</f>
        <v>3m</v>
      </c>
      <c r="BK109" s="12" t="str">
        <f>IF(INDEX('Ref Z list'!$D$10:$D$35,BI109+1)=0,BJ109,INDEX('Ref Z list'!$D$10:$D$35,BI109+1))</f>
        <v>10m</v>
      </c>
      <c r="BL109" s="12">
        <f>INDEX('Ref Z list'!$C$10:$C$35,BI109)</f>
        <v>3.0000000000000001E-3</v>
      </c>
      <c r="BM109" s="12">
        <f>INDEX('Ref Z list'!$C$10:$C$35,BI109+1)</f>
        <v>0.01</v>
      </c>
      <c r="BN109" s="14" t="str">
        <f t="shared" si="123"/>
        <v>2kHz10m3m</v>
      </c>
      <c r="BO109" s="14" t="str">
        <f t="shared" si="124"/>
        <v>2kHz10m10m</v>
      </c>
      <c r="BP109" s="12">
        <f>IFERROR(MATCH(BN109,'Cal Data'!$AR$45:$AR$1147,0),0)</f>
        <v>89</v>
      </c>
      <c r="BQ109" s="12">
        <f>IFERROR(MATCH(BO109,'Cal Data'!$AR$45:$AR$1147,0),0)</f>
        <v>107</v>
      </c>
      <c r="BS109" s="14" t="str">
        <f>INDEX('Cal Data'!AR$45:AR$1147,$BP109)</f>
        <v>2kHz10m3m</v>
      </c>
      <c r="BT109" s="14">
        <f>INDEX('Cal Data'!AS$45:AS$1147,$BP109)</f>
        <v>7.5923772999923061E-8</v>
      </c>
      <c r="BU109" s="14">
        <f>INDEX('Cal Data'!AT$45:AT$1147,$BP109)</f>
        <v>2.0258666020342552E-3</v>
      </c>
      <c r="BV109" s="14">
        <f>INDEX('Cal Data'!AU$45:AU$1147,$BP109)</f>
        <v>3.0754099712500298E-7</v>
      </c>
      <c r="BW109" s="14">
        <f>INDEX('Cal Data'!AV$45:AV$1147,$BP109)</f>
        <v>1.746767838402804E-3</v>
      </c>
      <c r="BX109" s="14" t="str">
        <f>INDEX('Cal Data'!AR$45:AR$1147,$BQ109)</f>
        <v>2kHz10m10m</v>
      </c>
      <c r="BY109" s="14">
        <f>INDEX('Cal Data'!AS$45:AS$1147,$BQ109)</f>
        <v>3.578388438185004E-7</v>
      </c>
      <c r="BZ109" s="14">
        <f>INDEX('Cal Data'!AT$45:AT$1147,$BQ109)</f>
        <v>1.7524998210556916E-3</v>
      </c>
      <c r="CA109" s="14">
        <f>INDEX('Cal Data'!AU$45:AU$1147,$BQ109)</f>
        <v>7.0124433585084687E-7</v>
      </c>
      <c r="CB109" s="14">
        <f>INDEX('Cal Data'!AV$45:AV$1147,$BQ109)</f>
        <v>3.5238736520597129E-3</v>
      </c>
      <c r="CD109" s="14">
        <f t="shared" si="89"/>
        <v>6.3393657990599081E-8</v>
      </c>
      <c r="CE109" s="14">
        <f t="shared" si="90"/>
        <v>1.7524998210556916E-3</v>
      </c>
      <c r="CF109" s="14">
        <f t="shared" si="91"/>
        <v>2.9004229406004932E-7</v>
      </c>
      <c r="CG109" s="14">
        <f t="shared" si="92"/>
        <v>1.6677818510123349E-3</v>
      </c>
      <c r="CI109" s="14">
        <f t="shared" si="93"/>
        <v>-6.051864918909961E-4</v>
      </c>
      <c r="CJ109" s="14">
        <f t="shared" si="94"/>
        <v>1.7525001174464583E-3</v>
      </c>
      <c r="CK109" s="14">
        <f t="shared" si="95"/>
        <v>-2.6195805172575786E-3</v>
      </c>
      <c r="CL109" s="14">
        <f t="shared" si="96"/>
        <v>1.667782063866363E-3</v>
      </c>
      <c r="CN109">
        <f>INDEX('Cal Data'!BB$45:BB$1039,$BP109)</f>
        <v>1.0000265065918585</v>
      </c>
      <c r="CO109">
        <f>INDEX('Cal Data'!BC$45:BC$1039,$BP109)</f>
        <v>8.738287689119287E-4</v>
      </c>
      <c r="CP109">
        <f>INDEX('Cal Data'!BD$45:BD$1039,$BP109)</f>
        <v>9.9684309811033656E-5</v>
      </c>
      <c r="CQ109">
        <f>INDEX('Cal Data'!BE$45:BE$1039,$BP109)</f>
        <v>1.1986566680693732E-3</v>
      </c>
      <c r="CR109" t="str">
        <f>INDEX('Cal Data'!BF$45:BF$1039,$BP109)</f>
        <v>OK</v>
      </c>
      <c r="CS109">
        <f>INDEX('Cal Data'!BB$45:BB$1039,$BQ109)</f>
        <v>1.0000361841239924</v>
      </c>
      <c r="CT109">
        <f>INDEX('Cal Data'!BC$45:BC$1039,$BQ109)</f>
        <v>3.3204391838346343E-4</v>
      </c>
      <c r="CU109">
        <f>INDEX('Cal Data'!BD$45:BD$1039,$BQ109)</f>
        <v>6.7873466406694061E-5</v>
      </c>
      <c r="CV109">
        <f>INDEX('Cal Data'!BE$45:BE$1039,$BQ109)</f>
        <v>4.6413953302673947E-4</v>
      </c>
      <c r="CW109" t="str">
        <f>INDEX('Cal Data'!BF$45:BF$1039,$BQ109)</f>
        <v>OK</v>
      </c>
      <c r="CY109" s="14">
        <f t="shared" si="97"/>
        <v>1.0000260764602225</v>
      </c>
      <c r="CZ109" s="14">
        <f t="shared" si="98"/>
        <v>3.3204391838346343E-4</v>
      </c>
      <c r="DA109" s="14">
        <f t="shared" si="99"/>
        <v>1.0109818784615466E-4</v>
      </c>
      <c r="DB109" s="14">
        <f t="shared" si="100"/>
        <v>1.2313033235024423E-3</v>
      </c>
      <c r="DD109" s="14">
        <f t="shared" si="101"/>
        <v>2.6889451920517273E-3</v>
      </c>
      <c r="DE109" s="14">
        <f t="shared" si="102"/>
        <v>1.2344174926377321E-6</v>
      </c>
      <c r="DF109" s="23">
        <f t="shared" si="103"/>
        <v>-1.7977348308896579</v>
      </c>
      <c r="DG109" s="23">
        <f t="shared" si="104"/>
        <v>1.2874347565218589E-3</v>
      </c>
      <c r="DH109" s="14">
        <f t="shared" si="125"/>
        <v>-6.0500079415815782E-4</v>
      </c>
      <c r="DI109" s="14">
        <f t="shared" si="126"/>
        <v>3.3844942749686975E-6</v>
      </c>
      <c r="DJ109" s="14">
        <f t="shared" si="127"/>
        <v>-2.6200000543752091E-3</v>
      </c>
      <c r="DK109" s="14">
        <f t="shared" si="128"/>
        <v>1.4329450828517923E-6</v>
      </c>
    </row>
    <row r="110" spans="1:115" x14ac:dyDescent="0.25">
      <c r="A110" s="7">
        <v>10</v>
      </c>
      <c r="B110" s="7" t="s">
        <v>3</v>
      </c>
      <c r="C110" s="10">
        <v>0.2</v>
      </c>
      <c r="D110" s="41"/>
      <c r="E110" s="19">
        <v>3.0397717616293463</v>
      </c>
      <c r="F110" s="19">
        <v>1.7767409320614612E-3</v>
      </c>
      <c r="G110" s="19">
        <v>8.8995529837842291</v>
      </c>
      <c r="H110" s="19">
        <v>5.3803493593164572E-4</v>
      </c>
      <c r="I110" s="8" t="s">
        <v>3</v>
      </c>
      <c r="J110" s="33"/>
      <c r="K110" s="19">
        <v>-4.0961190031698518E-4</v>
      </c>
      <c r="L110" s="19">
        <v>7.4724922790171081E-4</v>
      </c>
      <c r="M110" s="19">
        <v>-1.2436586224150376E-4</v>
      </c>
      <c r="N110" s="19">
        <v>9.6356179458474288E-4</v>
      </c>
      <c r="O110" s="8" t="s">
        <v>3</v>
      </c>
      <c r="Q110" s="20">
        <f t="shared" si="79"/>
        <v>3.0399999287917527</v>
      </c>
      <c r="R110" s="20">
        <f t="shared" si="80"/>
        <v>4.9827551844422082E-3</v>
      </c>
      <c r="S110" s="20">
        <f t="shared" si="81"/>
        <v>8.9000000096729224</v>
      </c>
      <c r="T110" s="20">
        <f t="shared" si="82"/>
        <v>4.3748672211194137E-3</v>
      </c>
      <c r="U110" s="42" t="str">
        <f t="shared" si="83"/>
        <v>m</v>
      </c>
      <c r="W110" s="56" t="str">
        <f t="shared" si="105"/>
        <v>OK</v>
      </c>
      <c r="Y110" s="20">
        <v>3.04</v>
      </c>
      <c r="Z110" s="20"/>
      <c r="AA110" s="20">
        <v>8.9</v>
      </c>
      <c r="AB110" s="20"/>
      <c r="AC110" t="str">
        <f t="shared" si="106"/>
        <v>m</v>
      </c>
      <c r="AE110" s="20">
        <f t="shared" si="107"/>
        <v>-7.1208247298670813E-8</v>
      </c>
      <c r="AF110" s="20">
        <f t="shared" si="84"/>
        <v>4.9827551844422082E-3</v>
      </c>
      <c r="AG110" s="20">
        <f t="shared" si="108"/>
        <v>9.6729220189217813E-9</v>
      </c>
      <c r="AH110" s="20">
        <f t="shared" si="85"/>
        <v>4.3748672211194137E-3</v>
      </c>
      <c r="AI110" t="str">
        <f t="shared" si="109"/>
        <v>m</v>
      </c>
      <c r="AJ110" s="20">
        <f t="shared" si="110"/>
        <v>1.8137352966318687E-4</v>
      </c>
      <c r="AK110" s="20"/>
      <c r="AL110" s="20">
        <f t="shared" si="111"/>
        <v>-3.2265035352985194E-4</v>
      </c>
      <c r="AM110" s="20"/>
      <c r="AN110" t="str">
        <f t="shared" si="112"/>
        <v>m</v>
      </c>
      <c r="AP110" s="11">
        <f t="shared" si="86"/>
        <v>200</v>
      </c>
      <c r="AQ110" s="11" t="str">
        <f t="shared" si="87"/>
        <v>mHz</v>
      </c>
      <c r="AR110" s="12">
        <f t="shared" si="88"/>
        <v>1E-3</v>
      </c>
      <c r="AS110" s="13">
        <f t="shared" si="113"/>
        <v>3.0401813735296632E-3</v>
      </c>
      <c r="AT110" s="13">
        <f t="shared" si="114"/>
        <v>1.9274827491477926E-6</v>
      </c>
      <c r="AU110" s="13">
        <f t="shared" si="115"/>
        <v>8.8996773496464714E-3</v>
      </c>
      <c r="AV110" s="13">
        <f t="shared" si="116"/>
        <v>1.1035999838104114E-6</v>
      </c>
      <c r="AW110" s="17">
        <f t="shared" si="117"/>
        <v>9.4046243790896385E-3</v>
      </c>
      <c r="AX110" s="14">
        <f t="shared" si="118"/>
        <v>1.2160987357741071E-6</v>
      </c>
      <c r="AY110" s="17">
        <f t="shared" si="119"/>
        <v>1.2416191230398606</v>
      </c>
      <c r="AZ110" s="13">
        <f t="shared" si="120"/>
        <v>1.976213918340165E-4</v>
      </c>
      <c r="BB110" s="12">
        <f>IFERROR(MATCH(AW110 - 0.000001,'Ref Z list'!$C$10:$C$35,1),1)</f>
        <v>3</v>
      </c>
      <c r="BC110" s="12" t="str">
        <f>INDEX('Ref Z list'!$D$10:$D$35,BB110)</f>
        <v>3m</v>
      </c>
      <c r="BD110" s="12">
        <f>INDEX('Ref Z list'!$C$10:$C$35,BB110)</f>
        <v>3.0000000000000001E-3</v>
      </c>
      <c r="BE110" s="12">
        <f>IFERROR(MATCH(AP110&amp;AQ110&amp;A110&amp;B110&amp;BC110,'Cal Data'!$AR$45:$AR$1147,0),0)</f>
        <v>77</v>
      </c>
      <c r="BF110" s="12">
        <f t="shared" si="121"/>
        <v>3</v>
      </c>
      <c r="BG110" s="12" t="str">
        <f>INDEX('Ref Z list'!$D$10:$D$35,BF110+1)</f>
        <v>10m</v>
      </c>
      <c r="BH110" s="12">
        <f>IFERROR(MATCH(AP110&amp;AQ110&amp;A110&amp;B110&amp;BG110,'Cal Data'!$AR$45:$AR$1147,0),0)</f>
        <v>95</v>
      </c>
      <c r="BI110" s="12">
        <f t="shared" si="122"/>
        <v>3</v>
      </c>
      <c r="BJ110" s="12" t="str">
        <f>INDEX('Ref Z list'!$D$10:$D$35,BI110)</f>
        <v>3m</v>
      </c>
      <c r="BK110" s="12" t="str">
        <f>IF(INDEX('Ref Z list'!$D$10:$D$35,BI110+1)=0,BJ110,INDEX('Ref Z list'!$D$10:$D$35,BI110+1))</f>
        <v>10m</v>
      </c>
      <c r="BL110" s="12">
        <f>INDEX('Ref Z list'!$C$10:$C$35,BI110)</f>
        <v>3.0000000000000001E-3</v>
      </c>
      <c r="BM110" s="12">
        <f>INDEX('Ref Z list'!$C$10:$C$35,BI110+1)</f>
        <v>0.01</v>
      </c>
      <c r="BN110" s="14" t="str">
        <f t="shared" si="123"/>
        <v>200mHz10m3m</v>
      </c>
      <c r="BO110" s="14" t="str">
        <f t="shared" si="124"/>
        <v>200mHz10m10m</v>
      </c>
      <c r="BP110" s="12">
        <f>IFERROR(MATCH(BN110,'Cal Data'!$AR$45:$AR$1147,0),0)</f>
        <v>77</v>
      </c>
      <c r="BQ110" s="12">
        <f>IFERROR(MATCH(BO110,'Cal Data'!$AR$45:$AR$1147,0),0)</f>
        <v>95</v>
      </c>
      <c r="BS110" s="14" t="str">
        <f>INDEX('Cal Data'!AR$45:AR$1147,$BP110)</f>
        <v>200mHz10m3m</v>
      </c>
      <c r="BT110" s="14">
        <f>INDEX('Cal Data'!AS$45:AS$1147,$BP110)</f>
        <v>3.6511131992766899E-8</v>
      </c>
      <c r="BU110" s="14">
        <f>INDEX('Cal Data'!AT$45:AT$1147,$BP110)</f>
        <v>2.7180893912373059E-3</v>
      </c>
      <c r="BV110" s="14">
        <f>INDEX('Cal Data'!AU$45:AU$1147,$BP110)</f>
        <v>2.9999317554356249E-7</v>
      </c>
      <c r="BW110" s="14">
        <f>INDEX('Cal Data'!AV$45:AV$1147,$BP110)</f>
        <v>1.7498412088461223E-3</v>
      </c>
      <c r="BX110" s="14" t="str">
        <f>INDEX('Cal Data'!AR$45:AR$1147,$BQ110)</f>
        <v>200mHz10m10m</v>
      </c>
      <c r="BY110" s="14">
        <f>INDEX('Cal Data'!AS$45:AS$1147,$BQ110)</f>
        <v>2.7532563208650107E-7</v>
      </c>
      <c r="BZ110" s="14">
        <f>INDEX('Cal Data'!AT$45:AT$1147,$BQ110)</f>
        <v>3.6654650695064411E-3</v>
      </c>
      <c r="CA110" s="14">
        <f>INDEX('Cal Data'!AU$45:AU$1147,$BQ110)</f>
        <v>2.2780130111102974E-7</v>
      </c>
      <c r="CB110" s="14">
        <f>INDEX('Cal Data'!AV$45:AV$1147,$BQ110)</f>
        <v>4.3877027061849913E-4</v>
      </c>
      <c r="CD110" s="14">
        <f t="shared" si="89"/>
        <v>2.5501358476140039E-7</v>
      </c>
      <c r="CE110" s="14">
        <f t="shared" si="90"/>
        <v>3.6654650695064411E-3</v>
      </c>
      <c r="CF110" s="14">
        <f t="shared" si="91"/>
        <v>2.3394148426316575E-7</v>
      </c>
      <c r="CG110" s="14">
        <f t="shared" si="92"/>
        <v>5.5028165260489949E-4</v>
      </c>
      <c r="CI110" s="14">
        <f t="shared" si="93"/>
        <v>3.0404363871144248E-3</v>
      </c>
      <c r="CJ110" s="14">
        <f t="shared" si="94"/>
        <v>3.665467096637324E-3</v>
      </c>
      <c r="CK110" s="14">
        <f t="shared" si="95"/>
        <v>8.899911291130734E-3</v>
      </c>
      <c r="CL110" s="14">
        <f t="shared" si="96"/>
        <v>5.502860791672604E-4</v>
      </c>
      <c r="CN110">
        <f>INDEX('Cal Data'!BB$45:BB$1039,$BP110)</f>
        <v>1.0000121655739651</v>
      </c>
      <c r="CO110">
        <f>INDEX('Cal Data'!BC$45:BC$1039,$BP110)</f>
        <v>9.942758526395618E-4</v>
      </c>
      <c r="CP110">
        <f>INDEX('Cal Data'!BD$45:BD$1039,$BP110)</f>
        <v>1.0000051500132765E-4</v>
      </c>
      <c r="CQ110">
        <f>INDEX('Cal Data'!BE$45:BE$1039,$BP110)</f>
        <v>1.0668811127682335E-3</v>
      </c>
      <c r="CR110" t="str">
        <f>INDEX('Cal Data'!BF$45:BF$1039,$BP110)</f>
        <v>OK</v>
      </c>
      <c r="CS110">
        <f>INDEX('Cal Data'!BB$45:BB$1039,$BQ110)</f>
        <v>1.0000275376744743</v>
      </c>
      <c r="CT110">
        <f>INDEX('Cal Data'!BC$45:BC$1039,$BQ110)</f>
        <v>3.7552256841871258E-4</v>
      </c>
      <c r="CU110">
        <f>INDEX('Cal Data'!BD$45:BD$1039,$BQ110)</f>
        <v>2.2779321883487983E-5</v>
      </c>
      <c r="CV110">
        <f>INDEX('Cal Data'!BE$45:BE$1039,$BQ110)</f>
        <v>2.9937342962055221E-4</v>
      </c>
      <c r="CW110" t="str">
        <f>INDEX('Cal Data'!BF$45:BF$1039,$BQ110)</f>
        <v>OK</v>
      </c>
      <c r="CY110" s="14">
        <f t="shared" si="97"/>
        <v>1.0000262302210621</v>
      </c>
      <c r="CZ110" s="14">
        <f t="shared" si="98"/>
        <v>3.7552256841871258E-4</v>
      </c>
      <c r="DA110" s="14">
        <f t="shared" si="99"/>
        <v>2.9347266997769802E-5</v>
      </c>
      <c r="DB110" s="14">
        <f t="shared" si="100"/>
        <v>3.6465276725019841E-4</v>
      </c>
      <c r="DD110" s="14">
        <f t="shared" si="101"/>
        <v>9.4048710644661082E-3</v>
      </c>
      <c r="DE110" s="14">
        <f t="shared" si="102"/>
        <v>4.2881379518244424E-6</v>
      </c>
      <c r="DF110" s="23">
        <f t="shared" si="103"/>
        <v>1.2416484703068582</v>
      </c>
      <c r="DG110" s="23">
        <f t="shared" si="104"/>
        <v>5.3776249283943463E-4</v>
      </c>
      <c r="DH110" s="14">
        <f t="shared" si="125"/>
        <v>3.039999928791753E-3</v>
      </c>
      <c r="DI110" s="14">
        <f t="shared" si="126"/>
        <v>4.982755184442208E-6</v>
      </c>
      <c r="DJ110" s="14">
        <f t="shared" si="127"/>
        <v>8.9000000096729221E-3</v>
      </c>
      <c r="DK110" s="14">
        <f t="shared" si="128"/>
        <v>4.3748672211194137E-6</v>
      </c>
    </row>
    <row r="111" spans="1:115" x14ac:dyDescent="0.25">
      <c r="A111" s="7">
        <v>3</v>
      </c>
      <c r="B111" s="7" t="s">
        <v>3</v>
      </c>
      <c r="C111" s="10">
        <v>1000</v>
      </c>
      <c r="D111" s="41"/>
      <c r="E111" s="19">
        <v>0.92573374552460264</v>
      </c>
      <c r="F111" s="19">
        <v>2.4682378222802373E-5</v>
      </c>
      <c r="G111" s="19">
        <v>1.0404315052130608</v>
      </c>
      <c r="H111" s="19">
        <v>9.8095694038353586E-4</v>
      </c>
      <c r="I111" s="8" t="s">
        <v>3</v>
      </c>
      <c r="J111" s="33"/>
      <c r="K111" s="19">
        <v>6.9857033927852056E-4</v>
      </c>
      <c r="L111" s="19">
        <v>1.3546642737189028E-3</v>
      </c>
      <c r="M111" s="19">
        <v>5.4766519448372949E-4</v>
      </c>
      <c r="N111" s="19">
        <v>7.4201769160880363E-4</v>
      </c>
      <c r="O111" s="8" t="s">
        <v>3</v>
      </c>
      <c r="Q111" s="20">
        <f t="shared" si="79"/>
        <v>0.92500026822464954</v>
      </c>
      <c r="R111" s="20">
        <f t="shared" si="80"/>
        <v>4.1057196564706537E-3</v>
      </c>
      <c r="S111" s="20">
        <f t="shared" si="81"/>
        <v>1.0399987175693026</v>
      </c>
      <c r="T111" s="20">
        <f t="shared" si="82"/>
        <v>3.9113156770389035E-3</v>
      </c>
      <c r="U111" s="42" t="str">
        <f t="shared" si="83"/>
        <v>m</v>
      </c>
      <c r="W111" s="56" t="str">
        <f t="shared" si="105"/>
        <v>OK</v>
      </c>
      <c r="Y111" s="20">
        <v>0.92500000000000004</v>
      </c>
      <c r="Z111" s="20"/>
      <c r="AA111" s="20">
        <v>1.0399999999999998</v>
      </c>
      <c r="AB111" s="20"/>
      <c r="AC111" t="str">
        <f t="shared" si="106"/>
        <v>m</v>
      </c>
      <c r="AE111" s="20">
        <f t="shared" si="107"/>
        <v>2.6822464949116664E-7</v>
      </c>
      <c r="AF111" s="20">
        <f t="shared" si="84"/>
        <v>4.1057196564706537E-3</v>
      </c>
      <c r="AG111" s="20">
        <f t="shared" si="108"/>
        <v>-1.2824306971914723E-6</v>
      </c>
      <c r="AH111" s="20">
        <f t="shared" si="85"/>
        <v>3.9113156770389035E-3</v>
      </c>
      <c r="AI111" t="str">
        <f t="shared" si="109"/>
        <v>m</v>
      </c>
      <c r="AJ111" s="20">
        <f t="shared" si="110"/>
        <v>3.5175185324032299E-5</v>
      </c>
      <c r="AK111" s="20"/>
      <c r="AL111" s="20">
        <f t="shared" si="111"/>
        <v>-1.1615998142278094E-4</v>
      </c>
      <c r="AM111" s="20"/>
      <c r="AN111" t="str">
        <f t="shared" si="112"/>
        <v>m</v>
      </c>
      <c r="AP111" s="11">
        <f t="shared" si="86"/>
        <v>1</v>
      </c>
      <c r="AQ111" s="11" t="str">
        <f t="shared" si="87"/>
        <v>kHz</v>
      </c>
      <c r="AR111" s="12">
        <f t="shared" si="88"/>
        <v>1E-3</v>
      </c>
      <c r="AS111" s="13">
        <f t="shared" si="113"/>
        <v>9.2503517518532409E-4</v>
      </c>
      <c r="AT111" s="13">
        <f t="shared" si="114"/>
        <v>1.3548891151253286E-6</v>
      </c>
      <c r="AU111" s="13">
        <f t="shared" si="115"/>
        <v>1.039883840018577E-3</v>
      </c>
      <c r="AV111" s="13">
        <f t="shared" si="116"/>
        <v>1.2299864932376638E-6</v>
      </c>
      <c r="AW111" s="17">
        <f t="shared" si="117"/>
        <v>1.3917788890703596E-3</v>
      </c>
      <c r="AX111" s="14">
        <f t="shared" si="118"/>
        <v>1.2866580738540783E-6</v>
      </c>
      <c r="AY111" s="17">
        <f t="shared" si="119"/>
        <v>0.84378130467086498</v>
      </c>
      <c r="AZ111" s="13">
        <f t="shared" si="120"/>
        <v>9.3491333368490132E-4</v>
      </c>
      <c r="BB111" s="12">
        <f>IFERROR(MATCH(AW111 - 0.000001,'Ref Z list'!$C$10:$C$35,1),1)</f>
        <v>2</v>
      </c>
      <c r="BC111" s="12" t="str">
        <f>INDEX('Ref Z list'!$D$10:$D$35,BB111)</f>
        <v>1m</v>
      </c>
      <c r="BD111" s="12">
        <f>INDEX('Ref Z list'!$C$10:$C$35,BB111)</f>
        <v>1E-3</v>
      </c>
      <c r="BE111" s="12">
        <f>IFERROR(MATCH(AP111&amp;AQ111&amp;A111&amp;B111&amp;BC111,'Cal Data'!$AR$45:$AR$1147,0),0)</f>
        <v>52</v>
      </c>
      <c r="BF111" s="12">
        <f t="shared" si="121"/>
        <v>2</v>
      </c>
      <c r="BG111" s="12" t="str">
        <f>INDEX('Ref Z list'!$D$10:$D$35,BF111+1)</f>
        <v>3m</v>
      </c>
      <c r="BH111" s="12">
        <f>IFERROR(MATCH(AP111&amp;AQ111&amp;A111&amp;B111&amp;BG111,'Cal Data'!$AR$45:$AR$1147,0),0)</f>
        <v>70</v>
      </c>
      <c r="BI111" s="12">
        <f t="shared" si="122"/>
        <v>2</v>
      </c>
      <c r="BJ111" s="12" t="str">
        <f>INDEX('Ref Z list'!$D$10:$D$35,BI111)</f>
        <v>1m</v>
      </c>
      <c r="BK111" s="12" t="str">
        <f>IF(INDEX('Ref Z list'!$D$10:$D$35,BI111+1)=0,BJ111,INDEX('Ref Z list'!$D$10:$D$35,BI111+1))</f>
        <v>3m</v>
      </c>
      <c r="BL111" s="12">
        <f>INDEX('Ref Z list'!$C$10:$C$35,BI111)</f>
        <v>1E-3</v>
      </c>
      <c r="BM111" s="12">
        <f>INDEX('Ref Z list'!$C$10:$C$35,BI111+1)</f>
        <v>3.0000000000000001E-3</v>
      </c>
      <c r="BN111" s="14" t="str">
        <f t="shared" si="123"/>
        <v>1kHz3m1m</v>
      </c>
      <c r="BO111" s="14" t="str">
        <f t="shared" si="124"/>
        <v>1kHz3m3m</v>
      </c>
      <c r="BP111" s="12">
        <f>IFERROR(MATCH(BN111,'Cal Data'!$AR$45:$AR$1147,0),0)</f>
        <v>52</v>
      </c>
      <c r="BQ111" s="12">
        <f>IFERROR(MATCH(BO111,'Cal Data'!$AR$45:$AR$1147,0),0)</f>
        <v>70</v>
      </c>
      <c r="BS111" s="14" t="str">
        <f>INDEX('Cal Data'!AR$45:AR$1147,$BP111)</f>
        <v>1kHz3m1m</v>
      </c>
      <c r="BT111" s="14">
        <f>INDEX('Cal Data'!AS$45:AS$1147,$BP111)</f>
        <v>6.3830110854203384E-8</v>
      </c>
      <c r="BU111" s="14">
        <f>INDEX('Cal Data'!AT$45:AT$1147,$BP111)</f>
        <v>1.4878464094853648E-3</v>
      </c>
      <c r="BV111" s="14">
        <f>INDEX('Cal Data'!AU$45:AU$1147,$BP111)</f>
        <v>1.0086746924337862E-7</v>
      </c>
      <c r="BW111" s="14">
        <f>INDEX('Cal Data'!AV$45:AV$1147,$BP111)</f>
        <v>3.3406770295887158E-3</v>
      </c>
      <c r="BX111" s="14" t="str">
        <f>INDEX('Cal Data'!AR$45:AR$1147,$BQ111)</f>
        <v>1kHz3m3m</v>
      </c>
      <c r="BY111" s="14">
        <f>INDEX('Cal Data'!AS$45:AS$1147,$BQ111)</f>
        <v>-1.0147184362771858E-7</v>
      </c>
      <c r="BZ111" s="14">
        <f>INDEX('Cal Data'!AT$45:AT$1147,$BQ111)</f>
        <v>3.5414865459806807E-3</v>
      </c>
      <c r="CA111" s="14">
        <f>INDEX('Cal Data'!AU$45:AU$1147,$BQ111)</f>
        <v>-9.9348143239792367E-8</v>
      </c>
      <c r="CB111" s="14">
        <f>INDEX('Cal Data'!AV$45:AV$1147,$BQ111)</f>
        <v>3.1017598423519041E-4</v>
      </c>
      <c r="CD111" s="14">
        <f t="shared" si="89"/>
        <v>3.1449202810160112E-8</v>
      </c>
      <c r="CE111" s="14">
        <f t="shared" si="90"/>
        <v>3.5414865459806807E-3</v>
      </c>
      <c r="CF111" s="14">
        <f t="shared" si="91"/>
        <v>6.1647344126779444E-8</v>
      </c>
      <c r="CG111" s="14">
        <f t="shared" si="92"/>
        <v>2.747033863151132E-3</v>
      </c>
      <c r="CI111" s="14">
        <f t="shared" si="93"/>
        <v>9.2506662438813429E-4</v>
      </c>
      <c r="CJ111" s="14">
        <f t="shared" si="94"/>
        <v>3.5414875826776846E-3</v>
      </c>
      <c r="CK111" s="14">
        <f t="shared" si="95"/>
        <v>1.0399454873627038E-3</v>
      </c>
      <c r="CL111" s="14">
        <f t="shared" si="96"/>
        <v>2.7470349646056794E-3</v>
      </c>
      <c r="CN111">
        <f>INDEX('Cal Data'!BB$45:BB$1039,$BP111)</f>
        <v>1.0000642124273869</v>
      </c>
      <c r="CO111">
        <f>INDEX('Cal Data'!BC$45:BC$1039,$BP111)</f>
        <v>3.1407043102614023E-3</v>
      </c>
      <c r="CP111">
        <f>INDEX('Cal Data'!BD$45:BD$1039,$BP111)</f>
        <v>9.9451223211579828E-5</v>
      </c>
      <c r="CQ111">
        <f>INDEX('Cal Data'!BE$45:BE$1039,$BP111)</f>
        <v>3.3147752807336536E-3</v>
      </c>
      <c r="CR111" t="str">
        <f>INDEX('Cal Data'!BF$45:BF$1039,$BP111)</f>
        <v>OK</v>
      </c>
      <c r="CS111">
        <f>INDEX('Cal Data'!BB$45:BB$1039,$BQ111)</f>
        <v>0.99996615350978812</v>
      </c>
      <c r="CT111">
        <f>INDEX('Cal Data'!BC$45:BC$1039,$BQ111)</f>
        <v>1.1969363625997024E-3</v>
      </c>
      <c r="CU111">
        <f>INDEX('Cal Data'!BD$45:BD$1039,$BQ111)</f>
        <v>-3.253888379245104E-5</v>
      </c>
      <c r="CV111">
        <f>INDEX('Cal Data'!BE$45:BE$1039,$BQ111)</f>
        <v>1.0573172805153595E-3</v>
      </c>
      <c r="CW111" t="str">
        <f>INDEX('Cal Data'!BF$45:BF$1039,$BQ111)</f>
        <v>OK</v>
      </c>
      <c r="CY111" s="14">
        <f t="shared" si="97"/>
        <v>1.0000450037204867</v>
      </c>
      <c r="CZ111" s="14">
        <f t="shared" si="98"/>
        <v>1.1969363625997024E-3</v>
      </c>
      <c r="DA111" s="14">
        <f t="shared" si="99"/>
        <v>7.3595754466421279E-5</v>
      </c>
      <c r="DB111" s="14">
        <f t="shared" si="100"/>
        <v>2.8725630870093943E-3</v>
      </c>
      <c r="DD111" s="14">
        <f t="shared" si="101"/>
        <v>1.3918415242984625E-3</v>
      </c>
      <c r="DE111" s="14">
        <f t="shared" si="102"/>
        <v>3.0654659333452058E-6</v>
      </c>
      <c r="DF111" s="23">
        <f t="shared" si="103"/>
        <v>0.8438549004253314</v>
      </c>
      <c r="DG111" s="23">
        <f t="shared" si="104"/>
        <v>3.4275166600406487E-3</v>
      </c>
      <c r="DH111" s="14">
        <f t="shared" si="125"/>
        <v>9.2500026822464956E-4</v>
      </c>
      <c r="DI111" s="14">
        <f t="shared" si="126"/>
        <v>4.1057196564706535E-6</v>
      </c>
      <c r="DJ111" s="14">
        <f t="shared" si="127"/>
        <v>1.0399987175693027E-3</v>
      </c>
      <c r="DK111" s="14">
        <f t="shared" si="128"/>
        <v>3.9113156770389035E-6</v>
      </c>
    </row>
    <row r="112" spans="1:115" x14ac:dyDescent="0.25">
      <c r="A112" s="7">
        <v>10</v>
      </c>
      <c r="B112" s="7" t="s">
        <v>3</v>
      </c>
      <c r="C112" s="10">
        <v>1000</v>
      </c>
      <c r="D112" s="41"/>
      <c r="E112" s="19">
        <v>5.8102035336712428</v>
      </c>
      <c r="F112" s="19">
        <v>1.273867341464057E-3</v>
      </c>
      <c r="G112" s="19">
        <v>0.79993358467677744</v>
      </c>
      <c r="H112" s="19">
        <v>1.8028550398865501E-4</v>
      </c>
      <c r="I112" s="8" t="s">
        <v>3</v>
      </c>
      <c r="J112" s="33"/>
      <c r="K112" s="19">
        <v>-1.5558873460434132E-4</v>
      </c>
      <c r="L112" s="19">
        <v>2.0625777713815635E-4</v>
      </c>
      <c r="M112" s="19">
        <v>-9.0179815559656188E-4</v>
      </c>
      <c r="N112" s="19">
        <v>8.3166484514621481E-4</v>
      </c>
      <c r="O112" s="8" t="s">
        <v>3</v>
      </c>
      <c r="Q112" s="20">
        <f t="shared" si="79"/>
        <v>5.8100046903724518</v>
      </c>
      <c r="R112" s="20">
        <f t="shared" si="80"/>
        <v>2.9216653829726557E-3</v>
      </c>
      <c r="S112" s="20">
        <f t="shared" si="81"/>
        <v>0.8009942484062258</v>
      </c>
      <c r="T112" s="20">
        <f t="shared" si="82"/>
        <v>3.7226029772844671E-3</v>
      </c>
      <c r="U112" s="42" t="str">
        <f t="shared" si="83"/>
        <v>m</v>
      </c>
      <c r="W112" s="56" t="str">
        <f t="shared" si="105"/>
        <v>OK</v>
      </c>
      <c r="Y112" s="20">
        <v>5.81</v>
      </c>
      <c r="Z112" s="20"/>
      <c r="AA112" s="20">
        <v>0.80099999999999993</v>
      </c>
      <c r="AB112" s="20"/>
      <c r="AC112" t="str">
        <f t="shared" si="106"/>
        <v>m</v>
      </c>
      <c r="AE112" s="20">
        <f t="shared" si="107"/>
        <v>4.6903724522096013E-6</v>
      </c>
      <c r="AF112" s="20">
        <f t="shared" si="84"/>
        <v>2.9216653829726557E-3</v>
      </c>
      <c r="AG112" s="20">
        <f t="shared" si="108"/>
        <v>-5.751593774139252E-6</v>
      </c>
      <c r="AH112" s="20">
        <f t="shared" si="85"/>
        <v>3.7226029772844671E-3</v>
      </c>
      <c r="AI112" t="str">
        <f t="shared" si="109"/>
        <v>m</v>
      </c>
      <c r="AJ112" s="20">
        <f t="shared" si="110"/>
        <v>3.5912240584767829E-4</v>
      </c>
      <c r="AK112" s="20"/>
      <c r="AL112" s="20">
        <f t="shared" si="111"/>
        <v>-1.6461716762594669E-4</v>
      </c>
      <c r="AM112" s="20"/>
      <c r="AN112" t="str">
        <f t="shared" si="112"/>
        <v>m</v>
      </c>
      <c r="AP112" s="11">
        <f t="shared" si="86"/>
        <v>1</v>
      </c>
      <c r="AQ112" s="11" t="str">
        <f t="shared" si="87"/>
        <v>kHz</v>
      </c>
      <c r="AR112" s="12">
        <f t="shared" si="88"/>
        <v>1E-3</v>
      </c>
      <c r="AS112" s="13">
        <f t="shared" si="113"/>
        <v>5.8103591224058478E-3</v>
      </c>
      <c r="AT112" s="13">
        <f t="shared" si="114"/>
        <v>1.2904573895633587E-6</v>
      </c>
      <c r="AU112" s="13">
        <f t="shared" si="115"/>
        <v>8.0083538283237405E-4</v>
      </c>
      <c r="AV112" s="13">
        <f t="shared" si="116"/>
        <v>8.5098136148832352E-7</v>
      </c>
      <c r="AW112" s="17">
        <f t="shared" si="117"/>
        <v>5.8652886068565396E-3</v>
      </c>
      <c r="AX112" s="14">
        <f t="shared" si="118"/>
        <v>1.2836414872808642E-6</v>
      </c>
      <c r="AY112" s="17">
        <f t="shared" si="119"/>
        <v>0.13696594128197839</v>
      </c>
      <c r="AZ112" s="13">
        <f t="shared" si="120"/>
        <v>1.4683475942244627E-4</v>
      </c>
      <c r="BB112" s="12">
        <f>IFERROR(MATCH(AW112 - 0.000001,'Ref Z list'!$C$10:$C$35,1),1)</f>
        <v>3</v>
      </c>
      <c r="BC112" s="12" t="str">
        <f>INDEX('Ref Z list'!$D$10:$D$35,BB112)</f>
        <v>3m</v>
      </c>
      <c r="BD112" s="12">
        <f>INDEX('Ref Z list'!$C$10:$C$35,BB112)</f>
        <v>3.0000000000000001E-3</v>
      </c>
      <c r="BE112" s="12">
        <f>IFERROR(MATCH(AP112&amp;AQ112&amp;A112&amp;B112&amp;BC112,'Cal Data'!$AR$45:$AR$1147,0),0)</f>
        <v>88</v>
      </c>
      <c r="BF112" s="12">
        <f t="shared" si="121"/>
        <v>3</v>
      </c>
      <c r="BG112" s="12" t="str">
        <f>INDEX('Ref Z list'!$D$10:$D$35,BF112+1)</f>
        <v>10m</v>
      </c>
      <c r="BH112" s="12">
        <f>IFERROR(MATCH(AP112&amp;AQ112&amp;A112&amp;B112&amp;BG112,'Cal Data'!$AR$45:$AR$1147,0),0)</f>
        <v>106</v>
      </c>
      <c r="BI112" s="12">
        <f t="shared" si="122"/>
        <v>3</v>
      </c>
      <c r="BJ112" s="12" t="str">
        <f>INDEX('Ref Z list'!$D$10:$D$35,BI112)</f>
        <v>3m</v>
      </c>
      <c r="BK112" s="12" t="str">
        <f>IF(INDEX('Ref Z list'!$D$10:$D$35,BI112+1)=0,BJ112,INDEX('Ref Z list'!$D$10:$D$35,BI112+1))</f>
        <v>10m</v>
      </c>
      <c r="BL112" s="12">
        <f>INDEX('Ref Z list'!$C$10:$C$35,BI112)</f>
        <v>3.0000000000000001E-3</v>
      </c>
      <c r="BM112" s="12">
        <f>INDEX('Ref Z list'!$C$10:$C$35,BI112+1)</f>
        <v>0.01</v>
      </c>
      <c r="BN112" s="14" t="str">
        <f t="shared" si="123"/>
        <v>1kHz10m3m</v>
      </c>
      <c r="BO112" s="14" t="str">
        <f t="shared" si="124"/>
        <v>1kHz10m10m</v>
      </c>
      <c r="BP112" s="12">
        <f>IFERROR(MATCH(BN112,'Cal Data'!$AR$45:$AR$1147,0),0)</f>
        <v>88</v>
      </c>
      <c r="BQ112" s="12">
        <f>IFERROR(MATCH(BO112,'Cal Data'!$AR$45:$AR$1147,0),0)</f>
        <v>106</v>
      </c>
      <c r="BS112" s="14" t="str">
        <f>INDEX('Cal Data'!AR$45:AR$1147,$BP112)</f>
        <v>1kHz10m3m</v>
      </c>
      <c r="BT112" s="14">
        <f>INDEX('Cal Data'!AS$45:AS$1147,$BP112)</f>
        <v>-2.9080246058367162E-7</v>
      </c>
      <c r="BU112" s="14">
        <f>INDEX('Cal Data'!AT$45:AT$1147,$BP112)</f>
        <v>3.450872764380105E-3</v>
      </c>
      <c r="BV112" s="14">
        <f>INDEX('Cal Data'!AU$45:AU$1147,$BP112)</f>
        <v>2.9819259524768545E-7</v>
      </c>
      <c r="BW112" s="14">
        <f>INDEX('Cal Data'!AV$45:AV$1147,$BP112)</f>
        <v>1.436191990203672E-3</v>
      </c>
      <c r="BX112" s="14" t="str">
        <f>INDEX('Cal Data'!AR$45:AR$1147,$BQ112)</f>
        <v>1kHz10m10m</v>
      </c>
      <c r="BY112" s="14">
        <f>INDEX('Cal Data'!AS$45:AS$1147,$BQ112)</f>
        <v>7.4889137530176342E-9</v>
      </c>
      <c r="BZ112" s="14">
        <f>INDEX('Cal Data'!AT$45:AT$1147,$BQ112)</f>
        <v>2.2470208462796E-3</v>
      </c>
      <c r="CA112" s="14">
        <f>INDEX('Cal Data'!AU$45:AU$1147,$BQ112)</f>
        <v>-5.82758027437385E-7</v>
      </c>
      <c r="CB112" s="14">
        <f>INDEX('Cal Data'!AV$45:AV$1147,$BQ112)</f>
        <v>3.0490303445847144E-3</v>
      </c>
      <c r="CD112" s="14">
        <f t="shared" si="89"/>
        <v>-1.6870376395360093E-7</v>
      </c>
      <c r="CE112" s="14">
        <f t="shared" si="90"/>
        <v>2.2470208462796E-3</v>
      </c>
      <c r="CF112" s="14">
        <f t="shared" si="91"/>
        <v>-6.2404230806986892E-8</v>
      </c>
      <c r="CG112" s="14">
        <f t="shared" si="92"/>
        <v>2.0963701847049937E-3</v>
      </c>
      <c r="CI112" s="14">
        <f t="shared" si="93"/>
        <v>5.8101904186418944E-3</v>
      </c>
      <c r="CJ112" s="14">
        <f t="shared" si="94"/>
        <v>2.2470223284907932E-3</v>
      </c>
      <c r="CK112" s="14">
        <f t="shared" si="95"/>
        <v>8.0077297860156702E-4</v>
      </c>
      <c r="CL112" s="14">
        <f t="shared" si="96"/>
        <v>2.0963708755840794E-3</v>
      </c>
      <c r="CN112">
        <f>INDEX('Cal Data'!BB$45:BB$1039,$BP112)</f>
        <v>0.99990475970431891</v>
      </c>
      <c r="CO112">
        <f>INDEX('Cal Data'!BC$45:BC$1039,$BP112)</f>
        <v>1.3158777421508976E-3</v>
      </c>
      <c r="CP112">
        <f>INDEX('Cal Data'!BD$45:BD$1039,$BP112)</f>
        <v>9.945265217109131E-5</v>
      </c>
      <c r="CQ112">
        <f>INDEX('Cal Data'!BE$45:BE$1039,$BP112)</f>
        <v>6.2771990800849034E-4</v>
      </c>
      <c r="CR112" t="str">
        <f>INDEX('Cal Data'!BF$45:BF$1039,$BP112)</f>
        <v>OK</v>
      </c>
      <c r="CS112">
        <f>INDEX('Cal Data'!BB$45:BB$1039,$BQ112)</f>
        <v>1.000000224528208</v>
      </c>
      <c r="CT112">
        <f>INDEX('Cal Data'!BC$45:BC$1039,$BQ112)</f>
        <v>2.3140082180216057E-4</v>
      </c>
      <c r="CU112">
        <f>INDEX('Cal Data'!BD$45:BD$1039,$BQ112)</f>
        <v>-5.7800119580142875E-5</v>
      </c>
      <c r="CV112">
        <f>INDEX('Cal Data'!BE$45:BE$1039,$BQ112)</f>
        <v>4.7535603469799146E-4</v>
      </c>
      <c r="CW112" t="str">
        <f>INDEX('Cal Data'!BF$45:BF$1039,$BQ112)</f>
        <v>OK</v>
      </c>
      <c r="CY112" s="14">
        <f t="shared" si="97"/>
        <v>0.99994383602892534</v>
      </c>
      <c r="CZ112" s="14">
        <f t="shared" si="98"/>
        <v>2.3140082180216057E-4</v>
      </c>
      <c r="DA112" s="14">
        <f t="shared" si="99"/>
        <v>3.5084855700316572E-5</v>
      </c>
      <c r="DB112" s="14">
        <f t="shared" si="100"/>
        <v>5.6535326939518953E-4</v>
      </c>
      <c r="DD112" s="14">
        <f t="shared" si="101"/>
        <v>5.86495918895688E-3</v>
      </c>
      <c r="DE112" s="14">
        <f t="shared" si="102"/>
        <v>2.9039666341250555E-6</v>
      </c>
      <c r="DF112" s="23">
        <f t="shared" si="103"/>
        <v>0.1370010261376787</v>
      </c>
      <c r="DG112" s="23">
        <f t="shared" si="104"/>
        <v>6.3707621640932447E-4</v>
      </c>
      <c r="DH112" s="14">
        <f t="shared" si="125"/>
        <v>5.8100046903724516E-3</v>
      </c>
      <c r="DI112" s="14">
        <f t="shared" si="126"/>
        <v>2.9216653829726559E-6</v>
      </c>
      <c r="DJ112" s="14">
        <f t="shared" si="127"/>
        <v>8.0099424840622579E-4</v>
      </c>
      <c r="DK112" s="14">
        <f t="shared" si="128"/>
        <v>3.722602977284467E-6</v>
      </c>
    </row>
    <row r="113" spans="1:115" x14ac:dyDescent="0.25">
      <c r="A113" s="7">
        <v>100</v>
      </c>
      <c r="B113" s="7" t="s">
        <v>3</v>
      </c>
      <c r="C113" s="10">
        <v>10</v>
      </c>
      <c r="D113" s="41"/>
      <c r="E113" s="19">
        <v>-25.998249828631629</v>
      </c>
      <c r="F113" s="19">
        <v>-6.6746728506940714E-5</v>
      </c>
      <c r="G113" s="19">
        <v>-61.394573523268903</v>
      </c>
      <c r="H113" s="19">
        <v>-3.4511748325370543E-4</v>
      </c>
      <c r="I113" s="8" t="s">
        <v>3</v>
      </c>
      <c r="J113" s="33"/>
      <c r="K113" s="19">
        <v>-1.569182266766566E-3</v>
      </c>
      <c r="L113" s="19">
        <v>1.8015835374965883E-4</v>
      </c>
      <c r="M113" s="19">
        <v>1.4734017946347788E-3</v>
      </c>
      <c r="N113" s="19">
        <v>3.4330786615692564E-4</v>
      </c>
      <c r="O113" s="8" t="s">
        <v>3</v>
      </c>
      <c r="Q113" s="20">
        <f t="shared" si="79"/>
        <v>-25.999999509540039</v>
      </c>
      <c r="R113" s="20">
        <f t="shared" si="80"/>
        <v>7.7509017642583208E-3</v>
      </c>
      <c r="S113" s="20">
        <f t="shared" si="81"/>
        <v>-61.400000308169389</v>
      </c>
      <c r="T113" s="20">
        <f t="shared" si="82"/>
        <v>4.24039598947493E-3</v>
      </c>
      <c r="U113" s="42" t="str">
        <f t="shared" si="83"/>
        <v>m</v>
      </c>
      <c r="W113" s="56" t="str">
        <f t="shared" si="105"/>
        <v>OK</v>
      </c>
      <c r="Y113" s="20">
        <v>-26</v>
      </c>
      <c r="Z113" s="20"/>
      <c r="AA113" s="20">
        <v>-61.4</v>
      </c>
      <c r="AB113" s="20"/>
      <c r="AC113" t="str">
        <f t="shared" si="106"/>
        <v>m</v>
      </c>
      <c r="AE113" s="20">
        <f t="shared" si="107"/>
        <v>4.9045996064478459E-7</v>
      </c>
      <c r="AF113" s="20">
        <f t="shared" si="84"/>
        <v>7.7509017642583208E-3</v>
      </c>
      <c r="AG113" s="20">
        <f t="shared" si="108"/>
        <v>-3.0816939045053005E-7</v>
      </c>
      <c r="AH113" s="20">
        <f t="shared" si="85"/>
        <v>4.24039598947493E-3</v>
      </c>
      <c r="AI113" t="str">
        <f t="shared" si="109"/>
        <v>m</v>
      </c>
      <c r="AJ113" s="20">
        <f t="shared" si="110"/>
        <v>3.3193536351383557E-3</v>
      </c>
      <c r="AK113" s="20"/>
      <c r="AL113" s="20">
        <f t="shared" si="111"/>
        <v>3.9530749364615758E-3</v>
      </c>
      <c r="AM113" s="20"/>
      <c r="AN113" t="str">
        <f t="shared" si="112"/>
        <v>m</v>
      </c>
      <c r="AP113" s="11">
        <f t="shared" si="86"/>
        <v>10</v>
      </c>
      <c r="AQ113" s="11" t="str">
        <f t="shared" si="87"/>
        <v>Hz</v>
      </c>
      <c r="AR113" s="12">
        <f t="shared" si="88"/>
        <v>1E-3</v>
      </c>
      <c r="AS113" s="13">
        <f t="shared" si="113"/>
        <v>-2.5996680646364862E-2</v>
      </c>
      <c r="AT113" s="13">
        <f t="shared" si="114"/>
        <v>1.9212537102675031E-7</v>
      </c>
      <c r="AU113" s="13">
        <f t="shared" si="115"/>
        <v>-6.1396046925063535E-2</v>
      </c>
      <c r="AV113" s="13">
        <f t="shared" si="116"/>
        <v>4.8679191469517364E-7</v>
      </c>
      <c r="AW113" s="17">
        <f t="shared" si="117"/>
        <v>6.6673097893030928E-2</v>
      </c>
      <c r="AX113" s="14">
        <f t="shared" si="118"/>
        <v>4.5447965867053733E-7</v>
      </c>
      <c r="AY113" s="17">
        <f t="shared" si="119"/>
        <v>-1.971333000534417</v>
      </c>
      <c r="AZ113" s="13">
        <f t="shared" si="120"/>
        <v>3.8917348475903729E-6</v>
      </c>
      <c r="BB113" s="12">
        <f>IFERROR(MATCH(AW113 - 0.000001,'Ref Z list'!$C$10:$C$35,1),1)</f>
        <v>4</v>
      </c>
      <c r="BC113" s="12" t="str">
        <f>INDEX('Ref Z list'!$D$10:$D$35,BB113)</f>
        <v>10m</v>
      </c>
      <c r="BD113" s="12">
        <f>INDEX('Ref Z list'!$C$10:$C$35,BB113)</f>
        <v>0.01</v>
      </c>
      <c r="BE113" s="12">
        <f>IFERROR(MATCH(AP113&amp;AQ113&amp;A113&amp;B113&amp;BC113,'Cal Data'!$AR$45:$AR$1147,0),0)</f>
        <v>118</v>
      </c>
      <c r="BF113" s="12">
        <f t="shared" si="121"/>
        <v>4</v>
      </c>
      <c r="BG113" s="12" t="str">
        <f>INDEX('Ref Z list'!$D$10:$D$35,BF113+1)</f>
        <v>100m</v>
      </c>
      <c r="BH113" s="12">
        <f>IFERROR(MATCH(AP113&amp;AQ113&amp;A113&amp;B113&amp;BG113,'Cal Data'!$AR$45:$AR$1147,0),0)</f>
        <v>136</v>
      </c>
      <c r="BI113" s="12">
        <f t="shared" si="122"/>
        <v>4</v>
      </c>
      <c r="BJ113" s="12" t="str">
        <f>INDEX('Ref Z list'!$D$10:$D$35,BI113)</f>
        <v>10m</v>
      </c>
      <c r="BK113" s="12" t="str">
        <f>IF(INDEX('Ref Z list'!$D$10:$D$35,BI113+1)=0,BJ113,INDEX('Ref Z list'!$D$10:$D$35,BI113+1))</f>
        <v>100m</v>
      </c>
      <c r="BL113" s="12">
        <f>INDEX('Ref Z list'!$C$10:$C$35,BI113)</f>
        <v>0.01</v>
      </c>
      <c r="BM113" s="12">
        <f>INDEX('Ref Z list'!$C$10:$C$35,BI113+1)</f>
        <v>0.1</v>
      </c>
      <c r="BN113" s="14" t="str">
        <f t="shared" si="123"/>
        <v>10Hz100m10m</v>
      </c>
      <c r="BO113" s="14" t="str">
        <f t="shared" si="124"/>
        <v>10Hz100m100m</v>
      </c>
      <c r="BP113" s="12">
        <f>IFERROR(MATCH(BN113,'Cal Data'!$AR$45:$AR$1147,0),0)</f>
        <v>118</v>
      </c>
      <c r="BQ113" s="12">
        <f>IFERROR(MATCH(BO113,'Cal Data'!$AR$45:$AR$1147,0),0)</f>
        <v>136</v>
      </c>
      <c r="BS113" s="14" t="str">
        <f>INDEX('Cal Data'!AR$45:AR$1147,$BP113)</f>
        <v>10Hz100m10m</v>
      </c>
      <c r="BT113" s="14">
        <f>INDEX('Cal Data'!AS$45:AS$1147,$BP113)</f>
        <v>9.1346284658566645E-7</v>
      </c>
      <c r="BU113" s="14">
        <f>INDEX('Cal Data'!AT$45:AT$1147,$BP113)</f>
        <v>2.4891207957995114E-4</v>
      </c>
      <c r="BV113" s="14">
        <f>INDEX('Cal Data'!AU$45:AU$1147,$BP113)</f>
        <v>9.9995221864841669E-7</v>
      </c>
      <c r="BW113" s="14">
        <f>INDEX('Cal Data'!AV$45:AV$1147,$BP113)</f>
        <v>1.8397135303994789E-4</v>
      </c>
      <c r="BX113" s="14" t="str">
        <f>INDEX('Cal Data'!AR$45:AR$1147,$BQ113)</f>
        <v>10Hz100m100m</v>
      </c>
      <c r="BY113" s="14">
        <f>INDEX('Cal Data'!AS$45:AS$1147,$BQ113)</f>
        <v>6.3813021290715088E-6</v>
      </c>
      <c r="BZ113" s="14">
        <f>INDEX('Cal Data'!AT$45:AT$1147,$BQ113)</f>
        <v>3.8509056819131314E-3</v>
      </c>
      <c r="CA113" s="14">
        <f>INDEX('Cal Data'!AU$45:AU$1147,$BQ113)</f>
        <v>-9.4869387438134712E-6</v>
      </c>
      <c r="CB113" s="14">
        <f>INDEX('Cal Data'!AV$45:AV$1147,$BQ113)</f>
        <v>1.7150897731476593E-3</v>
      </c>
      <c r="CD113" s="14">
        <f t="shared" si="89"/>
        <v>4.3565671901376671E-6</v>
      </c>
      <c r="CE113" s="14">
        <f t="shared" si="90"/>
        <v>3.8509056819131314E-3</v>
      </c>
      <c r="CF113" s="14">
        <f t="shared" si="91"/>
        <v>-5.6036544270087356E-6</v>
      </c>
      <c r="CG113" s="14">
        <f t="shared" si="92"/>
        <v>1.1481182875798053E-3</v>
      </c>
      <c r="CI113" s="14">
        <f t="shared" si="93"/>
        <v>-2.5992324079174723E-2</v>
      </c>
      <c r="CJ113" s="14">
        <f t="shared" si="94"/>
        <v>3.8509057010837687E-3</v>
      </c>
      <c r="CK113" s="14">
        <f t="shared" si="95"/>
        <v>-6.1401650579490541E-2</v>
      </c>
      <c r="CL113" s="14">
        <f t="shared" si="96"/>
        <v>1.1481187003705921E-3</v>
      </c>
      <c r="CN113">
        <f>INDEX('Cal Data'!BB$45:BB$1039,$BP113)</f>
        <v>1.0000913430968263</v>
      </c>
      <c r="CO113">
        <f>INDEX('Cal Data'!BC$45:BC$1039,$BP113)</f>
        <v>1.6742273557461735E-4</v>
      </c>
      <c r="CP113">
        <f>INDEX('Cal Data'!BD$45:BD$1039,$BP113)</f>
        <v>9.9998618345418963E-5</v>
      </c>
      <c r="CQ113">
        <f>INDEX('Cal Data'!BE$45:BE$1039,$BP113)</f>
        <v>2.46355648299072E-4</v>
      </c>
      <c r="CR113" t="str">
        <f>INDEX('Cal Data'!BF$45:BF$1039,$BP113)</f>
        <v>OK</v>
      </c>
      <c r="CS113">
        <f>INDEX('Cal Data'!BB$45:BB$1039,$BQ113)</f>
        <v>1.0000638192810087</v>
      </c>
      <c r="CT113">
        <f>INDEX('Cal Data'!BC$45:BC$1039,$BQ113)</f>
        <v>4.2308927771170181E-5</v>
      </c>
      <c r="CU113">
        <f>INDEX('Cal Data'!BD$45:BD$1039,$BQ113)</f>
        <v>-9.488012695136221E-5</v>
      </c>
      <c r="CV113">
        <f>INDEX('Cal Data'!BE$45:BE$1039,$BQ113)</f>
        <v>5.297280672423036E-5</v>
      </c>
      <c r="CW113" t="str">
        <f>INDEX('Cal Data'!BF$45:BF$1039,$BQ113)</f>
        <v>OK</v>
      </c>
      <c r="CY113" s="14">
        <f t="shared" si="97"/>
        <v>1.0000740113200683</v>
      </c>
      <c r="CZ113" s="14">
        <f t="shared" si="98"/>
        <v>4.2308927771170181E-5</v>
      </c>
      <c r="DA113" s="14">
        <f t="shared" si="99"/>
        <v>-2.2716739537642324E-5</v>
      </c>
      <c r="DB113" s="14">
        <f t="shared" si="100"/>
        <v>1.2458226261681101E-4</v>
      </c>
      <c r="DD113" s="14">
        <f t="shared" si="101"/>
        <v>6.6678032457019032E-2</v>
      </c>
      <c r="DE113" s="14">
        <f t="shared" si="102"/>
        <v>2.9636968922422445E-6</v>
      </c>
      <c r="DF113" s="23">
        <f t="shared" si="103"/>
        <v>-1.9713557172739546</v>
      </c>
      <c r="DG113" s="23">
        <f t="shared" si="104"/>
        <v>1.2482516797192729E-4</v>
      </c>
      <c r="DH113" s="14">
        <f t="shared" si="125"/>
        <v>-2.5999999509540041E-2</v>
      </c>
      <c r="DI113" s="14">
        <f t="shared" si="126"/>
        <v>7.7509017642583211E-6</v>
      </c>
      <c r="DJ113" s="14">
        <f t="shared" si="127"/>
        <v>-6.1400000308169389E-2</v>
      </c>
      <c r="DK113" s="14">
        <f t="shared" si="128"/>
        <v>4.2403959894749304E-6</v>
      </c>
    </row>
    <row r="114" spans="1:115" x14ac:dyDescent="0.25">
      <c r="A114" s="7">
        <v>3</v>
      </c>
      <c r="B114" s="7" t="s">
        <v>3</v>
      </c>
      <c r="C114" s="10">
        <v>2000</v>
      </c>
      <c r="D114" s="41"/>
      <c r="E114" s="19">
        <v>-0.15445893316467335</v>
      </c>
      <c r="F114" s="19">
        <v>6.6370818046366457E-4</v>
      </c>
      <c r="G114" s="19">
        <v>1.2392892754707494</v>
      </c>
      <c r="H114" s="19">
        <v>1.9634681731096041E-4</v>
      </c>
      <c r="I114" s="8" t="s">
        <v>3</v>
      </c>
      <c r="J114" s="33"/>
      <c r="K114" s="19">
        <v>1.420619628023808E-3</v>
      </c>
      <c r="L114" s="19">
        <v>1.1839020641724433E-3</v>
      </c>
      <c r="M114" s="19">
        <v>-6.252517885254105E-4</v>
      </c>
      <c r="N114" s="19">
        <v>1.1373856870979708E-3</v>
      </c>
      <c r="O114" s="8" t="s">
        <v>3</v>
      </c>
      <c r="Q114" s="20">
        <f t="shared" si="79"/>
        <v>-0.15599805025656899</v>
      </c>
      <c r="R114" s="20">
        <f t="shared" si="80"/>
        <v>4.213506689012882E-3</v>
      </c>
      <c r="S114" s="20">
        <f t="shared" si="81"/>
        <v>1.2399998476437568</v>
      </c>
      <c r="T114" s="20">
        <f t="shared" si="82"/>
        <v>2.659374044432926E-3</v>
      </c>
      <c r="U114" s="42" t="str">
        <f t="shared" si="83"/>
        <v>m</v>
      </c>
      <c r="W114" s="56" t="str">
        <f t="shared" si="105"/>
        <v>OK</v>
      </c>
      <c r="Y114" s="20">
        <v>-0.156</v>
      </c>
      <c r="Z114" s="20"/>
      <c r="AA114" s="20">
        <v>1.24</v>
      </c>
      <c r="AB114" s="20"/>
      <c r="AC114" t="str">
        <f t="shared" si="106"/>
        <v>m</v>
      </c>
      <c r="AE114" s="20">
        <f t="shared" si="107"/>
        <v>1.9497434310122852E-6</v>
      </c>
      <c r="AF114" s="20">
        <f t="shared" si="84"/>
        <v>4.213506689012882E-3</v>
      </c>
      <c r="AG114" s="20">
        <f t="shared" si="108"/>
        <v>-1.5235624317710972E-7</v>
      </c>
      <c r="AH114" s="20">
        <f t="shared" si="85"/>
        <v>2.659374044432926E-3</v>
      </c>
      <c r="AI114" t="str">
        <f t="shared" si="109"/>
        <v>m</v>
      </c>
      <c r="AJ114" s="20">
        <f t="shared" si="110"/>
        <v>1.2044720730283731E-4</v>
      </c>
      <c r="AK114" s="20"/>
      <c r="AL114" s="20">
        <f t="shared" si="111"/>
        <v>-8.5472740725123231E-5</v>
      </c>
      <c r="AM114" s="20"/>
      <c r="AN114" t="str">
        <f t="shared" si="112"/>
        <v>m</v>
      </c>
      <c r="AP114" s="11">
        <f t="shared" si="86"/>
        <v>2</v>
      </c>
      <c r="AQ114" s="11" t="str">
        <f t="shared" si="87"/>
        <v>kHz</v>
      </c>
      <c r="AR114" s="12">
        <f t="shared" si="88"/>
        <v>1E-3</v>
      </c>
      <c r="AS114" s="13">
        <f t="shared" si="113"/>
        <v>-1.5587955279269716E-4</v>
      </c>
      <c r="AT114" s="13">
        <f t="shared" si="114"/>
        <v>1.357251872854173E-6</v>
      </c>
      <c r="AU114" s="13">
        <f t="shared" si="115"/>
        <v>1.2399145272592748E-3</v>
      </c>
      <c r="AV114" s="13">
        <f t="shared" si="116"/>
        <v>1.1542089385737171E-6</v>
      </c>
      <c r="AW114" s="17">
        <f t="shared" si="117"/>
        <v>1.2496745455867469E-3</v>
      </c>
      <c r="AX114" s="14">
        <f t="shared" si="118"/>
        <v>1.1576408741315552E-6</v>
      </c>
      <c r="AY114" s="17">
        <f t="shared" si="119"/>
        <v>1.6958581953377638</v>
      </c>
      <c r="AZ114" s="13">
        <f t="shared" si="120"/>
        <v>1.0837428526713122E-3</v>
      </c>
      <c r="BB114" s="12">
        <f>IFERROR(MATCH(AW114 - 0.000001,'Ref Z list'!$C$10:$C$35,1),1)</f>
        <v>2</v>
      </c>
      <c r="BC114" s="12" t="str">
        <f>INDEX('Ref Z list'!$D$10:$D$35,BB114)</f>
        <v>1m</v>
      </c>
      <c r="BD114" s="12">
        <f>INDEX('Ref Z list'!$C$10:$C$35,BB114)</f>
        <v>1E-3</v>
      </c>
      <c r="BE114" s="12">
        <f>IFERROR(MATCH(AP114&amp;AQ114&amp;A114&amp;B114&amp;BC114,'Cal Data'!$AR$45:$AR$1147,0),0)</f>
        <v>53</v>
      </c>
      <c r="BF114" s="12">
        <f t="shared" si="121"/>
        <v>2</v>
      </c>
      <c r="BG114" s="12" t="str">
        <f>INDEX('Ref Z list'!$D$10:$D$35,BF114+1)</f>
        <v>3m</v>
      </c>
      <c r="BH114" s="12">
        <f>IFERROR(MATCH(AP114&amp;AQ114&amp;A114&amp;B114&amp;BG114,'Cal Data'!$AR$45:$AR$1147,0),0)</f>
        <v>71</v>
      </c>
      <c r="BI114" s="12">
        <f t="shared" si="122"/>
        <v>2</v>
      </c>
      <c r="BJ114" s="12" t="str">
        <f>INDEX('Ref Z list'!$D$10:$D$35,BI114)</f>
        <v>1m</v>
      </c>
      <c r="BK114" s="12" t="str">
        <f>IF(INDEX('Ref Z list'!$D$10:$D$35,BI114+1)=0,BJ114,INDEX('Ref Z list'!$D$10:$D$35,BI114+1))</f>
        <v>3m</v>
      </c>
      <c r="BL114" s="12">
        <f>INDEX('Ref Z list'!$C$10:$C$35,BI114)</f>
        <v>1E-3</v>
      </c>
      <c r="BM114" s="12">
        <f>INDEX('Ref Z list'!$C$10:$C$35,BI114+1)</f>
        <v>3.0000000000000001E-3</v>
      </c>
      <c r="BN114" s="14" t="str">
        <f t="shared" si="123"/>
        <v>2kHz3m1m</v>
      </c>
      <c r="BO114" s="14" t="str">
        <f t="shared" si="124"/>
        <v>2kHz3m3m</v>
      </c>
      <c r="BP114" s="12">
        <f>IFERROR(MATCH(BN114,'Cal Data'!$AR$45:$AR$1147,0),0)</f>
        <v>53</v>
      </c>
      <c r="BQ114" s="12">
        <f>IFERROR(MATCH(BO114,'Cal Data'!$AR$45:$AR$1147,0),0)</f>
        <v>71</v>
      </c>
      <c r="BS114" s="14" t="str">
        <f>INDEX('Cal Data'!AR$45:AR$1147,$BP114)</f>
        <v>2kHz3m1m</v>
      </c>
      <c r="BT114" s="14">
        <f>INDEX('Cal Data'!AS$45:AS$1147,$BP114)</f>
        <v>8.2416689954666403E-8</v>
      </c>
      <c r="BU114" s="14">
        <f>INDEX('Cal Data'!AT$45:AT$1147,$BP114)</f>
        <v>2.2210793420344133E-3</v>
      </c>
      <c r="BV114" s="14">
        <f>INDEX('Cal Data'!AU$45:AU$1147,$BP114)</f>
        <v>1.0260513862827005E-7</v>
      </c>
      <c r="BW114" s="14">
        <f>INDEX('Cal Data'!AV$45:AV$1147,$BP114)</f>
        <v>2.2059321167496779E-3</v>
      </c>
      <c r="BX114" s="14" t="str">
        <f>INDEX('Cal Data'!AR$45:AR$1147,$BQ114)</f>
        <v>2kHz3m3m</v>
      </c>
      <c r="BY114" s="14">
        <f>INDEX('Cal Data'!AS$45:AS$1147,$BQ114)</f>
        <v>1.8611148942457301E-7</v>
      </c>
      <c r="BZ114" s="14">
        <f>INDEX('Cal Data'!AT$45:AT$1147,$BQ114)</f>
        <v>1.574890036793112E-3</v>
      </c>
      <c r="CA114" s="14">
        <f>INDEX('Cal Data'!AU$45:AU$1147,$BQ114)</f>
        <v>-1.8403804561313846E-8</v>
      </c>
      <c r="CB114" s="14">
        <f>INDEX('Cal Data'!AV$45:AV$1147,$BQ114)</f>
        <v>8.6880921669933383E-4</v>
      </c>
      <c r="CD114" s="14">
        <f t="shared" si="89"/>
        <v>9.5361665923345288E-8</v>
      </c>
      <c r="CE114" s="14">
        <f t="shared" si="90"/>
        <v>1.574890036793112E-3</v>
      </c>
      <c r="CF114" s="14">
        <f t="shared" si="91"/>
        <v>8.7498712176874134E-8</v>
      </c>
      <c r="CG114" s="14">
        <f t="shared" si="92"/>
        <v>2.0390093405178267E-3</v>
      </c>
      <c r="CI114" s="14">
        <f t="shared" si="93"/>
        <v>-1.5578419112677382E-4</v>
      </c>
      <c r="CJ114" s="14">
        <f t="shared" si="94"/>
        <v>1.5748923761707639E-3</v>
      </c>
      <c r="CK114" s="14">
        <f t="shared" si="95"/>
        <v>1.2400020259714516E-3</v>
      </c>
      <c r="CL114" s="14">
        <f t="shared" si="96"/>
        <v>2.039010647228709E-3</v>
      </c>
      <c r="CN114">
        <f>INDEX('Cal Data'!BB$45:BB$1039,$BP114)</f>
        <v>1.0000822946735728</v>
      </c>
      <c r="CO114">
        <f>INDEX('Cal Data'!BC$45:BC$1039,$BP114)</f>
        <v>2.2819890719008484E-3</v>
      </c>
      <c r="CP114">
        <f>INDEX('Cal Data'!BD$45:BD$1039,$BP114)</f>
        <v>9.8773069465478425E-5</v>
      </c>
      <c r="CQ114">
        <f>INDEX('Cal Data'!BE$45:BE$1039,$BP114)</f>
        <v>2.8087040172455301E-3</v>
      </c>
      <c r="CR114" t="str">
        <f>INDEX('Cal Data'!BF$45:BF$1039,$BP114)</f>
        <v>OK</v>
      </c>
      <c r="CS114">
        <f>INDEX('Cal Data'!BB$45:BB$1039,$BQ114)</f>
        <v>1.0000604875423711</v>
      </c>
      <c r="CT114">
        <f>INDEX('Cal Data'!BC$45:BC$1039,$BQ114)</f>
        <v>9.9302260389137818E-4</v>
      </c>
      <c r="CU114">
        <f>INDEX('Cal Data'!BD$45:BD$1039,$BQ114)</f>
        <v>-7.0769823114665009E-6</v>
      </c>
      <c r="CV114">
        <f>INDEX('Cal Data'!BE$45:BE$1039,$BQ114)</f>
        <v>1.16524820107604E-3</v>
      </c>
      <c r="CW114" t="str">
        <f>INDEX('Cal Data'!BF$45:BF$1039,$BQ114)</f>
        <v>OK</v>
      </c>
      <c r="CY114" s="14">
        <f t="shared" si="97"/>
        <v>1.000079572330786</v>
      </c>
      <c r="CZ114" s="14">
        <f t="shared" si="98"/>
        <v>9.9302260389137818E-4</v>
      </c>
      <c r="DA114" s="14">
        <f t="shared" si="99"/>
        <v>8.5559037676607248E-5</v>
      </c>
      <c r="DB114" s="14">
        <f t="shared" si="100"/>
        <v>2.6035394751985231E-3</v>
      </c>
      <c r="DD114" s="14">
        <f t="shared" si="101"/>
        <v>1.2497739851030632E-3</v>
      </c>
      <c r="DE114" s="14">
        <f t="shared" si="102"/>
        <v>2.6268801005687784E-6</v>
      </c>
      <c r="DF114" s="23">
        <f t="shared" si="103"/>
        <v>1.6959437543754405</v>
      </c>
      <c r="DG114" s="23">
        <f t="shared" si="104"/>
        <v>3.3876853575533863E-3</v>
      </c>
      <c r="DH114" s="14">
        <f t="shared" si="125"/>
        <v>-1.55998050256569E-4</v>
      </c>
      <c r="DI114" s="14">
        <f t="shared" si="126"/>
        <v>4.2135066890128821E-6</v>
      </c>
      <c r="DJ114" s="14">
        <f t="shared" si="127"/>
        <v>1.2399998476437569E-3</v>
      </c>
      <c r="DK114" s="14">
        <f t="shared" si="128"/>
        <v>2.6593740444329259E-6</v>
      </c>
    </row>
    <row r="115" spans="1:115" x14ac:dyDescent="0.25">
      <c r="A115" s="7">
        <v>10</v>
      </c>
      <c r="B115" s="7" t="s">
        <v>3</v>
      </c>
      <c r="C115" s="10">
        <v>200</v>
      </c>
      <c r="D115" s="41"/>
      <c r="E115" s="19">
        <v>-4.6810626286424553</v>
      </c>
      <c r="F115" s="19">
        <v>1.5410791034373439E-3</v>
      </c>
      <c r="G115" s="19">
        <v>-4.6781278244913116</v>
      </c>
      <c r="H115" s="19">
        <v>2.9721188821864075E-4</v>
      </c>
      <c r="I115" s="8" t="s">
        <v>3</v>
      </c>
      <c r="J115" s="33"/>
      <c r="K115" s="19">
        <v>-5.2729692711882877E-4</v>
      </c>
      <c r="L115" s="19">
        <v>1.9993151136263061E-3</v>
      </c>
      <c r="M115" s="19">
        <v>1.4963971512690999E-3</v>
      </c>
      <c r="N115" s="19">
        <v>1.7005175298565435E-3</v>
      </c>
      <c r="O115" s="8" t="s">
        <v>3</v>
      </c>
      <c r="Q115" s="20">
        <f t="shared" si="79"/>
        <v>-4.6799996440694338</v>
      </c>
      <c r="R115" s="20">
        <f t="shared" si="80"/>
        <v>6.1386625034550524E-3</v>
      </c>
      <c r="S115" s="20">
        <f t="shared" si="81"/>
        <v>-4.6799996096599417</v>
      </c>
      <c r="T115" s="20">
        <f t="shared" si="82"/>
        <v>6.1386625188184296E-3</v>
      </c>
      <c r="U115" s="42" t="str">
        <f t="shared" si="83"/>
        <v>m</v>
      </c>
      <c r="W115" s="56" t="str">
        <f t="shared" si="105"/>
        <v>OK</v>
      </c>
      <c r="Y115" s="20">
        <v>-4.68</v>
      </c>
      <c r="Z115" s="20"/>
      <c r="AA115" s="20">
        <v>-4.68</v>
      </c>
      <c r="AB115" s="20"/>
      <c r="AC115" t="str">
        <f t="shared" si="106"/>
        <v>m</v>
      </c>
      <c r="AE115" s="20">
        <f t="shared" si="107"/>
        <v>3.5593056590954575E-7</v>
      </c>
      <c r="AF115" s="20">
        <f t="shared" si="84"/>
        <v>6.1386625034550524E-3</v>
      </c>
      <c r="AG115" s="20">
        <f t="shared" si="108"/>
        <v>3.9034005805405059E-7</v>
      </c>
      <c r="AH115" s="20">
        <f t="shared" si="85"/>
        <v>6.1386625188184296E-3</v>
      </c>
      <c r="AI115" t="str">
        <f t="shared" si="109"/>
        <v>m</v>
      </c>
      <c r="AJ115" s="20">
        <f t="shared" si="110"/>
        <v>-5.3533171533715063E-4</v>
      </c>
      <c r="AK115" s="20"/>
      <c r="AL115" s="20">
        <f t="shared" si="111"/>
        <v>3.7577835741942067E-4</v>
      </c>
      <c r="AM115" s="20"/>
      <c r="AN115" t="str">
        <f t="shared" si="112"/>
        <v>m</v>
      </c>
      <c r="AP115" s="11">
        <f t="shared" si="86"/>
        <v>200</v>
      </c>
      <c r="AQ115" s="11" t="str">
        <f t="shared" si="87"/>
        <v>Hz</v>
      </c>
      <c r="AR115" s="12">
        <f t="shared" si="88"/>
        <v>1E-3</v>
      </c>
      <c r="AS115" s="13">
        <f t="shared" si="113"/>
        <v>-4.680535331715337E-3</v>
      </c>
      <c r="AT115" s="13">
        <f t="shared" si="114"/>
        <v>2.524318863896916E-6</v>
      </c>
      <c r="AU115" s="13">
        <f t="shared" si="115"/>
        <v>-4.6796242216425804E-3</v>
      </c>
      <c r="AV115" s="13">
        <f t="shared" si="116"/>
        <v>1.7262951010322336E-6</v>
      </c>
      <c r="AW115" s="17">
        <f t="shared" si="117"/>
        <v>6.6186323245229087E-3</v>
      </c>
      <c r="AX115" s="14">
        <f t="shared" si="118"/>
        <v>2.1625148403003156E-6</v>
      </c>
      <c r="AY115" s="17">
        <f t="shared" si="119"/>
        <v>-2.3562918293525037</v>
      </c>
      <c r="AZ115" s="13">
        <f t="shared" si="120"/>
        <v>3.2670830528459284E-4</v>
      </c>
      <c r="BB115" s="12">
        <f>IFERROR(MATCH(AW115 - 0.000001,'Ref Z list'!$C$10:$C$35,1),1)</f>
        <v>3</v>
      </c>
      <c r="BC115" s="12" t="str">
        <f>INDEX('Ref Z list'!$D$10:$D$35,BB115)</f>
        <v>3m</v>
      </c>
      <c r="BD115" s="12">
        <f>INDEX('Ref Z list'!$C$10:$C$35,BB115)</f>
        <v>3.0000000000000001E-3</v>
      </c>
      <c r="BE115" s="12">
        <f>IFERROR(MATCH(AP115&amp;AQ115&amp;A115&amp;B115&amp;BC115,'Cal Data'!$AR$45:$AR$1147,0),0)</f>
        <v>86</v>
      </c>
      <c r="BF115" s="12">
        <f t="shared" si="121"/>
        <v>3</v>
      </c>
      <c r="BG115" s="12" t="str">
        <f>INDEX('Ref Z list'!$D$10:$D$35,BF115+1)</f>
        <v>10m</v>
      </c>
      <c r="BH115" s="12">
        <f>IFERROR(MATCH(AP115&amp;AQ115&amp;A115&amp;B115&amp;BG115,'Cal Data'!$AR$45:$AR$1147,0),0)</f>
        <v>104</v>
      </c>
      <c r="BI115" s="12">
        <f t="shared" si="122"/>
        <v>3</v>
      </c>
      <c r="BJ115" s="12" t="str">
        <f>INDEX('Ref Z list'!$D$10:$D$35,BI115)</f>
        <v>3m</v>
      </c>
      <c r="BK115" s="12" t="str">
        <f>IF(INDEX('Ref Z list'!$D$10:$D$35,BI115+1)=0,BJ115,INDEX('Ref Z list'!$D$10:$D$35,BI115+1))</f>
        <v>10m</v>
      </c>
      <c r="BL115" s="12">
        <f>INDEX('Ref Z list'!$C$10:$C$35,BI115)</f>
        <v>3.0000000000000001E-3</v>
      </c>
      <c r="BM115" s="12">
        <f>INDEX('Ref Z list'!$C$10:$C$35,BI115+1)</f>
        <v>0.01</v>
      </c>
      <c r="BN115" s="14" t="str">
        <f t="shared" si="123"/>
        <v>200Hz10m3m</v>
      </c>
      <c r="BO115" s="14" t="str">
        <f t="shared" si="124"/>
        <v>200Hz10m10m</v>
      </c>
      <c r="BP115" s="12">
        <f>IFERROR(MATCH(BN115,'Cal Data'!$AR$45:$AR$1147,0),0)</f>
        <v>86</v>
      </c>
      <c r="BQ115" s="12">
        <f>IFERROR(MATCH(BO115,'Cal Data'!$AR$45:$AR$1147,0),0)</f>
        <v>104</v>
      </c>
      <c r="BS115" s="14" t="str">
        <f>INDEX('Cal Data'!AR$45:AR$1147,$BP115)</f>
        <v>200Hz10m3m</v>
      </c>
      <c r="BT115" s="14">
        <f>INDEX('Cal Data'!AS$45:AS$1147,$BP115)</f>
        <v>1.2877242059434676E-7</v>
      </c>
      <c r="BU115" s="14">
        <f>INDEX('Cal Data'!AT$45:AT$1147,$BP115)</f>
        <v>1.3143538878326875E-3</v>
      </c>
      <c r="BV115" s="14">
        <f>INDEX('Cal Data'!AU$45:AU$1147,$BP115)</f>
        <v>3.0043105295893204E-7</v>
      </c>
      <c r="BW115" s="14">
        <f>INDEX('Cal Data'!AV$45:AV$1147,$BP115)</f>
        <v>3.7855333770583752E-3</v>
      </c>
      <c r="BX115" s="14" t="str">
        <f>INDEX('Cal Data'!AR$45:AR$1147,$BQ115)</f>
        <v>200Hz10m10m</v>
      </c>
      <c r="BY115" s="14">
        <f>INDEX('Cal Data'!AS$45:AS$1147,$BQ115)</f>
        <v>-7.3614004597252758E-7</v>
      </c>
      <c r="BZ115" s="14">
        <f>INDEX('Cal Data'!AT$45:AT$1147,$BQ115)</f>
        <v>2.507490932668565E-3</v>
      </c>
      <c r="CA115" s="14">
        <f>INDEX('Cal Data'!AU$45:AU$1147,$BQ115)</f>
        <v>9.4798488726711522E-7</v>
      </c>
      <c r="CB115" s="14">
        <f>INDEX('Cal Data'!AV$45:AV$1147,$BQ115)</f>
        <v>1.9174497522524798E-4</v>
      </c>
      <c r="CD115" s="14">
        <f t="shared" si="89"/>
        <v>-3.1834189503447199E-7</v>
      </c>
      <c r="CE115" s="14">
        <f t="shared" si="90"/>
        <v>2.507490932668565E-3</v>
      </c>
      <c r="CF115" s="14">
        <f t="shared" si="91"/>
        <v>6.3518237248698113E-7</v>
      </c>
      <c r="CG115" s="14">
        <f t="shared" si="92"/>
        <v>1.9277335372913924E-3</v>
      </c>
      <c r="CI115" s="14">
        <f t="shared" si="93"/>
        <v>-4.6808536736103719E-3</v>
      </c>
      <c r="CJ115" s="14">
        <f t="shared" si="94"/>
        <v>2.5074960151828707E-3</v>
      </c>
      <c r="CK115" s="14">
        <f t="shared" si="95"/>
        <v>-4.6789890392700938E-3</v>
      </c>
      <c r="CL115" s="14">
        <f t="shared" si="96"/>
        <v>1.9277366291008445E-3</v>
      </c>
      <c r="CN115">
        <f>INDEX('Cal Data'!BB$45:BB$1039,$BP115)</f>
        <v>1.0000430769890687</v>
      </c>
      <c r="CO115">
        <f>INDEX('Cal Data'!BC$45:BC$1039,$BP115)</f>
        <v>6.2595217000235826E-4</v>
      </c>
      <c r="CP115">
        <f>INDEX('Cal Data'!BD$45:BD$1039,$BP115)</f>
        <v>9.9998464424375924E-5</v>
      </c>
      <c r="CQ115">
        <f>INDEX('Cal Data'!BE$45:BE$1039,$BP115)</f>
        <v>1.3690444072421645E-3</v>
      </c>
      <c r="CR115" t="str">
        <f>INDEX('Cal Data'!BF$45:BF$1039,$BP115)</f>
        <v>OK</v>
      </c>
      <c r="CS115">
        <f>INDEX('Cal Data'!BB$45:BB$1039,$BQ115)</f>
        <v>0.99992660971507452</v>
      </c>
      <c r="CT115">
        <f>INDEX('Cal Data'!BC$45:BC$1039,$BQ115)</f>
        <v>3.7469396547464245E-4</v>
      </c>
      <c r="CU115">
        <f>INDEX('Cal Data'!BD$45:BD$1039,$BQ115)</f>
        <v>9.4847108391562769E-5</v>
      </c>
      <c r="CV115">
        <f>INDEX('Cal Data'!BE$45:BE$1039,$BQ115)</f>
        <v>3.691054019554572E-4</v>
      </c>
      <c r="CW115" t="str">
        <f>INDEX('Cal Data'!BF$45:BF$1039,$BQ115)</f>
        <v>OK</v>
      </c>
      <c r="CY115" s="14">
        <f t="shared" si="97"/>
        <v>0.99998286952586524</v>
      </c>
      <c r="CZ115" s="14">
        <f t="shared" si="98"/>
        <v>3.7469396547464245E-4</v>
      </c>
      <c r="DA115" s="14">
        <f t="shared" si="99"/>
        <v>9.7335483930738244E-5</v>
      </c>
      <c r="DB115" s="14">
        <f t="shared" si="100"/>
        <v>8.5212846337334128E-4</v>
      </c>
      <c r="DD115" s="14">
        <f t="shared" si="101"/>
        <v>6.6185189442130657E-3</v>
      </c>
      <c r="DE115" s="14">
        <f t="shared" si="102"/>
        <v>4.9855883538810673E-6</v>
      </c>
      <c r="DF115" s="23">
        <f t="shared" si="103"/>
        <v>-2.356194493868573</v>
      </c>
      <c r="DG115" s="23">
        <f t="shared" si="104"/>
        <v>1.0738138502825966E-3</v>
      </c>
      <c r="DH115" s="14">
        <f t="shared" si="125"/>
        <v>-4.6799996440694339E-3</v>
      </c>
      <c r="DI115" s="14">
        <f t="shared" si="126"/>
        <v>6.1386625034550526E-6</v>
      </c>
      <c r="DJ115" s="14">
        <f t="shared" si="127"/>
        <v>-4.6799996096599421E-3</v>
      </c>
      <c r="DK115" s="14">
        <f t="shared" si="128"/>
        <v>6.1386625188184295E-6</v>
      </c>
    </row>
  </sheetData>
  <mergeCells count="9">
    <mergeCell ref="A19:B19"/>
    <mergeCell ref="A20:B20"/>
    <mergeCell ref="AP19:AQ19"/>
    <mergeCell ref="AP20:AQ20"/>
    <mergeCell ref="A3:O4"/>
    <mergeCell ref="A5:O6"/>
    <mergeCell ref="A7:O8"/>
    <mergeCell ref="A9:O10"/>
    <mergeCell ref="A12:O13"/>
  </mergeCells>
  <conditionalFormatting sqref="W21:W115">
    <cfRule type="containsText" dxfId="3" priority="2" stopIfTrue="1" operator="containsText" text="OK">
      <formula>NOT(ISERROR(SEARCH("OK",W21)))</formula>
    </cfRule>
  </conditionalFormatting>
  <conditionalFormatting sqref="W21:W115">
    <cfRule type="containsText" dxfId="2" priority="1" stopIfTrue="1" operator="containsText" text="Extrapolated">
      <formula>NOT(ISERROR(SEARCH("Extrapolated",W21)))</formula>
    </cfRule>
  </conditionalFormatting>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G188"/>
  <sheetViews>
    <sheetView topLeftCell="AK36" zoomScaleNormal="100" workbookViewId="0">
      <selection activeCell="BC45" sqref="BC45:BC188"/>
    </sheetView>
  </sheetViews>
  <sheetFormatPr defaultRowHeight="15" x14ac:dyDescent="0.25"/>
  <cols>
    <col min="1" max="1" width="4.85546875" customWidth="1"/>
    <col min="2" max="2" width="4.28515625" customWidth="1"/>
    <col min="3" max="3" width="6.28515625" customWidth="1"/>
    <col min="4" max="4" width="6.7109375" customWidth="1"/>
    <col min="5" max="5" width="6.28515625" customWidth="1"/>
    <col min="10" max="10" width="9.7109375" bestFit="1" customWidth="1"/>
    <col min="11" max="11" width="2" style="30" customWidth="1"/>
    <col min="12" max="15" width="10.28515625" customWidth="1"/>
    <col min="16" max="16" width="9.7109375" bestFit="1" customWidth="1"/>
    <col min="17" max="17" width="31.5703125" customWidth="1"/>
    <col min="18" max="18" width="30.42578125" customWidth="1"/>
    <col min="19" max="19" width="7.85546875" bestFit="1" customWidth="1"/>
    <col min="20" max="20" width="4.5703125" customWidth="1"/>
    <col min="21" max="21" width="5.7109375" customWidth="1"/>
    <col min="22" max="22" width="11" customWidth="1"/>
    <col min="23" max="23" width="11.85546875" bestFit="1" customWidth="1"/>
    <col min="24" max="24" width="12.140625" bestFit="1" customWidth="1"/>
    <col min="25" max="25" width="12.5703125" bestFit="1" customWidth="1"/>
    <col min="29" max="29" width="12.5703125" bestFit="1" customWidth="1"/>
    <col min="30" max="31" width="8.5703125" customWidth="1"/>
    <col min="32" max="32" width="4.28515625" customWidth="1"/>
    <col min="33" max="33" width="10.5703125" customWidth="1"/>
    <col min="34" max="34" width="8.42578125" customWidth="1"/>
    <col min="40" max="40" width="16.28515625" bestFit="1" customWidth="1"/>
    <col min="42" max="42" width="16.28515625" bestFit="1" customWidth="1"/>
    <col min="44" max="44" width="18.7109375" bestFit="1" customWidth="1"/>
    <col min="45" max="48" width="11.140625" customWidth="1"/>
    <col min="50" max="51" width="11" customWidth="1"/>
    <col min="54" max="54" width="9.28515625" bestFit="1" customWidth="1"/>
    <col min="55" max="55" width="12.7109375" bestFit="1" customWidth="1"/>
    <col min="56" max="56" width="13.140625" bestFit="1" customWidth="1"/>
    <col min="57" max="57" width="11" bestFit="1" customWidth="1"/>
    <col min="59" max="59" width="16.28515625" bestFit="1" customWidth="1"/>
  </cols>
  <sheetData>
    <row r="1" spans="1:8" x14ac:dyDescent="0.25">
      <c r="A1" t="s">
        <v>147</v>
      </c>
    </row>
    <row r="3" spans="1:8" x14ac:dyDescent="0.25">
      <c r="A3" t="s">
        <v>135</v>
      </c>
    </row>
    <row r="4" spans="1:8" x14ac:dyDescent="0.25">
      <c r="A4" s="61" t="s">
        <v>6</v>
      </c>
      <c r="B4" s="61"/>
      <c r="C4" s="46" t="s">
        <v>0</v>
      </c>
      <c r="D4" s="61" t="s">
        <v>137</v>
      </c>
      <c r="E4" s="61"/>
    </row>
    <row r="5" spans="1:8" x14ac:dyDescent="0.25">
      <c r="A5" s="62" t="s">
        <v>4</v>
      </c>
      <c r="B5" s="62"/>
      <c r="C5" s="47" t="s">
        <v>2</v>
      </c>
      <c r="D5" s="62" t="s">
        <v>4</v>
      </c>
      <c r="E5" s="62"/>
    </row>
    <row r="6" spans="1:8" x14ac:dyDescent="0.25">
      <c r="A6" s="50">
        <v>1</v>
      </c>
      <c r="B6" s="50" t="s">
        <v>3</v>
      </c>
      <c r="C6" s="51" t="s">
        <v>128</v>
      </c>
      <c r="D6" s="50">
        <v>0</v>
      </c>
      <c r="E6" s="50" t="s">
        <v>3</v>
      </c>
      <c r="F6" s="63" t="s">
        <v>132</v>
      </c>
      <c r="G6" s="63"/>
      <c r="H6" s="63"/>
    </row>
    <row r="7" spans="1:8" x14ac:dyDescent="0.25">
      <c r="A7" s="50">
        <v>1</v>
      </c>
      <c r="B7" s="50" t="s">
        <v>3</v>
      </c>
      <c r="C7" s="51" t="s">
        <v>129</v>
      </c>
      <c r="D7" s="50">
        <v>0</v>
      </c>
      <c r="E7" s="50" t="s">
        <v>3</v>
      </c>
      <c r="F7" s="63"/>
      <c r="G7" s="63"/>
      <c r="H7" s="63"/>
    </row>
    <row r="8" spans="1:8" x14ac:dyDescent="0.25">
      <c r="A8" s="50">
        <v>1</v>
      </c>
      <c r="B8" s="50" t="s">
        <v>3</v>
      </c>
      <c r="C8" s="51" t="s">
        <v>117</v>
      </c>
      <c r="D8" s="50">
        <v>0</v>
      </c>
      <c r="E8" s="50" t="s">
        <v>3</v>
      </c>
      <c r="F8" s="63"/>
      <c r="G8" s="63"/>
      <c r="H8" s="63"/>
    </row>
    <row r="9" spans="1:8" x14ac:dyDescent="0.25">
      <c r="A9" s="50">
        <v>1</v>
      </c>
      <c r="B9" s="50" t="s">
        <v>3</v>
      </c>
      <c r="C9" s="51" t="s">
        <v>127</v>
      </c>
      <c r="D9" s="50">
        <v>0</v>
      </c>
      <c r="E9" s="50" t="s">
        <v>3</v>
      </c>
      <c r="F9" s="63"/>
      <c r="G9" s="63"/>
      <c r="H9" s="63"/>
    </row>
    <row r="10" spans="1:8" x14ac:dyDescent="0.25">
      <c r="A10" s="52">
        <v>1</v>
      </c>
      <c r="B10" s="52" t="s">
        <v>3</v>
      </c>
      <c r="C10" s="53" t="s">
        <v>128</v>
      </c>
      <c r="D10" s="52">
        <v>1</v>
      </c>
      <c r="E10" s="52" t="s">
        <v>3</v>
      </c>
      <c r="F10" s="65" t="s">
        <v>133</v>
      </c>
      <c r="G10" s="65"/>
      <c r="H10" s="65"/>
    </row>
    <row r="11" spans="1:8" x14ac:dyDescent="0.25">
      <c r="A11" s="52">
        <v>1</v>
      </c>
      <c r="B11" s="52" t="s">
        <v>3</v>
      </c>
      <c r="C11" s="53" t="s">
        <v>129</v>
      </c>
      <c r="D11" s="52">
        <v>1</v>
      </c>
      <c r="E11" s="52" t="s">
        <v>3</v>
      </c>
      <c r="F11" s="65"/>
      <c r="G11" s="65"/>
      <c r="H11" s="65"/>
    </row>
    <row r="12" spans="1:8" x14ac:dyDescent="0.25">
      <c r="A12" s="52">
        <v>1</v>
      </c>
      <c r="B12" s="52" t="s">
        <v>3</v>
      </c>
      <c r="C12" s="53" t="s">
        <v>117</v>
      </c>
      <c r="D12" s="52">
        <v>1</v>
      </c>
      <c r="E12" s="52" t="s">
        <v>3</v>
      </c>
      <c r="F12" s="65"/>
      <c r="G12" s="65"/>
      <c r="H12" s="65"/>
    </row>
    <row r="13" spans="1:8" x14ac:dyDescent="0.25">
      <c r="A13" s="52">
        <v>1</v>
      </c>
      <c r="B13" s="52" t="s">
        <v>3</v>
      </c>
      <c r="C13" s="53" t="s">
        <v>127</v>
      </c>
      <c r="D13" s="52">
        <v>1</v>
      </c>
      <c r="E13" s="52" t="s">
        <v>3</v>
      </c>
      <c r="F13" s="65"/>
      <c r="G13" s="65"/>
      <c r="H13" s="65"/>
    </row>
    <row r="14" spans="1:8" ht="19.5" customHeight="1" x14ac:dyDescent="0.25">
      <c r="A14" s="50">
        <v>3</v>
      </c>
      <c r="B14" s="50" t="s">
        <v>3</v>
      </c>
      <c r="C14" s="51" t="s">
        <v>128</v>
      </c>
      <c r="D14" s="50">
        <v>1</v>
      </c>
      <c r="E14" s="50" t="s">
        <v>3</v>
      </c>
      <c r="F14" s="63" t="s">
        <v>130</v>
      </c>
      <c r="G14" s="63"/>
      <c r="H14" s="63"/>
    </row>
    <row r="15" spans="1:8" x14ac:dyDescent="0.25">
      <c r="A15" s="50">
        <v>3</v>
      </c>
      <c r="B15" s="50" t="s">
        <v>3</v>
      </c>
      <c r="C15" s="51" t="s">
        <v>129</v>
      </c>
      <c r="D15" s="50">
        <v>1</v>
      </c>
      <c r="E15" s="50" t="s">
        <v>3</v>
      </c>
      <c r="F15" s="63"/>
      <c r="G15" s="63"/>
      <c r="H15" s="63"/>
    </row>
    <row r="16" spans="1:8" x14ac:dyDescent="0.25">
      <c r="A16" s="50">
        <v>3</v>
      </c>
      <c r="B16" s="50" t="s">
        <v>3</v>
      </c>
      <c r="C16" s="51" t="s">
        <v>117</v>
      </c>
      <c r="D16" s="50">
        <v>1</v>
      </c>
      <c r="E16" s="50" t="s">
        <v>3</v>
      </c>
      <c r="F16" s="63"/>
      <c r="G16" s="63"/>
      <c r="H16" s="63"/>
    </row>
    <row r="17" spans="1:10" x14ac:dyDescent="0.25">
      <c r="A17" s="50">
        <v>3</v>
      </c>
      <c r="B17" s="50" t="s">
        <v>3</v>
      </c>
      <c r="C17" s="51" t="s">
        <v>127</v>
      </c>
      <c r="D17" s="50">
        <v>1</v>
      </c>
      <c r="E17" s="50" t="s">
        <v>3</v>
      </c>
      <c r="F17" s="63"/>
      <c r="G17" s="63"/>
      <c r="H17" s="63"/>
    </row>
    <row r="18" spans="1:10" x14ac:dyDescent="0.25">
      <c r="A18" s="52">
        <v>3</v>
      </c>
      <c r="B18" s="52" t="s">
        <v>3</v>
      </c>
      <c r="C18" s="53" t="s">
        <v>128</v>
      </c>
      <c r="D18" s="52">
        <v>3</v>
      </c>
      <c r="E18" s="52" t="s">
        <v>3</v>
      </c>
      <c r="F18" s="65" t="s">
        <v>131</v>
      </c>
      <c r="G18" s="65"/>
      <c r="H18" s="65"/>
    </row>
    <row r="19" spans="1:10" x14ac:dyDescent="0.25">
      <c r="A19" s="52">
        <v>3</v>
      </c>
      <c r="B19" s="52" t="s">
        <v>3</v>
      </c>
      <c r="C19" s="53" t="s">
        <v>129</v>
      </c>
      <c r="D19" s="52">
        <v>3</v>
      </c>
      <c r="E19" s="52" t="s">
        <v>3</v>
      </c>
      <c r="F19" s="65"/>
      <c r="G19" s="65"/>
      <c r="H19" s="65"/>
    </row>
    <row r="20" spans="1:10" x14ac:dyDescent="0.25">
      <c r="A20" s="52">
        <v>3</v>
      </c>
      <c r="B20" s="52" t="s">
        <v>3</v>
      </c>
      <c r="C20" s="53" t="s">
        <v>117</v>
      </c>
      <c r="D20" s="52">
        <v>3</v>
      </c>
      <c r="E20" s="52" t="s">
        <v>3</v>
      </c>
      <c r="F20" s="65"/>
      <c r="G20" s="65"/>
      <c r="H20" s="65"/>
    </row>
    <row r="21" spans="1:10" x14ac:dyDescent="0.25">
      <c r="A21" s="52">
        <v>3</v>
      </c>
      <c r="B21" s="52" t="s">
        <v>3</v>
      </c>
      <c r="C21" s="53" t="s">
        <v>127</v>
      </c>
      <c r="D21" s="52">
        <v>3</v>
      </c>
      <c r="E21" s="52" t="s">
        <v>3</v>
      </c>
      <c r="F21" s="65"/>
      <c r="G21" s="65"/>
      <c r="H21" s="65"/>
    </row>
    <row r="22" spans="1:10" ht="17.25" customHeight="1" x14ac:dyDescent="0.25">
      <c r="A22" s="50">
        <v>10</v>
      </c>
      <c r="B22" s="50" t="s">
        <v>3</v>
      </c>
      <c r="C22" s="51" t="s">
        <v>128</v>
      </c>
      <c r="D22" s="50">
        <v>3</v>
      </c>
      <c r="E22" s="50" t="s">
        <v>3</v>
      </c>
      <c r="F22" s="66" t="s">
        <v>134</v>
      </c>
      <c r="G22" s="66"/>
      <c r="H22" s="66"/>
    </row>
    <row r="23" spans="1:10" x14ac:dyDescent="0.25">
      <c r="C23" s="47"/>
    </row>
    <row r="24" spans="1:10" x14ac:dyDescent="0.25">
      <c r="A24" s="59" t="s">
        <v>148</v>
      </c>
      <c r="B24" s="59"/>
      <c r="C24" s="59"/>
      <c r="D24" s="59"/>
      <c r="E24" s="59"/>
      <c r="F24" s="59"/>
      <c r="G24" s="59"/>
      <c r="H24" s="59"/>
      <c r="I24" s="59"/>
      <c r="J24" s="59"/>
    </row>
    <row r="25" spans="1:10" ht="48" customHeight="1" x14ac:dyDescent="0.25">
      <c r="A25" s="59"/>
      <c r="B25" s="59"/>
      <c r="C25" s="59"/>
      <c r="D25" s="59"/>
      <c r="E25" s="59"/>
      <c r="F25" s="59"/>
      <c r="G25" s="59"/>
      <c r="H25" s="59"/>
      <c r="I25" s="59"/>
      <c r="J25" s="59"/>
    </row>
    <row r="26" spans="1:10" x14ac:dyDescent="0.25">
      <c r="C26" s="47"/>
    </row>
    <row r="27" spans="1:10" x14ac:dyDescent="0.25">
      <c r="A27" s="64" t="s">
        <v>136</v>
      </c>
      <c r="B27" s="64"/>
      <c r="C27" s="64"/>
      <c r="D27" s="64"/>
      <c r="E27" s="64"/>
      <c r="F27" s="64"/>
      <c r="G27" s="64"/>
      <c r="H27" s="64"/>
      <c r="I27" s="64"/>
      <c r="J27" s="64"/>
    </row>
    <row r="28" spans="1:10" ht="44.25" customHeight="1" x14ac:dyDescent="0.25">
      <c r="A28" s="64"/>
      <c r="B28" s="64"/>
      <c r="C28" s="64"/>
      <c r="D28" s="64"/>
      <c r="E28" s="64"/>
      <c r="F28" s="64"/>
      <c r="G28" s="64"/>
      <c r="H28" s="64"/>
      <c r="I28" s="64"/>
      <c r="J28" s="64"/>
    </row>
    <row r="29" spans="1:10" x14ac:dyDescent="0.25">
      <c r="C29" s="47"/>
    </row>
    <row r="30" spans="1:10" x14ac:dyDescent="0.25">
      <c r="A30" s="64" t="s">
        <v>149</v>
      </c>
      <c r="B30" s="64"/>
      <c r="C30" s="64"/>
      <c r="D30" s="64"/>
      <c r="E30" s="64"/>
      <c r="F30" s="64"/>
      <c r="G30" s="64"/>
      <c r="H30" s="64"/>
      <c r="I30" s="64"/>
      <c r="J30" s="64"/>
    </row>
    <row r="31" spans="1:10" ht="198" customHeight="1" x14ac:dyDescent="0.25">
      <c r="A31" s="64"/>
      <c r="B31" s="64"/>
      <c r="C31" s="64"/>
      <c r="D31" s="64"/>
      <c r="E31" s="64"/>
      <c r="F31" s="64"/>
      <c r="G31" s="64"/>
      <c r="H31" s="64"/>
      <c r="I31" s="64"/>
      <c r="J31" s="64"/>
    </row>
    <row r="32" spans="1:10" x14ac:dyDescent="0.25">
      <c r="C32" s="47"/>
    </row>
    <row r="33" spans="1:59" x14ac:dyDescent="0.25">
      <c r="A33" s="64" t="s">
        <v>139</v>
      </c>
      <c r="B33" s="64"/>
      <c r="C33" s="64"/>
      <c r="D33" s="64"/>
      <c r="E33" s="64"/>
      <c r="F33" s="64"/>
      <c r="G33" s="64"/>
      <c r="H33" s="64"/>
      <c r="I33" s="64"/>
      <c r="J33" s="64"/>
    </row>
    <row r="34" spans="1:59" ht="59.25" customHeight="1" x14ac:dyDescent="0.25">
      <c r="A34" s="64"/>
      <c r="B34" s="64"/>
      <c r="C34" s="64"/>
      <c r="D34" s="64"/>
      <c r="E34" s="64"/>
      <c r="F34" s="64"/>
      <c r="G34" s="64"/>
      <c r="H34" s="64"/>
      <c r="I34" s="64"/>
      <c r="J34" s="64"/>
    </row>
    <row r="35" spans="1:59" x14ac:dyDescent="0.25">
      <c r="A35" s="54"/>
      <c r="B35" s="54"/>
      <c r="C35" s="54"/>
      <c r="D35" s="54"/>
      <c r="E35" s="54"/>
      <c r="F35" s="54"/>
      <c r="G35" s="54"/>
      <c r="H35" s="54"/>
      <c r="I35" s="54"/>
      <c r="J35" s="54"/>
    </row>
    <row r="36" spans="1:59" x14ac:dyDescent="0.25">
      <c r="A36" s="59" t="s">
        <v>140</v>
      </c>
      <c r="B36" s="59"/>
      <c r="C36" s="59"/>
      <c r="D36" s="59"/>
      <c r="E36" s="59"/>
      <c r="F36" s="59"/>
      <c r="G36" s="59"/>
      <c r="H36" s="59"/>
      <c r="I36" s="59"/>
      <c r="J36" s="59"/>
    </row>
    <row r="37" spans="1:59" x14ac:dyDescent="0.25">
      <c r="A37" s="59"/>
      <c r="B37" s="59"/>
      <c r="C37" s="59"/>
      <c r="D37" s="59"/>
      <c r="E37" s="59"/>
      <c r="F37" s="59"/>
      <c r="G37" s="59"/>
      <c r="H37" s="59"/>
      <c r="I37" s="59"/>
      <c r="J37" s="59"/>
    </row>
    <row r="38" spans="1:59" x14ac:dyDescent="0.25">
      <c r="C38" s="47"/>
    </row>
    <row r="39" spans="1:59" ht="15" customHeight="1" x14ac:dyDescent="0.25">
      <c r="A39" s="59" t="s">
        <v>138</v>
      </c>
      <c r="B39" s="59"/>
      <c r="C39" s="59"/>
      <c r="D39" s="59"/>
      <c r="E39" s="59"/>
      <c r="F39" s="59"/>
      <c r="G39" s="59"/>
      <c r="H39" s="59"/>
      <c r="I39" s="59"/>
      <c r="J39" s="59"/>
    </row>
    <row r="40" spans="1:59" ht="96.75" customHeight="1" x14ac:dyDescent="0.25">
      <c r="A40" s="59"/>
      <c r="B40" s="59"/>
      <c r="C40" s="59"/>
      <c r="D40" s="59"/>
      <c r="E40" s="59"/>
      <c r="F40" s="59"/>
      <c r="G40" s="59"/>
      <c r="H40" s="59"/>
      <c r="I40" s="59"/>
      <c r="J40" s="59"/>
    </row>
    <row r="41" spans="1:59" x14ac:dyDescent="0.25">
      <c r="A41" s="48"/>
      <c r="B41" s="48"/>
      <c r="C41" s="48"/>
      <c r="D41" s="48"/>
      <c r="E41" s="48"/>
      <c r="F41" s="48"/>
      <c r="G41" s="48"/>
      <c r="H41" s="48"/>
      <c r="I41" s="48"/>
    </row>
    <row r="42" spans="1:59" x14ac:dyDescent="0.25">
      <c r="F42" s="5" t="s">
        <v>108</v>
      </c>
      <c r="L42" s="5" t="s">
        <v>109</v>
      </c>
      <c r="S42" s="5" t="s">
        <v>107</v>
      </c>
      <c r="X42" s="5"/>
      <c r="AG42" s="5" t="s">
        <v>25</v>
      </c>
      <c r="AR42" s="5" t="s">
        <v>24</v>
      </c>
      <c r="AS42" s="5"/>
      <c r="AX42" t="s">
        <v>106</v>
      </c>
      <c r="BB42" s="5" t="s">
        <v>73</v>
      </c>
    </row>
    <row r="43" spans="1:59" x14ac:dyDescent="0.25">
      <c r="A43" s="61" t="s">
        <v>6</v>
      </c>
      <c r="B43" s="61"/>
      <c r="C43" s="4" t="s">
        <v>0</v>
      </c>
      <c r="D43" s="61" t="s">
        <v>137</v>
      </c>
      <c r="E43" s="61"/>
      <c r="F43" s="4" t="s">
        <v>7</v>
      </c>
      <c r="G43" s="4" t="s">
        <v>8</v>
      </c>
      <c r="H43" s="4" t="s">
        <v>9</v>
      </c>
      <c r="I43" s="4" t="s">
        <v>10</v>
      </c>
      <c r="J43" s="38" t="s">
        <v>11</v>
      </c>
      <c r="K43" s="40"/>
      <c r="L43" s="26" t="s">
        <v>74</v>
      </c>
      <c r="M43" s="26" t="s">
        <v>76</v>
      </c>
      <c r="N43" s="26" t="s">
        <v>75</v>
      </c>
      <c r="O43" s="26" t="s">
        <v>77</v>
      </c>
      <c r="P43" s="4" t="s">
        <v>11</v>
      </c>
      <c r="Q43" s="9" t="s">
        <v>47</v>
      </c>
      <c r="R43" s="38"/>
      <c r="S43" s="4" t="s">
        <v>48</v>
      </c>
      <c r="T43" s="61" t="s">
        <v>0</v>
      </c>
      <c r="U43" s="61"/>
      <c r="V43" s="4" t="s">
        <v>17</v>
      </c>
      <c r="W43" s="4" t="s">
        <v>12</v>
      </c>
      <c r="X43" s="4" t="str">
        <f t="shared" ref="X43:AA44" si="0">F43</f>
        <v>Rs</v>
      </c>
      <c r="Y43" s="4" t="str">
        <f t="shared" si="0"/>
        <v>ua(Rs)</v>
      </c>
      <c r="Z43" s="4" t="str">
        <f t="shared" si="0"/>
        <v>Xs</v>
      </c>
      <c r="AA43" s="4" t="str">
        <f t="shared" si="0"/>
        <v>ua(Xs)</v>
      </c>
      <c r="AB43" s="4" t="s">
        <v>13</v>
      </c>
      <c r="AC43" s="28" t="s">
        <v>78</v>
      </c>
      <c r="AD43" s="21" t="s">
        <v>62</v>
      </c>
      <c r="AE43" s="28" t="s">
        <v>79</v>
      </c>
      <c r="AG43" s="6" t="s">
        <v>102</v>
      </c>
      <c r="AH43" s="6" t="s">
        <v>19</v>
      </c>
      <c r="AI43" s="4" t="s">
        <v>7</v>
      </c>
      <c r="AJ43" s="4" t="s">
        <v>15</v>
      </c>
      <c r="AK43" s="4" t="s">
        <v>9</v>
      </c>
      <c r="AL43" s="4" t="s">
        <v>16</v>
      </c>
      <c r="AM43" s="21" t="s">
        <v>61</v>
      </c>
      <c r="AN43" s="28" t="s">
        <v>78</v>
      </c>
      <c r="AO43" s="21" t="s">
        <v>64</v>
      </c>
      <c r="AP43" s="28" t="s">
        <v>79</v>
      </c>
      <c r="AR43" s="4" t="s">
        <v>18</v>
      </c>
      <c r="AS43" s="4" t="s">
        <v>20</v>
      </c>
      <c r="AT43" s="4" t="s">
        <v>21</v>
      </c>
      <c r="AU43" s="4" t="s">
        <v>22</v>
      </c>
      <c r="AV43" s="4" t="s">
        <v>23</v>
      </c>
      <c r="AX43" s="38" t="s">
        <v>103</v>
      </c>
      <c r="AY43" s="38" t="s">
        <v>104</v>
      </c>
      <c r="AZ43" s="38" t="s">
        <v>105</v>
      </c>
      <c r="BB43" s="21" t="s">
        <v>65</v>
      </c>
      <c r="BC43" s="24" t="s">
        <v>71</v>
      </c>
      <c r="BD43" s="21" t="s">
        <v>66</v>
      </c>
      <c r="BE43" s="24" t="s">
        <v>72</v>
      </c>
      <c r="BG43" s="49" t="s">
        <v>123</v>
      </c>
    </row>
    <row r="44" spans="1:59" x14ac:dyDescent="0.25">
      <c r="A44" s="62" t="s">
        <v>4</v>
      </c>
      <c r="B44" s="62"/>
      <c r="C44" s="1" t="s">
        <v>2</v>
      </c>
      <c r="D44" s="62" t="s">
        <v>4</v>
      </c>
      <c r="E44" s="62"/>
      <c r="F44" s="1" t="s">
        <v>4</v>
      </c>
      <c r="G44" s="1" t="s">
        <v>4</v>
      </c>
      <c r="H44" s="1" t="s">
        <v>4</v>
      </c>
      <c r="I44" s="1" t="s">
        <v>4</v>
      </c>
      <c r="J44" s="39" t="s">
        <v>4</v>
      </c>
      <c r="K44" s="41"/>
      <c r="L44" s="27" t="s">
        <v>4</v>
      </c>
      <c r="M44" s="27" t="s">
        <v>4</v>
      </c>
      <c r="N44" s="27" t="s">
        <v>4</v>
      </c>
      <c r="O44" s="27" t="s">
        <v>4</v>
      </c>
      <c r="P44" s="1" t="s">
        <v>4</v>
      </c>
      <c r="Q44" s="3" t="s">
        <v>1</v>
      </c>
      <c r="R44" s="39"/>
      <c r="S44" s="1" t="s">
        <v>4</v>
      </c>
      <c r="T44" s="62" t="s">
        <v>1</v>
      </c>
      <c r="U44" s="62"/>
      <c r="V44" s="1" t="s">
        <v>4</v>
      </c>
      <c r="W44" s="1" t="s">
        <v>1</v>
      </c>
      <c r="X44" s="1" t="str">
        <f t="shared" si="0"/>
        <v>Ohm</v>
      </c>
      <c r="Y44" s="1" t="str">
        <f t="shared" si="0"/>
        <v>Ohm</v>
      </c>
      <c r="Z44" s="1" t="str">
        <f t="shared" si="0"/>
        <v>Ohm</v>
      </c>
      <c r="AA44" s="1" t="str">
        <f t="shared" si="0"/>
        <v>Ohm</v>
      </c>
      <c r="AB44" s="1" t="s">
        <v>4</v>
      </c>
      <c r="AC44" s="29" t="s">
        <v>4</v>
      </c>
      <c r="AD44" s="22" t="s">
        <v>63</v>
      </c>
      <c r="AE44" s="29" t="s">
        <v>63</v>
      </c>
      <c r="AG44" t="s">
        <v>1</v>
      </c>
      <c r="AH44" t="s">
        <v>1</v>
      </c>
      <c r="AI44" s="1" t="s">
        <v>4</v>
      </c>
      <c r="AJ44" s="1" t="s">
        <v>4</v>
      </c>
      <c r="AK44" s="1" t="s">
        <v>4</v>
      </c>
      <c r="AL44" s="1" t="s">
        <v>4</v>
      </c>
      <c r="AM44" s="22" t="s">
        <v>4</v>
      </c>
      <c r="AN44" s="29" t="s">
        <v>4</v>
      </c>
      <c r="AO44" s="22" t="s">
        <v>63</v>
      </c>
      <c r="AP44" s="29" t="s">
        <v>63</v>
      </c>
      <c r="AR44" s="1" t="s">
        <v>1</v>
      </c>
      <c r="AS44" s="1" t="str">
        <f>AI44</f>
        <v>Ohm</v>
      </c>
      <c r="AT44" s="1" t="str">
        <f>AJ44</f>
        <v>Ohm</v>
      </c>
      <c r="AU44" s="1" t="str">
        <f>AK44</f>
        <v>Ohm</v>
      </c>
      <c r="AV44" s="1" t="str">
        <f>AL44</f>
        <v>Ohm</v>
      </c>
      <c r="AX44" s="39" t="s">
        <v>1</v>
      </c>
      <c r="AY44" s="39" t="s">
        <v>1</v>
      </c>
      <c r="AZ44" s="39" t="s">
        <v>1</v>
      </c>
      <c r="BB44" s="22" t="s">
        <v>1</v>
      </c>
      <c r="BC44" s="22" t="s">
        <v>1</v>
      </c>
      <c r="BD44" s="22" t="s">
        <v>63</v>
      </c>
      <c r="BE44" s="25" t="s">
        <v>63</v>
      </c>
    </row>
    <row r="45" spans="1:59" x14ac:dyDescent="0.25">
      <c r="A45" s="8">
        <v>1</v>
      </c>
      <c r="B45" s="44" t="s">
        <v>3</v>
      </c>
      <c r="C45" s="10">
        <v>0.01</v>
      </c>
      <c r="D45" s="7">
        <v>0</v>
      </c>
      <c r="E45" s="7" t="s">
        <v>3</v>
      </c>
      <c r="F45" s="7">
        <v>0</v>
      </c>
      <c r="G45" s="7">
        <v>1.9663883689823069E-3</v>
      </c>
      <c r="H45" s="7"/>
      <c r="I45" s="7">
        <v>6.0012782882782223E-4</v>
      </c>
      <c r="J45" s="8" t="s">
        <v>3</v>
      </c>
      <c r="L45" s="11"/>
      <c r="M45" s="11"/>
      <c r="N45" s="11"/>
      <c r="O45" s="11"/>
      <c r="P45" s="11" t="s">
        <v>3</v>
      </c>
      <c r="Q45" s="56" t="str">
        <f t="shared" ref="Q45:Q76" si="1">IF(AH45=0,"Ref Z spot not found!","OK")</f>
        <v>OK</v>
      </c>
      <c r="S45" s="12">
        <f t="shared" ref="S45:S76" si="2">IF(MID(B45,1,1)="m",0.001,IF(OR(MID(B45,1,1)="u",MID(B45,1,1)="µ"),0.000001,1))*A45</f>
        <v>1E-3</v>
      </c>
      <c r="T45" s="11">
        <f t="shared" ref="T45:T76" si="3">IF(U45="mHz",1000,IF(U45="kHz",0.001,1))*C45</f>
        <v>10</v>
      </c>
      <c r="U45" s="11" t="str">
        <f t="shared" ref="U45:U76" si="4">IF(C45&gt;=1000,"kHz",IF(C45&gt;=1,"Hz","mHz"))</f>
        <v>mHz</v>
      </c>
      <c r="V45" s="12">
        <f t="shared" ref="V45:V76" si="5">IF(MID(E45,1,1)="m",0.001,IF(OR(MID(E45,1,1)="u",MID(E45,1,1)="µ"),0.000001,1))*D45</f>
        <v>0</v>
      </c>
      <c r="W45" s="12">
        <f t="shared" ref="W45:W76" si="6">IF(MID(P45,1,1)="m",0.001,IF(OR(MID(P45,1,1)="u",MID(P45,1,1)="µ"),0.000001,1))</f>
        <v>1E-3</v>
      </c>
      <c r="X45" s="13">
        <f>(F45 - L45)*$W45</f>
        <v>0</v>
      </c>
      <c r="Y45" s="13">
        <f>(G45^2 + M45^2)^0.5*$W45</f>
        <v>1.9663883689823067E-6</v>
      </c>
      <c r="Z45" s="13">
        <f>(H45 - N45)*$W45</f>
        <v>0</v>
      </c>
      <c r="AA45" s="13">
        <f>(I45^2 + O45^2)^0.5*$W45</f>
        <v>6.0012782882782226E-7</v>
      </c>
      <c r="AB45" s="13">
        <f>SUMSQ(X45,Z45)^0.5</f>
        <v>0</v>
      </c>
      <c r="AC45" s="14">
        <f>IFERROR(((X45/AB45*Y45)^2 + (Z45/AB45*AA45)^2)^0.5,(Y45^2 + AA45^2)^0.5)</f>
        <v>2.0559271943827418E-6</v>
      </c>
      <c r="AD45" s="13" t="e">
        <f t="shared" ref="AD45:AD76" si="7">ATAN2(X45,Z45)</f>
        <v>#DIV/0!</v>
      </c>
      <c r="AE45" s="13">
        <f>IFERROR(((Z45/AB45^2*Y45)^2 + (X45/AB45^2*AA45)^2)^0.5,0)</f>
        <v>0</v>
      </c>
      <c r="AG45" s="14" t="str">
        <f t="shared" ref="AG45:AG76" si="8">T45&amp;U45&amp;D45&amp;E45</f>
        <v>10mHz0m</v>
      </c>
      <c r="AH45" s="12">
        <f>IFERROR(MATCH(AG45,'Ref Z'!$S$33:$S$1082,0),0)</f>
        <v>1</v>
      </c>
      <c r="AI45" s="14">
        <f>IF($AH45&gt;0,INDEX('Ref Z'!N$33:N$1082,$AH45),"")</f>
        <v>0</v>
      </c>
      <c r="AJ45" s="14">
        <f>IF($AH45&gt;0,INDEX('Ref Z'!O$33:O$1082,$AH45),"")</f>
        <v>0</v>
      </c>
      <c r="AK45" s="14">
        <f>IF($AH45&gt;0,INDEX('Ref Z'!P$33:P$1082,$AH45),"")</f>
        <v>0</v>
      </c>
      <c r="AL45" s="14">
        <f>IF($AH45&gt;0,INDEX('Ref Z'!Q$33:Q$1082,$AH45),"")</f>
        <v>0</v>
      </c>
      <c r="AM45" s="14">
        <f t="shared" ref="AM45:AM108" si="9">SUMSQ(AI45,AK45)^0.5</f>
        <v>0</v>
      </c>
      <c r="AN45" s="14">
        <f>IFERROR(((AI45/AM45*AJ45)^2 + (AK45/AM45*AL45)^2)^0.5,(AJ45^2+AL45^2)^0.5)</f>
        <v>0</v>
      </c>
      <c r="AO45" s="13" t="e">
        <f>ATAN2(AI45,AK45)</f>
        <v>#DIV/0!</v>
      </c>
      <c r="AP45" s="13" t="e">
        <f>((AK45/AM45^2*AJ45)^2 + (AI45/AM45^2*AL45)^2)^0.5</f>
        <v>#DIV/0!</v>
      </c>
      <c r="AR45" s="14" t="str">
        <f t="shared" ref="AR45:AR76" si="10">T45&amp;U45&amp;A45&amp;B45&amp;D45&amp;E45</f>
        <v>10mHz1m0m</v>
      </c>
      <c r="AS45" s="14">
        <f t="shared" ref="AS45:AS76" si="11">AI45-X45</f>
        <v>0</v>
      </c>
      <c r="AT45" s="14">
        <f t="shared" ref="AT45:AT76" si="12">(4*G45^2+AJ45^2)^0.5</f>
        <v>3.9327767379646137E-3</v>
      </c>
      <c r="AU45" s="14">
        <f t="shared" ref="AU45:AU76" si="13">AK45-Z45</f>
        <v>0</v>
      </c>
      <c r="AV45" s="14">
        <f t="shared" ref="AV45:AV76" si="14">(4*I45^2+AL45^2)^0.5</f>
        <v>1.2002556576556445E-3</v>
      </c>
      <c r="AX45" s="14" t="str">
        <f t="shared" ref="AX45:AX76" si="15">T45&amp;U45&amp;A45&amp;B45</f>
        <v>10mHz1m</v>
      </c>
      <c r="AY45" s="14" t="str">
        <f t="shared" ref="AY45:AY76" si="16">IF(V45=0,"",AX45)</f>
        <v/>
      </c>
      <c r="AZ45" s="14">
        <f t="shared" ref="AZ45:AZ76" si="17">MATCH(AX45,$AY$45:$AY$1039,0)</f>
        <v>19</v>
      </c>
      <c r="BB45" s="42">
        <f>IF(AM45=0,1,AM45/AB45)</f>
        <v>1</v>
      </c>
      <c r="BC45" s="43">
        <f>IFERROR((4*AC45^2 + (AN45)^2)^0.5/AM45,INDEX($BC$45:$BC$188,AZ45))</f>
        <v>1.9495814575997406E-3</v>
      </c>
      <c r="BD45" s="43">
        <f t="shared" ref="BD45:BD76" si="18">IF(V45=0,INDEX(BD$45:BD$1039,AZ45),AO45-AD45)</f>
        <v>1.85355245421305E-5</v>
      </c>
      <c r="BE45" s="42">
        <f t="shared" ref="BE45:BE76" si="19">IF(V45=0,INDEX(BE$45:BE$1039,AZ45),(4*AE45^2 + AP45^2)^0.5)</f>
        <v>2.2322881514824943E-3</v>
      </c>
      <c r="BF45" t="str">
        <f>IF(AZ45&lt;&gt;0,Q45,"Zero-Z gain correction fail")</f>
        <v>OK</v>
      </c>
    </row>
    <row r="46" spans="1:59" x14ac:dyDescent="0.25">
      <c r="A46" s="8">
        <f>A45</f>
        <v>1</v>
      </c>
      <c r="B46" s="44" t="str">
        <f>B45</f>
        <v>m</v>
      </c>
      <c r="C46" s="10">
        <v>0.02</v>
      </c>
      <c r="D46" s="7">
        <f>D45</f>
        <v>0</v>
      </c>
      <c r="E46" s="7" t="str">
        <f>E45</f>
        <v>m</v>
      </c>
      <c r="F46" s="7">
        <v>0</v>
      </c>
      <c r="G46" s="7">
        <v>1.3220065619165356E-3</v>
      </c>
      <c r="H46" s="7"/>
      <c r="I46" s="7">
        <v>8.1866444511828509E-4</v>
      </c>
      <c r="J46" s="8" t="s">
        <v>3</v>
      </c>
      <c r="L46" s="11"/>
      <c r="M46" s="11"/>
      <c r="N46" s="11"/>
      <c r="O46" s="11"/>
      <c r="P46" s="11" t="s">
        <v>3</v>
      </c>
      <c r="Q46" s="56" t="str">
        <f t="shared" si="1"/>
        <v>OK</v>
      </c>
      <c r="S46" s="12">
        <f t="shared" si="2"/>
        <v>1E-3</v>
      </c>
      <c r="T46" s="11">
        <f t="shared" si="3"/>
        <v>20</v>
      </c>
      <c r="U46" s="11" t="str">
        <f t="shared" si="4"/>
        <v>mHz</v>
      </c>
      <c r="V46" s="12">
        <f t="shared" si="5"/>
        <v>0</v>
      </c>
      <c r="W46" s="12">
        <f t="shared" si="6"/>
        <v>1E-3</v>
      </c>
      <c r="X46" s="13">
        <f t="shared" ref="X46:X109" si="20">(F46 - L46)*$W46</f>
        <v>0</v>
      </c>
      <c r="Y46" s="13">
        <f t="shared" ref="Y46:Y109" si="21">(G46^2 + M46^2)^0.5*$W46</f>
        <v>1.3220065619165356E-6</v>
      </c>
      <c r="Z46" s="13">
        <f t="shared" ref="Z46:Z109" si="22">(H46 - N46)*$W46</f>
        <v>0</v>
      </c>
      <c r="AA46" s="13">
        <f t="shared" ref="AA46:AA109" si="23">(I46^2 + O46^2)^0.5*$W46</f>
        <v>8.1866444511828506E-7</v>
      </c>
      <c r="AB46" s="13">
        <f t="shared" ref="AB46:AB62" si="24">SUMSQ(X46,Z46)^0.5</f>
        <v>0</v>
      </c>
      <c r="AC46" s="14">
        <f t="shared" ref="AC46:AC109" si="25">IFERROR(((X46/AB46*Y46)^2 + (Z46/AB46*AA46)^2)^0.5,(Y46^2 + AA46^2)^0.5)</f>
        <v>1.5549639299518199E-6</v>
      </c>
      <c r="AD46" s="13" t="e">
        <f t="shared" si="7"/>
        <v>#DIV/0!</v>
      </c>
      <c r="AE46" s="13">
        <f t="shared" ref="AE46:AE109" si="26">IFERROR(((Z46/AB46^2*Y46)^2 + (X46/AB46^2*AA46)^2)^0.5,0)</f>
        <v>0</v>
      </c>
      <c r="AG46" s="14" t="str">
        <f t="shared" si="8"/>
        <v>20mHz0m</v>
      </c>
      <c r="AH46" s="12">
        <f>IFERROR(MATCH(AG46,'Ref Z'!$S$33:$S$1082,0),0)</f>
        <v>2</v>
      </c>
      <c r="AI46" s="14">
        <f>IF($AH46&gt;0,INDEX('Ref Z'!N$33:N$1082,$AH46),"")</f>
        <v>0</v>
      </c>
      <c r="AJ46" s="14">
        <f>IF($AH46&gt;0,INDEX('Ref Z'!O$33:O$1082,$AH46),"")</f>
        <v>0</v>
      </c>
      <c r="AK46" s="14">
        <f>IF($AH46&gt;0,INDEX('Ref Z'!P$33:P$1082,$AH46),"")</f>
        <v>0</v>
      </c>
      <c r="AL46" s="14">
        <f>IF($AH46&gt;0,INDEX('Ref Z'!Q$33:Q$1082,$AH46),"")</f>
        <v>0</v>
      </c>
      <c r="AM46" s="14">
        <f t="shared" si="9"/>
        <v>0</v>
      </c>
      <c r="AN46" s="14">
        <f t="shared" ref="AN46:AN109" si="27">IFERROR(((AI46/AM46*AJ46)^2 + (AK46/AM46*AL46)^2)^0.5,(AJ46^2+AL46^2)^0.5)</f>
        <v>0</v>
      </c>
      <c r="AO46" s="13" t="e">
        <f t="shared" ref="AO46:AO109" si="28">ATAN2(AI46,AK46)</f>
        <v>#DIV/0!</v>
      </c>
      <c r="AP46" s="13" t="e">
        <f t="shared" ref="AP46:AP109" si="29">((AK46/AM46^2*AJ46)^2 + (AI46/AM46^2*AL46)^2)^0.5</f>
        <v>#DIV/0!</v>
      </c>
      <c r="AR46" s="14" t="str">
        <f t="shared" si="10"/>
        <v>20mHz1m0m</v>
      </c>
      <c r="AS46" s="14">
        <f t="shared" si="11"/>
        <v>0</v>
      </c>
      <c r="AT46" s="14">
        <f t="shared" si="12"/>
        <v>2.6440131238330711E-3</v>
      </c>
      <c r="AU46" s="14">
        <f t="shared" si="13"/>
        <v>0</v>
      </c>
      <c r="AV46" s="14">
        <f t="shared" si="14"/>
        <v>1.6373288902365702E-3</v>
      </c>
      <c r="AX46" s="14" t="str">
        <f t="shared" si="15"/>
        <v>20mHz1m</v>
      </c>
      <c r="AY46" s="14" t="str">
        <f t="shared" si="16"/>
        <v/>
      </c>
      <c r="AZ46" s="14">
        <f t="shared" si="17"/>
        <v>20</v>
      </c>
      <c r="BB46" s="42">
        <f t="shared" ref="BB46:BB109" si="30">IF(AM46=0,1,AM46/AB46)</f>
        <v>1</v>
      </c>
      <c r="BC46" s="43">
        <f t="shared" ref="BC46:BC109" si="31">IFERROR((4*AC46^2 + (AN46)^2)^0.5/AM46,INDEX($BC$45:$BC$188,AZ46))</f>
        <v>3.8738460128000642E-3</v>
      </c>
      <c r="BD46" s="43">
        <f t="shared" si="18"/>
        <v>1.9196759144542364E-5</v>
      </c>
      <c r="BE46" s="42">
        <f t="shared" si="19"/>
        <v>3.8120113519518636E-3</v>
      </c>
      <c r="BF46" t="str">
        <f t="shared" ref="BF46:BF109" si="32">IF(AZ46&lt;&gt;0,Q46,"Zero-Z gain correction fail")</f>
        <v>OK</v>
      </c>
    </row>
    <row r="47" spans="1:59" x14ac:dyDescent="0.25">
      <c r="A47" s="8">
        <f t="shared" ref="A47:A62" si="33">A46</f>
        <v>1</v>
      </c>
      <c r="B47" s="44" t="str">
        <f t="shared" ref="B47:B62" si="34">B46</f>
        <v>m</v>
      </c>
      <c r="C47" s="10">
        <v>0.05</v>
      </c>
      <c r="D47" s="7">
        <f t="shared" ref="D47:D62" si="35">D46</f>
        <v>0</v>
      </c>
      <c r="E47" s="7" t="str">
        <f t="shared" ref="E47:E62" si="36">E46</f>
        <v>m</v>
      </c>
      <c r="F47" s="7">
        <v>0</v>
      </c>
      <c r="G47" s="7">
        <v>3.6972133624838628E-4</v>
      </c>
      <c r="H47" s="7"/>
      <c r="I47" s="7">
        <v>1.0238607502997073E-3</v>
      </c>
      <c r="J47" s="8" t="s">
        <v>3</v>
      </c>
      <c r="L47" s="11"/>
      <c r="M47" s="11"/>
      <c r="N47" s="11"/>
      <c r="O47" s="11"/>
      <c r="P47" s="11" t="s">
        <v>3</v>
      </c>
      <c r="Q47" s="56" t="str">
        <f t="shared" si="1"/>
        <v>OK</v>
      </c>
      <c r="S47" s="12">
        <f t="shared" si="2"/>
        <v>1E-3</v>
      </c>
      <c r="T47" s="11">
        <f t="shared" si="3"/>
        <v>50</v>
      </c>
      <c r="U47" s="11" t="str">
        <f t="shared" si="4"/>
        <v>mHz</v>
      </c>
      <c r="V47" s="12">
        <f t="shared" si="5"/>
        <v>0</v>
      </c>
      <c r="W47" s="12">
        <f t="shared" si="6"/>
        <v>1E-3</v>
      </c>
      <c r="X47" s="13">
        <f t="shared" si="20"/>
        <v>0</v>
      </c>
      <c r="Y47" s="13">
        <f t="shared" si="21"/>
        <v>3.697213362483863E-7</v>
      </c>
      <c r="Z47" s="13">
        <f t="shared" si="22"/>
        <v>0</v>
      </c>
      <c r="AA47" s="13">
        <f t="shared" si="23"/>
        <v>1.0238607502997073E-6</v>
      </c>
      <c r="AB47" s="13">
        <f t="shared" si="24"/>
        <v>0</v>
      </c>
      <c r="AC47" s="14">
        <f t="shared" si="25"/>
        <v>1.0885700264482629E-6</v>
      </c>
      <c r="AD47" s="13" t="e">
        <f t="shared" si="7"/>
        <v>#DIV/0!</v>
      </c>
      <c r="AE47" s="13">
        <f t="shared" si="26"/>
        <v>0</v>
      </c>
      <c r="AG47" s="14" t="str">
        <f t="shared" si="8"/>
        <v>50mHz0m</v>
      </c>
      <c r="AH47" s="12">
        <f>IFERROR(MATCH(AG47,'Ref Z'!$S$33:$S$1082,0),0)</f>
        <v>3</v>
      </c>
      <c r="AI47" s="14">
        <f>IF($AH47&gt;0,INDEX('Ref Z'!N$33:N$1082,$AH47),"")</f>
        <v>0</v>
      </c>
      <c r="AJ47" s="14">
        <f>IF($AH47&gt;0,INDEX('Ref Z'!O$33:O$1082,$AH47),"")</f>
        <v>0</v>
      </c>
      <c r="AK47" s="14">
        <f>IF($AH47&gt;0,INDEX('Ref Z'!P$33:P$1082,$AH47),"")</f>
        <v>0</v>
      </c>
      <c r="AL47" s="14">
        <f>IF($AH47&gt;0,INDEX('Ref Z'!Q$33:Q$1082,$AH47),"")</f>
        <v>0</v>
      </c>
      <c r="AM47" s="14">
        <f t="shared" si="9"/>
        <v>0</v>
      </c>
      <c r="AN47" s="14">
        <f t="shared" si="27"/>
        <v>0</v>
      </c>
      <c r="AO47" s="13" t="e">
        <f t="shared" si="28"/>
        <v>#DIV/0!</v>
      </c>
      <c r="AP47" s="13" t="e">
        <f t="shared" si="29"/>
        <v>#DIV/0!</v>
      </c>
      <c r="AR47" s="14" t="str">
        <f t="shared" si="10"/>
        <v>50mHz1m0m</v>
      </c>
      <c r="AS47" s="14">
        <f t="shared" si="11"/>
        <v>0</v>
      </c>
      <c r="AT47" s="14">
        <f t="shared" si="12"/>
        <v>7.3944267249677256E-4</v>
      </c>
      <c r="AU47" s="14">
        <f t="shared" si="13"/>
        <v>0</v>
      </c>
      <c r="AV47" s="14">
        <f t="shared" si="14"/>
        <v>2.0477215005994145E-3</v>
      </c>
      <c r="AX47" s="14" t="str">
        <f t="shared" si="15"/>
        <v>50mHz1m</v>
      </c>
      <c r="AY47" s="14" t="str">
        <f t="shared" si="16"/>
        <v/>
      </c>
      <c r="AZ47" s="14">
        <f t="shared" si="17"/>
        <v>21</v>
      </c>
      <c r="BB47" s="42">
        <f t="shared" si="30"/>
        <v>1</v>
      </c>
      <c r="BC47" s="43">
        <f t="shared" si="31"/>
        <v>2.5113206710167865E-3</v>
      </c>
      <c r="BD47" s="43">
        <f t="shared" si="18"/>
        <v>-1.0247481217052126E-5</v>
      </c>
      <c r="BE47" s="42">
        <f t="shared" si="19"/>
        <v>3.5260899519820735E-3</v>
      </c>
      <c r="BF47" t="str">
        <f t="shared" si="32"/>
        <v>OK</v>
      </c>
    </row>
    <row r="48" spans="1:59" x14ac:dyDescent="0.25">
      <c r="A48" s="8">
        <f t="shared" si="33"/>
        <v>1</v>
      </c>
      <c r="B48" s="44" t="str">
        <f t="shared" si="34"/>
        <v>m</v>
      </c>
      <c r="C48" s="10">
        <v>0.1</v>
      </c>
      <c r="D48" s="7">
        <f t="shared" si="35"/>
        <v>0</v>
      </c>
      <c r="E48" s="7" t="str">
        <f t="shared" si="36"/>
        <v>m</v>
      </c>
      <c r="F48" s="7">
        <v>0</v>
      </c>
      <c r="G48" s="7">
        <v>1.2411872657195841E-4</v>
      </c>
      <c r="H48" s="7"/>
      <c r="I48" s="7">
        <v>1.3264187686789371E-3</v>
      </c>
      <c r="J48" s="8" t="s">
        <v>3</v>
      </c>
      <c r="L48" s="11"/>
      <c r="M48" s="11"/>
      <c r="N48" s="11"/>
      <c r="O48" s="11"/>
      <c r="P48" s="11" t="s">
        <v>3</v>
      </c>
      <c r="Q48" s="56" t="str">
        <f t="shared" si="1"/>
        <v>OK</v>
      </c>
      <c r="S48" s="12">
        <f t="shared" si="2"/>
        <v>1E-3</v>
      </c>
      <c r="T48" s="11">
        <f t="shared" si="3"/>
        <v>100</v>
      </c>
      <c r="U48" s="11" t="str">
        <f t="shared" si="4"/>
        <v>mHz</v>
      </c>
      <c r="V48" s="12">
        <f t="shared" si="5"/>
        <v>0</v>
      </c>
      <c r="W48" s="12">
        <f t="shared" si="6"/>
        <v>1E-3</v>
      </c>
      <c r="X48" s="13">
        <f t="shared" si="20"/>
        <v>0</v>
      </c>
      <c r="Y48" s="13">
        <f t="shared" si="21"/>
        <v>1.241187265719584E-7</v>
      </c>
      <c r="Z48" s="13">
        <f t="shared" si="22"/>
        <v>0</v>
      </c>
      <c r="AA48" s="13">
        <f t="shared" si="23"/>
        <v>1.3264187686789372E-6</v>
      </c>
      <c r="AB48" s="13">
        <f t="shared" si="24"/>
        <v>0</v>
      </c>
      <c r="AC48" s="14">
        <f t="shared" si="25"/>
        <v>1.3322132742881646E-6</v>
      </c>
      <c r="AD48" s="13" t="e">
        <f t="shared" si="7"/>
        <v>#DIV/0!</v>
      </c>
      <c r="AE48" s="13">
        <f t="shared" si="26"/>
        <v>0</v>
      </c>
      <c r="AG48" s="14" t="str">
        <f t="shared" si="8"/>
        <v>100mHz0m</v>
      </c>
      <c r="AH48" s="12">
        <f>IFERROR(MATCH(AG48,'Ref Z'!$S$33:$S$1082,0),0)</f>
        <v>4</v>
      </c>
      <c r="AI48" s="14">
        <f>IF($AH48&gt;0,INDEX('Ref Z'!N$33:N$1082,$AH48),"")</f>
        <v>0</v>
      </c>
      <c r="AJ48" s="14">
        <f>IF($AH48&gt;0,INDEX('Ref Z'!O$33:O$1082,$AH48),"")</f>
        <v>0</v>
      </c>
      <c r="AK48" s="14">
        <f>IF($AH48&gt;0,INDEX('Ref Z'!P$33:P$1082,$AH48),"")</f>
        <v>0</v>
      </c>
      <c r="AL48" s="14">
        <f>IF($AH48&gt;0,INDEX('Ref Z'!Q$33:Q$1082,$AH48),"")</f>
        <v>0</v>
      </c>
      <c r="AM48" s="14">
        <f t="shared" si="9"/>
        <v>0</v>
      </c>
      <c r="AN48" s="14">
        <f t="shared" si="27"/>
        <v>0</v>
      </c>
      <c r="AO48" s="13" t="e">
        <f t="shared" si="28"/>
        <v>#DIV/0!</v>
      </c>
      <c r="AP48" s="13" t="e">
        <f t="shared" si="29"/>
        <v>#DIV/0!</v>
      </c>
      <c r="AR48" s="14" t="str">
        <f t="shared" si="10"/>
        <v>100mHz1m0m</v>
      </c>
      <c r="AS48" s="14">
        <f t="shared" si="11"/>
        <v>0</v>
      </c>
      <c r="AT48" s="14">
        <f t="shared" si="12"/>
        <v>2.4823745314391681E-4</v>
      </c>
      <c r="AU48" s="14">
        <f t="shared" si="13"/>
        <v>0</v>
      </c>
      <c r="AV48" s="14">
        <f t="shared" si="14"/>
        <v>2.6528375373578742E-3</v>
      </c>
      <c r="AX48" s="14" t="str">
        <f t="shared" si="15"/>
        <v>100mHz1m</v>
      </c>
      <c r="AY48" s="14" t="str">
        <f t="shared" si="16"/>
        <v/>
      </c>
      <c r="AZ48" s="14">
        <f t="shared" si="17"/>
        <v>22</v>
      </c>
      <c r="BB48" s="42">
        <f t="shared" si="30"/>
        <v>1</v>
      </c>
      <c r="BC48" s="43">
        <f t="shared" si="31"/>
        <v>2.0998779133927885E-3</v>
      </c>
      <c r="BD48" s="43">
        <f t="shared" si="18"/>
        <v>2.1632134400412537E-5</v>
      </c>
      <c r="BE48" s="42">
        <f t="shared" si="19"/>
        <v>2.9659823926725115E-3</v>
      </c>
      <c r="BF48" t="str">
        <f t="shared" si="32"/>
        <v>OK</v>
      </c>
    </row>
    <row r="49" spans="1:58" x14ac:dyDescent="0.25">
      <c r="A49" s="8">
        <f t="shared" si="33"/>
        <v>1</v>
      </c>
      <c r="B49" s="44" t="str">
        <f t="shared" si="34"/>
        <v>m</v>
      </c>
      <c r="C49" s="10">
        <v>0.2</v>
      </c>
      <c r="D49" s="7">
        <f t="shared" si="35"/>
        <v>0</v>
      </c>
      <c r="E49" s="7" t="str">
        <f t="shared" si="36"/>
        <v>m</v>
      </c>
      <c r="F49" s="7">
        <v>0</v>
      </c>
      <c r="G49" s="7">
        <v>1.9609825865359925E-3</v>
      </c>
      <c r="H49" s="7"/>
      <c r="I49" s="7">
        <v>1.439180523845828E-3</v>
      </c>
      <c r="J49" s="8" t="s">
        <v>3</v>
      </c>
      <c r="L49" s="11"/>
      <c r="M49" s="11"/>
      <c r="N49" s="11"/>
      <c r="O49" s="11"/>
      <c r="P49" s="11" t="s">
        <v>3</v>
      </c>
      <c r="Q49" s="56" t="str">
        <f t="shared" si="1"/>
        <v>OK</v>
      </c>
      <c r="S49" s="12">
        <f t="shared" si="2"/>
        <v>1E-3</v>
      </c>
      <c r="T49" s="11">
        <f t="shared" si="3"/>
        <v>200</v>
      </c>
      <c r="U49" s="11" t="str">
        <f t="shared" si="4"/>
        <v>mHz</v>
      </c>
      <c r="V49" s="12">
        <f t="shared" si="5"/>
        <v>0</v>
      </c>
      <c r="W49" s="12">
        <f t="shared" si="6"/>
        <v>1E-3</v>
      </c>
      <c r="X49" s="13">
        <f t="shared" si="20"/>
        <v>0</v>
      </c>
      <c r="Y49" s="13">
        <f t="shared" si="21"/>
        <v>1.9609825865359924E-6</v>
      </c>
      <c r="Z49" s="13">
        <f t="shared" si="22"/>
        <v>0</v>
      </c>
      <c r="AA49" s="13">
        <f t="shared" si="23"/>
        <v>1.4391805238458281E-6</v>
      </c>
      <c r="AB49" s="13">
        <f t="shared" si="24"/>
        <v>0</v>
      </c>
      <c r="AC49" s="14">
        <f t="shared" si="25"/>
        <v>2.4324253914384595E-6</v>
      </c>
      <c r="AD49" s="13" t="e">
        <f t="shared" si="7"/>
        <v>#DIV/0!</v>
      </c>
      <c r="AE49" s="13">
        <f t="shared" si="26"/>
        <v>0</v>
      </c>
      <c r="AG49" s="14" t="str">
        <f t="shared" si="8"/>
        <v>200mHz0m</v>
      </c>
      <c r="AH49" s="12">
        <f>IFERROR(MATCH(AG49,'Ref Z'!$S$33:$S$1082,0),0)</f>
        <v>5</v>
      </c>
      <c r="AI49" s="14">
        <f>IF($AH49&gt;0,INDEX('Ref Z'!N$33:N$1082,$AH49),"")</f>
        <v>0</v>
      </c>
      <c r="AJ49" s="14">
        <f>IF($AH49&gt;0,INDEX('Ref Z'!O$33:O$1082,$AH49),"")</f>
        <v>0</v>
      </c>
      <c r="AK49" s="14">
        <f>IF($AH49&gt;0,INDEX('Ref Z'!P$33:P$1082,$AH49),"")</f>
        <v>0</v>
      </c>
      <c r="AL49" s="14">
        <f>IF($AH49&gt;0,INDEX('Ref Z'!Q$33:Q$1082,$AH49),"")</f>
        <v>0</v>
      </c>
      <c r="AM49" s="14">
        <f t="shared" si="9"/>
        <v>0</v>
      </c>
      <c r="AN49" s="14">
        <f t="shared" si="27"/>
        <v>0</v>
      </c>
      <c r="AO49" s="13" t="e">
        <f t="shared" si="28"/>
        <v>#DIV/0!</v>
      </c>
      <c r="AP49" s="13" t="e">
        <f t="shared" si="29"/>
        <v>#DIV/0!</v>
      </c>
      <c r="AR49" s="14" t="str">
        <f t="shared" si="10"/>
        <v>200mHz1m0m</v>
      </c>
      <c r="AS49" s="14">
        <f t="shared" si="11"/>
        <v>0</v>
      </c>
      <c r="AT49" s="14">
        <f t="shared" si="12"/>
        <v>3.921965173071985E-3</v>
      </c>
      <c r="AU49" s="14">
        <f t="shared" si="13"/>
        <v>0</v>
      </c>
      <c r="AV49" s="14">
        <f t="shared" si="14"/>
        <v>2.878361047691656E-3</v>
      </c>
      <c r="AX49" s="14" t="str">
        <f t="shared" si="15"/>
        <v>200mHz1m</v>
      </c>
      <c r="AY49" s="14" t="str">
        <f t="shared" si="16"/>
        <v/>
      </c>
      <c r="AZ49" s="14">
        <f t="shared" si="17"/>
        <v>23</v>
      </c>
      <c r="BB49" s="42">
        <f t="shared" si="30"/>
        <v>1</v>
      </c>
      <c r="BC49" s="43">
        <f t="shared" si="31"/>
        <v>3.4062929908945535E-3</v>
      </c>
      <c r="BD49" s="43">
        <f t="shared" si="18"/>
        <v>9.2809931655008469E-5</v>
      </c>
      <c r="BE49" s="42">
        <f t="shared" si="19"/>
        <v>3.2142808993952223E-3</v>
      </c>
      <c r="BF49" t="str">
        <f t="shared" si="32"/>
        <v>OK</v>
      </c>
    </row>
    <row r="50" spans="1:58" x14ac:dyDescent="0.25">
      <c r="A50" s="8">
        <f t="shared" si="33"/>
        <v>1</v>
      </c>
      <c r="B50" s="44" t="str">
        <f t="shared" si="34"/>
        <v>m</v>
      </c>
      <c r="C50" s="10">
        <v>0.5</v>
      </c>
      <c r="D50" s="7">
        <f t="shared" si="35"/>
        <v>0</v>
      </c>
      <c r="E50" s="7" t="str">
        <f t="shared" si="36"/>
        <v>m</v>
      </c>
      <c r="F50" s="7">
        <v>0</v>
      </c>
      <c r="G50" s="7">
        <v>1.7178438584346666E-3</v>
      </c>
      <c r="H50" s="7"/>
      <c r="I50" s="7">
        <v>1.7723127299985035E-3</v>
      </c>
      <c r="J50" s="8" t="s">
        <v>3</v>
      </c>
      <c r="L50" s="11"/>
      <c r="M50" s="11"/>
      <c r="N50" s="11"/>
      <c r="O50" s="11"/>
      <c r="P50" s="11" t="s">
        <v>3</v>
      </c>
      <c r="Q50" s="56" t="str">
        <f t="shared" si="1"/>
        <v>OK</v>
      </c>
      <c r="S50" s="12">
        <f t="shared" si="2"/>
        <v>1E-3</v>
      </c>
      <c r="T50" s="11">
        <f t="shared" si="3"/>
        <v>500</v>
      </c>
      <c r="U50" s="11" t="str">
        <f t="shared" si="4"/>
        <v>mHz</v>
      </c>
      <c r="V50" s="12">
        <f t="shared" si="5"/>
        <v>0</v>
      </c>
      <c r="W50" s="12">
        <f t="shared" si="6"/>
        <v>1E-3</v>
      </c>
      <c r="X50" s="13">
        <f t="shared" si="20"/>
        <v>0</v>
      </c>
      <c r="Y50" s="13">
        <f t="shared" si="21"/>
        <v>1.7178438584346666E-6</v>
      </c>
      <c r="Z50" s="13">
        <f t="shared" si="22"/>
        <v>0</v>
      </c>
      <c r="AA50" s="13">
        <f t="shared" si="23"/>
        <v>1.7723127299985037E-6</v>
      </c>
      <c r="AB50" s="13">
        <f t="shared" si="24"/>
        <v>0</v>
      </c>
      <c r="AC50" s="14">
        <f t="shared" si="25"/>
        <v>2.4682139159474107E-6</v>
      </c>
      <c r="AD50" s="13" t="e">
        <f t="shared" si="7"/>
        <v>#DIV/0!</v>
      </c>
      <c r="AE50" s="13">
        <f t="shared" si="26"/>
        <v>0</v>
      </c>
      <c r="AG50" s="14" t="str">
        <f t="shared" si="8"/>
        <v>500mHz0m</v>
      </c>
      <c r="AH50" s="12">
        <f>IFERROR(MATCH(AG50,'Ref Z'!$S$33:$S$1082,0),0)</f>
        <v>6</v>
      </c>
      <c r="AI50" s="14">
        <f>IF($AH50&gt;0,INDEX('Ref Z'!N$33:N$1082,$AH50),"")</f>
        <v>0</v>
      </c>
      <c r="AJ50" s="14">
        <f>IF($AH50&gt;0,INDEX('Ref Z'!O$33:O$1082,$AH50),"")</f>
        <v>0</v>
      </c>
      <c r="AK50" s="14">
        <f>IF($AH50&gt;0,INDEX('Ref Z'!P$33:P$1082,$AH50),"")</f>
        <v>0</v>
      </c>
      <c r="AL50" s="14">
        <f>IF($AH50&gt;0,INDEX('Ref Z'!Q$33:Q$1082,$AH50),"")</f>
        <v>0</v>
      </c>
      <c r="AM50" s="14">
        <f t="shared" si="9"/>
        <v>0</v>
      </c>
      <c r="AN50" s="14">
        <f t="shared" si="27"/>
        <v>0</v>
      </c>
      <c r="AO50" s="13" t="e">
        <f t="shared" si="28"/>
        <v>#DIV/0!</v>
      </c>
      <c r="AP50" s="13" t="e">
        <f t="shared" si="29"/>
        <v>#DIV/0!</v>
      </c>
      <c r="AR50" s="14" t="str">
        <f t="shared" si="10"/>
        <v>500mHz1m0m</v>
      </c>
      <c r="AS50" s="14">
        <f t="shared" si="11"/>
        <v>0</v>
      </c>
      <c r="AT50" s="14">
        <f t="shared" si="12"/>
        <v>3.4356877168693332E-3</v>
      </c>
      <c r="AU50" s="14">
        <f t="shared" si="13"/>
        <v>0</v>
      </c>
      <c r="AV50" s="14">
        <f t="shared" si="14"/>
        <v>3.5446254599970071E-3</v>
      </c>
      <c r="AX50" s="14" t="str">
        <f t="shared" si="15"/>
        <v>500mHz1m</v>
      </c>
      <c r="AY50" s="14" t="str">
        <f t="shared" si="16"/>
        <v/>
      </c>
      <c r="AZ50" s="14">
        <f t="shared" si="17"/>
        <v>24</v>
      </c>
      <c r="BB50" s="42">
        <f t="shared" si="30"/>
        <v>1</v>
      </c>
      <c r="BC50" s="43">
        <f t="shared" si="31"/>
        <v>4.2419106229783926E-3</v>
      </c>
      <c r="BD50" s="43">
        <f t="shared" si="18"/>
        <v>-9.9229989074451052E-5</v>
      </c>
      <c r="BE50" s="42">
        <f t="shared" si="19"/>
        <v>4.1758899239017246E-3</v>
      </c>
      <c r="BF50" t="str">
        <f t="shared" si="32"/>
        <v>OK</v>
      </c>
    </row>
    <row r="51" spans="1:58" x14ac:dyDescent="0.25">
      <c r="A51" s="8">
        <f t="shared" si="33"/>
        <v>1</v>
      </c>
      <c r="B51" s="44" t="str">
        <f t="shared" si="34"/>
        <v>m</v>
      </c>
      <c r="C51" s="10">
        <v>1</v>
      </c>
      <c r="D51" s="7">
        <f t="shared" si="35"/>
        <v>0</v>
      </c>
      <c r="E51" s="7" t="str">
        <f t="shared" si="36"/>
        <v>m</v>
      </c>
      <c r="F51" s="7">
        <v>0</v>
      </c>
      <c r="G51" s="7">
        <v>1.4433094297871074E-3</v>
      </c>
      <c r="H51" s="7"/>
      <c r="I51" s="7">
        <v>1.7451531620498795E-3</v>
      </c>
      <c r="J51" s="8" t="s">
        <v>3</v>
      </c>
      <c r="L51" s="11"/>
      <c r="M51" s="11"/>
      <c r="N51" s="11"/>
      <c r="O51" s="11"/>
      <c r="P51" s="11" t="s">
        <v>3</v>
      </c>
      <c r="Q51" s="56" t="str">
        <f t="shared" si="1"/>
        <v>OK</v>
      </c>
      <c r="S51" s="12">
        <f t="shared" si="2"/>
        <v>1E-3</v>
      </c>
      <c r="T51" s="11">
        <f t="shared" si="3"/>
        <v>1</v>
      </c>
      <c r="U51" s="11" t="str">
        <f t="shared" si="4"/>
        <v>Hz</v>
      </c>
      <c r="V51" s="12">
        <f t="shared" si="5"/>
        <v>0</v>
      </c>
      <c r="W51" s="12">
        <f t="shared" si="6"/>
        <v>1E-3</v>
      </c>
      <c r="X51" s="13">
        <f t="shared" si="20"/>
        <v>0</v>
      </c>
      <c r="Y51" s="13">
        <f t="shared" si="21"/>
        <v>1.4433094297871075E-6</v>
      </c>
      <c r="Z51" s="13">
        <f t="shared" si="22"/>
        <v>0</v>
      </c>
      <c r="AA51" s="13">
        <f t="shared" si="23"/>
        <v>1.7451531620498796E-6</v>
      </c>
      <c r="AB51" s="13">
        <f t="shared" si="24"/>
        <v>0</v>
      </c>
      <c r="AC51" s="14">
        <f t="shared" si="25"/>
        <v>2.2646636989021302E-6</v>
      </c>
      <c r="AD51" s="13" t="e">
        <f t="shared" si="7"/>
        <v>#DIV/0!</v>
      </c>
      <c r="AE51" s="13">
        <f t="shared" si="26"/>
        <v>0</v>
      </c>
      <c r="AG51" s="14" t="str">
        <f t="shared" si="8"/>
        <v>1Hz0m</v>
      </c>
      <c r="AH51" s="12">
        <f>IFERROR(MATCH(AG51,'Ref Z'!$S$33:$S$1082,0),0)</f>
        <v>7</v>
      </c>
      <c r="AI51" s="14">
        <f>IF($AH51&gt;0,INDEX('Ref Z'!N$33:N$1082,$AH51),"")</f>
        <v>0</v>
      </c>
      <c r="AJ51" s="14">
        <f>IF($AH51&gt;0,INDEX('Ref Z'!O$33:O$1082,$AH51),"")</f>
        <v>0</v>
      </c>
      <c r="AK51" s="14">
        <f>IF($AH51&gt;0,INDEX('Ref Z'!P$33:P$1082,$AH51),"")</f>
        <v>0</v>
      </c>
      <c r="AL51" s="14">
        <f>IF($AH51&gt;0,INDEX('Ref Z'!Q$33:Q$1082,$AH51),"")</f>
        <v>0</v>
      </c>
      <c r="AM51" s="14">
        <f t="shared" si="9"/>
        <v>0</v>
      </c>
      <c r="AN51" s="14">
        <f t="shared" si="27"/>
        <v>0</v>
      </c>
      <c r="AO51" s="13" t="e">
        <f t="shared" si="28"/>
        <v>#DIV/0!</v>
      </c>
      <c r="AP51" s="13" t="e">
        <f t="shared" si="29"/>
        <v>#DIV/0!</v>
      </c>
      <c r="AR51" s="14" t="str">
        <f t="shared" si="10"/>
        <v>1Hz1m0m</v>
      </c>
      <c r="AS51" s="14">
        <f t="shared" si="11"/>
        <v>0</v>
      </c>
      <c r="AT51" s="14">
        <f t="shared" si="12"/>
        <v>2.8866188595742148E-3</v>
      </c>
      <c r="AU51" s="14">
        <f t="shared" si="13"/>
        <v>0</v>
      </c>
      <c r="AV51" s="14">
        <f t="shared" si="14"/>
        <v>3.4903063240997591E-3</v>
      </c>
      <c r="AX51" s="14" t="str">
        <f t="shared" si="15"/>
        <v>1Hz1m</v>
      </c>
      <c r="AY51" s="14" t="str">
        <f t="shared" si="16"/>
        <v/>
      </c>
      <c r="AZ51" s="14">
        <f t="shared" si="17"/>
        <v>25</v>
      </c>
      <c r="BB51" s="42">
        <f t="shared" si="30"/>
        <v>1</v>
      </c>
      <c r="BC51" s="43">
        <f t="shared" si="31"/>
        <v>2.3996607203739372E-3</v>
      </c>
      <c r="BD51" s="43">
        <f t="shared" si="18"/>
        <v>8.4505072265230195E-5</v>
      </c>
      <c r="BE51" s="42">
        <f t="shared" si="19"/>
        <v>3.6841849924087013E-3</v>
      </c>
      <c r="BF51" t="str">
        <f t="shared" si="32"/>
        <v>OK</v>
      </c>
    </row>
    <row r="52" spans="1:58" x14ac:dyDescent="0.25">
      <c r="A52" s="8">
        <f t="shared" si="33"/>
        <v>1</v>
      </c>
      <c r="B52" s="44" t="str">
        <f t="shared" si="34"/>
        <v>m</v>
      </c>
      <c r="C52" s="10">
        <v>2</v>
      </c>
      <c r="D52" s="7">
        <f t="shared" si="35"/>
        <v>0</v>
      </c>
      <c r="E52" s="7" t="str">
        <f t="shared" si="36"/>
        <v>m</v>
      </c>
      <c r="F52" s="7">
        <v>0</v>
      </c>
      <c r="G52" s="7">
        <v>5.0727110872924263E-4</v>
      </c>
      <c r="H52" s="7"/>
      <c r="I52" s="7">
        <v>1.7840819964534541E-3</v>
      </c>
      <c r="J52" s="8" t="s">
        <v>3</v>
      </c>
      <c r="L52" s="11"/>
      <c r="M52" s="11"/>
      <c r="N52" s="11"/>
      <c r="O52" s="11"/>
      <c r="P52" s="11" t="s">
        <v>3</v>
      </c>
      <c r="Q52" s="56" t="str">
        <f t="shared" si="1"/>
        <v>OK</v>
      </c>
      <c r="S52" s="12">
        <f t="shared" si="2"/>
        <v>1E-3</v>
      </c>
      <c r="T52" s="11">
        <f t="shared" si="3"/>
        <v>2</v>
      </c>
      <c r="U52" s="11" t="str">
        <f t="shared" si="4"/>
        <v>Hz</v>
      </c>
      <c r="V52" s="12">
        <f t="shared" si="5"/>
        <v>0</v>
      </c>
      <c r="W52" s="12">
        <f t="shared" si="6"/>
        <v>1E-3</v>
      </c>
      <c r="X52" s="13">
        <f t="shared" si="20"/>
        <v>0</v>
      </c>
      <c r="Y52" s="13">
        <f t="shared" si="21"/>
        <v>5.0727110872924265E-7</v>
      </c>
      <c r="Z52" s="13">
        <f t="shared" si="22"/>
        <v>0</v>
      </c>
      <c r="AA52" s="13">
        <f t="shared" si="23"/>
        <v>1.7840819964534541E-6</v>
      </c>
      <c r="AB52" s="13">
        <f t="shared" si="24"/>
        <v>0</v>
      </c>
      <c r="AC52" s="14">
        <f t="shared" si="25"/>
        <v>1.8547971716122327E-6</v>
      </c>
      <c r="AD52" s="13" t="e">
        <f t="shared" si="7"/>
        <v>#DIV/0!</v>
      </c>
      <c r="AE52" s="13">
        <f t="shared" si="26"/>
        <v>0</v>
      </c>
      <c r="AG52" s="14" t="str">
        <f t="shared" si="8"/>
        <v>2Hz0m</v>
      </c>
      <c r="AH52" s="12">
        <f>IFERROR(MATCH(AG52,'Ref Z'!$S$33:$S$1082,0),0)</f>
        <v>8</v>
      </c>
      <c r="AI52" s="14">
        <f>IF($AH52&gt;0,INDEX('Ref Z'!N$33:N$1082,$AH52),"")</f>
        <v>0</v>
      </c>
      <c r="AJ52" s="14">
        <f>IF($AH52&gt;0,INDEX('Ref Z'!O$33:O$1082,$AH52),"")</f>
        <v>0</v>
      </c>
      <c r="AK52" s="14">
        <f>IF($AH52&gt;0,INDEX('Ref Z'!P$33:P$1082,$AH52),"")</f>
        <v>0</v>
      </c>
      <c r="AL52" s="14">
        <f>IF($AH52&gt;0,INDEX('Ref Z'!Q$33:Q$1082,$AH52),"")</f>
        <v>0</v>
      </c>
      <c r="AM52" s="14">
        <f t="shared" si="9"/>
        <v>0</v>
      </c>
      <c r="AN52" s="14">
        <f t="shared" si="27"/>
        <v>0</v>
      </c>
      <c r="AO52" s="13" t="e">
        <f t="shared" si="28"/>
        <v>#DIV/0!</v>
      </c>
      <c r="AP52" s="13" t="e">
        <f t="shared" si="29"/>
        <v>#DIV/0!</v>
      </c>
      <c r="AR52" s="14" t="str">
        <f t="shared" si="10"/>
        <v>2Hz1m0m</v>
      </c>
      <c r="AS52" s="14">
        <f t="shared" si="11"/>
        <v>0</v>
      </c>
      <c r="AT52" s="14">
        <f t="shared" si="12"/>
        <v>1.0145422174584853E-3</v>
      </c>
      <c r="AU52" s="14">
        <f t="shared" si="13"/>
        <v>0</v>
      </c>
      <c r="AV52" s="14">
        <f t="shared" si="14"/>
        <v>3.5681639929069082E-3</v>
      </c>
      <c r="AX52" s="14" t="str">
        <f t="shared" si="15"/>
        <v>2Hz1m</v>
      </c>
      <c r="AY52" s="14" t="str">
        <f t="shared" si="16"/>
        <v/>
      </c>
      <c r="AZ52" s="14">
        <f t="shared" si="17"/>
        <v>26</v>
      </c>
      <c r="BB52" s="42">
        <f t="shared" si="30"/>
        <v>1</v>
      </c>
      <c r="BC52" s="43">
        <f t="shared" si="31"/>
        <v>3.9172844107510868E-3</v>
      </c>
      <c r="BD52" s="43">
        <f t="shared" si="18"/>
        <v>-4.7365410960381507E-6</v>
      </c>
      <c r="BE52" s="42">
        <f t="shared" si="19"/>
        <v>3.5657544026463711E-3</v>
      </c>
      <c r="BF52" t="str">
        <f t="shared" si="32"/>
        <v>OK</v>
      </c>
    </row>
    <row r="53" spans="1:58" x14ac:dyDescent="0.25">
      <c r="A53" s="8">
        <f t="shared" si="33"/>
        <v>1</v>
      </c>
      <c r="B53" s="44" t="str">
        <f t="shared" si="34"/>
        <v>m</v>
      </c>
      <c r="C53" s="10">
        <v>5</v>
      </c>
      <c r="D53" s="7">
        <f t="shared" si="35"/>
        <v>0</v>
      </c>
      <c r="E53" s="7" t="str">
        <f t="shared" si="36"/>
        <v>m</v>
      </c>
      <c r="F53" s="7">
        <v>0</v>
      </c>
      <c r="G53" s="7">
        <v>6.2869678064896527E-4</v>
      </c>
      <c r="H53" s="7"/>
      <c r="I53" s="7">
        <v>1.6535790166514375E-3</v>
      </c>
      <c r="J53" s="8" t="s">
        <v>3</v>
      </c>
      <c r="L53" s="11"/>
      <c r="M53" s="11"/>
      <c r="N53" s="11"/>
      <c r="O53" s="11"/>
      <c r="P53" s="11" t="s">
        <v>3</v>
      </c>
      <c r="Q53" s="56" t="str">
        <f t="shared" si="1"/>
        <v>OK</v>
      </c>
      <c r="S53" s="12">
        <f t="shared" si="2"/>
        <v>1E-3</v>
      </c>
      <c r="T53" s="11">
        <f t="shared" si="3"/>
        <v>5</v>
      </c>
      <c r="U53" s="11" t="str">
        <f t="shared" si="4"/>
        <v>Hz</v>
      </c>
      <c r="V53" s="12">
        <f t="shared" si="5"/>
        <v>0</v>
      </c>
      <c r="W53" s="12">
        <f t="shared" si="6"/>
        <v>1E-3</v>
      </c>
      <c r="X53" s="13">
        <f t="shared" si="20"/>
        <v>0</v>
      </c>
      <c r="Y53" s="13">
        <f t="shared" si="21"/>
        <v>6.2869678064896528E-7</v>
      </c>
      <c r="Z53" s="13">
        <f t="shared" si="22"/>
        <v>0</v>
      </c>
      <c r="AA53" s="13">
        <f t="shared" si="23"/>
        <v>1.6535790166514374E-6</v>
      </c>
      <c r="AB53" s="13">
        <f t="shared" si="24"/>
        <v>0</v>
      </c>
      <c r="AC53" s="14">
        <f t="shared" si="25"/>
        <v>1.7690628045121257E-6</v>
      </c>
      <c r="AD53" s="13" t="e">
        <f t="shared" si="7"/>
        <v>#DIV/0!</v>
      </c>
      <c r="AE53" s="13">
        <f t="shared" si="26"/>
        <v>0</v>
      </c>
      <c r="AG53" s="14" t="str">
        <f t="shared" si="8"/>
        <v>5Hz0m</v>
      </c>
      <c r="AH53" s="12">
        <f>IFERROR(MATCH(AG53,'Ref Z'!$S$33:$S$1082,0),0)</f>
        <v>9</v>
      </c>
      <c r="AI53" s="14">
        <f>IF($AH53&gt;0,INDEX('Ref Z'!N$33:N$1082,$AH53),"")</f>
        <v>0</v>
      </c>
      <c r="AJ53" s="14">
        <f>IF($AH53&gt;0,INDEX('Ref Z'!O$33:O$1082,$AH53),"")</f>
        <v>0</v>
      </c>
      <c r="AK53" s="14">
        <f>IF($AH53&gt;0,INDEX('Ref Z'!P$33:P$1082,$AH53),"")</f>
        <v>0</v>
      </c>
      <c r="AL53" s="14">
        <f>IF($AH53&gt;0,INDEX('Ref Z'!Q$33:Q$1082,$AH53),"")</f>
        <v>0</v>
      </c>
      <c r="AM53" s="14">
        <f t="shared" si="9"/>
        <v>0</v>
      </c>
      <c r="AN53" s="14">
        <f t="shared" si="27"/>
        <v>0</v>
      </c>
      <c r="AO53" s="13" t="e">
        <f t="shared" si="28"/>
        <v>#DIV/0!</v>
      </c>
      <c r="AP53" s="13" t="e">
        <f t="shared" si="29"/>
        <v>#DIV/0!</v>
      </c>
      <c r="AR53" s="14" t="str">
        <f t="shared" si="10"/>
        <v>5Hz1m0m</v>
      </c>
      <c r="AS53" s="14">
        <f t="shared" si="11"/>
        <v>0</v>
      </c>
      <c r="AT53" s="14">
        <f t="shared" si="12"/>
        <v>1.2573935612979305E-3</v>
      </c>
      <c r="AU53" s="14">
        <f t="shared" si="13"/>
        <v>0</v>
      </c>
      <c r="AV53" s="14">
        <f t="shared" si="14"/>
        <v>3.3071580333028749E-3</v>
      </c>
      <c r="AX53" s="14" t="str">
        <f t="shared" si="15"/>
        <v>5Hz1m</v>
      </c>
      <c r="AY53" s="14" t="str">
        <f t="shared" si="16"/>
        <v/>
      </c>
      <c r="AZ53" s="14">
        <f t="shared" si="17"/>
        <v>27</v>
      </c>
      <c r="BB53" s="42">
        <f t="shared" si="30"/>
        <v>1</v>
      </c>
      <c r="BC53" s="43">
        <f t="shared" si="31"/>
        <v>3.6837482263647947E-3</v>
      </c>
      <c r="BD53" s="43">
        <f t="shared" si="18"/>
        <v>-3.5194690769099692E-5</v>
      </c>
      <c r="BE53" s="42">
        <f t="shared" si="19"/>
        <v>3.399231281768794E-3</v>
      </c>
      <c r="BF53" t="str">
        <f t="shared" si="32"/>
        <v>OK</v>
      </c>
    </row>
    <row r="54" spans="1:58" x14ac:dyDescent="0.25">
      <c r="A54" s="8">
        <f t="shared" si="33"/>
        <v>1</v>
      </c>
      <c r="B54" s="44" t="str">
        <f t="shared" si="34"/>
        <v>m</v>
      </c>
      <c r="C54" s="10">
        <v>10</v>
      </c>
      <c r="D54" s="7">
        <f t="shared" si="35"/>
        <v>0</v>
      </c>
      <c r="E54" s="7" t="str">
        <f t="shared" si="36"/>
        <v>m</v>
      </c>
      <c r="F54" s="7">
        <v>0</v>
      </c>
      <c r="G54" s="7">
        <v>1.4838071625799219E-3</v>
      </c>
      <c r="H54" s="7"/>
      <c r="I54" s="7">
        <v>1.5230986595926618E-3</v>
      </c>
      <c r="J54" s="8" t="s">
        <v>3</v>
      </c>
      <c r="L54" s="11"/>
      <c r="M54" s="11"/>
      <c r="N54" s="11"/>
      <c r="O54" s="11"/>
      <c r="P54" s="11" t="s">
        <v>3</v>
      </c>
      <c r="Q54" s="56" t="str">
        <f t="shared" si="1"/>
        <v>OK</v>
      </c>
      <c r="S54" s="12">
        <f t="shared" si="2"/>
        <v>1E-3</v>
      </c>
      <c r="T54" s="11">
        <f t="shared" si="3"/>
        <v>10</v>
      </c>
      <c r="U54" s="11" t="str">
        <f t="shared" si="4"/>
        <v>Hz</v>
      </c>
      <c r="V54" s="12">
        <f t="shared" si="5"/>
        <v>0</v>
      </c>
      <c r="W54" s="12">
        <f t="shared" si="6"/>
        <v>1E-3</v>
      </c>
      <c r="X54" s="13">
        <f t="shared" si="20"/>
        <v>0</v>
      </c>
      <c r="Y54" s="13">
        <f t="shared" si="21"/>
        <v>1.483807162579922E-6</v>
      </c>
      <c r="Z54" s="13">
        <f t="shared" si="22"/>
        <v>0</v>
      </c>
      <c r="AA54" s="13">
        <f t="shared" si="23"/>
        <v>1.5230986595926619E-6</v>
      </c>
      <c r="AB54" s="13">
        <f t="shared" si="24"/>
        <v>0</v>
      </c>
      <c r="AC54" s="14">
        <f t="shared" si="25"/>
        <v>2.1263850127802452E-6</v>
      </c>
      <c r="AD54" s="13" t="e">
        <f t="shared" si="7"/>
        <v>#DIV/0!</v>
      </c>
      <c r="AE54" s="13">
        <f t="shared" si="26"/>
        <v>0</v>
      </c>
      <c r="AG54" s="14" t="str">
        <f t="shared" si="8"/>
        <v>10Hz0m</v>
      </c>
      <c r="AH54" s="12">
        <f>IFERROR(MATCH(AG54,'Ref Z'!$S$33:$S$1082,0),0)</f>
        <v>10</v>
      </c>
      <c r="AI54" s="14">
        <f>IF($AH54&gt;0,INDEX('Ref Z'!N$33:N$1082,$AH54),"")</f>
        <v>0</v>
      </c>
      <c r="AJ54" s="14">
        <f>IF($AH54&gt;0,INDEX('Ref Z'!O$33:O$1082,$AH54),"")</f>
        <v>0</v>
      </c>
      <c r="AK54" s="14">
        <f>IF($AH54&gt;0,INDEX('Ref Z'!P$33:P$1082,$AH54),"")</f>
        <v>0</v>
      </c>
      <c r="AL54" s="14">
        <f>IF($AH54&gt;0,INDEX('Ref Z'!Q$33:Q$1082,$AH54),"")</f>
        <v>0</v>
      </c>
      <c r="AM54" s="14">
        <f t="shared" si="9"/>
        <v>0</v>
      </c>
      <c r="AN54" s="14">
        <f t="shared" si="27"/>
        <v>0</v>
      </c>
      <c r="AO54" s="13" t="e">
        <f t="shared" si="28"/>
        <v>#DIV/0!</v>
      </c>
      <c r="AP54" s="13" t="e">
        <f t="shared" si="29"/>
        <v>#DIV/0!</v>
      </c>
      <c r="AR54" s="14" t="str">
        <f t="shared" si="10"/>
        <v>10Hz1m0m</v>
      </c>
      <c r="AS54" s="14">
        <f t="shared" si="11"/>
        <v>0</v>
      </c>
      <c r="AT54" s="14">
        <f t="shared" si="12"/>
        <v>2.9676143251598439E-3</v>
      </c>
      <c r="AU54" s="14">
        <f t="shared" si="13"/>
        <v>0</v>
      </c>
      <c r="AV54" s="14">
        <f t="shared" si="14"/>
        <v>3.0461973191853236E-3</v>
      </c>
      <c r="AX54" s="14" t="str">
        <f t="shared" si="15"/>
        <v>10Hz1m</v>
      </c>
      <c r="AY54" s="14" t="str">
        <f t="shared" si="16"/>
        <v/>
      </c>
      <c r="AZ54" s="14">
        <f t="shared" si="17"/>
        <v>28</v>
      </c>
      <c r="BB54" s="42">
        <f t="shared" si="30"/>
        <v>1</v>
      </c>
      <c r="BC54" s="43">
        <f t="shared" si="31"/>
        <v>4.189198329994248E-3</v>
      </c>
      <c r="BD54" s="43">
        <f t="shared" si="18"/>
        <v>-9.9797491573104291E-5</v>
      </c>
      <c r="BE54" s="42">
        <f t="shared" si="19"/>
        <v>2.5687394808153962E-3</v>
      </c>
      <c r="BF54" t="str">
        <f t="shared" si="32"/>
        <v>OK</v>
      </c>
    </row>
    <row r="55" spans="1:58" x14ac:dyDescent="0.25">
      <c r="A55" s="8">
        <f t="shared" si="33"/>
        <v>1</v>
      </c>
      <c r="B55" s="44" t="str">
        <f t="shared" si="34"/>
        <v>m</v>
      </c>
      <c r="C55" s="10">
        <v>20</v>
      </c>
      <c r="D55" s="7">
        <f t="shared" si="35"/>
        <v>0</v>
      </c>
      <c r="E55" s="7" t="str">
        <f t="shared" si="36"/>
        <v>m</v>
      </c>
      <c r="F55" s="7">
        <v>0</v>
      </c>
      <c r="G55" s="7">
        <v>1.6960681758216071E-3</v>
      </c>
      <c r="H55" s="7"/>
      <c r="I55" s="7">
        <v>1.3934805383481786E-3</v>
      </c>
      <c r="J55" s="8" t="s">
        <v>3</v>
      </c>
      <c r="L55" s="11"/>
      <c r="M55" s="11"/>
      <c r="N55" s="11"/>
      <c r="O55" s="11"/>
      <c r="P55" s="11" t="s">
        <v>3</v>
      </c>
      <c r="Q55" s="56" t="str">
        <f t="shared" si="1"/>
        <v>OK</v>
      </c>
      <c r="S55" s="12">
        <f t="shared" si="2"/>
        <v>1E-3</v>
      </c>
      <c r="T55" s="11">
        <f t="shared" si="3"/>
        <v>20</v>
      </c>
      <c r="U55" s="11" t="str">
        <f t="shared" si="4"/>
        <v>Hz</v>
      </c>
      <c r="V55" s="12">
        <f t="shared" si="5"/>
        <v>0</v>
      </c>
      <c r="W55" s="12">
        <f t="shared" si="6"/>
        <v>1E-3</v>
      </c>
      <c r="X55" s="13">
        <f t="shared" si="20"/>
        <v>0</v>
      </c>
      <c r="Y55" s="13">
        <f t="shared" si="21"/>
        <v>1.6960681758216072E-6</v>
      </c>
      <c r="Z55" s="13">
        <f t="shared" si="22"/>
        <v>0</v>
      </c>
      <c r="AA55" s="13">
        <f t="shared" si="23"/>
        <v>1.3934805383481786E-6</v>
      </c>
      <c r="AB55" s="13">
        <f t="shared" si="24"/>
        <v>0</v>
      </c>
      <c r="AC55" s="14">
        <f t="shared" si="25"/>
        <v>2.1950934530880375E-6</v>
      </c>
      <c r="AD55" s="13" t="e">
        <f t="shared" si="7"/>
        <v>#DIV/0!</v>
      </c>
      <c r="AE55" s="13">
        <f t="shared" si="26"/>
        <v>0</v>
      </c>
      <c r="AG55" s="14" t="str">
        <f t="shared" si="8"/>
        <v>20Hz0m</v>
      </c>
      <c r="AH55" s="12">
        <f>IFERROR(MATCH(AG55,'Ref Z'!$S$33:$S$1082,0),0)</f>
        <v>11</v>
      </c>
      <c r="AI55" s="14">
        <f>IF($AH55&gt;0,INDEX('Ref Z'!N$33:N$1082,$AH55),"")</f>
        <v>0</v>
      </c>
      <c r="AJ55" s="14">
        <f>IF($AH55&gt;0,INDEX('Ref Z'!O$33:O$1082,$AH55),"")</f>
        <v>0</v>
      </c>
      <c r="AK55" s="14">
        <f>IF($AH55&gt;0,INDEX('Ref Z'!P$33:P$1082,$AH55),"")</f>
        <v>0</v>
      </c>
      <c r="AL55" s="14">
        <f>IF($AH55&gt;0,INDEX('Ref Z'!Q$33:Q$1082,$AH55),"")</f>
        <v>0</v>
      </c>
      <c r="AM55" s="14">
        <f t="shared" si="9"/>
        <v>0</v>
      </c>
      <c r="AN55" s="14">
        <f t="shared" si="27"/>
        <v>0</v>
      </c>
      <c r="AO55" s="13" t="e">
        <f t="shared" si="28"/>
        <v>#DIV/0!</v>
      </c>
      <c r="AP55" s="13" t="e">
        <f t="shared" si="29"/>
        <v>#DIV/0!</v>
      </c>
      <c r="AR55" s="14" t="str">
        <f t="shared" si="10"/>
        <v>20Hz1m0m</v>
      </c>
      <c r="AS55" s="14">
        <f t="shared" si="11"/>
        <v>0</v>
      </c>
      <c r="AT55" s="14">
        <f t="shared" si="12"/>
        <v>3.3921363516432141E-3</v>
      </c>
      <c r="AU55" s="14">
        <f t="shared" si="13"/>
        <v>0</v>
      </c>
      <c r="AV55" s="14">
        <f t="shared" si="14"/>
        <v>2.7869610766963573E-3</v>
      </c>
      <c r="AX55" s="14" t="str">
        <f t="shared" si="15"/>
        <v>20Hz1m</v>
      </c>
      <c r="AY55" s="14" t="str">
        <f t="shared" si="16"/>
        <v/>
      </c>
      <c r="AZ55" s="14">
        <f t="shared" si="17"/>
        <v>29</v>
      </c>
      <c r="BB55" s="42">
        <f t="shared" si="30"/>
        <v>1</v>
      </c>
      <c r="BC55" s="43">
        <f t="shared" si="31"/>
        <v>1.4914208453500409E-3</v>
      </c>
      <c r="BD55" s="43">
        <f t="shared" si="18"/>
        <v>8.1744203101788109E-5</v>
      </c>
      <c r="BE55" s="42">
        <f t="shared" si="19"/>
        <v>5.3652125831261457E-3</v>
      </c>
      <c r="BF55" t="str">
        <f t="shared" si="32"/>
        <v>OK</v>
      </c>
    </row>
    <row r="56" spans="1:58" x14ac:dyDescent="0.25">
      <c r="A56" s="8">
        <f t="shared" si="33"/>
        <v>1</v>
      </c>
      <c r="B56" s="44" t="str">
        <f t="shared" si="34"/>
        <v>m</v>
      </c>
      <c r="C56" s="10">
        <v>50</v>
      </c>
      <c r="D56" s="7">
        <f t="shared" si="35"/>
        <v>0</v>
      </c>
      <c r="E56" s="7" t="str">
        <f t="shared" si="36"/>
        <v>m</v>
      </c>
      <c r="F56" s="7">
        <v>0</v>
      </c>
      <c r="G56" s="7">
        <v>1.4121346399303403E-3</v>
      </c>
      <c r="H56" s="7"/>
      <c r="I56" s="7">
        <v>1.0602192813951501E-4</v>
      </c>
      <c r="J56" s="8" t="s">
        <v>3</v>
      </c>
      <c r="L56" s="11"/>
      <c r="M56" s="11"/>
      <c r="N56" s="11"/>
      <c r="O56" s="11"/>
      <c r="P56" s="11" t="s">
        <v>3</v>
      </c>
      <c r="Q56" s="56" t="str">
        <f t="shared" si="1"/>
        <v>OK</v>
      </c>
      <c r="S56" s="12">
        <f t="shared" si="2"/>
        <v>1E-3</v>
      </c>
      <c r="T56" s="11">
        <f t="shared" si="3"/>
        <v>50</v>
      </c>
      <c r="U56" s="11" t="str">
        <f t="shared" si="4"/>
        <v>Hz</v>
      </c>
      <c r="V56" s="12">
        <f t="shared" si="5"/>
        <v>0</v>
      </c>
      <c r="W56" s="12">
        <f t="shared" si="6"/>
        <v>1E-3</v>
      </c>
      <c r="X56" s="13">
        <f t="shared" si="20"/>
        <v>0</v>
      </c>
      <c r="Y56" s="13">
        <f t="shared" si="21"/>
        <v>1.4121346399303403E-6</v>
      </c>
      <c r="Z56" s="13">
        <f t="shared" si="22"/>
        <v>0</v>
      </c>
      <c r="AA56" s="13">
        <f t="shared" si="23"/>
        <v>1.0602192813951502E-7</v>
      </c>
      <c r="AB56" s="13">
        <f t="shared" si="24"/>
        <v>0</v>
      </c>
      <c r="AC56" s="14">
        <f t="shared" si="25"/>
        <v>1.4161090673170665E-6</v>
      </c>
      <c r="AD56" s="13" t="e">
        <f t="shared" si="7"/>
        <v>#DIV/0!</v>
      </c>
      <c r="AE56" s="13">
        <f t="shared" si="26"/>
        <v>0</v>
      </c>
      <c r="AG56" s="14" t="str">
        <f t="shared" si="8"/>
        <v>50Hz0m</v>
      </c>
      <c r="AH56" s="12">
        <f>IFERROR(MATCH(AG56,'Ref Z'!$S$33:$S$1082,0),0)</f>
        <v>12</v>
      </c>
      <c r="AI56" s="14">
        <f>IF($AH56&gt;0,INDEX('Ref Z'!N$33:N$1082,$AH56),"")</f>
        <v>0</v>
      </c>
      <c r="AJ56" s="14">
        <f>IF($AH56&gt;0,INDEX('Ref Z'!O$33:O$1082,$AH56),"")</f>
        <v>0</v>
      </c>
      <c r="AK56" s="14">
        <f>IF($AH56&gt;0,INDEX('Ref Z'!P$33:P$1082,$AH56),"")</f>
        <v>0</v>
      </c>
      <c r="AL56" s="14">
        <f>IF($AH56&gt;0,INDEX('Ref Z'!Q$33:Q$1082,$AH56),"")</f>
        <v>0</v>
      </c>
      <c r="AM56" s="14">
        <f t="shared" si="9"/>
        <v>0</v>
      </c>
      <c r="AN56" s="14">
        <f t="shared" si="27"/>
        <v>0</v>
      </c>
      <c r="AO56" s="13" t="e">
        <f t="shared" si="28"/>
        <v>#DIV/0!</v>
      </c>
      <c r="AP56" s="13" t="e">
        <f t="shared" si="29"/>
        <v>#DIV/0!</v>
      </c>
      <c r="AR56" s="14" t="str">
        <f t="shared" si="10"/>
        <v>50Hz1m0m</v>
      </c>
      <c r="AS56" s="14">
        <f t="shared" si="11"/>
        <v>0</v>
      </c>
      <c r="AT56" s="14">
        <f t="shared" si="12"/>
        <v>2.8242692798606805E-3</v>
      </c>
      <c r="AU56" s="14">
        <f t="shared" si="13"/>
        <v>0</v>
      </c>
      <c r="AV56" s="14">
        <f t="shared" si="14"/>
        <v>2.1204385627903002E-4</v>
      </c>
      <c r="AX56" s="14" t="str">
        <f t="shared" si="15"/>
        <v>50Hz1m</v>
      </c>
      <c r="AY56" s="14" t="str">
        <f t="shared" si="16"/>
        <v/>
      </c>
      <c r="AZ56" s="14">
        <f t="shared" si="17"/>
        <v>30</v>
      </c>
      <c r="BB56" s="42">
        <f t="shared" si="30"/>
        <v>1</v>
      </c>
      <c r="BC56" s="43">
        <f t="shared" si="31"/>
        <v>3.5608901539471603E-3</v>
      </c>
      <c r="BD56" s="43">
        <f t="shared" si="18"/>
        <v>6.897695388972155E-5</v>
      </c>
      <c r="BE56" s="42">
        <f t="shared" si="19"/>
        <v>4.4647422460660285E-3</v>
      </c>
      <c r="BF56" t="str">
        <f t="shared" si="32"/>
        <v>OK</v>
      </c>
    </row>
    <row r="57" spans="1:58" x14ac:dyDescent="0.25">
      <c r="A57" s="8">
        <f t="shared" si="33"/>
        <v>1</v>
      </c>
      <c r="B57" s="44" t="str">
        <f t="shared" si="34"/>
        <v>m</v>
      </c>
      <c r="C57" s="10">
        <v>100</v>
      </c>
      <c r="D57" s="7">
        <f t="shared" si="35"/>
        <v>0</v>
      </c>
      <c r="E57" s="7" t="str">
        <f t="shared" si="36"/>
        <v>m</v>
      </c>
      <c r="F57" s="7">
        <v>0</v>
      </c>
      <c r="G57" s="7">
        <v>1.558244129697953E-3</v>
      </c>
      <c r="H57" s="7"/>
      <c r="I57" s="7">
        <v>1.7771705392158879E-3</v>
      </c>
      <c r="J57" s="8" t="s">
        <v>3</v>
      </c>
      <c r="L57" s="11"/>
      <c r="M57" s="11"/>
      <c r="N57" s="11"/>
      <c r="O57" s="11"/>
      <c r="P57" s="11" t="s">
        <v>3</v>
      </c>
      <c r="Q57" s="56" t="str">
        <f t="shared" si="1"/>
        <v>OK</v>
      </c>
      <c r="S57" s="12">
        <f t="shared" si="2"/>
        <v>1E-3</v>
      </c>
      <c r="T57" s="11">
        <f t="shared" si="3"/>
        <v>100</v>
      </c>
      <c r="U57" s="11" t="str">
        <f t="shared" si="4"/>
        <v>Hz</v>
      </c>
      <c r="V57" s="12">
        <f t="shared" si="5"/>
        <v>0</v>
      </c>
      <c r="W57" s="12">
        <f t="shared" si="6"/>
        <v>1E-3</v>
      </c>
      <c r="X57" s="13">
        <f t="shared" si="20"/>
        <v>0</v>
      </c>
      <c r="Y57" s="13">
        <f t="shared" si="21"/>
        <v>1.5582441296979531E-6</v>
      </c>
      <c r="Z57" s="13">
        <f t="shared" si="22"/>
        <v>0</v>
      </c>
      <c r="AA57" s="13">
        <f t="shared" si="23"/>
        <v>1.777170539215888E-6</v>
      </c>
      <c r="AB57" s="13">
        <f t="shared" si="24"/>
        <v>0</v>
      </c>
      <c r="AC57" s="14">
        <f t="shared" si="25"/>
        <v>2.3635693121199176E-6</v>
      </c>
      <c r="AD57" s="13" t="e">
        <f t="shared" si="7"/>
        <v>#DIV/0!</v>
      </c>
      <c r="AE57" s="13">
        <f t="shared" si="26"/>
        <v>0</v>
      </c>
      <c r="AG57" s="14" t="str">
        <f t="shared" si="8"/>
        <v>100Hz0m</v>
      </c>
      <c r="AH57" s="12">
        <f>IFERROR(MATCH(AG57,'Ref Z'!$S$33:$S$1082,0),0)</f>
        <v>13</v>
      </c>
      <c r="AI57" s="14">
        <f>IF($AH57&gt;0,INDEX('Ref Z'!N$33:N$1082,$AH57),"")</f>
        <v>0</v>
      </c>
      <c r="AJ57" s="14">
        <f>IF($AH57&gt;0,INDEX('Ref Z'!O$33:O$1082,$AH57),"")</f>
        <v>0</v>
      </c>
      <c r="AK57" s="14">
        <f>IF($AH57&gt;0,INDEX('Ref Z'!P$33:P$1082,$AH57),"")</f>
        <v>0</v>
      </c>
      <c r="AL57" s="14">
        <f>IF($AH57&gt;0,INDEX('Ref Z'!Q$33:Q$1082,$AH57),"")</f>
        <v>0</v>
      </c>
      <c r="AM57" s="14">
        <f t="shared" si="9"/>
        <v>0</v>
      </c>
      <c r="AN57" s="14">
        <f t="shared" si="27"/>
        <v>0</v>
      </c>
      <c r="AO57" s="13" t="e">
        <f t="shared" si="28"/>
        <v>#DIV/0!</v>
      </c>
      <c r="AP57" s="13" t="e">
        <f t="shared" si="29"/>
        <v>#DIV/0!</v>
      </c>
      <c r="AR57" s="14" t="str">
        <f t="shared" si="10"/>
        <v>100Hz1m0m</v>
      </c>
      <c r="AS57" s="14">
        <f t="shared" si="11"/>
        <v>0</v>
      </c>
      <c r="AT57" s="14">
        <f t="shared" si="12"/>
        <v>3.116488259395906E-3</v>
      </c>
      <c r="AU57" s="14">
        <f t="shared" si="13"/>
        <v>0</v>
      </c>
      <c r="AV57" s="14">
        <f t="shared" si="14"/>
        <v>3.5543410784317758E-3</v>
      </c>
      <c r="AX57" s="14" t="str">
        <f t="shared" si="15"/>
        <v>100Hz1m</v>
      </c>
      <c r="AY57" s="14" t="str">
        <f t="shared" si="16"/>
        <v/>
      </c>
      <c r="AZ57" s="14">
        <f t="shared" si="17"/>
        <v>31</v>
      </c>
      <c r="BB57" s="42">
        <f t="shared" si="30"/>
        <v>1</v>
      </c>
      <c r="BC57" s="43">
        <f t="shared" si="31"/>
        <v>3.6022675571098311E-3</v>
      </c>
      <c r="BD57" s="43">
        <f t="shared" si="18"/>
        <v>8.0635509168117407E-5</v>
      </c>
      <c r="BE57" s="42">
        <f t="shared" si="19"/>
        <v>2.9048067386832984E-3</v>
      </c>
      <c r="BF57" t="str">
        <f t="shared" si="32"/>
        <v>OK</v>
      </c>
    </row>
    <row r="58" spans="1:58" x14ac:dyDescent="0.25">
      <c r="A58" s="8">
        <f t="shared" si="33"/>
        <v>1</v>
      </c>
      <c r="B58" s="44" t="str">
        <f t="shared" si="34"/>
        <v>m</v>
      </c>
      <c r="C58" s="10">
        <v>200</v>
      </c>
      <c r="D58" s="7">
        <f t="shared" si="35"/>
        <v>0</v>
      </c>
      <c r="E58" s="7" t="str">
        <f t="shared" si="36"/>
        <v>m</v>
      </c>
      <c r="F58" s="7">
        <v>0</v>
      </c>
      <c r="G58" s="7">
        <v>1.6266301916568836E-5</v>
      </c>
      <c r="H58" s="7"/>
      <c r="I58" s="7">
        <v>1.1099656808969878E-4</v>
      </c>
      <c r="J58" s="8" t="s">
        <v>3</v>
      </c>
      <c r="L58" s="11"/>
      <c r="M58" s="11"/>
      <c r="N58" s="11"/>
      <c r="O58" s="11"/>
      <c r="P58" s="11" t="s">
        <v>3</v>
      </c>
      <c r="Q58" s="56" t="str">
        <f t="shared" si="1"/>
        <v>OK</v>
      </c>
      <c r="S58" s="12">
        <f t="shared" si="2"/>
        <v>1E-3</v>
      </c>
      <c r="T58" s="11">
        <f t="shared" si="3"/>
        <v>200</v>
      </c>
      <c r="U58" s="11" t="str">
        <f t="shared" si="4"/>
        <v>Hz</v>
      </c>
      <c r="V58" s="12">
        <f t="shared" si="5"/>
        <v>0</v>
      </c>
      <c r="W58" s="12">
        <f t="shared" si="6"/>
        <v>1E-3</v>
      </c>
      <c r="X58" s="13">
        <f t="shared" si="20"/>
        <v>0</v>
      </c>
      <c r="Y58" s="13">
        <f t="shared" si="21"/>
        <v>1.6266301916568838E-8</v>
      </c>
      <c r="Z58" s="13">
        <f t="shared" si="22"/>
        <v>0</v>
      </c>
      <c r="AA58" s="13">
        <f t="shared" si="23"/>
        <v>1.1099656808969878E-7</v>
      </c>
      <c r="AB58" s="13">
        <f t="shared" si="24"/>
        <v>0</v>
      </c>
      <c r="AC58" s="14">
        <f t="shared" si="25"/>
        <v>1.1218213184697511E-7</v>
      </c>
      <c r="AD58" s="13" t="e">
        <f t="shared" si="7"/>
        <v>#DIV/0!</v>
      </c>
      <c r="AE58" s="13">
        <f t="shared" si="26"/>
        <v>0</v>
      </c>
      <c r="AG58" s="14" t="str">
        <f t="shared" si="8"/>
        <v>200Hz0m</v>
      </c>
      <c r="AH58" s="12">
        <f>IFERROR(MATCH(AG58,'Ref Z'!$S$33:$S$1082,0),0)</f>
        <v>14</v>
      </c>
      <c r="AI58" s="14">
        <f>IF($AH58&gt;0,INDEX('Ref Z'!N$33:N$1082,$AH58),"")</f>
        <v>0</v>
      </c>
      <c r="AJ58" s="14">
        <f>IF($AH58&gt;0,INDEX('Ref Z'!O$33:O$1082,$AH58),"")</f>
        <v>0</v>
      </c>
      <c r="AK58" s="14">
        <f>IF($AH58&gt;0,INDEX('Ref Z'!P$33:P$1082,$AH58),"")</f>
        <v>0</v>
      </c>
      <c r="AL58" s="14">
        <f>IF($AH58&gt;0,INDEX('Ref Z'!Q$33:Q$1082,$AH58),"")</f>
        <v>0</v>
      </c>
      <c r="AM58" s="14">
        <f t="shared" si="9"/>
        <v>0</v>
      </c>
      <c r="AN58" s="14">
        <f t="shared" si="27"/>
        <v>0</v>
      </c>
      <c r="AO58" s="13" t="e">
        <f t="shared" si="28"/>
        <v>#DIV/0!</v>
      </c>
      <c r="AP58" s="13" t="e">
        <f t="shared" si="29"/>
        <v>#DIV/0!</v>
      </c>
      <c r="AR58" s="14" t="str">
        <f t="shared" si="10"/>
        <v>200Hz1m0m</v>
      </c>
      <c r="AS58" s="14">
        <f t="shared" si="11"/>
        <v>0</v>
      </c>
      <c r="AT58" s="14">
        <f t="shared" si="12"/>
        <v>3.2532603833137672E-5</v>
      </c>
      <c r="AU58" s="14">
        <f t="shared" si="13"/>
        <v>0</v>
      </c>
      <c r="AV58" s="14">
        <f t="shared" si="14"/>
        <v>2.2199313617939757E-4</v>
      </c>
      <c r="AX58" s="14" t="str">
        <f t="shared" si="15"/>
        <v>200Hz1m</v>
      </c>
      <c r="AY58" s="14" t="str">
        <f t="shared" si="16"/>
        <v/>
      </c>
      <c r="AZ58" s="14">
        <f t="shared" si="17"/>
        <v>32</v>
      </c>
      <c r="BB58" s="42">
        <f t="shared" si="30"/>
        <v>1</v>
      </c>
      <c r="BC58" s="43">
        <f t="shared" si="31"/>
        <v>3.4912187246127495E-3</v>
      </c>
      <c r="BD58" s="43">
        <f t="shared" si="18"/>
        <v>-2.5193234541748179E-5</v>
      </c>
      <c r="BE58" s="42">
        <f t="shared" si="19"/>
        <v>7.8378811374012116E-4</v>
      </c>
      <c r="BF58" t="str">
        <f t="shared" si="32"/>
        <v>OK</v>
      </c>
    </row>
    <row r="59" spans="1:58" x14ac:dyDescent="0.25">
      <c r="A59" s="8">
        <f t="shared" si="33"/>
        <v>1</v>
      </c>
      <c r="B59" s="44" t="str">
        <f t="shared" si="34"/>
        <v>m</v>
      </c>
      <c r="C59" s="10">
        <v>500</v>
      </c>
      <c r="D59" s="7">
        <f t="shared" si="35"/>
        <v>0</v>
      </c>
      <c r="E59" s="7" t="str">
        <f t="shared" si="36"/>
        <v>m</v>
      </c>
      <c r="F59" s="7">
        <v>0</v>
      </c>
      <c r="G59" s="7">
        <v>8.0070539361773321E-4</v>
      </c>
      <c r="H59" s="7"/>
      <c r="I59" s="7">
        <v>3.4346758842981071E-4</v>
      </c>
      <c r="J59" s="8" t="s">
        <v>3</v>
      </c>
      <c r="L59" s="11"/>
      <c r="M59" s="11"/>
      <c r="N59" s="11"/>
      <c r="O59" s="11"/>
      <c r="P59" s="11" t="s">
        <v>3</v>
      </c>
      <c r="Q59" s="56" t="str">
        <f t="shared" si="1"/>
        <v>OK</v>
      </c>
      <c r="S59" s="12">
        <f t="shared" si="2"/>
        <v>1E-3</v>
      </c>
      <c r="T59" s="11">
        <f t="shared" si="3"/>
        <v>500</v>
      </c>
      <c r="U59" s="11" t="str">
        <f t="shared" si="4"/>
        <v>Hz</v>
      </c>
      <c r="V59" s="12">
        <f t="shared" si="5"/>
        <v>0</v>
      </c>
      <c r="W59" s="12">
        <f t="shared" si="6"/>
        <v>1E-3</v>
      </c>
      <c r="X59" s="13">
        <f t="shared" si="20"/>
        <v>0</v>
      </c>
      <c r="Y59" s="13">
        <f t="shared" si="21"/>
        <v>8.0070539361773318E-7</v>
      </c>
      <c r="Z59" s="13">
        <f t="shared" si="22"/>
        <v>0</v>
      </c>
      <c r="AA59" s="13">
        <f t="shared" si="23"/>
        <v>3.434675884298107E-7</v>
      </c>
      <c r="AB59" s="13">
        <f t="shared" si="24"/>
        <v>0</v>
      </c>
      <c r="AC59" s="14">
        <f t="shared" si="25"/>
        <v>8.712629406042236E-7</v>
      </c>
      <c r="AD59" s="13" t="e">
        <f t="shared" si="7"/>
        <v>#DIV/0!</v>
      </c>
      <c r="AE59" s="13">
        <f t="shared" si="26"/>
        <v>0</v>
      </c>
      <c r="AG59" s="14" t="str">
        <f t="shared" si="8"/>
        <v>500Hz0m</v>
      </c>
      <c r="AH59" s="12">
        <f>IFERROR(MATCH(AG59,'Ref Z'!$S$33:$S$1082,0),0)</f>
        <v>15</v>
      </c>
      <c r="AI59" s="14">
        <f>IF($AH59&gt;0,INDEX('Ref Z'!N$33:N$1082,$AH59),"")</f>
        <v>0</v>
      </c>
      <c r="AJ59" s="14">
        <f>IF($AH59&gt;0,INDEX('Ref Z'!O$33:O$1082,$AH59),"")</f>
        <v>0</v>
      </c>
      <c r="AK59" s="14">
        <f>IF($AH59&gt;0,INDEX('Ref Z'!P$33:P$1082,$AH59),"")</f>
        <v>0</v>
      </c>
      <c r="AL59" s="14">
        <f>IF($AH59&gt;0,INDEX('Ref Z'!Q$33:Q$1082,$AH59),"")</f>
        <v>0</v>
      </c>
      <c r="AM59" s="14">
        <f t="shared" si="9"/>
        <v>0</v>
      </c>
      <c r="AN59" s="14">
        <f t="shared" si="27"/>
        <v>0</v>
      </c>
      <c r="AO59" s="13" t="e">
        <f t="shared" si="28"/>
        <v>#DIV/0!</v>
      </c>
      <c r="AP59" s="13" t="e">
        <f t="shared" si="29"/>
        <v>#DIV/0!</v>
      </c>
      <c r="AR59" s="14" t="str">
        <f t="shared" si="10"/>
        <v>500Hz1m0m</v>
      </c>
      <c r="AS59" s="14">
        <f t="shared" si="11"/>
        <v>0</v>
      </c>
      <c r="AT59" s="14">
        <f t="shared" si="12"/>
        <v>1.6014107872354664E-3</v>
      </c>
      <c r="AU59" s="14">
        <f t="shared" si="13"/>
        <v>0</v>
      </c>
      <c r="AV59" s="14">
        <f t="shared" si="14"/>
        <v>6.8693517685962141E-4</v>
      </c>
      <c r="AX59" s="14" t="str">
        <f t="shared" si="15"/>
        <v>500Hz1m</v>
      </c>
      <c r="AY59" s="14" t="str">
        <f t="shared" si="16"/>
        <v/>
      </c>
      <c r="AZ59" s="14">
        <f t="shared" si="17"/>
        <v>33</v>
      </c>
      <c r="BB59" s="42">
        <f t="shared" si="30"/>
        <v>1</v>
      </c>
      <c r="BC59" s="43">
        <f t="shared" si="31"/>
        <v>4.5249633036339981E-3</v>
      </c>
      <c r="BD59" s="43">
        <f t="shared" si="18"/>
        <v>-9.1936933674222933E-5</v>
      </c>
      <c r="BE59" s="42">
        <f t="shared" si="19"/>
        <v>2.059007383780437E-3</v>
      </c>
      <c r="BF59" t="str">
        <f t="shared" si="32"/>
        <v>OK</v>
      </c>
    </row>
    <row r="60" spans="1:58" x14ac:dyDescent="0.25">
      <c r="A60" s="8">
        <f t="shared" si="33"/>
        <v>1</v>
      </c>
      <c r="B60" s="44" t="str">
        <f t="shared" si="34"/>
        <v>m</v>
      </c>
      <c r="C60" s="10">
        <v>1000</v>
      </c>
      <c r="D60" s="7">
        <f t="shared" si="35"/>
        <v>0</v>
      </c>
      <c r="E60" s="7" t="str">
        <f t="shared" si="36"/>
        <v>m</v>
      </c>
      <c r="F60" s="7">
        <v>0</v>
      </c>
      <c r="G60" s="7">
        <v>1.5890147860507888E-3</v>
      </c>
      <c r="H60" s="7"/>
      <c r="I60" s="7">
        <v>6.3165884427868755E-4</v>
      </c>
      <c r="J60" s="8" t="s">
        <v>3</v>
      </c>
      <c r="L60" s="11"/>
      <c r="M60" s="11"/>
      <c r="N60" s="11"/>
      <c r="O60" s="11"/>
      <c r="P60" s="11" t="s">
        <v>3</v>
      </c>
      <c r="Q60" s="56" t="str">
        <f t="shared" si="1"/>
        <v>OK</v>
      </c>
      <c r="S60" s="12">
        <f t="shared" si="2"/>
        <v>1E-3</v>
      </c>
      <c r="T60" s="11">
        <f t="shared" si="3"/>
        <v>1</v>
      </c>
      <c r="U60" s="11" t="str">
        <f t="shared" si="4"/>
        <v>kHz</v>
      </c>
      <c r="V60" s="12">
        <f t="shared" si="5"/>
        <v>0</v>
      </c>
      <c r="W60" s="12">
        <f t="shared" si="6"/>
        <v>1E-3</v>
      </c>
      <c r="X60" s="13">
        <f t="shared" si="20"/>
        <v>0</v>
      </c>
      <c r="Y60" s="13">
        <f t="shared" si="21"/>
        <v>1.589014786050789E-6</v>
      </c>
      <c r="Z60" s="13">
        <f t="shared" si="22"/>
        <v>0</v>
      </c>
      <c r="AA60" s="13">
        <f t="shared" si="23"/>
        <v>6.3165884427868752E-7</v>
      </c>
      <c r="AB60" s="13">
        <f t="shared" si="24"/>
        <v>0</v>
      </c>
      <c r="AC60" s="14">
        <f t="shared" si="25"/>
        <v>1.7099593228622492E-6</v>
      </c>
      <c r="AD60" s="13" t="e">
        <f t="shared" si="7"/>
        <v>#DIV/0!</v>
      </c>
      <c r="AE60" s="13">
        <f t="shared" si="26"/>
        <v>0</v>
      </c>
      <c r="AG60" s="14" t="str">
        <f t="shared" si="8"/>
        <v>1kHz0m</v>
      </c>
      <c r="AH60" s="12">
        <f>IFERROR(MATCH(AG60,'Ref Z'!$S$33:$S$1082,0),0)</f>
        <v>16</v>
      </c>
      <c r="AI60" s="14">
        <f>IF($AH60&gt;0,INDEX('Ref Z'!N$33:N$1082,$AH60),"")</f>
        <v>0</v>
      </c>
      <c r="AJ60" s="14">
        <f>IF($AH60&gt;0,INDEX('Ref Z'!O$33:O$1082,$AH60),"")</f>
        <v>0</v>
      </c>
      <c r="AK60" s="14">
        <f>IF($AH60&gt;0,INDEX('Ref Z'!P$33:P$1082,$AH60),"")</f>
        <v>0</v>
      </c>
      <c r="AL60" s="14">
        <f>IF($AH60&gt;0,INDEX('Ref Z'!Q$33:Q$1082,$AH60),"")</f>
        <v>0</v>
      </c>
      <c r="AM60" s="14">
        <f t="shared" si="9"/>
        <v>0</v>
      </c>
      <c r="AN60" s="14">
        <f t="shared" si="27"/>
        <v>0</v>
      </c>
      <c r="AO60" s="13" t="e">
        <f t="shared" si="28"/>
        <v>#DIV/0!</v>
      </c>
      <c r="AP60" s="13" t="e">
        <f t="shared" si="29"/>
        <v>#DIV/0!</v>
      </c>
      <c r="AR60" s="14" t="str">
        <f t="shared" si="10"/>
        <v>1kHz1m0m</v>
      </c>
      <c r="AS60" s="14">
        <f t="shared" si="11"/>
        <v>0</v>
      </c>
      <c r="AT60" s="14">
        <f t="shared" si="12"/>
        <v>3.1780295721015777E-3</v>
      </c>
      <c r="AU60" s="14">
        <f t="shared" si="13"/>
        <v>0</v>
      </c>
      <c r="AV60" s="14">
        <f t="shared" si="14"/>
        <v>1.2633176885573751E-3</v>
      </c>
      <c r="AX60" s="14" t="str">
        <f t="shared" si="15"/>
        <v>1kHz1m</v>
      </c>
      <c r="AY60" s="14" t="str">
        <f t="shared" si="16"/>
        <v/>
      </c>
      <c r="AZ60" s="14">
        <f t="shared" si="17"/>
        <v>34</v>
      </c>
      <c r="BB60" s="42">
        <f t="shared" si="30"/>
        <v>1</v>
      </c>
      <c r="BC60" s="43">
        <f t="shared" si="31"/>
        <v>2.8349786544511549E-3</v>
      </c>
      <c r="BD60" s="43">
        <f t="shared" si="18"/>
        <v>-1.7153786638779076E-5</v>
      </c>
      <c r="BE60" s="42">
        <f t="shared" si="19"/>
        <v>2.8616155132874226E-3</v>
      </c>
      <c r="BF60" t="str">
        <f t="shared" si="32"/>
        <v>OK</v>
      </c>
    </row>
    <row r="61" spans="1:58" x14ac:dyDescent="0.25">
      <c r="A61" s="8">
        <f t="shared" si="33"/>
        <v>1</v>
      </c>
      <c r="B61" s="44" t="str">
        <f t="shared" si="34"/>
        <v>m</v>
      </c>
      <c r="C61" s="10">
        <v>2000</v>
      </c>
      <c r="D61" s="7">
        <f t="shared" si="35"/>
        <v>0</v>
      </c>
      <c r="E61" s="7" t="str">
        <f t="shared" si="36"/>
        <v>m</v>
      </c>
      <c r="F61" s="7">
        <v>0</v>
      </c>
      <c r="G61" s="7">
        <v>7.9749250133453716E-4</v>
      </c>
      <c r="H61" s="7"/>
      <c r="I61" s="7">
        <v>1.5911893900796305E-3</v>
      </c>
      <c r="J61" s="8" t="s">
        <v>3</v>
      </c>
      <c r="L61" s="11"/>
      <c r="M61" s="11"/>
      <c r="N61" s="11"/>
      <c r="O61" s="11"/>
      <c r="P61" s="11" t="s">
        <v>3</v>
      </c>
      <c r="Q61" s="56" t="str">
        <f t="shared" si="1"/>
        <v>OK</v>
      </c>
      <c r="S61" s="12">
        <f t="shared" si="2"/>
        <v>1E-3</v>
      </c>
      <c r="T61" s="11">
        <f t="shared" si="3"/>
        <v>2</v>
      </c>
      <c r="U61" s="11" t="str">
        <f t="shared" si="4"/>
        <v>kHz</v>
      </c>
      <c r="V61" s="12">
        <f t="shared" si="5"/>
        <v>0</v>
      </c>
      <c r="W61" s="12">
        <f t="shared" si="6"/>
        <v>1E-3</v>
      </c>
      <c r="X61" s="13">
        <f t="shared" si="20"/>
        <v>0</v>
      </c>
      <c r="Y61" s="13">
        <f t="shared" si="21"/>
        <v>7.9749250133453714E-7</v>
      </c>
      <c r="Z61" s="13">
        <f t="shared" si="22"/>
        <v>0</v>
      </c>
      <c r="AA61" s="13">
        <f t="shared" si="23"/>
        <v>1.5911893900796306E-6</v>
      </c>
      <c r="AB61" s="13">
        <f t="shared" si="24"/>
        <v>0</v>
      </c>
      <c r="AC61" s="14">
        <f t="shared" si="25"/>
        <v>1.7798533548544958E-6</v>
      </c>
      <c r="AD61" s="13" t="e">
        <f t="shared" si="7"/>
        <v>#DIV/0!</v>
      </c>
      <c r="AE61" s="13">
        <f t="shared" si="26"/>
        <v>0</v>
      </c>
      <c r="AG61" s="14" t="str">
        <f t="shared" si="8"/>
        <v>2kHz0m</v>
      </c>
      <c r="AH61" s="12">
        <f>IFERROR(MATCH(AG61,'Ref Z'!$S$33:$S$1082,0),0)</f>
        <v>17</v>
      </c>
      <c r="AI61" s="14">
        <f>IF($AH61&gt;0,INDEX('Ref Z'!N$33:N$1082,$AH61),"")</f>
        <v>0</v>
      </c>
      <c r="AJ61" s="14">
        <f>IF($AH61&gt;0,INDEX('Ref Z'!O$33:O$1082,$AH61),"")</f>
        <v>0</v>
      </c>
      <c r="AK61" s="14">
        <f>IF($AH61&gt;0,INDEX('Ref Z'!P$33:P$1082,$AH61),"")</f>
        <v>0</v>
      </c>
      <c r="AL61" s="14">
        <f>IF($AH61&gt;0,INDEX('Ref Z'!Q$33:Q$1082,$AH61),"")</f>
        <v>0</v>
      </c>
      <c r="AM61" s="14">
        <f t="shared" si="9"/>
        <v>0</v>
      </c>
      <c r="AN61" s="14">
        <f t="shared" si="27"/>
        <v>0</v>
      </c>
      <c r="AO61" s="13" t="e">
        <f t="shared" si="28"/>
        <v>#DIV/0!</v>
      </c>
      <c r="AP61" s="13" t="e">
        <f t="shared" si="29"/>
        <v>#DIV/0!</v>
      </c>
      <c r="AR61" s="14" t="str">
        <f t="shared" si="10"/>
        <v>2kHz1m0m</v>
      </c>
      <c r="AS61" s="14">
        <f t="shared" si="11"/>
        <v>0</v>
      </c>
      <c r="AT61" s="14">
        <f t="shared" si="12"/>
        <v>1.5949850026690743E-3</v>
      </c>
      <c r="AU61" s="14">
        <f t="shared" si="13"/>
        <v>0</v>
      </c>
      <c r="AV61" s="14">
        <f t="shared" si="14"/>
        <v>3.182378780159261E-3</v>
      </c>
      <c r="AX61" s="14" t="str">
        <f t="shared" si="15"/>
        <v>2kHz1m</v>
      </c>
      <c r="AY61" s="14" t="str">
        <f t="shared" si="16"/>
        <v/>
      </c>
      <c r="AZ61" s="14">
        <f t="shared" si="17"/>
        <v>35</v>
      </c>
      <c r="BB61" s="42">
        <f t="shared" si="30"/>
        <v>1</v>
      </c>
      <c r="BC61" s="43">
        <f t="shared" si="31"/>
        <v>3.4791211840928859E-3</v>
      </c>
      <c r="BD61" s="43">
        <f t="shared" si="18"/>
        <v>-6.5297483041584781E-5</v>
      </c>
      <c r="BE61" s="42">
        <f t="shared" si="19"/>
        <v>4.5475208364882322E-3</v>
      </c>
      <c r="BF61" t="str">
        <f t="shared" si="32"/>
        <v>OK</v>
      </c>
    </row>
    <row r="62" spans="1:58" x14ac:dyDescent="0.25">
      <c r="A62" s="8">
        <f t="shared" si="33"/>
        <v>1</v>
      </c>
      <c r="B62" s="44" t="str">
        <f t="shared" si="34"/>
        <v>m</v>
      </c>
      <c r="C62" s="10">
        <v>5000</v>
      </c>
      <c r="D62" s="7">
        <f t="shared" si="35"/>
        <v>0</v>
      </c>
      <c r="E62" s="7" t="str">
        <f t="shared" si="36"/>
        <v>m</v>
      </c>
      <c r="F62" s="7"/>
      <c r="G62" s="7">
        <v>1.9167671199710613E-3</v>
      </c>
      <c r="H62" s="7"/>
      <c r="I62" s="7">
        <v>1.0077908128539772E-3</v>
      </c>
      <c r="J62" s="8" t="s">
        <v>3</v>
      </c>
      <c r="L62" s="11"/>
      <c r="M62" s="11"/>
      <c r="N62" s="11"/>
      <c r="O62" s="11"/>
      <c r="P62" s="11" t="s">
        <v>3</v>
      </c>
      <c r="Q62" s="56" t="str">
        <f t="shared" si="1"/>
        <v>OK</v>
      </c>
      <c r="S62" s="12">
        <f t="shared" si="2"/>
        <v>1E-3</v>
      </c>
      <c r="T62" s="11">
        <f t="shared" si="3"/>
        <v>5</v>
      </c>
      <c r="U62" s="11" t="str">
        <f t="shared" si="4"/>
        <v>kHz</v>
      </c>
      <c r="V62" s="12">
        <f t="shared" si="5"/>
        <v>0</v>
      </c>
      <c r="W62" s="12">
        <f t="shared" si="6"/>
        <v>1E-3</v>
      </c>
      <c r="X62" s="13">
        <f t="shared" si="20"/>
        <v>0</v>
      </c>
      <c r="Y62" s="13">
        <f t="shared" si="21"/>
        <v>1.9167671199710613E-6</v>
      </c>
      <c r="Z62" s="13">
        <f t="shared" si="22"/>
        <v>0</v>
      </c>
      <c r="AA62" s="13">
        <f t="shared" si="23"/>
        <v>1.0077908128539772E-6</v>
      </c>
      <c r="AB62" s="13">
        <f t="shared" si="24"/>
        <v>0</v>
      </c>
      <c r="AC62" s="14">
        <f t="shared" si="25"/>
        <v>2.165557321955491E-6</v>
      </c>
      <c r="AD62" s="13" t="e">
        <f t="shared" si="7"/>
        <v>#DIV/0!</v>
      </c>
      <c r="AE62" s="13">
        <f t="shared" si="26"/>
        <v>0</v>
      </c>
      <c r="AG62" s="14" t="str">
        <f t="shared" si="8"/>
        <v>5kHz0m</v>
      </c>
      <c r="AH62" s="12">
        <f>IFERROR(MATCH(AG62,'Ref Z'!$S$33:$S$1082,0),0)</f>
        <v>18</v>
      </c>
      <c r="AI62" s="14">
        <f>IF($AH62&gt;0,INDEX('Ref Z'!N$33:N$1082,$AH62),"")</f>
        <v>0</v>
      </c>
      <c r="AJ62" s="14">
        <f>IF($AH62&gt;0,INDEX('Ref Z'!O$33:O$1082,$AH62),"")</f>
        <v>0</v>
      </c>
      <c r="AK62" s="14">
        <f>IF($AH62&gt;0,INDEX('Ref Z'!P$33:P$1082,$AH62),"")</f>
        <v>0</v>
      </c>
      <c r="AL62" s="14">
        <f>IF($AH62&gt;0,INDEX('Ref Z'!Q$33:Q$1082,$AH62),"")</f>
        <v>0</v>
      </c>
      <c r="AM62" s="14">
        <f t="shared" si="9"/>
        <v>0</v>
      </c>
      <c r="AN62" s="14">
        <f t="shared" si="27"/>
        <v>0</v>
      </c>
      <c r="AO62" s="13" t="e">
        <f t="shared" si="28"/>
        <v>#DIV/0!</v>
      </c>
      <c r="AP62" s="13" t="e">
        <f t="shared" si="29"/>
        <v>#DIV/0!</v>
      </c>
      <c r="AR62" s="14" t="str">
        <f t="shared" si="10"/>
        <v>5kHz1m0m</v>
      </c>
      <c r="AS62" s="14">
        <f t="shared" si="11"/>
        <v>0</v>
      </c>
      <c r="AT62" s="14">
        <f t="shared" si="12"/>
        <v>3.8335342399421226E-3</v>
      </c>
      <c r="AU62" s="14">
        <f t="shared" si="13"/>
        <v>0</v>
      </c>
      <c r="AV62" s="14">
        <f t="shared" si="14"/>
        <v>2.0155816257079544E-3</v>
      </c>
      <c r="AX62" s="14" t="str">
        <f t="shared" si="15"/>
        <v>5kHz1m</v>
      </c>
      <c r="AY62" s="14" t="str">
        <f t="shared" si="16"/>
        <v/>
      </c>
      <c r="AZ62" s="14">
        <f t="shared" si="17"/>
        <v>36</v>
      </c>
      <c r="BB62" s="42">
        <f t="shared" si="30"/>
        <v>1</v>
      </c>
      <c r="BC62" s="43">
        <f t="shared" si="31"/>
        <v>3.7239369874405327E-3</v>
      </c>
      <c r="BD62" s="43">
        <f t="shared" si="18"/>
        <v>-9.55184766183656E-5</v>
      </c>
      <c r="BE62" s="42">
        <f t="shared" si="19"/>
        <v>2.3962667214119191E-3</v>
      </c>
      <c r="BF62" t="str">
        <f t="shared" si="32"/>
        <v>OK</v>
      </c>
    </row>
    <row r="63" spans="1:58" ht="19.5" customHeight="1" x14ac:dyDescent="0.25">
      <c r="A63" s="8">
        <v>1</v>
      </c>
      <c r="B63" s="44" t="s">
        <v>3</v>
      </c>
      <c r="C63" s="10">
        <f>C45</f>
        <v>0.01</v>
      </c>
      <c r="D63" s="7">
        <v>1</v>
      </c>
      <c r="E63" s="7" t="s">
        <v>3</v>
      </c>
      <c r="F63" s="7">
        <v>0.99990437808767074</v>
      </c>
      <c r="G63" s="7">
        <v>9.4555857851510311E-4</v>
      </c>
      <c r="H63" s="7">
        <v>3.1496207221791417E-4</v>
      </c>
      <c r="I63" s="7">
        <v>9.2695513348121483E-4</v>
      </c>
      <c r="J63" s="8" t="s">
        <v>3</v>
      </c>
      <c r="L63" s="8">
        <v>-2.5832220934102174E-4</v>
      </c>
      <c r="M63" s="8">
        <v>2.3740335090731237E-4</v>
      </c>
      <c r="N63" s="8">
        <v>4.0507059164377455E-4</v>
      </c>
      <c r="O63" s="8">
        <v>6.2154015256498795E-4</v>
      </c>
      <c r="P63" s="8" t="s">
        <v>3</v>
      </c>
      <c r="Q63" s="56" t="str">
        <f t="shared" si="1"/>
        <v>OK</v>
      </c>
      <c r="S63" s="12">
        <f t="shared" si="2"/>
        <v>1E-3</v>
      </c>
      <c r="T63" s="11">
        <f t="shared" si="3"/>
        <v>10</v>
      </c>
      <c r="U63" s="11" t="str">
        <f t="shared" si="4"/>
        <v>mHz</v>
      </c>
      <c r="V63" s="12">
        <f t="shared" si="5"/>
        <v>1E-3</v>
      </c>
      <c r="W63" s="12">
        <f t="shared" si="6"/>
        <v>1E-3</v>
      </c>
      <c r="X63" s="13">
        <f t="shared" si="20"/>
        <v>1.0001627002970118E-3</v>
      </c>
      <c r="Y63" s="13">
        <f t="shared" si="21"/>
        <v>9.7490582951663742E-7</v>
      </c>
      <c r="Z63" s="13">
        <f t="shared" si="22"/>
        <v>-9.0108519425860378E-8</v>
      </c>
      <c r="AA63" s="13">
        <f t="shared" si="23"/>
        <v>1.1160456893593942E-6</v>
      </c>
      <c r="AB63" s="13">
        <f>SUMSQ(X63,Z63)^0.5</f>
        <v>1.000162704356124E-3</v>
      </c>
      <c r="AC63" s="14">
        <f t="shared" si="25"/>
        <v>9.7490583074518332E-7</v>
      </c>
      <c r="AD63" s="13">
        <f t="shared" si="7"/>
        <v>-9.0093860884134873E-5</v>
      </c>
      <c r="AE63" s="13">
        <f t="shared" si="26"/>
        <v>1.1158641323310429E-3</v>
      </c>
      <c r="AG63" s="14" t="str">
        <f t="shared" si="8"/>
        <v>10mHz1m</v>
      </c>
      <c r="AH63" s="12">
        <f>IFERROR(MATCH(AG63,'Ref Z'!$S$33:$S$1082,0),0)</f>
        <v>19</v>
      </c>
      <c r="AI63" s="14">
        <f>IF($AH63&gt;0,INDEX('Ref Z'!N$33:N$1082,$AH63),"")</f>
        <v>1.0001312293130295E-3</v>
      </c>
      <c r="AJ63" s="14">
        <f>IF($AH63&gt;0,INDEX('Ref Z'!O$33:O$1082,$AH63),"")</f>
        <v>1E-8</v>
      </c>
      <c r="AK63" s="14">
        <f>IF($AH63&gt;0,INDEX('Ref Z'!P$33:P$1082,$AH63),"")</f>
        <v>-7.1567727015480531E-8</v>
      </c>
      <c r="AL63" s="14">
        <f>IF($AH63&gt;0,INDEX('Ref Z'!Q$33:Q$1082,$AH63),"")</f>
        <v>5.0000000000000004E-8</v>
      </c>
      <c r="AM63" s="14">
        <f t="shared" si="9"/>
        <v>1.0001312318736633E-3</v>
      </c>
      <c r="AN63" s="14">
        <f t="shared" si="27"/>
        <v>1.0000000614471441E-8</v>
      </c>
      <c r="AO63" s="13">
        <f t="shared" si="28"/>
        <v>-7.1558336342004373E-5</v>
      </c>
      <c r="AP63" s="13">
        <f t="shared" si="29"/>
        <v>4.9993439144415921E-5</v>
      </c>
      <c r="AR63" s="14" t="str">
        <f t="shared" si="10"/>
        <v>10mHz1m1m</v>
      </c>
      <c r="AS63" s="14">
        <f t="shared" si="11"/>
        <v>-3.1470983982229486E-8</v>
      </c>
      <c r="AT63" s="14">
        <f t="shared" si="12"/>
        <v>1.8911171570566456E-3</v>
      </c>
      <c r="AU63" s="14">
        <f t="shared" si="13"/>
        <v>1.8540792410379847E-8</v>
      </c>
      <c r="AV63" s="14">
        <f t="shared" si="14"/>
        <v>1.8539102676366802E-3</v>
      </c>
      <c r="AX63" s="14" t="str">
        <f t="shared" si="15"/>
        <v>10mHz1m</v>
      </c>
      <c r="AY63" s="14" t="str">
        <f t="shared" si="16"/>
        <v>10mHz1m</v>
      </c>
      <c r="AZ63" s="14">
        <f t="shared" si="17"/>
        <v>19</v>
      </c>
      <c r="BB63" s="42">
        <f t="shared" si="30"/>
        <v>0.99996853263741636</v>
      </c>
      <c r="BC63" s="43">
        <f t="shared" si="31"/>
        <v>1.9495814575997406E-3</v>
      </c>
      <c r="BD63" s="43">
        <f t="shared" si="18"/>
        <v>1.85355245421305E-5</v>
      </c>
      <c r="BE63" s="42">
        <f t="shared" si="19"/>
        <v>2.2322881514824943E-3</v>
      </c>
      <c r="BF63" t="str">
        <f t="shared" si="32"/>
        <v>OK</v>
      </c>
    </row>
    <row r="64" spans="1:58" x14ac:dyDescent="0.25">
      <c r="A64" s="8">
        <f>A63</f>
        <v>1</v>
      </c>
      <c r="B64" s="44" t="str">
        <f>B63</f>
        <v>m</v>
      </c>
      <c r="C64" s="10">
        <f t="shared" ref="C64:C80" si="37">C46</f>
        <v>0.02</v>
      </c>
      <c r="D64" s="7">
        <f>D63</f>
        <v>1</v>
      </c>
      <c r="E64" s="7" t="str">
        <f>E63</f>
        <v>m</v>
      </c>
      <c r="F64" s="7">
        <v>1.0008764363260039</v>
      </c>
      <c r="G64" s="7">
        <v>1.4625195393177426E-3</v>
      </c>
      <c r="H64" s="7">
        <v>1.3970161964413027E-3</v>
      </c>
      <c r="I64" s="7">
        <v>9.0259884506414551E-4</v>
      </c>
      <c r="J64" s="8" t="s">
        <v>3</v>
      </c>
      <c r="L64" s="8">
        <v>9.5293662750118191E-4</v>
      </c>
      <c r="M64" s="8">
        <v>1.2699013282085278E-3</v>
      </c>
      <c r="N64" s="8">
        <v>1.5484548413970218E-3</v>
      </c>
      <c r="O64" s="8">
        <v>1.6783898010552241E-3</v>
      </c>
      <c r="P64" s="8" t="s">
        <v>3</v>
      </c>
      <c r="Q64" s="56" t="str">
        <f t="shared" si="1"/>
        <v>OK</v>
      </c>
      <c r="S64" s="12">
        <f t="shared" si="2"/>
        <v>1E-3</v>
      </c>
      <c r="T64" s="11">
        <f t="shared" si="3"/>
        <v>20</v>
      </c>
      <c r="U64" s="11" t="str">
        <f t="shared" si="4"/>
        <v>mHz</v>
      </c>
      <c r="V64" s="12">
        <f t="shared" si="5"/>
        <v>1E-3</v>
      </c>
      <c r="W64" s="12">
        <f t="shared" si="6"/>
        <v>1E-3</v>
      </c>
      <c r="X64" s="13">
        <f t="shared" si="20"/>
        <v>9.9992349969850263E-4</v>
      </c>
      <c r="Y64" s="13">
        <f t="shared" si="21"/>
        <v>1.9369080479650976E-6</v>
      </c>
      <c r="Z64" s="13">
        <f t="shared" si="22"/>
        <v>-1.514386449557191E-7</v>
      </c>
      <c r="AA64" s="13">
        <f t="shared" si="23"/>
        <v>1.9056959357141223E-6</v>
      </c>
      <c r="AB64" s="13">
        <f t="shared" ref="AB64:AB80" si="38">SUMSQ(X64,Z64)^0.5</f>
        <v>9.9992351116621136E-4</v>
      </c>
      <c r="AC64" s="14">
        <f t="shared" si="25"/>
        <v>1.9369080472549481E-6</v>
      </c>
      <c r="AD64" s="13">
        <f t="shared" si="7"/>
        <v>-1.5145022978610149E-4</v>
      </c>
      <c r="AE64" s="13">
        <f t="shared" si="26"/>
        <v>1.9058417120458428E-3</v>
      </c>
      <c r="AG64" s="14" t="str">
        <f t="shared" si="8"/>
        <v>20mHz1m</v>
      </c>
      <c r="AH64" s="12">
        <f>IFERROR(MATCH(AG64,'Ref Z'!$S$33:$S$1082,0),0)</f>
        <v>20</v>
      </c>
      <c r="AI64" s="14">
        <f>IF($AH64&gt;0,INDEX('Ref Z'!N$33:N$1082,$AH64),"")</f>
        <v>9.999955999759739E-4</v>
      </c>
      <c r="AJ64" s="14">
        <f>IF($AH64&gt;0,INDEX('Ref Z'!O$33:O$1082,$AH64),"")</f>
        <v>1E-8</v>
      </c>
      <c r="AK64" s="14">
        <f>IF($AH64&gt;0,INDEX('Ref Z'!P$33:P$1082,$AH64),"")</f>
        <v>-1.3225288949418833E-7</v>
      </c>
      <c r="AL64" s="14">
        <f>IF($AH64&gt;0,INDEX('Ref Z'!Q$33:Q$1082,$AH64),"")</f>
        <v>5.0000000000000004E-8</v>
      </c>
      <c r="AM64" s="14">
        <f t="shared" si="9"/>
        <v>9.9999560872142575E-4</v>
      </c>
      <c r="AN64" s="14">
        <f t="shared" si="27"/>
        <v>1.0000002098917427E-8</v>
      </c>
      <c r="AO64" s="13">
        <f t="shared" si="28"/>
        <v>-1.3225347064155913E-4</v>
      </c>
      <c r="AP64" s="13">
        <f t="shared" si="29"/>
        <v>5.000021914510752E-5</v>
      </c>
      <c r="AR64" s="14" t="str">
        <f t="shared" si="10"/>
        <v>20mHz1m1m</v>
      </c>
      <c r="AS64" s="14">
        <f t="shared" si="11"/>
        <v>7.2100277471271942E-8</v>
      </c>
      <c r="AT64" s="14">
        <f t="shared" si="12"/>
        <v>2.9250390786525792E-3</v>
      </c>
      <c r="AU64" s="14">
        <f t="shared" si="13"/>
        <v>1.9185755461530765E-8</v>
      </c>
      <c r="AV64" s="14">
        <f t="shared" si="14"/>
        <v>1.805197690820736E-3</v>
      </c>
      <c r="AX64" s="14" t="str">
        <f t="shared" si="15"/>
        <v>20mHz1m</v>
      </c>
      <c r="AY64" s="14" t="str">
        <f t="shared" si="16"/>
        <v>20mHz1m</v>
      </c>
      <c r="AZ64" s="14">
        <f t="shared" si="17"/>
        <v>20</v>
      </c>
      <c r="BB64" s="42">
        <f t="shared" si="30"/>
        <v>1.0000721030702941</v>
      </c>
      <c r="BC64" s="43">
        <f t="shared" si="31"/>
        <v>3.8738460128000642E-3</v>
      </c>
      <c r="BD64" s="43">
        <f t="shared" si="18"/>
        <v>1.9196759144542364E-5</v>
      </c>
      <c r="BE64" s="42">
        <f t="shared" si="19"/>
        <v>3.8120113519518636E-3</v>
      </c>
      <c r="BF64" t="str">
        <f t="shared" si="32"/>
        <v>OK</v>
      </c>
    </row>
    <row r="65" spans="1:58" x14ac:dyDescent="0.25">
      <c r="A65" s="8">
        <f t="shared" ref="A65:A80" si="39">A64</f>
        <v>1</v>
      </c>
      <c r="B65" s="44" t="str">
        <f t="shared" ref="B65:B80" si="40">B64</f>
        <v>m</v>
      </c>
      <c r="C65" s="10">
        <f t="shared" si="37"/>
        <v>0.05</v>
      </c>
      <c r="D65" s="7">
        <f t="shared" ref="D65:D80" si="41">D64</f>
        <v>1</v>
      </c>
      <c r="E65" s="7" t="str">
        <f t="shared" ref="E65:E80" si="42">E64</f>
        <v>m</v>
      </c>
      <c r="F65" s="7">
        <v>0.99967944956729038</v>
      </c>
      <c r="G65" s="7">
        <v>7.7474491719752318E-4</v>
      </c>
      <c r="H65" s="7">
        <v>8.6858625549042674E-4</v>
      </c>
      <c r="I65" s="7">
        <v>2.9822525248436788E-4</v>
      </c>
      <c r="J65" s="8" t="s">
        <v>3</v>
      </c>
      <c r="L65" s="8">
        <v>-3.0470469873897579E-4</v>
      </c>
      <c r="M65" s="8">
        <v>9.8803861308578212E-4</v>
      </c>
      <c r="N65" s="8">
        <v>9.4023127218047968E-4</v>
      </c>
      <c r="O65" s="8">
        <v>1.7374307873044917E-3</v>
      </c>
      <c r="P65" s="8" t="s">
        <v>3</v>
      </c>
      <c r="Q65" s="56" t="str">
        <f t="shared" si="1"/>
        <v>OK</v>
      </c>
      <c r="S65" s="12">
        <f t="shared" si="2"/>
        <v>1E-3</v>
      </c>
      <c r="T65" s="11">
        <f t="shared" si="3"/>
        <v>50</v>
      </c>
      <c r="U65" s="11" t="str">
        <f t="shared" si="4"/>
        <v>mHz</v>
      </c>
      <c r="V65" s="12">
        <f t="shared" si="5"/>
        <v>1E-3</v>
      </c>
      <c r="W65" s="12">
        <f t="shared" si="6"/>
        <v>1E-3</v>
      </c>
      <c r="X65" s="13">
        <f t="shared" si="20"/>
        <v>9.9998415426602941E-4</v>
      </c>
      <c r="Y65" s="13">
        <f t="shared" si="21"/>
        <v>1.2555675958194656E-6</v>
      </c>
      <c r="Z65" s="13">
        <f t="shared" si="22"/>
        <v>-7.1645016690052936E-8</v>
      </c>
      <c r="AA65" s="13">
        <f t="shared" si="23"/>
        <v>1.7628397663692724E-6</v>
      </c>
      <c r="AB65" s="13">
        <f t="shared" si="38"/>
        <v>9.9998415683257426E-4</v>
      </c>
      <c r="AC65" s="14">
        <f t="shared" si="25"/>
        <v>1.2555675989493948E-6</v>
      </c>
      <c r="AD65" s="13">
        <f t="shared" si="7"/>
        <v>-7.1646151853326502E-5</v>
      </c>
      <c r="AE65" s="13">
        <f t="shared" si="26"/>
        <v>1.7628676935480252E-3</v>
      </c>
      <c r="AG65" s="14" t="str">
        <f t="shared" si="8"/>
        <v>50mHz1m</v>
      </c>
      <c r="AH65" s="12">
        <f>IFERROR(MATCH(AG65,'Ref Z'!$S$33:$S$1082,0),0)</f>
        <v>21</v>
      </c>
      <c r="AI65" s="14">
        <f>IF($AH65&gt;0,INDEX('Ref Z'!N$33:N$1082,$AH65),"")</f>
        <v>9.999340704264397E-4</v>
      </c>
      <c r="AJ65" s="14">
        <f>IF($AH65&gt;0,INDEX('Ref Z'!O$33:O$1082,$AH65),"")</f>
        <v>1E-8</v>
      </c>
      <c r="AK65" s="14">
        <f>IF($AH65&gt;0,INDEX('Ref Z'!P$33:P$1082,$AH65),"")</f>
        <v>-8.188823404113597E-8</v>
      </c>
      <c r="AL65" s="14">
        <f>IF($AH65&gt;0,INDEX('Ref Z'!Q$33:Q$1082,$AH65),"")</f>
        <v>5.0000000000000004E-8</v>
      </c>
      <c r="AM65" s="14">
        <f t="shared" si="9"/>
        <v>9.999340737795021E-4</v>
      </c>
      <c r="AN65" s="14">
        <f t="shared" si="27"/>
        <v>1.0000000804788023E-8</v>
      </c>
      <c r="AO65" s="13">
        <f t="shared" si="28"/>
        <v>-8.1893633070378628E-5</v>
      </c>
      <c r="AP65" s="13">
        <f t="shared" si="29"/>
        <v>5.0003296367384331E-5</v>
      </c>
      <c r="AR65" s="14" t="str">
        <f t="shared" si="10"/>
        <v>50mHz1m1m</v>
      </c>
      <c r="AS65" s="14">
        <f t="shared" si="11"/>
        <v>-5.0083839589704429E-8</v>
      </c>
      <c r="AT65" s="14">
        <f t="shared" si="12"/>
        <v>1.549489834427315E-3</v>
      </c>
      <c r="AU65" s="14">
        <f t="shared" si="13"/>
        <v>-1.0243217351083034E-8</v>
      </c>
      <c r="AV65" s="14">
        <f t="shared" si="14"/>
        <v>5.9645050706446702E-4</v>
      </c>
      <c r="AX65" s="14" t="str">
        <f t="shared" si="15"/>
        <v>50mHz1m</v>
      </c>
      <c r="AY65" s="14" t="str">
        <f t="shared" si="16"/>
        <v>50mHz1m</v>
      </c>
      <c r="AZ65" s="14">
        <f t="shared" si="17"/>
        <v>21</v>
      </c>
      <c r="BB65" s="42">
        <f t="shared" si="30"/>
        <v>0.99994991615344109</v>
      </c>
      <c r="BC65" s="43">
        <f t="shared" si="31"/>
        <v>2.5113206710167865E-3</v>
      </c>
      <c r="BD65" s="43">
        <f t="shared" si="18"/>
        <v>-1.0247481217052126E-5</v>
      </c>
      <c r="BE65" s="42">
        <f t="shared" si="19"/>
        <v>3.5260899519820735E-3</v>
      </c>
      <c r="BF65" t="str">
        <f t="shared" si="32"/>
        <v>OK</v>
      </c>
    </row>
    <row r="66" spans="1:58" x14ac:dyDescent="0.25">
      <c r="A66" s="8">
        <f t="shared" si="39"/>
        <v>1</v>
      </c>
      <c r="B66" s="44" t="str">
        <f t="shared" si="40"/>
        <v>m</v>
      </c>
      <c r="C66" s="10">
        <f t="shared" si="37"/>
        <v>0.1</v>
      </c>
      <c r="D66" s="7">
        <f t="shared" si="41"/>
        <v>1</v>
      </c>
      <c r="E66" s="7" t="str">
        <f t="shared" si="42"/>
        <v>m</v>
      </c>
      <c r="F66" s="7">
        <v>1.0010316495093154</v>
      </c>
      <c r="G66" s="7">
        <v>7.5600912867645196E-4</v>
      </c>
      <c r="H66" s="7">
        <v>-1.5311098380120099E-3</v>
      </c>
      <c r="I66" s="7">
        <v>1.3364900101749239E-3</v>
      </c>
      <c r="J66" s="8" t="s">
        <v>3</v>
      </c>
      <c r="L66" s="8">
        <v>9.5598452036576317E-4</v>
      </c>
      <c r="M66" s="8">
        <v>7.2867045282406758E-4</v>
      </c>
      <c r="N66" s="8">
        <v>-1.4171207185491605E-3</v>
      </c>
      <c r="O66" s="8">
        <v>6.4246806077463726E-4</v>
      </c>
      <c r="P66" s="8" t="s">
        <v>3</v>
      </c>
      <c r="Q66" s="56" t="str">
        <f t="shared" si="1"/>
        <v>OK</v>
      </c>
      <c r="S66" s="12">
        <f t="shared" si="2"/>
        <v>1E-3</v>
      </c>
      <c r="T66" s="11">
        <f t="shared" si="3"/>
        <v>100</v>
      </c>
      <c r="U66" s="11" t="str">
        <f t="shared" si="4"/>
        <v>mHz</v>
      </c>
      <c r="V66" s="12">
        <f t="shared" si="5"/>
        <v>1E-3</v>
      </c>
      <c r="W66" s="12">
        <f t="shared" si="6"/>
        <v>1E-3</v>
      </c>
      <c r="X66" s="13">
        <f t="shared" si="20"/>
        <v>1.0000756649889498E-3</v>
      </c>
      <c r="Y66" s="13">
        <f t="shared" si="21"/>
        <v>1.0500049673506119E-6</v>
      </c>
      <c r="Z66" s="13">
        <f t="shared" si="22"/>
        <v>-1.1398911946284944E-7</v>
      </c>
      <c r="AA66" s="13">
        <f t="shared" si="23"/>
        <v>1.4828926988871753E-6</v>
      </c>
      <c r="AB66" s="13">
        <f t="shared" si="38"/>
        <v>1.0000756714852179E-3</v>
      </c>
      <c r="AC66" s="14">
        <f t="shared" si="25"/>
        <v>1.050004974133781E-6</v>
      </c>
      <c r="AD66" s="13">
        <f t="shared" si="7"/>
        <v>-1.1398049463635038E-4</v>
      </c>
      <c r="AE66" s="13">
        <f t="shared" si="26"/>
        <v>1.482780489882235E-3</v>
      </c>
      <c r="AG66" s="14" t="str">
        <f t="shared" si="8"/>
        <v>100mHz1m</v>
      </c>
      <c r="AH66" s="12">
        <f>IFERROR(MATCH(AG66,'Ref Z'!$S$33:$S$1082,0),0)</f>
        <v>22</v>
      </c>
      <c r="AI66" s="14">
        <f>IF($AH66&gt;0,INDEX('Ref Z'!N$33:N$1082,$AH66),"")</f>
        <v>1.0000742115529313E-3</v>
      </c>
      <c r="AJ66" s="14">
        <f>IF($AH66&gt;0,INDEX('Ref Z'!O$33:O$1082,$AH66),"")</f>
        <v>1E-8</v>
      </c>
      <c r="AK66" s="14">
        <f>IF($AH66&gt;0,INDEX('Ref Z'!P$33:P$1082,$AH66),"")</f>
        <v>-9.2355213813703472E-8</v>
      </c>
      <c r="AL66" s="14">
        <f>IF($AH66&gt;0,INDEX('Ref Z'!Q$33:Q$1082,$AH66),"")</f>
        <v>5.0000000000000004E-8</v>
      </c>
      <c r="AM66" s="14">
        <f t="shared" si="9"/>
        <v>1.0000742158173576E-3</v>
      </c>
      <c r="AN66" s="14">
        <f t="shared" si="27"/>
        <v>1.0000001023386302E-8</v>
      </c>
      <c r="AO66" s="13">
        <f t="shared" si="28"/>
        <v>-9.2348360235937845E-5</v>
      </c>
      <c r="AP66" s="13">
        <f t="shared" si="29"/>
        <v>4.999628927984899E-5</v>
      </c>
      <c r="AR66" s="14" t="str">
        <f t="shared" si="10"/>
        <v>100mHz1m1m</v>
      </c>
      <c r="AS66" s="14">
        <f t="shared" si="11"/>
        <v>-1.4534360184576683E-9</v>
      </c>
      <c r="AT66" s="14">
        <f t="shared" si="12"/>
        <v>1.5120182573859723E-3</v>
      </c>
      <c r="AU66" s="14">
        <f t="shared" si="13"/>
        <v>2.1633905649145967E-8</v>
      </c>
      <c r="AV66" s="14">
        <f t="shared" si="14"/>
        <v>2.6729800208174907E-3</v>
      </c>
      <c r="AX66" s="14" t="str">
        <f t="shared" si="15"/>
        <v>100mHz1m</v>
      </c>
      <c r="AY66" s="14" t="str">
        <f t="shared" si="16"/>
        <v>100mHz1m</v>
      </c>
      <c r="AZ66" s="14">
        <f t="shared" si="17"/>
        <v>22</v>
      </c>
      <c r="BB66" s="42">
        <f t="shared" si="30"/>
        <v>0.99999854444228387</v>
      </c>
      <c r="BC66" s="43">
        <f t="shared" si="31"/>
        <v>2.0998779133927885E-3</v>
      </c>
      <c r="BD66" s="43">
        <f t="shared" si="18"/>
        <v>2.1632134400412537E-5</v>
      </c>
      <c r="BE66" s="42">
        <f t="shared" si="19"/>
        <v>2.9659823926725115E-3</v>
      </c>
      <c r="BF66" t="str">
        <f t="shared" si="32"/>
        <v>OK</v>
      </c>
    </row>
    <row r="67" spans="1:58" x14ac:dyDescent="0.25">
      <c r="A67" s="8">
        <f t="shared" si="39"/>
        <v>1</v>
      </c>
      <c r="B67" s="44" t="str">
        <f t="shared" si="40"/>
        <v>m</v>
      </c>
      <c r="C67" s="10">
        <f t="shared" si="37"/>
        <v>0.2</v>
      </c>
      <c r="D67" s="7">
        <f t="shared" si="41"/>
        <v>1</v>
      </c>
      <c r="E67" s="7" t="str">
        <f t="shared" si="42"/>
        <v>m</v>
      </c>
      <c r="F67" s="7">
        <v>1.0015759693282893</v>
      </c>
      <c r="G67" s="7">
        <v>3.4590504906349174E-4</v>
      </c>
      <c r="H67" s="7">
        <v>-1.0915020050378604E-3</v>
      </c>
      <c r="I67" s="7">
        <v>1.2758402972682856E-3</v>
      </c>
      <c r="J67" s="8" t="s">
        <v>3</v>
      </c>
      <c r="L67" s="8">
        <v>1.616470064608167E-3</v>
      </c>
      <c r="M67" s="8">
        <v>1.6676856122892489E-3</v>
      </c>
      <c r="N67" s="8">
        <v>-1.0629810857865083E-3</v>
      </c>
      <c r="O67" s="8">
        <v>9.7688168659938192E-4</v>
      </c>
      <c r="P67" s="8" t="s">
        <v>3</v>
      </c>
      <c r="Q67" s="56" t="str">
        <f t="shared" si="1"/>
        <v>OK</v>
      </c>
      <c r="S67" s="12">
        <f t="shared" si="2"/>
        <v>1E-3</v>
      </c>
      <c r="T67" s="11">
        <f t="shared" si="3"/>
        <v>200</v>
      </c>
      <c r="U67" s="11" t="str">
        <f t="shared" si="4"/>
        <v>mHz</v>
      </c>
      <c r="V67" s="12">
        <f t="shared" si="5"/>
        <v>1E-3</v>
      </c>
      <c r="W67" s="12">
        <f t="shared" si="6"/>
        <v>1E-3</v>
      </c>
      <c r="X67" s="13">
        <f t="shared" si="20"/>
        <v>9.999594992636811E-4</v>
      </c>
      <c r="Y67" s="13">
        <f t="shared" si="21"/>
        <v>1.7031810251421264E-6</v>
      </c>
      <c r="Z67" s="13">
        <f t="shared" si="22"/>
        <v>-2.8520919251352099E-8</v>
      </c>
      <c r="AA67" s="13">
        <f t="shared" si="23"/>
        <v>1.6068809208360402E-6</v>
      </c>
      <c r="AB67" s="13">
        <f t="shared" si="38"/>
        <v>9.9995949967041911E-4</v>
      </c>
      <c r="AC67" s="14">
        <f t="shared" si="25"/>
        <v>1.7031810250659999E-6</v>
      </c>
      <c r="AD67" s="13">
        <f t="shared" si="7"/>
        <v>-2.8522074408632985E-5</v>
      </c>
      <c r="AE67" s="13">
        <f t="shared" si="26"/>
        <v>1.6069460027594586E-3</v>
      </c>
      <c r="AG67" s="14" t="str">
        <f t="shared" si="8"/>
        <v>200mHz1m</v>
      </c>
      <c r="AH67" s="12">
        <f>IFERROR(MATCH(AG67,'Ref Z'!$S$33:$S$1082,0),0)</f>
        <v>23</v>
      </c>
      <c r="AI67" s="14">
        <f>IF($AH67&gt;0,INDEX('Ref Z'!N$33:N$1082,$AH67),"")</f>
        <v>1.0000245811457129E-3</v>
      </c>
      <c r="AJ67" s="14">
        <f>IF($AH67&gt;0,INDEX('Ref Z'!O$33:O$1082,$AH67),"")</f>
        <v>1E-8</v>
      </c>
      <c r="AK67" s="14">
        <f>IF($AH67&gt;0,INDEX('Ref Z'!P$33:P$1082,$AH67),"")</f>
        <v>6.4289437604129902E-8</v>
      </c>
      <c r="AL67" s="14">
        <f>IF($AH67&gt;0,INDEX('Ref Z'!Q$33:Q$1082,$AH67),"")</f>
        <v>5.0000000000000004E-8</v>
      </c>
      <c r="AM67" s="14">
        <f t="shared" si="9"/>
        <v>1.000024583212228E-3</v>
      </c>
      <c r="AN67" s="14">
        <f t="shared" si="27"/>
        <v>1.0000000495951418E-8</v>
      </c>
      <c r="AO67" s="13">
        <f t="shared" si="28"/>
        <v>6.4287857246375478E-5</v>
      </c>
      <c r="AP67" s="13">
        <f t="shared" si="29"/>
        <v>4.9998770770416735E-5</v>
      </c>
      <c r="AR67" s="14" t="str">
        <f t="shared" si="10"/>
        <v>200mHz1m1m</v>
      </c>
      <c r="AS67" s="14">
        <f t="shared" si="11"/>
        <v>6.5081882031801583E-8</v>
      </c>
      <c r="AT67" s="14">
        <f t="shared" si="12"/>
        <v>6.918100981992577E-4</v>
      </c>
      <c r="AU67" s="14">
        <f t="shared" si="13"/>
        <v>9.2810356855481998E-8</v>
      </c>
      <c r="AV67" s="14">
        <f t="shared" si="14"/>
        <v>2.5516805950264445E-3</v>
      </c>
      <c r="AX67" s="14" t="str">
        <f t="shared" si="15"/>
        <v>200mHz1m</v>
      </c>
      <c r="AY67" s="14" t="str">
        <f t="shared" si="16"/>
        <v>200mHz1m</v>
      </c>
      <c r="AZ67" s="14">
        <f t="shared" si="17"/>
        <v>23</v>
      </c>
      <c r="BB67" s="42">
        <f t="shared" si="30"/>
        <v>1.0000650861778206</v>
      </c>
      <c r="BC67" s="43">
        <f t="shared" si="31"/>
        <v>3.4062929908945535E-3</v>
      </c>
      <c r="BD67" s="43">
        <f t="shared" si="18"/>
        <v>9.2809931655008469E-5</v>
      </c>
      <c r="BE67" s="42">
        <f t="shared" si="19"/>
        <v>3.2142808993952223E-3</v>
      </c>
      <c r="BF67" t="str">
        <f t="shared" si="32"/>
        <v>OK</v>
      </c>
    </row>
    <row r="68" spans="1:58" x14ac:dyDescent="0.25">
      <c r="A68" s="8">
        <f t="shared" si="39"/>
        <v>1</v>
      </c>
      <c r="B68" s="44" t="str">
        <f t="shared" si="40"/>
        <v>m</v>
      </c>
      <c r="C68" s="10">
        <f t="shared" si="37"/>
        <v>0.5</v>
      </c>
      <c r="D68" s="7">
        <f t="shared" si="41"/>
        <v>1</v>
      </c>
      <c r="E68" s="7" t="str">
        <f t="shared" si="42"/>
        <v>m</v>
      </c>
      <c r="F68" s="7">
        <v>0.99915630652577392</v>
      </c>
      <c r="G68" s="7">
        <v>1.3003110793628064E-3</v>
      </c>
      <c r="H68" s="7">
        <v>7.8112209403512439E-4</v>
      </c>
      <c r="I68" s="7">
        <v>1.0752748705691597E-3</v>
      </c>
      <c r="J68" s="8" t="s">
        <v>3</v>
      </c>
      <c r="L68" s="8">
        <v>-7.9601001168792677E-4</v>
      </c>
      <c r="M68" s="8">
        <v>1.6757318554647576E-3</v>
      </c>
      <c r="N68" s="8">
        <v>5.2492815209378247E-4</v>
      </c>
      <c r="O68" s="8">
        <v>1.7894853376505483E-3</v>
      </c>
      <c r="P68" s="8" t="s">
        <v>3</v>
      </c>
      <c r="Q68" s="56" t="str">
        <f t="shared" si="1"/>
        <v>OK</v>
      </c>
      <c r="S68" s="12">
        <f t="shared" si="2"/>
        <v>1E-3</v>
      </c>
      <c r="T68" s="11">
        <f t="shared" si="3"/>
        <v>500</v>
      </c>
      <c r="U68" s="11" t="str">
        <f t="shared" si="4"/>
        <v>mHz</v>
      </c>
      <c r="V68" s="12">
        <f t="shared" si="5"/>
        <v>1E-3</v>
      </c>
      <c r="W68" s="12">
        <f t="shared" si="6"/>
        <v>1E-3</v>
      </c>
      <c r="X68" s="13">
        <f t="shared" si="20"/>
        <v>9.9995231653746196E-4</v>
      </c>
      <c r="Y68" s="13">
        <f t="shared" si="21"/>
        <v>2.1210577914175337E-6</v>
      </c>
      <c r="Z68" s="13">
        <f t="shared" si="22"/>
        <v>2.5619394194134194E-7</v>
      </c>
      <c r="AA68" s="13">
        <f t="shared" si="23"/>
        <v>2.0876958161915781E-6</v>
      </c>
      <c r="AB68" s="13">
        <f t="shared" si="38"/>
        <v>9.9995234935669431E-4</v>
      </c>
      <c r="AC68" s="14">
        <f t="shared" si="25"/>
        <v>2.121057789244823E-6</v>
      </c>
      <c r="AD68" s="13">
        <f t="shared" si="7"/>
        <v>2.5620615313218736E-4</v>
      </c>
      <c r="AE68" s="13">
        <f t="shared" si="26"/>
        <v>2.0877953031882969E-3</v>
      </c>
      <c r="AG68" s="14" t="str">
        <f t="shared" si="8"/>
        <v>500mHz1m</v>
      </c>
      <c r="AH68" s="12">
        <f>IFERROR(MATCH(AG68,'Ref Z'!$S$33:$S$1082,0),0)</f>
        <v>24</v>
      </c>
      <c r="AI68" s="14">
        <f>IF($AH68&gt;0,INDEX('Ref Z'!N$33:N$1082,$AH68),"")</f>
        <v>1.0000510830676832E-3</v>
      </c>
      <c r="AJ68" s="14">
        <f>IF($AH68&gt;0,INDEX('Ref Z'!O$33:O$1082,$AH68),"")</f>
        <v>1E-8</v>
      </c>
      <c r="AK68" s="14">
        <f>IF($AH68&gt;0,INDEX('Ref Z'!P$33:P$1082,$AH68),"")</f>
        <v>1.5698418417119227E-7</v>
      </c>
      <c r="AL68" s="14">
        <f>IF($AH68&gt;0,INDEX('Ref Z'!Q$33:Q$1082,$AH68),"")</f>
        <v>5.0000000000000004E-8</v>
      </c>
      <c r="AM68" s="14">
        <f t="shared" si="9"/>
        <v>1.0000510953890708E-3</v>
      </c>
      <c r="AN68" s="14">
        <f t="shared" si="27"/>
        <v>1.0000002956981468E-8</v>
      </c>
      <c r="AO68" s="13">
        <f t="shared" si="28"/>
        <v>1.569761640577363E-4</v>
      </c>
      <c r="AP68" s="13">
        <f t="shared" si="29"/>
        <v>4.9997444769710559E-5</v>
      </c>
      <c r="AR68" s="14" t="str">
        <f t="shared" si="10"/>
        <v>500mHz1m1m</v>
      </c>
      <c r="AS68" s="14">
        <f t="shared" si="11"/>
        <v>9.876653022126633E-8</v>
      </c>
      <c r="AT68" s="14">
        <f t="shared" si="12"/>
        <v>2.6006221587448392E-3</v>
      </c>
      <c r="AU68" s="14">
        <f t="shared" si="13"/>
        <v>-9.9209757770149664E-8</v>
      </c>
      <c r="AV68" s="14">
        <f t="shared" si="14"/>
        <v>2.1505497417195658E-3</v>
      </c>
      <c r="AX68" s="14" t="str">
        <f t="shared" si="15"/>
        <v>500mHz1m</v>
      </c>
      <c r="AY68" s="14" t="str">
        <f t="shared" si="16"/>
        <v>500mHz1m</v>
      </c>
      <c r="AZ68" s="14">
        <f t="shared" si="17"/>
        <v>24</v>
      </c>
      <c r="BB68" s="42">
        <f t="shared" si="30"/>
        <v>1.0000987507379127</v>
      </c>
      <c r="BC68" s="43">
        <f t="shared" si="31"/>
        <v>4.2419106229783926E-3</v>
      </c>
      <c r="BD68" s="43">
        <f t="shared" si="18"/>
        <v>-9.9229989074451052E-5</v>
      </c>
      <c r="BE68" s="42">
        <f t="shared" si="19"/>
        <v>4.1758899239017246E-3</v>
      </c>
      <c r="BF68" t="str">
        <f t="shared" si="32"/>
        <v>OK</v>
      </c>
    </row>
    <row r="69" spans="1:58" x14ac:dyDescent="0.25">
      <c r="A69" s="8">
        <f t="shared" si="39"/>
        <v>1</v>
      </c>
      <c r="B69" s="44" t="str">
        <f t="shared" si="40"/>
        <v>m</v>
      </c>
      <c r="C69" s="10">
        <f t="shared" si="37"/>
        <v>1</v>
      </c>
      <c r="D69" s="7">
        <f t="shared" si="41"/>
        <v>1</v>
      </c>
      <c r="E69" s="7" t="str">
        <f t="shared" si="42"/>
        <v>m</v>
      </c>
      <c r="F69" s="7">
        <v>0.99912501516197427</v>
      </c>
      <c r="G69" s="7">
        <v>1.1167525815637535E-3</v>
      </c>
      <c r="H69" s="7">
        <v>1.7621195948194599E-3</v>
      </c>
      <c r="I69" s="7">
        <v>1.407075596215848E-3</v>
      </c>
      <c r="J69" s="8" t="s">
        <v>3</v>
      </c>
      <c r="L69" s="8">
        <v>-9.9849554058336156E-4</v>
      </c>
      <c r="M69" s="8">
        <v>4.3928450546135817E-4</v>
      </c>
      <c r="N69" s="8">
        <v>1.8615989695272216E-3</v>
      </c>
      <c r="O69" s="8">
        <v>1.188972848472937E-3</v>
      </c>
      <c r="P69" s="8" t="s">
        <v>3</v>
      </c>
      <c r="Q69" s="56" t="str">
        <f t="shared" si="1"/>
        <v>OK</v>
      </c>
      <c r="S69" s="12">
        <f t="shared" si="2"/>
        <v>1E-3</v>
      </c>
      <c r="T69" s="11">
        <f t="shared" si="3"/>
        <v>1</v>
      </c>
      <c r="U69" s="11" t="str">
        <f t="shared" si="4"/>
        <v>Hz</v>
      </c>
      <c r="V69" s="12">
        <f t="shared" si="5"/>
        <v>1E-3</v>
      </c>
      <c r="W69" s="12">
        <f t="shared" si="6"/>
        <v>1E-3</v>
      </c>
      <c r="X69" s="13">
        <f t="shared" si="20"/>
        <v>1.0001235107025576E-3</v>
      </c>
      <c r="Y69" s="13">
        <f t="shared" si="21"/>
        <v>1.2000446679885453E-6</v>
      </c>
      <c r="Z69" s="13">
        <f t="shared" si="22"/>
        <v>-9.9479374707761759E-8</v>
      </c>
      <c r="AA69" s="13">
        <f t="shared" si="23"/>
        <v>1.8421504194478892E-6</v>
      </c>
      <c r="AB69" s="13">
        <f t="shared" si="38"/>
        <v>1.0001235156500195E-3</v>
      </c>
      <c r="AC69" s="14">
        <f t="shared" si="25"/>
        <v>1.2000446760409394E-6</v>
      </c>
      <c r="AD69" s="13">
        <f t="shared" si="7"/>
        <v>-9.9467089129628904E-5</v>
      </c>
      <c r="AE69" s="13">
        <f t="shared" si="26"/>
        <v>1.841922907897008E-3</v>
      </c>
      <c r="AG69" s="14" t="str">
        <f t="shared" si="8"/>
        <v>1Hz1m</v>
      </c>
      <c r="AH69" s="12">
        <f>IFERROR(MATCH(AG69,'Ref Z'!$S$33:$S$1082,0),0)</f>
        <v>25</v>
      </c>
      <c r="AI69" s="14">
        <f>IF($AH69&gt;0,INDEX('Ref Z'!N$33:N$1082,$AH69),"")</f>
        <v>1.0001873031061917E-3</v>
      </c>
      <c r="AJ69" s="14">
        <f>IF($AH69&gt;0,INDEX('Ref Z'!O$33:O$1082,$AH69),"")</f>
        <v>1E-8</v>
      </c>
      <c r="AK69" s="14">
        <f>IF($AH69&gt;0,INDEX('Ref Z'!P$33:P$1082,$AH69),"")</f>
        <v>-1.4964819297748992E-8</v>
      </c>
      <c r="AL69" s="14">
        <f>IF($AH69&gt;0,INDEX('Ref Z'!Q$33:Q$1082,$AH69),"")</f>
        <v>5.0000000000000004E-8</v>
      </c>
      <c r="AM69" s="14">
        <f t="shared" si="9"/>
        <v>1.0001873032181436E-3</v>
      </c>
      <c r="AN69" s="14">
        <f t="shared" si="27"/>
        <v>1.0000000026863433E-8</v>
      </c>
      <c r="AO69" s="13">
        <f t="shared" si="28"/>
        <v>-1.4962016864398714E-5</v>
      </c>
      <c r="AP69" s="13">
        <f t="shared" si="29"/>
        <v>4.9990636587517435E-5</v>
      </c>
      <c r="AR69" s="14" t="str">
        <f t="shared" si="10"/>
        <v>1Hz1m1m</v>
      </c>
      <c r="AS69" s="14">
        <f t="shared" si="11"/>
        <v>6.3792403634044606E-8</v>
      </c>
      <c r="AT69" s="14">
        <f t="shared" si="12"/>
        <v>2.2335051631498931E-3</v>
      </c>
      <c r="AU69" s="14">
        <f t="shared" si="13"/>
        <v>8.451455541001277E-8</v>
      </c>
      <c r="AV69" s="14">
        <f t="shared" si="14"/>
        <v>2.8141511928758797E-3</v>
      </c>
      <c r="AX69" s="14" t="str">
        <f t="shared" si="15"/>
        <v>1Hz1m</v>
      </c>
      <c r="AY69" s="14" t="str">
        <f t="shared" si="16"/>
        <v>1Hz1m</v>
      </c>
      <c r="AZ69" s="14">
        <f t="shared" si="17"/>
        <v>25</v>
      </c>
      <c r="BB69" s="42">
        <f t="shared" si="30"/>
        <v>1.000063779690334</v>
      </c>
      <c r="BC69" s="43">
        <f t="shared" si="31"/>
        <v>2.3996607203739372E-3</v>
      </c>
      <c r="BD69" s="43">
        <f t="shared" si="18"/>
        <v>8.4505072265230195E-5</v>
      </c>
      <c r="BE69" s="42">
        <f t="shared" si="19"/>
        <v>3.6841849924087013E-3</v>
      </c>
      <c r="BF69" t="str">
        <f t="shared" si="32"/>
        <v>OK</v>
      </c>
    </row>
    <row r="70" spans="1:58" x14ac:dyDescent="0.25">
      <c r="A70" s="8">
        <f t="shared" si="39"/>
        <v>1</v>
      </c>
      <c r="B70" s="44" t="str">
        <f t="shared" si="40"/>
        <v>m</v>
      </c>
      <c r="C70" s="10">
        <f t="shared" si="37"/>
        <v>2</v>
      </c>
      <c r="D70" s="7">
        <f t="shared" si="41"/>
        <v>1</v>
      </c>
      <c r="E70" s="7" t="str">
        <f t="shared" si="42"/>
        <v>m</v>
      </c>
      <c r="F70" s="7">
        <v>0.99840330832965252</v>
      </c>
      <c r="G70" s="7">
        <v>1.3308111004354986E-3</v>
      </c>
      <c r="H70" s="7">
        <v>-4.630556272409742E-4</v>
      </c>
      <c r="I70" s="7">
        <v>1.3971281642569571E-3</v>
      </c>
      <c r="J70" s="8" t="s">
        <v>3</v>
      </c>
      <c r="L70" s="8">
        <v>-1.4154283695027707E-3</v>
      </c>
      <c r="M70" s="8">
        <v>1.4368541103064803E-3</v>
      </c>
      <c r="N70" s="8">
        <v>-2.909586336068989E-4</v>
      </c>
      <c r="O70" s="8">
        <v>1.1067551501516807E-3</v>
      </c>
      <c r="P70" s="8" t="s">
        <v>3</v>
      </c>
      <c r="Q70" s="56" t="str">
        <f t="shared" si="1"/>
        <v>OK</v>
      </c>
      <c r="S70" s="12">
        <f t="shared" si="2"/>
        <v>1E-3</v>
      </c>
      <c r="T70" s="11">
        <f t="shared" si="3"/>
        <v>2</v>
      </c>
      <c r="U70" s="11" t="str">
        <f t="shared" si="4"/>
        <v>Hz</v>
      </c>
      <c r="V70" s="12">
        <f t="shared" si="5"/>
        <v>1E-3</v>
      </c>
      <c r="W70" s="12">
        <f t="shared" si="6"/>
        <v>1E-3</v>
      </c>
      <c r="X70" s="13">
        <f t="shared" si="20"/>
        <v>9.9981873669915543E-4</v>
      </c>
      <c r="Y70" s="13">
        <f t="shared" si="21"/>
        <v>1.9584708114615775E-6</v>
      </c>
      <c r="Z70" s="13">
        <f t="shared" si="22"/>
        <v>-1.720969936340753E-7</v>
      </c>
      <c r="AA70" s="13">
        <f t="shared" si="23"/>
        <v>1.7823787671949203E-6</v>
      </c>
      <c r="AB70" s="13">
        <f t="shared" si="38"/>
        <v>9.9981875151052761E-4</v>
      </c>
      <c r="AC70" s="14">
        <f t="shared" si="25"/>
        <v>1.9584708064788529E-6</v>
      </c>
      <c r="AD70" s="13">
        <f t="shared" si="7"/>
        <v>-1.721281924587723E-4</v>
      </c>
      <c r="AE70" s="13">
        <f t="shared" si="26"/>
        <v>1.7827018846936992E-3</v>
      </c>
      <c r="AG70" s="14" t="str">
        <f t="shared" si="8"/>
        <v>2Hz1m</v>
      </c>
      <c r="AH70" s="12">
        <f>IFERROR(MATCH(AG70,'Ref Z'!$S$33:$S$1082,0),0)</f>
        <v>26</v>
      </c>
      <c r="AI70" s="14">
        <f>IF($AH70&gt;0,INDEX('Ref Z'!N$33:N$1082,$AH70),"")</f>
        <v>9.9991573396975529E-4</v>
      </c>
      <c r="AJ70" s="14">
        <f>IF($AH70&gt;0,INDEX('Ref Z'!O$33:O$1082,$AH70),"")</f>
        <v>1E-8</v>
      </c>
      <c r="AK70" s="14">
        <f>IF($AH70&gt;0,INDEX('Ref Z'!P$33:P$1082,$AH70),"")</f>
        <v>-1.768498317098446E-7</v>
      </c>
      <c r="AL70" s="14">
        <f>IF($AH70&gt;0,INDEX('Ref Z'!Q$33:Q$1082,$AH70),"")</f>
        <v>5.0000000000000004E-8</v>
      </c>
      <c r="AM70" s="14">
        <f t="shared" si="9"/>
        <v>9.9991574960900452E-4</v>
      </c>
      <c r="AN70" s="14">
        <f t="shared" si="27"/>
        <v>1.0000003753735333E-8</v>
      </c>
      <c r="AO70" s="13">
        <f t="shared" si="28"/>
        <v>-1.7686473355481045E-4</v>
      </c>
      <c r="AP70" s="13">
        <f t="shared" si="29"/>
        <v>5.0004212123675637E-5</v>
      </c>
      <c r="AR70" s="14" t="str">
        <f t="shared" si="10"/>
        <v>2Hz1m1m</v>
      </c>
      <c r="AS70" s="14">
        <f t="shared" si="11"/>
        <v>9.6997270599861671E-8</v>
      </c>
      <c r="AT70" s="14">
        <f t="shared" si="12"/>
        <v>2.6616222008897824E-3</v>
      </c>
      <c r="AU70" s="14">
        <f t="shared" si="13"/>
        <v>-4.752838075769305E-9</v>
      </c>
      <c r="AV70" s="14">
        <f t="shared" si="14"/>
        <v>2.7942563289612603E-3</v>
      </c>
      <c r="AX70" s="14" t="str">
        <f t="shared" si="15"/>
        <v>2Hz1m</v>
      </c>
      <c r="AY70" s="14" t="str">
        <f t="shared" si="16"/>
        <v>2Hz1m</v>
      </c>
      <c r="AZ70" s="14">
        <f t="shared" si="17"/>
        <v>26</v>
      </c>
      <c r="BB70" s="42">
        <f t="shared" si="30"/>
        <v>1.0000970156824227</v>
      </c>
      <c r="BC70" s="43">
        <f t="shared" si="31"/>
        <v>3.9172844107510868E-3</v>
      </c>
      <c r="BD70" s="43">
        <f t="shared" si="18"/>
        <v>-4.7365410960381507E-6</v>
      </c>
      <c r="BE70" s="42">
        <f t="shared" si="19"/>
        <v>3.5657544026463711E-3</v>
      </c>
      <c r="BF70" t="str">
        <f t="shared" si="32"/>
        <v>OK</v>
      </c>
    </row>
    <row r="71" spans="1:58" x14ac:dyDescent="0.25">
      <c r="A71" s="8">
        <f t="shared" si="39"/>
        <v>1</v>
      </c>
      <c r="B71" s="44" t="str">
        <f t="shared" si="40"/>
        <v>m</v>
      </c>
      <c r="C71" s="10">
        <f t="shared" si="37"/>
        <v>5</v>
      </c>
      <c r="D71" s="7">
        <f t="shared" si="41"/>
        <v>1</v>
      </c>
      <c r="E71" s="7" t="str">
        <f t="shared" si="42"/>
        <v>m</v>
      </c>
      <c r="F71" s="7">
        <v>1.0013961803066258</v>
      </c>
      <c r="G71" s="7">
        <v>1.2859355195859862E-3</v>
      </c>
      <c r="H71" s="7">
        <v>-5.0787538537041665E-4</v>
      </c>
      <c r="I71" s="7">
        <v>1.6865840552868271E-3</v>
      </c>
      <c r="J71" s="8" t="s">
        <v>3</v>
      </c>
      <c r="L71" s="8">
        <v>1.341231010292495E-3</v>
      </c>
      <c r="M71" s="8">
        <v>1.3188303393177291E-3</v>
      </c>
      <c r="N71" s="8">
        <v>-7.3887051349456651E-4</v>
      </c>
      <c r="O71" s="8">
        <v>2.093326731415462E-4</v>
      </c>
      <c r="P71" s="8" t="s">
        <v>3</v>
      </c>
      <c r="Q71" s="56" t="str">
        <f t="shared" si="1"/>
        <v>OK</v>
      </c>
      <c r="S71" s="12">
        <f t="shared" si="2"/>
        <v>1E-3</v>
      </c>
      <c r="T71" s="11">
        <f t="shared" si="3"/>
        <v>5</v>
      </c>
      <c r="U71" s="11" t="str">
        <f t="shared" si="4"/>
        <v>Hz</v>
      </c>
      <c r="V71" s="12">
        <f t="shared" si="5"/>
        <v>1E-3</v>
      </c>
      <c r="W71" s="12">
        <f t="shared" si="6"/>
        <v>1E-3</v>
      </c>
      <c r="X71" s="13">
        <f t="shared" si="20"/>
        <v>1.0000549492963334E-3</v>
      </c>
      <c r="Y71" s="13">
        <f t="shared" si="21"/>
        <v>1.8419944691659084E-6</v>
      </c>
      <c r="Z71" s="13">
        <f t="shared" si="22"/>
        <v>2.3099512812414986E-7</v>
      </c>
      <c r="AA71" s="13">
        <f t="shared" si="23"/>
        <v>1.699525211225872E-6</v>
      </c>
      <c r="AB71" s="13">
        <f t="shared" si="38"/>
        <v>1.0000549759742417E-3</v>
      </c>
      <c r="AC71" s="14">
        <f t="shared" si="25"/>
        <v>1.8419944618587184E-6</v>
      </c>
      <c r="AD71" s="13">
        <f t="shared" si="7"/>
        <v>2.3098243169397749E-4</v>
      </c>
      <c r="AE71" s="13">
        <f t="shared" si="26"/>
        <v>1.6994317912272349E-3</v>
      </c>
      <c r="AG71" s="14" t="str">
        <f t="shared" si="8"/>
        <v>5Hz1m</v>
      </c>
      <c r="AH71" s="12">
        <f>IFERROR(MATCH(AG71,'Ref Z'!$S$33:$S$1082,0),0)</f>
        <v>27</v>
      </c>
      <c r="AI71" s="14">
        <f>IF($AH71&gt;0,INDEX('Ref Z'!N$33:N$1082,$AH71),"")</f>
        <v>1.0000690055238038E-3</v>
      </c>
      <c r="AJ71" s="14">
        <f>IF($AH71&gt;0,INDEX('Ref Z'!O$33:O$1082,$AH71),"")</f>
        <v>1E-8</v>
      </c>
      <c r="AK71" s="14">
        <f>IF($AH71&gt;0,INDEX('Ref Z'!P$33:P$1082,$AH71),"")</f>
        <v>1.9580125386236735E-7</v>
      </c>
      <c r="AL71" s="14">
        <f>IF($AH71&gt;0,INDEX('Ref Z'!Q$33:Q$1082,$AH71),"")</f>
        <v>5.0000000000000004E-8</v>
      </c>
      <c r="AM71" s="14">
        <f t="shared" si="9"/>
        <v>1.0000690246915465E-3</v>
      </c>
      <c r="AN71" s="14">
        <f t="shared" si="27"/>
        <v>1.0000004599939621E-8</v>
      </c>
      <c r="AO71" s="13">
        <f t="shared" si="28"/>
        <v>1.9578774092487779E-4</v>
      </c>
      <c r="AP71" s="13">
        <f t="shared" si="29"/>
        <v>4.9996548083701993E-5</v>
      </c>
      <c r="AR71" s="14" t="str">
        <f t="shared" si="10"/>
        <v>5Hz1m1m</v>
      </c>
      <c r="AS71" s="14">
        <f t="shared" si="11"/>
        <v>1.4056227470382945E-8</v>
      </c>
      <c r="AT71" s="14">
        <f t="shared" si="12"/>
        <v>2.5718710391914134E-3</v>
      </c>
      <c r="AU71" s="14">
        <f t="shared" si="13"/>
        <v>-3.5193874261782504E-8</v>
      </c>
      <c r="AV71" s="14">
        <f t="shared" si="14"/>
        <v>3.3731681109442258E-3</v>
      </c>
      <c r="AX71" s="14" t="str">
        <f t="shared" si="15"/>
        <v>5Hz1m</v>
      </c>
      <c r="AY71" s="14" t="str">
        <f t="shared" si="16"/>
        <v>5Hz1m</v>
      </c>
      <c r="AZ71" s="14">
        <f t="shared" si="17"/>
        <v>27</v>
      </c>
      <c r="BB71" s="42">
        <f t="shared" si="30"/>
        <v>1.0000140479450053</v>
      </c>
      <c r="BC71" s="43">
        <f t="shared" si="31"/>
        <v>3.6837482263647947E-3</v>
      </c>
      <c r="BD71" s="43">
        <f t="shared" si="18"/>
        <v>-3.5194690769099692E-5</v>
      </c>
      <c r="BE71" s="42">
        <f t="shared" si="19"/>
        <v>3.399231281768794E-3</v>
      </c>
      <c r="BF71" t="str">
        <f t="shared" si="32"/>
        <v>OK</v>
      </c>
    </row>
    <row r="72" spans="1:58" x14ac:dyDescent="0.25">
      <c r="A72" s="8">
        <f t="shared" si="39"/>
        <v>1</v>
      </c>
      <c r="B72" s="44" t="str">
        <f t="shared" si="40"/>
        <v>m</v>
      </c>
      <c r="C72" s="10">
        <f t="shared" si="37"/>
        <v>10</v>
      </c>
      <c r="D72" s="7">
        <f t="shared" si="41"/>
        <v>1</v>
      </c>
      <c r="E72" s="7" t="str">
        <f t="shared" si="42"/>
        <v>m</v>
      </c>
      <c r="F72" s="7">
        <v>0.99865193754418435</v>
      </c>
      <c r="G72" s="7">
        <v>1.0506204143641779E-3</v>
      </c>
      <c r="H72" s="7">
        <v>-1.0611501879073254E-3</v>
      </c>
      <c r="I72" s="7">
        <v>2.9514907284980521E-4</v>
      </c>
      <c r="J72" s="8" t="s">
        <v>3</v>
      </c>
      <c r="L72" s="8">
        <v>-1.588039050240552E-3</v>
      </c>
      <c r="M72" s="8">
        <v>1.8125000862142663E-3</v>
      </c>
      <c r="N72" s="8">
        <v>-1.3052536371091882E-3</v>
      </c>
      <c r="O72" s="8">
        <v>1.2500637391678615E-3</v>
      </c>
      <c r="P72" s="8" t="s">
        <v>3</v>
      </c>
      <c r="Q72" s="56" t="str">
        <f t="shared" si="1"/>
        <v>OK</v>
      </c>
      <c r="S72" s="12">
        <f t="shared" si="2"/>
        <v>1E-3</v>
      </c>
      <c r="T72" s="11">
        <f t="shared" si="3"/>
        <v>10</v>
      </c>
      <c r="U72" s="11" t="str">
        <f t="shared" si="4"/>
        <v>Hz</v>
      </c>
      <c r="V72" s="12">
        <f t="shared" si="5"/>
        <v>1E-3</v>
      </c>
      <c r="W72" s="12">
        <f t="shared" si="6"/>
        <v>1E-3</v>
      </c>
      <c r="X72" s="13">
        <f t="shared" si="20"/>
        <v>1.0002399765944251E-3</v>
      </c>
      <c r="Y72" s="13">
        <f t="shared" si="21"/>
        <v>2.0949844432848375E-6</v>
      </c>
      <c r="Z72" s="13">
        <f t="shared" si="22"/>
        <v>2.4410344920186287E-7</v>
      </c>
      <c r="AA72" s="13">
        <f t="shared" si="23"/>
        <v>1.2844346332867373E-6</v>
      </c>
      <c r="AB72" s="13">
        <f t="shared" si="38"/>
        <v>1.0002400063805238E-3</v>
      </c>
      <c r="AC72" s="14">
        <f t="shared" si="25"/>
        <v>2.0949844043489251E-6</v>
      </c>
      <c r="AD72" s="13">
        <f t="shared" si="7"/>
        <v>2.440448792967458E-4</v>
      </c>
      <c r="AE72" s="13">
        <f t="shared" si="26"/>
        <v>1.2841264982403997E-3</v>
      </c>
      <c r="AG72" s="14" t="str">
        <f t="shared" si="8"/>
        <v>10Hz1m</v>
      </c>
      <c r="AH72" s="12">
        <f>IFERROR(MATCH(AG72,'Ref Z'!$S$33:$S$1082,0),0)</f>
        <v>28</v>
      </c>
      <c r="AI72" s="14">
        <f>IF($AH72&gt;0,INDEX('Ref Z'!N$33:N$1082,$AH72),"")</f>
        <v>1.0001867584924099E-3</v>
      </c>
      <c r="AJ72" s="14">
        <f>IF($AH72&gt;0,INDEX('Ref Z'!O$33:O$1082,$AH72),"")</f>
        <v>1E-8</v>
      </c>
      <c r="AK72" s="14">
        <f>IF($AH72&gt;0,INDEX('Ref Z'!P$33:P$1082,$AH72),"")</f>
        <v>1.4427432814896034E-7</v>
      </c>
      <c r="AL72" s="14">
        <f>IF($AH72&gt;0,INDEX('Ref Z'!Q$33:Q$1082,$AH72),"")</f>
        <v>5.0000000000000004E-8</v>
      </c>
      <c r="AM72" s="14">
        <f t="shared" si="9"/>
        <v>1.0001867688980072E-3</v>
      </c>
      <c r="AN72" s="14">
        <f t="shared" si="27"/>
        <v>1.0000002496876736E-8</v>
      </c>
      <c r="AO72" s="13">
        <f t="shared" si="28"/>
        <v>1.4424738772364151E-4</v>
      </c>
      <c r="AP72" s="13">
        <f t="shared" si="29"/>
        <v>4.9990662799622858E-5</v>
      </c>
      <c r="AR72" s="14" t="str">
        <f t="shared" si="10"/>
        <v>10Hz1m1m</v>
      </c>
      <c r="AS72" s="14">
        <f t="shared" si="11"/>
        <v>-5.3218102015256327E-8</v>
      </c>
      <c r="AT72" s="14">
        <f t="shared" si="12"/>
        <v>2.1012408287521514E-3</v>
      </c>
      <c r="AU72" s="14">
        <f t="shared" si="13"/>
        <v>-9.982912105290253E-8</v>
      </c>
      <c r="AV72" s="14">
        <f t="shared" si="14"/>
        <v>5.9029814781718444E-4</v>
      </c>
      <c r="AX72" s="14" t="str">
        <f t="shared" si="15"/>
        <v>10Hz1m</v>
      </c>
      <c r="AY72" s="14" t="str">
        <f t="shared" si="16"/>
        <v>10Hz1m</v>
      </c>
      <c r="AZ72" s="14">
        <f t="shared" si="17"/>
        <v>28</v>
      </c>
      <c r="BB72" s="42">
        <f t="shared" si="30"/>
        <v>0.99994677529175302</v>
      </c>
      <c r="BC72" s="43">
        <f t="shared" si="31"/>
        <v>4.189198329994248E-3</v>
      </c>
      <c r="BD72" s="43">
        <f t="shared" si="18"/>
        <v>-9.9797491573104291E-5</v>
      </c>
      <c r="BE72" s="42">
        <f t="shared" si="19"/>
        <v>2.5687394808153962E-3</v>
      </c>
      <c r="BF72" t="str">
        <f t="shared" si="32"/>
        <v>OK</v>
      </c>
    </row>
    <row r="73" spans="1:58" x14ac:dyDescent="0.25">
      <c r="A73" s="8">
        <f t="shared" si="39"/>
        <v>1</v>
      </c>
      <c r="B73" s="44" t="str">
        <f t="shared" si="40"/>
        <v>m</v>
      </c>
      <c r="C73" s="10">
        <f t="shared" si="37"/>
        <v>20</v>
      </c>
      <c r="D73" s="7">
        <f t="shared" si="41"/>
        <v>1</v>
      </c>
      <c r="E73" s="7" t="str">
        <f t="shared" si="42"/>
        <v>m</v>
      </c>
      <c r="F73" s="7">
        <v>1.0004456310712859</v>
      </c>
      <c r="G73" s="7">
        <v>6.5325050938654279E-4</v>
      </c>
      <c r="H73" s="7">
        <v>1.7091350861890072E-3</v>
      </c>
      <c r="I73" s="7">
        <v>1.888934194020612E-3</v>
      </c>
      <c r="J73" s="8" t="s">
        <v>3</v>
      </c>
      <c r="L73" s="8">
        <v>4.2383289790199426E-4</v>
      </c>
      <c r="M73" s="8">
        <v>3.5970338131563202E-4</v>
      </c>
      <c r="N73" s="8">
        <v>1.6377570460022594E-3</v>
      </c>
      <c r="O73" s="8">
        <v>1.9047291094114577E-3</v>
      </c>
      <c r="P73" s="8" t="s">
        <v>3</v>
      </c>
      <c r="Q73" s="56" t="str">
        <f t="shared" si="1"/>
        <v>OK</v>
      </c>
      <c r="S73" s="12">
        <f t="shared" si="2"/>
        <v>1E-3</v>
      </c>
      <c r="T73" s="11">
        <f t="shared" si="3"/>
        <v>20</v>
      </c>
      <c r="U73" s="11" t="str">
        <f t="shared" si="4"/>
        <v>Hz</v>
      </c>
      <c r="V73" s="12">
        <f t="shared" si="5"/>
        <v>1E-3</v>
      </c>
      <c r="W73" s="12">
        <f t="shared" si="6"/>
        <v>1E-3</v>
      </c>
      <c r="X73" s="13">
        <f t="shared" si="20"/>
        <v>1.000021798173384E-3</v>
      </c>
      <c r="Y73" s="13">
        <f t="shared" si="21"/>
        <v>7.4573638140007394E-7</v>
      </c>
      <c r="Z73" s="13">
        <f t="shared" si="22"/>
        <v>7.1378040186747794E-8</v>
      </c>
      <c r="AA73" s="13">
        <f t="shared" si="23"/>
        <v>2.6825482977161222E-6</v>
      </c>
      <c r="AB73" s="13">
        <f t="shared" si="38"/>
        <v>1.0000218007207408E-3</v>
      </c>
      <c r="AC73" s="14">
        <f t="shared" si="25"/>
        <v>7.4573640408092239E-7</v>
      </c>
      <c r="AD73" s="13">
        <f t="shared" si="7"/>
        <v>7.1376484188555666E-5</v>
      </c>
      <c r="AE73" s="13">
        <f t="shared" si="26"/>
        <v>2.6824898111996835E-3</v>
      </c>
      <c r="AG73" s="14" t="str">
        <f t="shared" si="8"/>
        <v>20Hz1m</v>
      </c>
      <c r="AH73" s="12">
        <f>IFERROR(MATCH(AG73,'Ref Z'!$S$33:$S$1082,0),0)</f>
        <v>29</v>
      </c>
      <c r="AI73" s="14">
        <f>IF($AH73&gt;0,INDEX('Ref Z'!N$33:N$1082,$AH73),"")</f>
        <v>1.0000573070164396E-3</v>
      </c>
      <c r="AJ73" s="14">
        <f>IF($AH73&gt;0,INDEX('Ref Z'!O$33:O$1082,$AH73),"")</f>
        <v>1E-8</v>
      </c>
      <c r="AK73" s="14">
        <f>IF($AH73&gt;0,INDEX('Ref Z'!P$33:P$1082,$AH73),"")</f>
        <v>1.5312946337684256E-7</v>
      </c>
      <c r="AL73" s="14">
        <f>IF($AH73&gt;0,INDEX('Ref Z'!Q$33:Q$1082,$AH73),"")</f>
        <v>5.0000000000000004E-8</v>
      </c>
      <c r="AM73" s="14">
        <f t="shared" si="9"/>
        <v>1.000057318740084E-3</v>
      </c>
      <c r="AN73" s="14">
        <f t="shared" si="27"/>
        <v>1.0000002813512966E-8</v>
      </c>
      <c r="AO73" s="13">
        <f t="shared" si="28"/>
        <v>1.5312068729034378E-4</v>
      </c>
      <c r="AP73" s="13">
        <f t="shared" si="29"/>
        <v>4.9997133664587864E-5</v>
      </c>
      <c r="AR73" s="14" t="str">
        <f t="shared" si="10"/>
        <v>20Hz1m1m</v>
      </c>
      <c r="AS73" s="14">
        <f t="shared" si="11"/>
        <v>3.5508843055590683E-8</v>
      </c>
      <c r="AT73" s="14">
        <f t="shared" si="12"/>
        <v>1.3065010188113557E-3</v>
      </c>
      <c r="AU73" s="14">
        <f t="shared" si="13"/>
        <v>8.1751423190094761E-8</v>
      </c>
      <c r="AV73" s="14">
        <f t="shared" si="14"/>
        <v>3.7778683883720986E-3</v>
      </c>
      <c r="AX73" s="14" t="str">
        <f t="shared" si="15"/>
        <v>20Hz1m</v>
      </c>
      <c r="AY73" s="14" t="str">
        <f t="shared" si="16"/>
        <v>20Hz1m</v>
      </c>
      <c r="AZ73" s="14">
        <f t="shared" si="17"/>
        <v>29</v>
      </c>
      <c r="BB73" s="42">
        <f t="shared" si="30"/>
        <v>1.0000355172450417</v>
      </c>
      <c r="BC73" s="43">
        <f t="shared" si="31"/>
        <v>1.4914208453500409E-3</v>
      </c>
      <c r="BD73" s="43">
        <f t="shared" si="18"/>
        <v>8.1744203101788109E-5</v>
      </c>
      <c r="BE73" s="42">
        <f t="shared" si="19"/>
        <v>5.3652125831261457E-3</v>
      </c>
      <c r="BF73" t="str">
        <f t="shared" si="32"/>
        <v>OK</v>
      </c>
    </row>
    <row r="74" spans="1:58" x14ac:dyDescent="0.25">
      <c r="A74" s="8">
        <f t="shared" si="39"/>
        <v>1</v>
      </c>
      <c r="B74" s="44" t="str">
        <f t="shared" si="40"/>
        <v>m</v>
      </c>
      <c r="C74" s="10">
        <f t="shared" si="37"/>
        <v>50</v>
      </c>
      <c r="D74" s="7">
        <f t="shared" si="41"/>
        <v>1</v>
      </c>
      <c r="E74" s="7" t="str">
        <f t="shared" si="42"/>
        <v>m</v>
      </c>
      <c r="F74" s="7">
        <v>1.0000640434568644</v>
      </c>
      <c r="G74" s="7">
        <v>1.0504865948787019E-3</v>
      </c>
      <c r="H74" s="7">
        <v>1.7803026604160411E-4</v>
      </c>
      <c r="I74" s="7">
        <v>1.19602045130262E-3</v>
      </c>
      <c r="J74" s="8" t="s">
        <v>3</v>
      </c>
      <c r="L74" s="8">
        <v>-4.2970266567622803E-5</v>
      </c>
      <c r="M74" s="8">
        <v>1.4376687072092604E-3</v>
      </c>
      <c r="N74" s="8">
        <v>-1.0296234417539923E-4</v>
      </c>
      <c r="O74" s="8">
        <v>1.8850618191844179E-3</v>
      </c>
      <c r="P74" s="8" t="s">
        <v>3</v>
      </c>
      <c r="Q74" s="56" t="str">
        <f t="shared" si="1"/>
        <v>OK</v>
      </c>
      <c r="S74" s="12">
        <f t="shared" si="2"/>
        <v>1E-3</v>
      </c>
      <c r="T74" s="11">
        <f t="shared" si="3"/>
        <v>50</v>
      </c>
      <c r="U74" s="11" t="str">
        <f t="shared" si="4"/>
        <v>Hz</v>
      </c>
      <c r="V74" s="12">
        <f t="shared" si="5"/>
        <v>1E-3</v>
      </c>
      <c r="W74" s="12">
        <f t="shared" si="6"/>
        <v>1E-3</v>
      </c>
      <c r="X74" s="13">
        <f t="shared" si="20"/>
        <v>1.000107013723432E-3</v>
      </c>
      <c r="Y74" s="13">
        <f t="shared" si="21"/>
        <v>1.7805654713344848E-6</v>
      </c>
      <c r="Z74" s="13">
        <f t="shared" si="22"/>
        <v>2.8099261021700335E-7</v>
      </c>
      <c r="AA74" s="13">
        <f t="shared" si="23"/>
        <v>2.2324701525621774E-6</v>
      </c>
      <c r="AB74" s="13">
        <f t="shared" si="38"/>
        <v>1.0001070531976304E-3</v>
      </c>
      <c r="AC74" s="14">
        <f t="shared" si="25"/>
        <v>1.780565511534732E-6</v>
      </c>
      <c r="AD74" s="13">
        <f t="shared" si="7"/>
        <v>2.8096253597603639E-4</v>
      </c>
      <c r="AE74" s="13">
        <f t="shared" si="26"/>
        <v>2.2322311530166283E-3</v>
      </c>
      <c r="AG74" s="14" t="str">
        <f t="shared" si="8"/>
        <v>50Hz1m</v>
      </c>
      <c r="AH74" s="12">
        <f>IFERROR(MATCH(AG74,'Ref Z'!$S$33:$S$1082,0),0)</f>
        <v>30</v>
      </c>
      <c r="AI74" s="14">
        <f>IF($AH74&gt;0,INDEX('Ref Z'!N$33:N$1082,$AH74),"")</f>
        <v>1.0000715246927803E-3</v>
      </c>
      <c r="AJ74" s="14">
        <f>IF($AH74&gt;0,INDEX('Ref Z'!O$33:O$1082,$AH74),"")</f>
        <v>1E-8</v>
      </c>
      <c r="AK74" s="14">
        <f>IF($AH74&gt;0,INDEX('Ref Z'!P$33:P$1082,$AH74),"")</f>
        <v>3.4996453346554013E-7</v>
      </c>
      <c r="AL74" s="14">
        <f>IF($AH74&gt;0,INDEX('Ref Z'!Q$33:Q$1082,$AH74),"")</f>
        <v>5.0000000000000004E-8</v>
      </c>
      <c r="AM74" s="14">
        <f t="shared" si="9"/>
        <v>1.0000715859259861E-3</v>
      </c>
      <c r="AN74" s="14">
        <f t="shared" si="27"/>
        <v>1.0000014694906192E-8</v>
      </c>
      <c r="AO74" s="13">
        <f t="shared" si="28"/>
        <v>3.4993948986575794E-4</v>
      </c>
      <c r="AP74" s="13">
        <f t="shared" si="29"/>
        <v>4.9996418021136485E-5</v>
      </c>
      <c r="AR74" s="14" t="str">
        <f t="shared" si="10"/>
        <v>50Hz1m1m</v>
      </c>
      <c r="AS74" s="14">
        <f t="shared" si="11"/>
        <v>-3.5489030651703057E-8</v>
      </c>
      <c r="AT74" s="14">
        <f t="shared" si="12"/>
        <v>2.1009731897812024E-3</v>
      </c>
      <c r="AU74" s="14">
        <f t="shared" si="13"/>
        <v>6.897192324853678E-8</v>
      </c>
      <c r="AV74" s="14">
        <f t="shared" si="14"/>
        <v>2.3920409031278063E-3</v>
      </c>
      <c r="AX74" s="14" t="str">
        <f t="shared" si="15"/>
        <v>50Hz1m</v>
      </c>
      <c r="AY74" s="14" t="str">
        <f t="shared" si="16"/>
        <v>50Hz1m</v>
      </c>
      <c r="AZ74" s="14">
        <f t="shared" si="17"/>
        <v>30</v>
      </c>
      <c r="BB74" s="42">
        <f t="shared" si="30"/>
        <v>0.99996453652483408</v>
      </c>
      <c r="BC74" s="43">
        <f t="shared" si="31"/>
        <v>3.5608901539471603E-3</v>
      </c>
      <c r="BD74" s="43">
        <f t="shared" si="18"/>
        <v>6.897695388972155E-5</v>
      </c>
      <c r="BE74" s="42">
        <f t="shared" si="19"/>
        <v>4.4647422460660285E-3</v>
      </c>
      <c r="BF74" t="str">
        <f t="shared" si="32"/>
        <v>OK</v>
      </c>
    </row>
    <row r="75" spans="1:58" x14ac:dyDescent="0.25">
      <c r="A75" s="8">
        <f t="shared" si="39"/>
        <v>1</v>
      </c>
      <c r="B75" s="44" t="str">
        <f t="shared" si="40"/>
        <v>m</v>
      </c>
      <c r="C75" s="10">
        <f t="shared" si="37"/>
        <v>100</v>
      </c>
      <c r="D75" s="7">
        <f t="shared" si="41"/>
        <v>1</v>
      </c>
      <c r="E75" s="7" t="str">
        <f t="shared" si="42"/>
        <v>m</v>
      </c>
      <c r="F75" s="7">
        <v>0.99956174197992864</v>
      </c>
      <c r="G75" s="7">
        <v>8.6806787257467021E-4</v>
      </c>
      <c r="H75" s="7">
        <v>1.8547091448176714E-4</v>
      </c>
      <c r="I75" s="7">
        <v>1.3856786841439795E-3</v>
      </c>
      <c r="J75" s="8" t="s">
        <v>3</v>
      </c>
      <c r="L75" s="8">
        <v>-6.2320701726112284E-4</v>
      </c>
      <c r="M75" s="8">
        <v>1.5786826360517554E-3</v>
      </c>
      <c r="N75" s="8">
        <v>-6.3969549429119675E-4</v>
      </c>
      <c r="O75" s="8">
        <v>4.3534613597667597E-4</v>
      </c>
      <c r="P75" s="8" t="s">
        <v>3</v>
      </c>
      <c r="Q75" s="56" t="str">
        <f t="shared" si="1"/>
        <v>OK</v>
      </c>
      <c r="S75" s="12">
        <f t="shared" si="2"/>
        <v>1E-3</v>
      </c>
      <c r="T75" s="11">
        <f t="shared" si="3"/>
        <v>100</v>
      </c>
      <c r="U75" s="11" t="str">
        <f t="shared" si="4"/>
        <v>Hz</v>
      </c>
      <c r="V75" s="12">
        <f t="shared" si="5"/>
        <v>1E-3</v>
      </c>
      <c r="W75" s="12">
        <f t="shared" si="6"/>
        <v>1E-3</v>
      </c>
      <c r="X75" s="13">
        <f t="shared" si="20"/>
        <v>1.0001849489971897E-3</v>
      </c>
      <c r="Y75" s="13">
        <f t="shared" si="21"/>
        <v>1.8016050335097406E-6</v>
      </c>
      <c r="Z75" s="13">
        <f t="shared" si="22"/>
        <v>8.251664087729639E-7</v>
      </c>
      <c r="AA75" s="13">
        <f t="shared" si="23"/>
        <v>1.4524571159937264E-6</v>
      </c>
      <c r="AB75" s="13">
        <f t="shared" si="38"/>
        <v>1.0001852893839786E-3</v>
      </c>
      <c r="AC75" s="14">
        <f t="shared" si="25"/>
        <v>1.8016048188908736E-6</v>
      </c>
      <c r="AD75" s="13">
        <f t="shared" si="7"/>
        <v>8.2501363611247095E-4</v>
      </c>
      <c r="AE75" s="13">
        <f t="shared" si="26"/>
        <v>1.4521883071267156E-3</v>
      </c>
      <c r="AG75" s="14" t="str">
        <f t="shared" si="8"/>
        <v>100Hz1m</v>
      </c>
      <c r="AH75" s="12">
        <f>IFERROR(MATCH(AG75,'Ref Z'!$S$33:$S$1082,0),0)</f>
        <v>31</v>
      </c>
      <c r="AI75" s="14">
        <f>IF($AH75&gt;0,INDEX('Ref Z'!N$33:N$1082,$AH75),"")</f>
        <v>1.0002649663684721E-3</v>
      </c>
      <c r="AJ75" s="14">
        <f>IF($AH75&gt;0,INDEX('Ref Z'!O$33:O$1082,$AH75),"")</f>
        <v>1E-8</v>
      </c>
      <c r="AK75" s="14">
        <f>IF($AH75&gt;0,INDEX('Ref Z'!P$33:P$1082,$AH75),"")</f>
        <v>9.0588935951600074E-7</v>
      </c>
      <c r="AL75" s="14">
        <f>IF($AH75&gt;0,INDEX('Ref Z'!Q$33:Q$1082,$AH75),"")</f>
        <v>5.0000000000000004E-8</v>
      </c>
      <c r="AM75" s="14">
        <f t="shared" si="9"/>
        <v>1.0002653765774621E-3</v>
      </c>
      <c r="AN75" s="14">
        <f t="shared" si="27"/>
        <v>1.0000098423533653E-8</v>
      </c>
      <c r="AO75" s="13">
        <f t="shared" si="28"/>
        <v>9.0564914528058836E-4</v>
      </c>
      <c r="AP75" s="13">
        <f t="shared" si="29"/>
        <v>4.9986715011844111E-5</v>
      </c>
      <c r="AR75" s="14" t="str">
        <f t="shared" si="10"/>
        <v>100Hz1m1m</v>
      </c>
      <c r="AS75" s="14">
        <f t="shared" si="11"/>
        <v>8.001737128232253E-8</v>
      </c>
      <c r="AT75" s="14">
        <f t="shared" si="12"/>
        <v>1.7361357451781399E-3</v>
      </c>
      <c r="AU75" s="14">
        <f t="shared" si="13"/>
        <v>8.0722950743036841E-8</v>
      </c>
      <c r="AV75" s="14">
        <f t="shared" si="14"/>
        <v>2.7713573687390019E-3</v>
      </c>
      <c r="AX75" s="14" t="str">
        <f t="shared" si="15"/>
        <v>100Hz1m</v>
      </c>
      <c r="AY75" s="14" t="str">
        <f t="shared" si="16"/>
        <v>100Hz1m</v>
      </c>
      <c r="AZ75" s="14">
        <f t="shared" si="17"/>
        <v>31</v>
      </c>
      <c r="BB75" s="42">
        <f t="shared" si="30"/>
        <v>1.0000800723569259</v>
      </c>
      <c r="BC75" s="43">
        <f t="shared" si="31"/>
        <v>3.6022675571098311E-3</v>
      </c>
      <c r="BD75" s="43">
        <f t="shared" si="18"/>
        <v>8.0635509168117407E-5</v>
      </c>
      <c r="BE75" s="42">
        <f t="shared" si="19"/>
        <v>2.9048067386832984E-3</v>
      </c>
      <c r="BF75" t="str">
        <f t="shared" si="32"/>
        <v>OK</v>
      </c>
    </row>
    <row r="76" spans="1:58" x14ac:dyDescent="0.25">
      <c r="A76" s="8">
        <f t="shared" si="39"/>
        <v>1</v>
      </c>
      <c r="B76" s="44" t="str">
        <f t="shared" si="40"/>
        <v>m</v>
      </c>
      <c r="C76" s="10">
        <f t="shared" si="37"/>
        <v>200</v>
      </c>
      <c r="D76" s="7">
        <f t="shared" si="41"/>
        <v>1</v>
      </c>
      <c r="E76" s="7" t="str">
        <f t="shared" si="42"/>
        <v>m</v>
      </c>
      <c r="F76" s="7">
        <v>1.0008282305541356</v>
      </c>
      <c r="G76" s="7">
        <v>3.1790943762871805E-4</v>
      </c>
      <c r="H76" s="7">
        <v>2.9004263202161372E-3</v>
      </c>
      <c r="I76" s="7">
        <v>3.4946178007819179E-4</v>
      </c>
      <c r="J76" s="8" t="s">
        <v>3</v>
      </c>
      <c r="L76" s="8">
        <v>1.144323060651362E-4</v>
      </c>
      <c r="M76" s="8">
        <v>1.7176541598249941E-3</v>
      </c>
      <c r="N76" s="8">
        <v>1.1071662480874203E-3</v>
      </c>
      <c r="O76" s="8">
        <v>1.7618999789951504E-4</v>
      </c>
      <c r="P76" s="8" t="s">
        <v>3</v>
      </c>
      <c r="Q76" s="56" t="str">
        <f t="shared" si="1"/>
        <v>OK</v>
      </c>
      <c r="S76" s="12">
        <f t="shared" si="2"/>
        <v>1E-3</v>
      </c>
      <c r="T76" s="11">
        <f t="shared" si="3"/>
        <v>200</v>
      </c>
      <c r="U76" s="11" t="str">
        <f t="shared" si="4"/>
        <v>Hz</v>
      </c>
      <c r="V76" s="12">
        <f t="shared" si="5"/>
        <v>1E-3</v>
      </c>
      <c r="W76" s="12">
        <f t="shared" si="6"/>
        <v>1E-3</v>
      </c>
      <c r="X76" s="13">
        <f t="shared" si="20"/>
        <v>1.0007137982480706E-3</v>
      </c>
      <c r="Y76" s="13">
        <f t="shared" si="21"/>
        <v>1.7468263288883397E-6</v>
      </c>
      <c r="Z76" s="13">
        <f t="shared" si="22"/>
        <v>1.7932600721287169E-6</v>
      </c>
      <c r="AA76" s="13">
        <f t="shared" si="23"/>
        <v>3.9136485674527498E-7</v>
      </c>
      <c r="AB76" s="13">
        <f t="shared" si="38"/>
        <v>1.0007154049907329E-3</v>
      </c>
      <c r="AC76" s="14">
        <f t="shared" si="25"/>
        <v>1.7468236649773729E-6</v>
      </c>
      <c r="AD76" s="13">
        <f t="shared" si="7"/>
        <v>1.7919790411292321E-3</v>
      </c>
      <c r="AE76" s="13">
        <f t="shared" si="26"/>
        <v>3.9109695400041421E-4</v>
      </c>
      <c r="AG76" s="14" t="str">
        <f t="shared" si="8"/>
        <v>200Hz1m</v>
      </c>
      <c r="AH76" s="12">
        <f>IFERROR(MATCH(AG76,'Ref Z'!$S$33:$S$1082,0),0)</f>
        <v>32</v>
      </c>
      <c r="AI76" s="14">
        <f>IF($AH76&gt;0,INDEX('Ref Z'!N$33:N$1082,$AH76),"")</f>
        <v>1.0006981703183874E-3</v>
      </c>
      <c r="AJ76" s="14">
        <f>IF($AH76&gt;0,INDEX('Ref Z'!O$33:O$1082,$AH76),"")</f>
        <v>1E-8</v>
      </c>
      <c r="AK76" s="14">
        <f>IF($AH76&gt;0,INDEX('Ref Z'!P$33:P$1082,$AH76),"")</f>
        <v>1.7680211636419047E-6</v>
      </c>
      <c r="AL76" s="14">
        <f>IF($AH76&gt;0,INDEX('Ref Z'!Q$33:Q$1082,$AH76),"")</f>
        <v>5.0000000000000004E-8</v>
      </c>
      <c r="AM76" s="14">
        <f t="shared" si="9"/>
        <v>1.0006997321761425E-3</v>
      </c>
      <c r="AN76" s="14">
        <f t="shared" si="27"/>
        <v>1.0000374576445229E-8</v>
      </c>
      <c r="AO76" s="13">
        <f t="shared" si="28"/>
        <v>1.766785806587484E-3</v>
      </c>
      <c r="AP76" s="13">
        <f t="shared" si="29"/>
        <v>4.9964962990967213E-5</v>
      </c>
      <c r="AR76" s="14" t="str">
        <f t="shared" si="10"/>
        <v>200Hz1m1m</v>
      </c>
      <c r="AS76" s="14">
        <f t="shared" si="11"/>
        <v>-1.5627929683204381E-8</v>
      </c>
      <c r="AT76" s="14">
        <f t="shared" si="12"/>
        <v>6.358188753360748E-4</v>
      </c>
      <c r="AU76" s="14">
        <f t="shared" si="13"/>
        <v>-2.5238908486812164E-8</v>
      </c>
      <c r="AV76" s="14">
        <f t="shared" si="14"/>
        <v>6.9892356194484813E-4</v>
      </c>
      <c r="AX76" s="14" t="str">
        <f t="shared" si="15"/>
        <v>200Hz1m</v>
      </c>
      <c r="AY76" s="14" t="str">
        <f t="shared" si="16"/>
        <v>200Hz1m</v>
      </c>
      <c r="AZ76" s="14">
        <f t="shared" si="17"/>
        <v>32</v>
      </c>
      <c r="BB76" s="42">
        <f t="shared" si="30"/>
        <v>0.99998433838980372</v>
      </c>
      <c r="BC76" s="43">
        <f t="shared" si="31"/>
        <v>3.4912187246127495E-3</v>
      </c>
      <c r="BD76" s="43">
        <f t="shared" si="18"/>
        <v>-2.5193234541748179E-5</v>
      </c>
      <c r="BE76" s="42">
        <f t="shared" si="19"/>
        <v>7.8378811374012116E-4</v>
      </c>
      <c r="BF76" t="str">
        <f t="shared" si="32"/>
        <v>OK</v>
      </c>
    </row>
    <row r="77" spans="1:58" x14ac:dyDescent="0.25">
      <c r="A77" s="8">
        <f t="shared" si="39"/>
        <v>1</v>
      </c>
      <c r="B77" s="44" t="str">
        <f t="shared" si="40"/>
        <v>m</v>
      </c>
      <c r="C77" s="10">
        <f t="shared" si="37"/>
        <v>500</v>
      </c>
      <c r="D77" s="7">
        <f t="shared" si="41"/>
        <v>1</v>
      </c>
      <c r="E77" s="7" t="str">
        <f t="shared" si="42"/>
        <v>m</v>
      </c>
      <c r="F77" s="7">
        <v>1.0034247474705364</v>
      </c>
      <c r="G77" s="7">
        <v>1.8658244027194915E-3</v>
      </c>
      <c r="H77" s="7">
        <v>6.1020499548117973E-3</v>
      </c>
      <c r="I77" s="7">
        <v>3.8733287329802937E-4</v>
      </c>
      <c r="J77" s="8" t="s">
        <v>3</v>
      </c>
      <c r="L77" s="8">
        <v>5.8337653291203571E-4</v>
      </c>
      <c r="M77" s="8">
        <v>1.2913189696839547E-3</v>
      </c>
      <c r="N77" s="8">
        <v>1.4003634533839202E-3</v>
      </c>
      <c r="O77" s="8">
        <v>9.5665638307645734E-4</v>
      </c>
      <c r="P77" s="8" t="s">
        <v>3</v>
      </c>
      <c r="Q77" s="56" t="str">
        <f t="shared" ref="Q77:Q108" si="43">IF(AH77=0,"Ref Z spot not found!","OK")</f>
        <v>OK</v>
      </c>
      <c r="S77" s="12">
        <f t="shared" ref="S77:S108" si="44">IF(MID(B77,1,1)="m",0.001,IF(OR(MID(B77,1,1)="u",MID(B77,1,1)="µ"),0.000001,1))*A77</f>
        <v>1E-3</v>
      </c>
      <c r="T77" s="11">
        <f t="shared" ref="T77:T108" si="45">IF(U77="mHz",1000,IF(U77="kHz",0.001,1))*C77</f>
        <v>500</v>
      </c>
      <c r="U77" s="11" t="str">
        <f t="shared" ref="U77:U108" si="46">IF(C77&gt;=1000,"kHz",IF(C77&gt;=1,"Hz","mHz"))</f>
        <v>Hz</v>
      </c>
      <c r="V77" s="12">
        <f t="shared" ref="V77:V108" si="47">IF(MID(E77,1,1)="m",0.001,IF(OR(MID(E77,1,1)="u",MID(E77,1,1)="µ"),0.000001,1))*D77</f>
        <v>1E-3</v>
      </c>
      <c r="W77" s="12">
        <f t="shared" ref="W77:W108" si="48">IF(MID(P77,1,1)="m",0.001,IF(OR(MID(P77,1,1)="u",MID(P77,1,1)="µ"),0.000001,1))</f>
        <v>1E-3</v>
      </c>
      <c r="X77" s="13">
        <f t="shared" si="20"/>
        <v>1.0028413709376246E-3</v>
      </c>
      <c r="Y77" s="13">
        <f t="shared" si="21"/>
        <v>2.2690979227986562E-6</v>
      </c>
      <c r="Z77" s="13">
        <f t="shared" si="22"/>
        <v>4.7016865014278764E-6</v>
      </c>
      <c r="AA77" s="13">
        <f t="shared" si="23"/>
        <v>1.0320940800228616E-6</v>
      </c>
      <c r="AB77" s="13">
        <f t="shared" si="38"/>
        <v>1.0028523924885517E-3</v>
      </c>
      <c r="AC77" s="14">
        <f t="shared" si="25"/>
        <v>2.2690781442783307E-6</v>
      </c>
      <c r="AD77" s="13">
        <f t="shared" ref="AD77:AD108" si="49">ATAN2(X77,Z77)</f>
        <v>4.6883307662045626E-3</v>
      </c>
      <c r="AE77" s="13">
        <f t="shared" si="26"/>
        <v>1.0292018750457834E-3</v>
      </c>
      <c r="AG77" s="14" t="str">
        <f t="shared" ref="AG77:AG108" si="50">T77&amp;U77&amp;D77&amp;E77</f>
        <v>500Hz1m</v>
      </c>
      <c r="AH77" s="12">
        <f>IFERROR(MATCH(AG77,'Ref Z'!$S$33:$S$1082,0),0)</f>
        <v>33</v>
      </c>
      <c r="AI77" s="14">
        <f>IF($AH77&gt;0,INDEX('Ref Z'!N$33:N$1082,$AH77),"")</f>
        <v>1.0029110944705676E-3</v>
      </c>
      <c r="AJ77" s="14">
        <f>IF($AH77&gt;0,INDEX('Ref Z'!O$33:O$1082,$AH77),"")</f>
        <v>1.5811388300841903E-8</v>
      </c>
      <c r="AK77" s="14">
        <f>IF($AH77&gt;0,INDEX('Ref Z'!P$33:P$1082,$AH77),"")</f>
        <v>4.6098068327912149E-6</v>
      </c>
      <c r="AL77" s="14">
        <f>IF($AH77&gt;0,INDEX('Ref Z'!Q$33:Q$1082,$AH77),"")</f>
        <v>5.0000000000000004E-8</v>
      </c>
      <c r="AM77" s="14">
        <f t="shared" si="9"/>
        <v>1.0029216887330673E-3</v>
      </c>
      <c r="AN77" s="14">
        <f t="shared" si="27"/>
        <v>1.5812891419561355E-8</v>
      </c>
      <c r="AO77" s="13">
        <f t="shared" si="28"/>
        <v>4.5963938325303396E-3</v>
      </c>
      <c r="AP77" s="13">
        <f t="shared" si="29"/>
        <v>4.9853867165275424E-5</v>
      </c>
      <c r="AR77" s="14" t="str">
        <f t="shared" ref="AR77:AR108" si="51">T77&amp;U77&amp;A77&amp;B77&amp;D77&amp;E77</f>
        <v>500Hz1m1m</v>
      </c>
      <c r="AS77" s="14">
        <f t="shared" ref="AS77:AS108" si="52">AI77-X77</f>
        <v>6.9723532943087932E-8</v>
      </c>
      <c r="AT77" s="14">
        <f t="shared" ref="AT77:AT108" si="53">(4*G77^2+AJ77^2)^0.5</f>
        <v>3.7316488054724806E-3</v>
      </c>
      <c r="AU77" s="14">
        <f t="shared" ref="AU77:AU108" si="54">AK77-Z77</f>
        <v>-9.1879668636661581E-8</v>
      </c>
      <c r="AV77" s="14">
        <f t="shared" ref="AV77:AV108" si="55">(4*I77^2+AL77^2)^0.5</f>
        <v>7.7466574820965787E-4</v>
      </c>
      <c r="AX77" s="14" t="str">
        <f t="shared" ref="AX77:AX108" si="56">T77&amp;U77&amp;A77&amp;B77</f>
        <v>500Hz1m</v>
      </c>
      <c r="AY77" s="14" t="str">
        <f t="shared" ref="AY77:AY108" si="57">IF(V77=0,"",AX77)</f>
        <v>500Hz1m</v>
      </c>
      <c r="AZ77" s="14">
        <f t="shared" ref="AZ77:AZ108" si="58">MATCH(AX77,$AY$45:$AY$1039,0)</f>
        <v>33</v>
      </c>
      <c r="BB77" s="42">
        <f t="shared" si="30"/>
        <v>1.0000690991466288</v>
      </c>
      <c r="BC77" s="43">
        <f t="shared" si="31"/>
        <v>4.5249633036339981E-3</v>
      </c>
      <c r="BD77" s="43">
        <f t="shared" ref="BD77:BD108" si="59">IF(V77=0,INDEX(BD$45:BD$1039,AZ77),AO77-AD77)</f>
        <v>-9.1936933674222933E-5</v>
      </c>
      <c r="BE77" s="42">
        <f t="shared" ref="BE77:BE108" si="60">IF(V77=0,INDEX(BE$45:BE$1039,AZ77),(4*AE77^2 + AP77^2)^0.5)</f>
        <v>2.059007383780437E-3</v>
      </c>
      <c r="BF77" t="str">
        <f t="shared" si="32"/>
        <v>OK</v>
      </c>
    </row>
    <row r="78" spans="1:58" x14ac:dyDescent="0.25">
      <c r="A78" s="8">
        <f t="shared" si="39"/>
        <v>1</v>
      </c>
      <c r="B78" s="44" t="str">
        <f t="shared" si="40"/>
        <v>m</v>
      </c>
      <c r="C78" s="10">
        <f t="shared" si="37"/>
        <v>1000</v>
      </c>
      <c r="D78" s="7">
        <f t="shared" si="41"/>
        <v>1</v>
      </c>
      <c r="E78" s="7" t="str">
        <f t="shared" si="42"/>
        <v>m</v>
      </c>
      <c r="F78" s="7">
        <v>1.006820158279049</v>
      </c>
      <c r="G78" s="7">
        <v>7.1089065093684191E-4</v>
      </c>
      <c r="H78" s="7">
        <v>7.7360761145347885E-3</v>
      </c>
      <c r="I78" s="7">
        <v>1.406156114021084E-3</v>
      </c>
      <c r="J78" s="8" t="s">
        <v>3</v>
      </c>
      <c r="L78" s="8">
        <v>-1.5134505853723263E-3</v>
      </c>
      <c r="M78" s="8">
        <v>1.2398527369316904E-3</v>
      </c>
      <c r="N78" s="8">
        <v>-1.519473925377183E-3</v>
      </c>
      <c r="O78" s="8">
        <v>3.1918327026177141E-4</v>
      </c>
      <c r="P78" s="8" t="s">
        <v>3</v>
      </c>
      <c r="Q78" s="56" t="str">
        <f t="shared" si="43"/>
        <v>OK</v>
      </c>
      <c r="S78" s="12">
        <f t="shared" si="44"/>
        <v>1E-3</v>
      </c>
      <c r="T78" s="11">
        <f t="shared" si="45"/>
        <v>1</v>
      </c>
      <c r="U78" s="11" t="str">
        <f t="shared" si="46"/>
        <v>kHz</v>
      </c>
      <c r="V78" s="12">
        <f t="shared" si="47"/>
        <v>1E-3</v>
      </c>
      <c r="W78" s="12">
        <f t="shared" si="48"/>
        <v>1E-3</v>
      </c>
      <c r="X78" s="13">
        <f t="shared" si="20"/>
        <v>1.0083336088644213E-3</v>
      </c>
      <c r="Y78" s="13">
        <f t="shared" si="21"/>
        <v>1.4291956922921404E-6</v>
      </c>
      <c r="Z78" s="13">
        <f t="shared" si="22"/>
        <v>9.2555500399119704E-6</v>
      </c>
      <c r="AA78" s="13">
        <f t="shared" si="23"/>
        <v>1.4419268278986542E-6</v>
      </c>
      <c r="AB78" s="13">
        <f t="shared" si="38"/>
        <v>1.008376086572906E-3</v>
      </c>
      <c r="AC78" s="14">
        <f t="shared" si="25"/>
        <v>1.4291967696411142E-6</v>
      </c>
      <c r="AD78" s="13">
        <f t="shared" si="49"/>
        <v>9.1787976016929167E-3</v>
      </c>
      <c r="AE78" s="13">
        <f t="shared" si="26"/>
        <v>1.4299483885636716E-3</v>
      </c>
      <c r="AG78" s="14" t="str">
        <f t="shared" si="50"/>
        <v>1kHz1m</v>
      </c>
      <c r="AH78" s="12">
        <f>IFERROR(MATCH(AG78,'Ref Z'!$S$33:$S$1082,0),0)</f>
        <v>34</v>
      </c>
      <c r="AI78" s="14">
        <f>IF($AH78&gt;0,INDEX('Ref Z'!N$33:N$1082,$AH78),"")</f>
        <v>1.0083403990302602E-3</v>
      </c>
      <c r="AJ78" s="14">
        <f>IF($AH78&gt;0,INDEX('Ref Z'!O$33:O$1082,$AH78),"")</f>
        <v>4.4721359549995803E-8</v>
      </c>
      <c r="AK78" s="14">
        <f>IF($AH78&gt;0,INDEX('Ref Z'!P$33:P$1082,$AH78),"")</f>
        <v>9.2383140565304496E-6</v>
      </c>
      <c r="AL78" s="14">
        <f>IF($AH78&gt;0,INDEX('Ref Z'!Q$33:Q$1082,$AH78),"")</f>
        <v>1.0000000000000001E-7</v>
      </c>
      <c r="AM78" s="14">
        <f t="shared" si="9"/>
        <v>1.0083827183976883E-3</v>
      </c>
      <c r="AN78" s="14">
        <f t="shared" si="27"/>
        <v>4.4728866148742804E-8</v>
      </c>
      <c r="AO78" s="13">
        <f t="shared" si="28"/>
        <v>9.1616438150541376E-3</v>
      </c>
      <c r="AP78" s="13">
        <f t="shared" si="29"/>
        <v>9.9165367260332175E-5</v>
      </c>
      <c r="AR78" s="14" t="str">
        <f t="shared" si="51"/>
        <v>1kHz1m1m</v>
      </c>
      <c r="AS78" s="14">
        <f t="shared" si="52"/>
        <v>6.7901658388873354E-9</v>
      </c>
      <c r="AT78" s="14">
        <f t="shared" si="53"/>
        <v>1.4217813025770268E-3</v>
      </c>
      <c r="AU78" s="14">
        <f t="shared" si="54"/>
        <v>-1.7235983381520793E-8</v>
      </c>
      <c r="AV78" s="14">
        <f t="shared" si="55"/>
        <v>2.8123122298200644E-3</v>
      </c>
      <c r="AX78" s="14" t="str">
        <f t="shared" si="56"/>
        <v>1kHz1m</v>
      </c>
      <c r="AY78" s="14" t="str">
        <f t="shared" si="57"/>
        <v>1kHz1m</v>
      </c>
      <c r="AZ78" s="14">
        <f t="shared" si="58"/>
        <v>34</v>
      </c>
      <c r="BB78" s="42">
        <f t="shared" si="30"/>
        <v>1.00000657673746</v>
      </c>
      <c r="BC78" s="43">
        <f t="shared" si="31"/>
        <v>2.8349786544511549E-3</v>
      </c>
      <c r="BD78" s="43">
        <f t="shared" si="59"/>
        <v>-1.7153786638779076E-5</v>
      </c>
      <c r="BE78" s="42">
        <f t="shared" si="60"/>
        <v>2.8616155132874226E-3</v>
      </c>
      <c r="BF78" t="str">
        <f t="shared" si="32"/>
        <v>OK</v>
      </c>
    </row>
    <row r="79" spans="1:58" x14ac:dyDescent="0.25">
      <c r="A79" s="8">
        <f t="shared" si="39"/>
        <v>1</v>
      </c>
      <c r="B79" s="44" t="str">
        <f t="shared" si="40"/>
        <v>m</v>
      </c>
      <c r="C79" s="10">
        <f t="shared" si="37"/>
        <v>2000</v>
      </c>
      <c r="D79" s="7">
        <f t="shared" si="41"/>
        <v>1</v>
      </c>
      <c r="E79" s="7" t="str">
        <f t="shared" si="42"/>
        <v>m</v>
      </c>
      <c r="F79" s="7">
        <v>1.022411974912611</v>
      </c>
      <c r="G79" s="7">
        <v>1.2357632479089921E-3</v>
      </c>
      <c r="H79" s="7">
        <v>2.0000011315610619E-2</v>
      </c>
      <c r="I79" s="7">
        <v>1.9950163548316233E-3</v>
      </c>
      <c r="J79" s="8" t="s">
        <v>3</v>
      </c>
      <c r="L79" s="8">
        <v>-1.0749436508657448E-3</v>
      </c>
      <c r="M79" s="8">
        <v>1.2804534388494901E-3</v>
      </c>
      <c r="N79" s="8">
        <v>1.5531778149264351E-3</v>
      </c>
      <c r="O79" s="8">
        <v>1.1950284016740611E-3</v>
      </c>
      <c r="P79" s="8" t="s">
        <v>3</v>
      </c>
      <c r="Q79" s="56" t="str">
        <f t="shared" si="43"/>
        <v>OK</v>
      </c>
      <c r="S79" s="12">
        <f t="shared" si="44"/>
        <v>1E-3</v>
      </c>
      <c r="T79" s="11">
        <f t="shared" si="45"/>
        <v>2</v>
      </c>
      <c r="U79" s="11" t="str">
        <f t="shared" si="46"/>
        <v>kHz</v>
      </c>
      <c r="V79" s="12">
        <f t="shared" si="47"/>
        <v>1E-3</v>
      </c>
      <c r="W79" s="12">
        <f t="shared" si="48"/>
        <v>1E-3</v>
      </c>
      <c r="X79" s="13">
        <f t="shared" si="20"/>
        <v>1.0234869185634767E-3</v>
      </c>
      <c r="Y79" s="13">
        <f t="shared" si="21"/>
        <v>1.7795144882647252E-6</v>
      </c>
      <c r="Z79" s="13">
        <f t="shared" si="22"/>
        <v>1.8446833500684185E-5</v>
      </c>
      <c r="AA79" s="13">
        <f t="shared" si="23"/>
        <v>2.3255500718869329E-6</v>
      </c>
      <c r="AB79" s="13">
        <f t="shared" si="38"/>
        <v>1.0236531434703665E-3</v>
      </c>
      <c r="AC79" s="14">
        <f t="shared" si="25"/>
        <v>1.7797190019924311E-6</v>
      </c>
      <c r="AD79" s="13">
        <f t="shared" si="49"/>
        <v>1.8021565384243023E-2</v>
      </c>
      <c r="AE79" s="13">
        <f t="shared" si="26"/>
        <v>2.2716616250750693E-3</v>
      </c>
      <c r="AG79" s="14" t="str">
        <f t="shared" si="50"/>
        <v>2kHz1m</v>
      </c>
      <c r="AH79" s="12">
        <f>IFERROR(MATCH(AG79,'Ref Z'!$S$33:$S$1082,0),0)</f>
        <v>35</v>
      </c>
      <c r="AI79" s="14">
        <f>IF($AH79&gt;0,INDEX('Ref Z'!N$33:N$1082,$AH79),"")</f>
        <v>1.0235664586018616E-3</v>
      </c>
      <c r="AJ79" s="14">
        <f>IF($AH79&gt;0,INDEX('Ref Z'!O$33:O$1082,$AH79),"")</f>
        <v>1.2649110640673522E-7</v>
      </c>
      <c r="AK79" s="14">
        <f>IF($AH79&gt;0,INDEX('Ref Z'!P$33:P$1082,$AH79),"")</f>
        <v>1.8381409145419915E-5</v>
      </c>
      <c r="AL79" s="14">
        <f>IF($AH79&gt;0,INDEX('Ref Z'!Q$33:Q$1082,$AH79),"")</f>
        <v>2.0000000000000002E-7</v>
      </c>
      <c r="AM79" s="14">
        <f t="shared" si="9"/>
        <v>1.0237314937897183E-3</v>
      </c>
      <c r="AN79" s="14">
        <f t="shared" si="27"/>
        <v>1.2652168758646116E-7</v>
      </c>
      <c r="AO79" s="13">
        <f t="shared" si="28"/>
        <v>1.7956267901201438E-2</v>
      </c>
      <c r="AP79" s="13">
        <f t="shared" si="29"/>
        <v>1.953448308499896E-4</v>
      </c>
      <c r="AR79" s="14" t="str">
        <f t="shared" si="51"/>
        <v>2kHz1m1m</v>
      </c>
      <c r="AS79" s="14">
        <f t="shared" si="52"/>
        <v>7.9540038384938797E-8</v>
      </c>
      <c r="AT79" s="14">
        <f t="shared" si="53"/>
        <v>2.4715264990548503E-3</v>
      </c>
      <c r="AU79" s="14">
        <f t="shared" si="54"/>
        <v>-6.5424355264269814E-8</v>
      </c>
      <c r="AV79" s="14">
        <f t="shared" si="55"/>
        <v>3.9900327146757371E-3</v>
      </c>
      <c r="AX79" s="14" t="str">
        <f t="shared" si="56"/>
        <v>2kHz1m</v>
      </c>
      <c r="AY79" s="14" t="str">
        <f t="shared" si="57"/>
        <v>2kHz1m</v>
      </c>
      <c r="AZ79" s="14">
        <f t="shared" si="58"/>
        <v>35</v>
      </c>
      <c r="BB79" s="42">
        <f t="shared" si="30"/>
        <v>1.0000765399098821</v>
      </c>
      <c r="BC79" s="43">
        <f t="shared" si="31"/>
        <v>3.4791211840928859E-3</v>
      </c>
      <c r="BD79" s="43">
        <f t="shared" si="59"/>
        <v>-6.5297483041584781E-5</v>
      </c>
      <c r="BE79" s="42">
        <f t="shared" si="60"/>
        <v>4.5475208364882322E-3</v>
      </c>
      <c r="BF79" t="str">
        <f t="shared" si="32"/>
        <v>OK</v>
      </c>
    </row>
    <row r="80" spans="1:58" x14ac:dyDescent="0.25">
      <c r="A80" s="8">
        <f t="shared" si="39"/>
        <v>1</v>
      </c>
      <c r="B80" s="44" t="str">
        <f t="shared" si="40"/>
        <v>m</v>
      </c>
      <c r="C80" s="10">
        <f t="shared" si="37"/>
        <v>5000</v>
      </c>
      <c r="D80" s="7">
        <f t="shared" si="41"/>
        <v>1</v>
      </c>
      <c r="E80" s="7" t="str">
        <f t="shared" si="42"/>
        <v>m</v>
      </c>
      <c r="F80" s="7">
        <v>1.0912157387412138</v>
      </c>
      <c r="G80" s="7">
        <v>4.5036668230890556E-4</v>
      </c>
      <c r="H80" s="7">
        <v>4.6520500868009435E-2</v>
      </c>
      <c r="I80" s="7">
        <v>1.2701841788312356E-3</v>
      </c>
      <c r="J80" s="8" t="s">
        <v>3</v>
      </c>
      <c r="L80" s="8">
        <v>-1.7777627912016448E-3</v>
      </c>
      <c r="M80" s="8">
        <v>1.9716283166785957E-3</v>
      </c>
      <c r="N80" s="8">
        <v>7.0480578668784494E-4</v>
      </c>
      <c r="O80" s="8">
        <v>1.9438230802120522E-4</v>
      </c>
      <c r="P80" s="8" t="s">
        <v>3</v>
      </c>
      <c r="Q80" s="56" t="str">
        <f t="shared" si="43"/>
        <v>OK</v>
      </c>
      <c r="S80" s="12">
        <f t="shared" si="44"/>
        <v>1E-3</v>
      </c>
      <c r="T80" s="11">
        <f t="shared" si="45"/>
        <v>5</v>
      </c>
      <c r="U80" s="11" t="str">
        <f t="shared" si="46"/>
        <v>kHz</v>
      </c>
      <c r="V80" s="12">
        <f t="shared" si="47"/>
        <v>1E-3</v>
      </c>
      <c r="W80" s="12">
        <f t="shared" si="48"/>
        <v>1E-3</v>
      </c>
      <c r="X80" s="13">
        <f t="shared" si="20"/>
        <v>1.0929935015324154E-3</v>
      </c>
      <c r="Y80" s="13">
        <f t="shared" si="21"/>
        <v>2.022411522826846E-6</v>
      </c>
      <c r="Z80" s="13">
        <f t="shared" si="22"/>
        <v>4.5815695081321596E-5</v>
      </c>
      <c r="AA80" s="13">
        <f t="shared" si="23"/>
        <v>1.2849717233561333E-6</v>
      </c>
      <c r="AB80" s="13">
        <f t="shared" si="38"/>
        <v>1.0939533227281111E-3</v>
      </c>
      <c r="AC80" s="14">
        <f t="shared" si="25"/>
        <v>2.0213535947354396E-6</v>
      </c>
      <c r="AD80" s="13">
        <f t="shared" si="49"/>
        <v>4.1893102940846583E-2</v>
      </c>
      <c r="AE80" s="13">
        <f t="shared" si="26"/>
        <v>1.1761336181363804E-3</v>
      </c>
      <c r="AG80" s="14" t="str">
        <f t="shared" si="50"/>
        <v>5kHz1m</v>
      </c>
      <c r="AH80" s="12">
        <f>IFERROR(MATCH(AG80,'Ref Z'!$S$33:$S$1082,0),0)</f>
        <v>36</v>
      </c>
      <c r="AI80" s="14">
        <f>IF($AH80&gt;0,INDEX('Ref Z'!N$33:N$1082,$AH80),"")</f>
        <v>1.0929164379297304E-3</v>
      </c>
      <c r="AJ80" s="14">
        <f>IF($AH80&gt;0,INDEX('Ref Z'!O$33:O$1082,$AH80),"")</f>
        <v>4.9999999999999998E-7</v>
      </c>
      <c r="AK80" s="14">
        <f>IF($AH80&gt;0,INDEX('Ref Z'!P$33:P$1082,$AH80),"")</f>
        <v>4.5707888034168662E-5</v>
      </c>
      <c r="AL80" s="14">
        <f>IF($AH80&gt;0,INDEX('Ref Z'!Q$33:Q$1082,$AH80),"")</f>
        <v>4.9999999999999998E-7</v>
      </c>
      <c r="AM80" s="14">
        <f t="shared" si="9"/>
        <v>1.0938718166794289E-3</v>
      </c>
      <c r="AN80" s="14">
        <f t="shared" si="27"/>
        <v>4.9999999999999998E-7</v>
      </c>
      <c r="AO80" s="13">
        <f t="shared" si="28"/>
        <v>4.1797584464228217E-2</v>
      </c>
      <c r="AP80" s="13">
        <f t="shared" si="29"/>
        <v>4.5709194841293783E-4</v>
      </c>
      <c r="AR80" s="14" t="str">
        <f t="shared" si="51"/>
        <v>5kHz1m1m</v>
      </c>
      <c r="AS80" s="14">
        <f t="shared" si="52"/>
        <v>-7.7063602684987464E-8</v>
      </c>
      <c r="AT80" s="14">
        <f t="shared" si="53"/>
        <v>9.0073350339360786E-4</v>
      </c>
      <c r="AU80" s="14">
        <f t="shared" si="54"/>
        <v>-1.0780704715293338E-7</v>
      </c>
      <c r="AV80" s="14">
        <f t="shared" si="55"/>
        <v>2.5403684068679329E-3</v>
      </c>
      <c r="AX80" s="14" t="str">
        <f t="shared" si="56"/>
        <v>5kHz1m</v>
      </c>
      <c r="AY80" s="14" t="str">
        <f t="shared" si="57"/>
        <v>5kHz1m</v>
      </c>
      <c r="AZ80" s="14">
        <f t="shared" si="58"/>
        <v>36</v>
      </c>
      <c r="BB80" s="42">
        <f t="shared" si="30"/>
        <v>0.99992549403435338</v>
      </c>
      <c r="BC80" s="43">
        <f t="shared" si="31"/>
        <v>3.7239369874405327E-3</v>
      </c>
      <c r="BD80" s="43">
        <f t="shared" si="59"/>
        <v>-9.55184766183656E-5</v>
      </c>
      <c r="BE80" s="42">
        <f t="shared" si="60"/>
        <v>2.3962667214119191E-3</v>
      </c>
      <c r="BF80" t="str">
        <f t="shared" si="32"/>
        <v>OK</v>
      </c>
    </row>
    <row r="81" spans="1:58" ht="19.5" customHeight="1" x14ac:dyDescent="0.25">
      <c r="A81" s="8">
        <v>3</v>
      </c>
      <c r="B81" s="44" t="s">
        <v>3</v>
      </c>
      <c r="C81" s="10">
        <f t="shared" ref="C81:C98" si="61">C63</f>
        <v>0.01</v>
      </c>
      <c r="D81" s="7">
        <v>1</v>
      </c>
      <c r="E81" s="7" t="s">
        <v>3</v>
      </c>
      <c r="F81" s="7">
        <v>1.0017253592314366</v>
      </c>
      <c r="G81" s="7">
        <v>1.04099235749901E-4</v>
      </c>
      <c r="H81" s="7">
        <v>-1.6241761239065783E-3</v>
      </c>
      <c r="I81" s="7">
        <v>1.9839234992783232E-4</v>
      </c>
      <c r="J81" s="8" t="s">
        <v>3</v>
      </c>
      <c r="L81" s="8">
        <v>1.662705580620381E-3</v>
      </c>
      <c r="M81" s="8">
        <v>5.4962449254313786E-4</v>
      </c>
      <c r="N81" s="8">
        <v>-1.4526085232432619E-3</v>
      </c>
      <c r="O81" s="8">
        <v>1.7912659207765668E-3</v>
      </c>
      <c r="P81" s="8" t="s">
        <v>3</v>
      </c>
      <c r="Q81" s="56" t="str">
        <f t="shared" si="43"/>
        <v>OK</v>
      </c>
      <c r="S81" s="12">
        <f t="shared" si="44"/>
        <v>3.0000000000000001E-3</v>
      </c>
      <c r="T81" s="11">
        <f t="shared" si="45"/>
        <v>10</v>
      </c>
      <c r="U81" s="11" t="str">
        <f t="shared" si="46"/>
        <v>mHz</v>
      </c>
      <c r="V81" s="12">
        <f t="shared" si="47"/>
        <v>1E-3</v>
      </c>
      <c r="W81" s="12">
        <f t="shared" si="48"/>
        <v>1E-3</v>
      </c>
      <c r="X81" s="13">
        <f t="shared" si="20"/>
        <v>1.0000626536508161E-3</v>
      </c>
      <c r="Y81" s="13">
        <f t="shared" si="21"/>
        <v>5.5939586491769426E-7</v>
      </c>
      <c r="Z81" s="13">
        <f t="shared" si="22"/>
        <v>-1.7156760066331647E-7</v>
      </c>
      <c r="AA81" s="13">
        <f t="shared" si="23"/>
        <v>1.8022189443698036E-6</v>
      </c>
      <c r="AB81" s="13">
        <f>SUMSQ(X81,Z81)^0.5</f>
        <v>1.0000626683676149E-3</v>
      </c>
      <c r="AC81" s="14">
        <f t="shared" si="25"/>
        <v>5.5939594212976851E-7</v>
      </c>
      <c r="AD81" s="13">
        <f t="shared" si="49"/>
        <v>-1.7155685031714318E-4</v>
      </c>
      <c r="AE81" s="13">
        <f t="shared" si="26"/>
        <v>1.8021059853633543E-3</v>
      </c>
      <c r="AG81" s="14" t="str">
        <f t="shared" si="50"/>
        <v>10mHz1m</v>
      </c>
      <c r="AH81" s="12">
        <f>IFERROR(MATCH(AG81,'Ref Z'!$S$33:$S$1082,0),0)</f>
        <v>19</v>
      </c>
      <c r="AI81" s="14">
        <f>IF($AH81&gt;0,INDEX('Ref Z'!N$33:N$1082,$AH81),"")</f>
        <v>1.0001312293130295E-3</v>
      </c>
      <c r="AJ81" s="14">
        <f>IF($AH81&gt;0,INDEX('Ref Z'!O$33:O$1082,$AH81),"")</f>
        <v>1E-8</v>
      </c>
      <c r="AK81" s="14">
        <f>IF($AH81&gt;0,INDEX('Ref Z'!P$33:P$1082,$AH81),"")</f>
        <v>-7.1567727015480531E-8</v>
      </c>
      <c r="AL81" s="14">
        <f>IF($AH81&gt;0,INDEX('Ref Z'!Q$33:Q$1082,$AH81),"")</f>
        <v>5.0000000000000004E-8</v>
      </c>
      <c r="AM81" s="14">
        <f t="shared" si="9"/>
        <v>1.0001312318736633E-3</v>
      </c>
      <c r="AN81" s="14">
        <f t="shared" si="27"/>
        <v>1.0000000614471441E-8</v>
      </c>
      <c r="AO81" s="13">
        <f t="shared" si="28"/>
        <v>-7.1558336342004373E-5</v>
      </c>
      <c r="AP81" s="13">
        <f t="shared" si="29"/>
        <v>4.9993439144415921E-5</v>
      </c>
      <c r="AR81" s="14" t="str">
        <f t="shared" si="51"/>
        <v>10mHz3m1m</v>
      </c>
      <c r="AS81" s="14">
        <f t="shared" si="52"/>
        <v>6.8575662213413852E-8</v>
      </c>
      <c r="AT81" s="14">
        <f t="shared" si="53"/>
        <v>2.0819847173995747E-4</v>
      </c>
      <c r="AU81" s="14">
        <f t="shared" si="54"/>
        <v>9.9999873647835942E-8</v>
      </c>
      <c r="AV81" s="14">
        <f t="shared" si="55"/>
        <v>3.9678470300598769E-4</v>
      </c>
      <c r="AX81" s="14" t="str">
        <f t="shared" si="56"/>
        <v>10mHz3m</v>
      </c>
      <c r="AY81" s="14" t="str">
        <f t="shared" si="57"/>
        <v>10mHz3m</v>
      </c>
      <c r="AZ81" s="14">
        <f t="shared" si="58"/>
        <v>37</v>
      </c>
      <c r="BB81" s="42">
        <f t="shared" si="30"/>
        <v>1.0000685592095546</v>
      </c>
      <c r="BC81" s="43">
        <f t="shared" si="31"/>
        <v>1.1186897666825906E-3</v>
      </c>
      <c r="BD81" s="43">
        <f t="shared" si="59"/>
        <v>9.9998513975138803E-5</v>
      </c>
      <c r="BE81" s="42">
        <f t="shared" si="60"/>
        <v>3.6045586794900691E-3</v>
      </c>
      <c r="BF81" t="str">
        <f t="shared" si="32"/>
        <v>OK</v>
      </c>
    </row>
    <row r="82" spans="1:58" x14ac:dyDescent="0.25">
      <c r="A82" s="8">
        <f>A81</f>
        <v>3</v>
      </c>
      <c r="B82" s="44" t="str">
        <f>B81</f>
        <v>m</v>
      </c>
      <c r="C82" s="10">
        <f t="shared" si="61"/>
        <v>0.02</v>
      </c>
      <c r="D82" s="7">
        <f>D81</f>
        <v>1</v>
      </c>
      <c r="E82" s="7" t="str">
        <f>E81</f>
        <v>m</v>
      </c>
      <c r="F82" s="7">
        <v>1.0005102386913696</v>
      </c>
      <c r="G82" s="7">
        <v>1.4025364702727849E-3</v>
      </c>
      <c r="H82" s="7">
        <v>1.2029299553508392E-3</v>
      </c>
      <c r="I82" s="7">
        <v>2.4148908625446758E-4</v>
      </c>
      <c r="J82" s="8" t="s">
        <v>3</v>
      </c>
      <c r="L82" s="8">
        <v>5.0270007582234593E-4</v>
      </c>
      <c r="M82" s="8">
        <v>5.4115253727173842E-4</v>
      </c>
      <c r="N82" s="8">
        <v>1.4351855942984963E-3</v>
      </c>
      <c r="O82" s="8">
        <v>1.1112087664535393E-3</v>
      </c>
      <c r="P82" s="8" t="s">
        <v>3</v>
      </c>
      <c r="Q82" s="56" t="str">
        <f t="shared" si="43"/>
        <v>OK</v>
      </c>
      <c r="S82" s="12">
        <f t="shared" si="44"/>
        <v>3.0000000000000001E-3</v>
      </c>
      <c r="T82" s="11">
        <f t="shared" si="45"/>
        <v>20</v>
      </c>
      <c r="U82" s="11" t="str">
        <f t="shared" si="46"/>
        <v>mHz</v>
      </c>
      <c r="V82" s="12">
        <f t="shared" si="47"/>
        <v>1E-3</v>
      </c>
      <c r="W82" s="12">
        <f t="shared" si="48"/>
        <v>1E-3</v>
      </c>
      <c r="X82" s="13">
        <f t="shared" si="20"/>
        <v>1.0000075386155472E-3</v>
      </c>
      <c r="Y82" s="13">
        <f t="shared" si="21"/>
        <v>1.503314544279035E-6</v>
      </c>
      <c r="Z82" s="13">
        <f t="shared" si="22"/>
        <v>-2.3225563894765717E-7</v>
      </c>
      <c r="AA82" s="13">
        <f t="shared" si="23"/>
        <v>1.1371463852218914E-6</v>
      </c>
      <c r="AB82" s="13">
        <f t="shared" ref="AB82:AB98" si="62">SUMSQ(X82,Z82)^0.5</f>
        <v>1.0000075655866845E-3</v>
      </c>
      <c r="AC82" s="14">
        <f t="shared" si="25"/>
        <v>1.5033145269327517E-6</v>
      </c>
      <c r="AD82" s="13">
        <f t="shared" si="49"/>
        <v>-2.3225388389881623E-4</v>
      </c>
      <c r="AE82" s="13">
        <f t="shared" si="26"/>
        <v>1.1371378050391481E-3</v>
      </c>
      <c r="AG82" s="14" t="str">
        <f t="shared" si="50"/>
        <v>20mHz1m</v>
      </c>
      <c r="AH82" s="12">
        <f>IFERROR(MATCH(AG82,'Ref Z'!$S$33:$S$1082,0),0)</f>
        <v>20</v>
      </c>
      <c r="AI82" s="14">
        <f>IF($AH82&gt;0,INDEX('Ref Z'!N$33:N$1082,$AH82),"")</f>
        <v>9.999955999759739E-4</v>
      </c>
      <c r="AJ82" s="14">
        <f>IF($AH82&gt;0,INDEX('Ref Z'!O$33:O$1082,$AH82),"")</f>
        <v>1E-8</v>
      </c>
      <c r="AK82" s="14">
        <f>IF($AH82&gt;0,INDEX('Ref Z'!P$33:P$1082,$AH82),"")</f>
        <v>-1.3225288949418833E-7</v>
      </c>
      <c r="AL82" s="14">
        <f>IF($AH82&gt;0,INDEX('Ref Z'!Q$33:Q$1082,$AH82),"")</f>
        <v>5.0000000000000004E-8</v>
      </c>
      <c r="AM82" s="14">
        <f t="shared" si="9"/>
        <v>9.9999560872142575E-4</v>
      </c>
      <c r="AN82" s="14">
        <f t="shared" si="27"/>
        <v>1.0000002098917427E-8</v>
      </c>
      <c r="AO82" s="13">
        <f t="shared" si="28"/>
        <v>-1.3225347064155913E-4</v>
      </c>
      <c r="AP82" s="13">
        <f t="shared" si="29"/>
        <v>5.000021914510752E-5</v>
      </c>
      <c r="AR82" s="14" t="str">
        <f t="shared" si="51"/>
        <v>20mHz3m1m</v>
      </c>
      <c r="AS82" s="14">
        <f t="shared" si="52"/>
        <v>-1.1938639573249796E-8</v>
      </c>
      <c r="AT82" s="14">
        <f t="shared" si="53"/>
        <v>2.805072940563395E-3</v>
      </c>
      <c r="AU82" s="14">
        <f t="shared" si="54"/>
        <v>1.0000274945346884E-7</v>
      </c>
      <c r="AV82" s="14">
        <f t="shared" si="55"/>
        <v>4.8297817509704386E-4</v>
      </c>
      <c r="AX82" s="14" t="str">
        <f t="shared" si="56"/>
        <v>20mHz3m</v>
      </c>
      <c r="AY82" s="14" t="str">
        <f t="shared" si="57"/>
        <v>20mHz3m</v>
      </c>
      <c r="AZ82" s="14">
        <f t="shared" si="58"/>
        <v>38</v>
      </c>
      <c r="BB82" s="42">
        <f t="shared" si="30"/>
        <v>0.9999880432252013</v>
      </c>
      <c r="BC82" s="43">
        <f t="shared" si="31"/>
        <v>3.0066588868230323E-3</v>
      </c>
      <c r="BD82" s="43">
        <f t="shared" si="59"/>
        <v>1.000004132572571E-4</v>
      </c>
      <c r="BE82" s="42">
        <f t="shared" si="60"/>
        <v>2.2748251740543853E-3</v>
      </c>
      <c r="BF82" t="str">
        <f t="shared" si="32"/>
        <v>OK</v>
      </c>
    </row>
    <row r="83" spans="1:58" x14ac:dyDescent="0.25">
      <c r="A83" s="8">
        <f t="shared" ref="A83:B98" si="63">A82</f>
        <v>3</v>
      </c>
      <c r="B83" s="44" t="str">
        <f t="shared" si="63"/>
        <v>m</v>
      </c>
      <c r="C83" s="10">
        <f t="shared" si="61"/>
        <v>0.05</v>
      </c>
      <c r="D83" s="7">
        <f t="shared" ref="D83:E98" si="64">D82</f>
        <v>1</v>
      </c>
      <c r="E83" s="7" t="str">
        <f t="shared" si="64"/>
        <v>m</v>
      </c>
      <c r="F83" s="7">
        <v>0.99886885851977436</v>
      </c>
      <c r="G83" s="7">
        <v>1.5541967523356607E-3</v>
      </c>
      <c r="H83" s="7">
        <v>-1.4578755720498168E-3</v>
      </c>
      <c r="I83" s="7">
        <v>7.0242877533012883E-4</v>
      </c>
      <c r="J83" s="8" t="s">
        <v>3</v>
      </c>
      <c r="L83" s="8">
        <v>-9.8578652309911719E-4</v>
      </c>
      <c r="M83" s="8">
        <v>6.8450732752514264E-4</v>
      </c>
      <c r="N83" s="8">
        <v>-1.2760073645614589E-3</v>
      </c>
      <c r="O83" s="8">
        <v>5.3711474112932446E-4</v>
      </c>
      <c r="P83" s="8" t="s">
        <v>3</v>
      </c>
      <c r="Q83" s="56" t="str">
        <f t="shared" si="43"/>
        <v>OK</v>
      </c>
      <c r="S83" s="12">
        <f t="shared" si="44"/>
        <v>3.0000000000000001E-3</v>
      </c>
      <c r="T83" s="11">
        <f t="shared" si="45"/>
        <v>50</v>
      </c>
      <c r="U83" s="11" t="str">
        <f t="shared" si="46"/>
        <v>mHz</v>
      </c>
      <c r="V83" s="12">
        <f t="shared" si="47"/>
        <v>1E-3</v>
      </c>
      <c r="W83" s="12">
        <f t="shared" si="48"/>
        <v>1E-3</v>
      </c>
      <c r="X83" s="13">
        <f t="shared" si="20"/>
        <v>9.9985464504287339E-4</v>
      </c>
      <c r="Y83" s="13">
        <f t="shared" si="21"/>
        <v>1.6982572909916589E-6</v>
      </c>
      <c r="Z83" s="13">
        <f t="shared" si="22"/>
        <v>-1.8186820748835783E-7</v>
      </c>
      <c r="AA83" s="13">
        <f t="shared" si="23"/>
        <v>8.8425020754886227E-7</v>
      </c>
      <c r="AB83" s="13">
        <f t="shared" si="62"/>
        <v>9.9985466158329997E-4</v>
      </c>
      <c r="AC83" s="14">
        <f t="shared" si="25"/>
        <v>1.6982572705141976E-6</v>
      </c>
      <c r="AD83" s="13">
        <f t="shared" si="49"/>
        <v>-1.8189464477090671E-4</v>
      </c>
      <c r="AE83" s="13">
        <f t="shared" si="26"/>
        <v>8.8437878108890071E-4</v>
      </c>
      <c r="AG83" s="14" t="str">
        <f t="shared" si="50"/>
        <v>50mHz1m</v>
      </c>
      <c r="AH83" s="12">
        <f>IFERROR(MATCH(AG83,'Ref Z'!$S$33:$S$1082,0),0)</f>
        <v>21</v>
      </c>
      <c r="AI83" s="14">
        <f>IF($AH83&gt;0,INDEX('Ref Z'!N$33:N$1082,$AH83),"")</f>
        <v>9.999340704264397E-4</v>
      </c>
      <c r="AJ83" s="14">
        <f>IF($AH83&gt;0,INDEX('Ref Z'!O$33:O$1082,$AH83),"")</f>
        <v>1E-8</v>
      </c>
      <c r="AK83" s="14">
        <f>IF($AH83&gt;0,INDEX('Ref Z'!P$33:P$1082,$AH83),"")</f>
        <v>-8.188823404113597E-8</v>
      </c>
      <c r="AL83" s="14">
        <f>IF($AH83&gt;0,INDEX('Ref Z'!Q$33:Q$1082,$AH83),"")</f>
        <v>5.0000000000000004E-8</v>
      </c>
      <c r="AM83" s="14">
        <f t="shared" si="9"/>
        <v>9.999340737795021E-4</v>
      </c>
      <c r="AN83" s="14">
        <f t="shared" si="27"/>
        <v>1.0000000804788023E-8</v>
      </c>
      <c r="AO83" s="13">
        <f t="shared" si="28"/>
        <v>-8.1893633070378628E-5</v>
      </c>
      <c r="AP83" s="13">
        <f t="shared" si="29"/>
        <v>5.0003296367384331E-5</v>
      </c>
      <c r="AR83" s="14" t="str">
        <f t="shared" si="51"/>
        <v>50mHz3m1m</v>
      </c>
      <c r="AS83" s="14">
        <f t="shared" si="52"/>
        <v>7.9425383566313415E-8</v>
      </c>
      <c r="AT83" s="14">
        <f t="shared" si="53"/>
        <v>3.108393504687407E-3</v>
      </c>
      <c r="AU83" s="14">
        <f t="shared" si="54"/>
        <v>9.9979973447221863E-8</v>
      </c>
      <c r="AV83" s="14">
        <f t="shared" si="55"/>
        <v>1.4048575515500277E-3</v>
      </c>
      <c r="AX83" s="14" t="str">
        <f t="shared" si="56"/>
        <v>50mHz3m</v>
      </c>
      <c r="AY83" s="14" t="str">
        <f t="shared" si="57"/>
        <v>50mHz3m</v>
      </c>
      <c r="AZ83" s="14">
        <f t="shared" si="58"/>
        <v>39</v>
      </c>
      <c r="BB83" s="42">
        <f t="shared" si="30"/>
        <v>1.0000794237395227</v>
      </c>
      <c r="BC83" s="43">
        <f t="shared" si="31"/>
        <v>3.3967531970724484E-3</v>
      </c>
      <c r="BD83" s="43">
        <f t="shared" si="59"/>
        <v>1.0000101170052809E-4</v>
      </c>
      <c r="BE83" s="42">
        <f t="shared" si="60"/>
        <v>1.7694642249587199E-3</v>
      </c>
      <c r="BF83" t="str">
        <f t="shared" si="32"/>
        <v>OK</v>
      </c>
    </row>
    <row r="84" spans="1:58" x14ac:dyDescent="0.25">
      <c r="A84" s="8">
        <f t="shared" si="63"/>
        <v>3</v>
      </c>
      <c r="B84" s="44" t="str">
        <f t="shared" si="63"/>
        <v>m</v>
      </c>
      <c r="C84" s="10">
        <f t="shared" si="61"/>
        <v>0.1</v>
      </c>
      <c r="D84" s="7">
        <f t="shared" si="64"/>
        <v>1</v>
      </c>
      <c r="E84" s="7" t="str">
        <f t="shared" si="64"/>
        <v>m</v>
      </c>
      <c r="F84" s="7">
        <v>1.001783146495006</v>
      </c>
      <c r="G84" s="7">
        <v>4.5621782344355669E-4</v>
      </c>
      <c r="H84" s="7">
        <v>-2.0813250339181554E-3</v>
      </c>
      <c r="I84" s="7">
        <v>3.6578616877435061E-4</v>
      </c>
      <c r="J84" s="8" t="s">
        <v>3</v>
      </c>
      <c r="L84" s="8">
        <v>1.6198818083201908E-3</v>
      </c>
      <c r="M84" s="8">
        <v>8.2141947111251E-4</v>
      </c>
      <c r="N84" s="8">
        <v>-1.888948240632225E-3</v>
      </c>
      <c r="O84" s="8">
        <v>1.5658515103921268E-3</v>
      </c>
      <c r="P84" s="8" t="s">
        <v>3</v>
      </c>
      <c r="Q84" s="56" t="str">
        <f t="shared" si="43"/>
        <v>OK</v>
      </c>
      <c r="S84" s="12">
        <f t="shared" si="44"/>
        <v>3.0000000000000001E-3</v>
      </c>
      <c r="T84" s="11">
        <f t="shared" si="45"/>
        <v>100</v>
      </c>
      <c r="U84" s="11" t="str">
        <f t="shared" si="46"/>
        <v>mHz</v>
      </c>
      <c r="V84" s="12">
        <f t="shared" si="47"/>
        <v>1E-3</v>
      </c>
      <c r="W84" s="12">
        <f t="shared" si="48"/>
        <v>1E-3</v>
      </c>
      <c r="X84" s="13">
        <f t="shared" si="20"/>
        <v>1.0001632646866859E-3</v>
      </c>
      <c r="Y84" s="13">
        <f t="shared" si="21"/>
        <v>9.3960877494323771E-7</v>
      </c>
      <c r="Z84" s="13">
        <f t="shared" si="22"/>
        <v>-1.9237679328593039E-7</v>
      </c>
      <c r="AA84" s="13">
        <f t="shared" si="23"/>
        <v>1.6080082319017905E-6</v>
      </c>
      <c r="AB84" s="13">
        <f t="shared" si="62"/>
        <v>1.0001632831880803E-3</v>
      </c>
      <c r="AC84" s="14">
        <f t="shared" si="25"/>
        <v>9.3960880846730548E-7</v>
      </c>
      <c r="AD84" s="13">
        <f t="shared" si="49"/>
        <v>-1.9234538770403285E-4</v>
      </c>
      <c r="AE84" s="13">
        <f t="shared" si="26"/>
        <v>1.6077456944700284E-3</v>
      </c>
      <c r="AG84" s="14" t="str">
        <f t="shared" si="50"/>
        <v>100mHz1m</v>
      </c>
      <c r="AH84" s="12">
        <f>IFERROR(MATCH(AG84,'Ref Z'!$S$33:$S$1082,0),0)</f>
        <v>22</v>
      </c>
      <c r="AI84" s="14">
        <f>IF($AH84&gt;0,INDEX('Ref Z'!N$33:N$1082,$AH84),"")</f>
        <v>1.0000742115529313E-3</v>
      </c>
      <c r="AJ84" s="14">
        <f>IF($AH84&gt;0,INDEX('Ref Z'!O$33:O$1082,$AH84),"")</f>
        <v>1E-8</v>
      </c>
      <c r="AK84" s="14">
        <f>IF($AH84&gt;0,INDEX('Ref Z'!P$33:P$1082,$AH84),"")</f>
        <v>-9.2355213813703472E-8</v>
      </c>
      <c r="AL84" s="14">
        <f>IF($AH84&gt;0,INDEX('Ref Z'!Q$33:Q$1082,$AH84),"")</f>
        <v>5.0000000000000004E-8</v>
      </c>
      <c r="AM84" s="14">
        <f t="shared" si="9"/>
        <v>1.0000742158173576E-3</v>
      </c>
      <c r="AN84" s="14">
        <f t="shared" si="27"/>
        <v>1.0000001023386302E-8</v>
      </c>
      <c r="AO84" s="13">
        <f t="shared" si="28"/>
        <v>-9.2348360235937845E-5</v>
      </c>
      <c r="AP84" s="13">
        <f t="shared" si="29"/>
        <v>4.999628927984899E-5</v>
      </c>
      <c r="AR84" s="14" t="str">
        <f t="shared" si="51"/>
        <v>100mHz3m1m</v>
      </c>
      <c r="AS84" s="14">
        <f t="shared" si="52"/>
        <v>-8.9053133754549499E-8</v>
      </c>
      <c r="AT84" s="14">
        <f t="shared" si="53"/>
        <v>9.1243564694191179E-4</v>
      </c>
      <c r="AU84" s="14">
        <f t="shared" si="54"/>
        <v>1.0002157947222692E-7</v>
      </c>
      <c r="AV84" s="14">
        <f t="shared" si="55"/>
        <v>7.3157233925734975E-4</v>
      </c>
      <c r="AX84" s="14" t="str">
        <f t="shared" si="56"/>
        <v>100mHz3m</v>
      </c>
      <c r="AY84" s="14" t="str">
        <f t="shared" si="57"/>
        <v>100mHz3m</v>
      </c>
      <c r="AZ84" s="14">
        <f t="shared" si="58"/>
        <v>40</v>
      </c>
      <c r="BB84" s="42">
        <f t="shared" si="30"/>
        <v>0.99991094717010731</v>
      </c>
      <c r="BC84" s="43">
        <f t="shared" si="31"/>
        <v>1.8791047642731287E-3</v>
      </c>
      <c r="BD84" s="43">
        <f t="shared" si="59"/>
        <v>9.9997027468095003E-5</v>
      </c>
      <c r="BE84" s="42">
        <f t="shared" si="60"/>
        <v>3.2158800508242545E-3</v>
      </c>
      <c r="BF84" t="str">
        <f t="shared" si="32"/>
        <v>OK</v>
      </c>
    </row>
    <row r="85" spans="1:58" x14ac:dyDescent="0.25">
      <c r="A85" s="8">
        <f t="shared" si="63"/>
        <v>3</v>
      </c>
      <c r="B85" s="44" t="str">
        <f t="shared" si="63"/>
        <v>m</v>
      </c>
      <c r="C85" s="10">
        <f t="shared" si="61"/>
        <v>0.2</v>
      </c>
      <c r="D85" s="7">
        <f t="shared" si="64"/>
        <v>1</v>
      </c>
      <c r="E85" s="7" t="str">
        <f t="shared" si="64"/>
        <v>m</v>
      </c>
      <c r="F85" s="7">
        <v>1.0013829764575564</v>
      </c>
      <c r="G85" s="7">
        <v>1.779684717741762E-3</v>
      </c>
      <c r="H85" s="7">
        <v>-8.1271624347796568E-5</v>
      </c>
      <c r="I85" s="7">
        <v>1.4867937546026483E-3</v>
      </c>
      <c r="J85" s="8" t="s">
        <v>3</v>
      </c>
      <c r="L85" s="8">
        <v>1.4520632807720254E-3</v>
      </c>
      <c r="M85" s="8">
        <v>5.5197995949051316E-4</v>
      </c>
      <c r="N85" s="8">
        <v>-4.556312666488857E-5</v>
      </c>
      <c r="O85" s="8">
        <v>1.7853263670267541E-3</v>
      </c>
      <c r="P85" s="8" t="s">
        <v>3</v>
      </c>
      <c r="Q85" s="56" t="str">
        <f t="shared" si="43"/>
        <v>OK</v>
      </c>
      <c r="S85" s="12">
        <f t="shared" si="44"/>
        <v>3.0000000000000001E-3</v>
      </c>
      <c r="T85" s="11">
        <f t="shared" si="45"/>
        <v>200</v>
      </c>
      <c r="U85" s="11" t="str">
        <f t="shared" si="46"/>
        <v>mHz</v>
      </c>
      <c r="V85" s="12">
        <f t="shared" si="47"/>
        <v>1E-3</v>
      </c>
      <c r="W85" s="12">
        <f t="shared" si="48"/>
        <v>1E-3</v>
      </c>
      <c r="X85" s="13">
        <f t="shared" si="20"/>
        <v>9.9993091317678441E-4</v>
      </c>
      <c r="Y85" s="13">
        <f t="shared" si="21"/>
        <v>1.8633195029953192E-6</v>
      </c>
      <c r="Z85" s="13">
        <f t="shared" si="22"/>
        <v>-3.5708497682907999E-8</v>
      </c>
      <c r="AA85" s="13">
        <f t="shared" si="23"/>
        <v>2.3233479949259405E-6</v>
      </c>
      <c r="AB85" s="13">
        <f t="shared" si="62"/>
        <v>9.9993091381437682E-4</v>
      </c>
      <c r="AC85" s="14">
        <f t="shared" si="25"/>
        <v>1.8633195036544004E-6</v>
      </c>
      <c r="AD85" s="13">
        <f t="shared" si="49"/>
        <v>-3.571096482484235E-5</v>
      </c>
      <c r="AE85" s="13">
        <f t="shared" si="26"/>
        <v>2.3235085167380432E-3</v>
      </c>
      <c r="AG85" s="14" t="str">
        <f t="shared" si="50"/>
        <v>200mHz1m</v>
      </c>
      <c r="AH85" s="12">
        <f>IFERROR(MATCH(AG85,'Ref Z'!$S$33:$S$1082,0),0)</f>
        <v>23</v>
      </c>
      <c r="AI85" s="14">
        <f>IF($AH85&gt;0,INDEX('Ref Z'!N$33:N$1082,$AH85),"")</f>
        <v>1.0000245811457129E-3</v>
      </c>
      <c r="AJ85" s="14">
        <f>IF($AH85&gt;0,INDEX('Ref Z'!O$33:O$1082,$AH85),"")</f>
        <v>1E-8</v>
      </c>
      <c r="AK85" s="14">
        <f>IF($AH85&gt;0,INDEX('Ref Z'!P$33:P$1082,$AH85),"")</f>
        <v>6.4289437604129902E-8</v>
      </c>
      <c r="AL85" s="14">
        <f>IF($AH85&gt;0,INDEX('Ref Z'!Q$33:Q$1082,$AH85),"")</f>
        <v>5.0000000000000004E-8</v>
      </c>
      <c r="AM85" s="14">
        <f t="shared" si="9"/>
        <v>1.000024583212228E-3</v>
      </c>
      <c r="AN85" s="14">
        <f t="shared" si="27"/>
        <v>1.0000000495951418E-8</v>
      </c>
      <c r="AO85" s="13">
        <f t="shared" si="28"/>
        <v>6.4287857246375478E-5</v>
      </c>
      <c r="AP85" s="13">
        <f t="shared" si="29"/>
        <v>4.9998770770416735E-5</v>
      </c>
      <c r="AR85" s="14" t="str">
        <f t="shared" si="51"/>
        <v>200mHz3m1m</v>
      </c>
      <c r="AS85" s="14">
        <f t="shared" si="52"/>
        <v>9.3667968928488193E-8</v>
      </c>
      <c r="AT85" s="14">
        <f t="shared" si="53"/>
        <v>3.5593694354975713E-3</v>
      </c>
      <c r="AU85" s="14">
        <f t="shared" si="54"/>
        <v>9.9997935287037902E-8</v>
      </c>
      <c r="AV85" s="14">
        <f t="shared" si="55"/>
        <v>2.9735875096256643E-3</v>
      </c>
      <c r="AX85" s="14" t="str">
        <f t="shared" si="56"/>
        <v>200mHz3m</v>
      </c>
      <c r="AY85" s="14" t="str">
        <f t="shared" si="57"/>
        <v>200mHz3m</v>
      </c>
      <c r="AZ85" s="14">
        <f t="shared" si="58"/>
        <v>41</v>
      </c>
      <c r="BB85" s="42">
        <f t="shared" si="30"/>
        <v>1.0000936758695598</v>
      </c>
      <c r="BC85" s="43">
        <f t="shared" si="31"/>
        <v>3.7265608133659469E-3</v>
      </c>
      <c r="BD85" s="43">
        <f t="shared" si="59"/>
        <v>9.9998822071217835E-5</v>
      </c>
      <c r="BE85" s="42">
        <f t="shared" si="60"/>
        <v>4.6472860022270463E-3</v>
      </c>
      <c r="BF85" t="str">
        <f t="shared" si="32"/>
        <v>OK</v>
      </c>
    </row>
    <row r="86" spans="1:58" x14ac:dyDescent="0.25">
      <c r="A86" s="8">
        <f t="shared" si="63"/>
        <v>3</v>
      </c>
      <c r="B86" s="44" t="str">
        <f t="shared" si="63"/>
        <v>m</v>
      </c>
      <c r="C86" s="10">
        <f t="shared" si="61"/>
        <v>0.5</v>
      </c>
      <c r="D86" s="7">
        <f t="shared" si="64"/>
        <v>1</v>
      </c>
      <c r="E86" s="7" t="str">
        <f t="shared" si="64"/>
        <v>m</v>
      </c>
      <c r="F86" s="7">
        <v>1.0004899243762448</v>
      </c>
      <c r="G86" s="7">
        <v>1.2233559281919434E-3</v>
      </c>
      <c r="H86" s="7">
        <v>-1.5090326756148369E-3</v>
      </c>
      <c r="I86" s="7">
        <v>2.4820057082562398E-4</v>
      </c>
      <c r="J86" s="8" t="s">
        <v>3</v>
      </c>
      <c r="L86" s="8">
        <v>4.4383950816902971E-4</v>
      </c>
      <c r="M86" s="8">
        <v>4.3234188919048631E-4</v>
      </c>
      <c r="N86" s="8">
        <v>-1.5660135435324829E-3</v>
      </c>
      <c r="O86" s="8">
        <v>1.5184480060037478E-3</v>
      </c>
      <c r="P86" s="8" t="s">
        <v>3</v>
      </c>
      <c r="Q86" s="56" t="str">
        <f t="shared" si="43"/>
        <v>OK</v>
      </c>
      <c r="S86" s="12">
        <f t="shared" si="44"/>
        <v>3.0000000000000001E-3</v>
      </c>
      <c r="T86" s="11">
        <f t="shared" si="45"/>
        <v>500</v>
      </c>
      <c r="U86" s="11" t="str">
        <f t="shared" si="46"/>
        <v>mHz</v>
      </c>
      <c r="V86" s="12">
        <f t="shared" si="47"/>
        <v>1E-3</v>
      </c>
      <c r="W86" s="12">
        <f t="shared" si="48"/>
        <v>1E-3</v>
      </c>
      <c r="X86" s="13">
        <f t="shared" si="20"/>
        <v>1.000046084868076E-3</v>
      </c>
      <c r="Y86" s="13">
        <f t="shared" si="21"/>
        <v>1.297505004302939E-6</v>
      </c>
      <c r="Z86" s="13">
        <f t="shared" si="22"/>
        <v>5.6980867917646054E-8</v>
      </c>
      <c r="AA86" s="13">
        <f t="shared" si="23"/>
        <v>1.5385993209068187E-6</v>
      </c>
      <c r="AB86" s="13">
        <f t="shared" si="62"/>
        <v>1.0000460864914109E-3</v>
      </c>
      <c r="AC86" s="14">
        <f t="shared" si="25"/>
        <v>1.2975050051583762E-6</v>
      </c>
      <c r="AD86" s="13">
        <f t="shared" si="49"/>
        <v>5.6978242021216133E-5</v>
      </c>
      <c r="AE86" s="13">
        <f t="shared" si="26"/>
        <v>1.5385284148088511E-3</v>
      </c>
      <c r="AG86" s="14" t="str">
        <f t="shared" si="50"/>
        <v>500mHz1m</v>
      </c>
      <c r="AH86" s="12">
        <f>IFERROR(MATCH(AG86,'Ref Z'!$S$33:$S$1082,0),0)</f>
        <v>24</v>
      </c>
      <c r="AI86" s="14">
        <f>IF($AH86&gt;0,INDEX('Ref Z'!N$33:N$1082,$AH86),"")</f>
        <v>1.0000510830676832E-3</v>
      </c>
      <c r="AJ86" s="14">
        <f>IF($AH86&gt;0,INDEX('Ref Z'!O$33:O$1082,$AH86),"")</f>
        <v>1E-8</v>
      </c>
      <c r="AK86" s="14">
        <f>IF($AH86&gt;0,INDEX('Ref Z'!P$33:P$1082,$AH86),"")</f>
        <v>1.5698418417119227E-7</v>
      </c>
      <c r="AL86" s="14">
        <f>IF($AH86&gt;0,INDEX('Ref Z'!Q$33:Q$1082,$AH86),"")</f>
        <v>5.0000000000000004E-8</v>
      </c>
      <c r="AM86" s="14">
        <f t="shared" si="9"/>
        <v>1.0000510953890708E-3</v>
      </c>
      <c r="AN86" s="14">
        <f t="shared" si="27"/>
        <v>1.0000002956981468E-8</v>
      </c>
      <c r="AO86" s="13">
        <f t="shared" si="28"/>
        <v>1.569761640577363E-4</v>
      </c>
      <c r="AP86" s="13">
        <f t="shared" si="29"/>
        <v>4.9997444769710559E-5</v>
      </c>
      <c r="AR86" s="14" t="str">
        <f t="shared" si="51"/>
        <v>500mHz3m1m</v>
      </c>
      <c r="AS86" s="14">
        <f t="shared" si="52"/>
        <v>4.9981996072361035E-9</v>
      </c>
      <c r="AT86" s="14">
        <f t="shared" si="53"/>
        <v>2.4467118564043223E-3</v>
      </c>
      <c r="AU86" s="14">
        <f t="shared" si="54"/>
        <v>1.0000331625354622E-7</v>
      </c>
      <c r="AV86" s="14">
        <f t="shared" si="55"/>
        <v>4.9640114416937267E-4</v>
      </c>
      <c r="AX86" s="14" t="str">
        <f t="shared" si="56"/>
        <v>500mHz3m</v>
      </c>
      <c r="AY86" s="14" t="str">
        <f t="shared" si="57"/>
        <v>500mHz3m</v>
      </c>
      <c r="AZ86" s="14">
        <f t="shared" si="58"/>
        <v>42</v>
      </c>
      <c r="BB86" s="42">
        <f t="shared" si="30"/>
        <v>1.000005008666828</v>
      </c>
      <c r="BC86" s="43">
        <f t="shared" si="31"/>
        <v>2.5948966907490146E-3</v>
      </c>
      <c r="BD86" s="43">
        <f t="shared" si="59"/>
        <v>9.9997922036520171E-5</v>
      </c>
      <c r="BE86" s="42">
        <f t="shared" si="60"/>
        <v>3.0774629936329767E-3</v>
      </c>
      <c r="BF86" t="str">
        <f t="shared" si="32"/>
        <v>OK</v>
      </c>
    </row>
    <row r="87" spans="1:58" x14ac:dyDescent="0.25">
      <c r="A87" s="8">
        <f t="shared" si="63"/>
        <v>3</v>
      </c>
      <c r="B87" s="44" t="str">
        <f t="shared" si="63"/>
        <v>m</v>
      </c>
      <c r="C87" s="10">
        <f t="shared" si="61"/>
        <v>1</v>
      </c>
      <c r="D87" s="7">
        <f t="shared" si="64"/>
        <v>1</v>
      </c>
      <c r="E87" s="7" t="str">
        <f t="shared" si="64"/>
        <v>m</v>
      </c>
      <c r="F87" s="7">
        <v>0.99901936463000252</v>
      </c>
      <c r="G87" s="7">
        <v>4.7647315993576563E-4</v>
      </c>
      <c r="H87" s="7">
        <v>3.4003635490056195E-4</v>
      </c>
      <c r="I87" s="7">
        <v>1.5535911782766621E-3</v>
      </c>
      <c r="J87" s="8" t="s">
        <v>3</v>
      </c>
      <c r="L87" s="8">
        <v>-1.1527942654258536E-3</v>
      </c>
      <c r="M87" s="8">
        <v>1.8483264238809884E-3</v>
      </c>
      <c r="N87" s="8">
        <v>4.5500637599282193E-4</v>
      </c>
      <c r="O87" s="8">
        <v>1.1404408538916977E-3</v>
      </c>
      <c r="P87" s="8" t="s">
        <v>3</v>
      </c>
      <c r="Q87" s="56" t="str">
        <f t="shared" si="43"/>
        <v>OK</v>
      </c>
      <c r="S87" s="12">
        <f t="shared" si="44"/>
        <v>3.0000000000000001E-3</v>
      </c>
      <c r="T87" s="11">
        <f t="shared" si="45"/>
        <v>1</v>
      </c>
      <c r="U87" s="11" t="str">
        <f t="shared" si="46"/>
        <v>Hz</v>
      </c>
      <c r="V87" s="12">
        <f t="shared" si="47"/>
        <v>1E-3</v>
      </c>
      <c r="W87" s="12">
        <f t="shared" si="48"/>
        <v>1E-3</v>
      </c>
      <c r="X87" s="13">
        <f t="shared" si="20"/>
        <v>1.0001721588954284E-3</v>
      </c>
      <c r="Y87" s="13">
        <f t="shared" si="21"/>
        <v>1.9087527973406763E-6</v>
      </c>
      <c r="Z87" s="13">
        <f t="shared" si="22"/>
        <v>-1.1497002109225998E-7</v>
      </c>
      <c r="AA87" s="13">
        <f t="shared" si="23"/>
        <v>1.9272391886956565E-6</v>
      </c>
      <c r="AB87" s="13">
        <f t="shared" si="62"/>
        <v>1.0001721655033436E-3</v>
      </c>
      <c r="AC87" s="14">
        <f t="shared" si="25"/>
        <v>1.9087527975861303E-6</v>
      </c>
      <c r="AD87" s="13">
        <f t="shared" si="49"/>
        <v>-1.1495023088109467E-4</v>
      </c>
      <c r="AE87" s="13">
        <f t="shared" si="26"/>
        <v>1.9269074414630012E-3</v>
      </c>
      <c r="AG87" s="14" t="str">
        <f t="shared" si="50"/>
        <v>1Hz1m</v>
      </c>
      <c r="AH87" s="12">
        <f>IFERROR(MATCH(AG87,'Ref Z'!$S$33:$S$1082,0),0)</f>
        <v>25</v>
      </c>
      <c r="AI87" s="14">
        <f>IF($AH87&gt;0,INDEX('Ref Z'!N$33:N$1082,$AH87),"")</f>
        <v>1.0001873031061917E-3</v>
      </c>
      <c r="AJ87" s="14">
        <f>IF($AH87&gt;0,INDEX('Ref Z'!O$33:O$1082,$AH87),"")</f>
        <v>1E-8</v>
      </c>
      <c r="AK87" s="14">
        <f>IF($AH87&gt;0,INDEX('Ref Z'!P$33:P$1082,$AH87),"")</f>
        <v>-1.4964819297748992E-8</v>
      </c>
      <c r="AL87" s="14">
        <f>IF($AH87&gt;0,INDEX('Ref Z'!Q$33:Q$1082,$AH87),"")</f>
        <v>5.0000000000000004E-8</v>
      </c>
      <c r="AM87" s="14">
        <f t="shared" si="9"/>
        <v>1.0001873032181436E-3</v>
      </c>
      <c r="AN87" s="14">
        <f t="shared" si="27"/>
        <v>1.0000000026863433E-8</v>
      </c>
      <c r="AO87" s="13">
        <f t="shared" si="28"/>
        <v>-1.4962016864398714E-5</v>
      </c>
      <c r="AP87" s="13">
        <f t="shared" si="29"/>
        <v>4.9990636587517435E-5</v>
      </c>
      <c r="AR87" s="14" t="str">
        <f t="shared" si="51"/>
        <v>1Hz3m1m</v>
      </c>
      <c r="AS87" s="14">
        <f t="shared" si="52"/>
        <v>1.5144210763250524E-8</v>
      </c>
      <c r="AT87" s="14">
        <f t="shared" si="53"/>
        <v>9.5294631992400014E-4</v>
      </c>
      <c r="AU87" s="14">
        <f t="shared" si="54"/>
        <v>1.0000520179451099E-7</v>
      </c>
      <c r="AV87" s="14">
        <f t="shared" si="55"/>
        <v>3.1071823569556183E-3</v>
      </c>
      <c r="AX87" s="14" t="str">
        <f t="shared" si="56"/>
        <v>1Hz3m</v>
      </c>
      <c r="AY87" s="14" t="str">
        <f t="shared" si="57"/>
        <v>1Hz3m</v>
      </c>
      <c r="AZ87" s="14">
        <f t="shared" si="58"/>
        <v>43</v>
      </c>
      <c r="BB87" s="42">
        <f t="shared" si="30"/>
        <v>1.0000151351090563</v>
      </c>
      <c r="BC87" s="43">
        <f t="shared" si="31"/>
        <v>3.8168037930741494E-3</v>
      </c>
      <c r="BD87" s="43">
        <f t="shared" si="59"/>
        <v>9.9988214016695959E-5</v>
      </c>
      <c r="BE87" s="42">
        <f t="shared" si="60"/>
        <v>3.8541391017461193E-3</v>
      </c>
      <c r="BF87" t="str">
        <f t="shared" si="32"/>
        <v>OK</v>
      </c>
    </row>
    <row r="88" spans="1:58" x14ac:dyDescent="0.25">
      <c r="A88" s="8">
        <f t="shared" si="63"/>
        <v>3</v>
      </c>
      <c r="B88" s="44" t="str">
        <f t="shared" si="63"/>
        <v>m</v>
      </c>
      <c r="C88" s="10">
        <f t="shared" si="61"/>
        <v>2</v>
      </c>
      <c r="D88" s="7">
        <f t="shared" si="64"/>
        <v>1</v>
      </c>
      <c r="E88" s="7" t="str">
        <f t="shared" si="64"/>
        <v>m</v>
      </c>
      <c r="F88" s="7">
        <v>1.0014159825895124</v>
      </c>
      <c r="G88" s="7">
        <v>9.4473519992452229E-4</v>
      </c>
      <c r="H88" s="7">
        <v>2.1908951354400517E-4</v>
      </c>
      <c r="I88" s="7">
        <v>7.0015796247198695E-4</v>
      </c>
      <c r="J88" s="8" t="s">
        <v>3</v>
      </c>
      <c r="L88" s="8">
        <v>1.4425963044774823E-3</v>
      </c>
      <c r="M88" s="8">
        <v>1.9527825491707342E-3</v>
      </c>
      <c r="N88" s="8">
        <v>4.9594701007822715E-4</v>
      </c>
      <c r="O88" s="8">
        <v>2.9403458691406155E-4</v>
      </c>
      <c r="P88" s="8" t="s">
        <v>3</v>
      </c>
      <c r="Q88" s="56" t="str">
        <f t="shared" si="43"/>
        <v>OK</v>
      </c>
      <c r="S88" s="12">
        <f t="shared" si="44"/>
        <v>3.0000000000000001E-3</v>
      </c>
      <c r="T88" s="11">
        <f t="shared" si="45"/>
        <v>2</v>
      </c>
      <c r="U88" s="11" t="str">
        <f t="shared" si="46"/>
        <v>Hz</v>
      </c>
      <c r="V88" s="12">
        <f t="shared" si="47"/>
        <v>1E-3</v>
      </c>
      <c r="W88" s="12">
        <f t="shared" si="48"/>
        <v>1E-3</v>
      </c>
      <c r="X88" s="13">
        <f t="shared" si="20"/>
        <v>9.9997338628503491E-4</v>
      </c>
      <c r="Y88" s="13">
        <f t="shared" si="21"/>
        <v>2.1693050228868642E-6</v>
      </c>
      <c r="Z88" s="13">
        <f t="shared" si="22"/>
        <v>-2.7685749653422196E-7</v>
      </c>
      <c r="AA88" s="13">
        <f t="shared" si="23"/>
        <v>7.5939285663920167E-7</v>
      </c>
      <c r="AB88" s="13">
        <f t="shared" si="62"/>
        <v>9.9997342461109078E-4</v>
      </c>
      <c r="AC88" s="14">
        <f t="shared" si="25"/>
        <v>2.1693049499324327E-6</v>
      </c>
      <c r="AD88" s="13">
        <f t="shared" si="49"/>
        <v>-2.7686485786254097E-4</v>
      </c>
      <c r="AE88" s="13">
        <f t="shared" si="26"/>
        <v>7.5941324674542142E-4</v>
      </c>
      <c r="AG88" s="14" t="str">
        <f t="shared" si="50"/>
        <v>2Hz1m</v>
      </c>
      <c r="AH88" s="12">
        <f>IFERROR(MATCH(AG88,'Ref Z'!$S$33:$S$1082,0),0)</f>
        <v>26</v>
      </c>
      <c r="AI88" s="14">
        <f>IF($AH88&gt;0,INDEX('Ref Z'!N$33:N$1082,$AH88),"")</f>
        <v>9.9991573396975529E-4</v>
      </c>
      <c r="AJ88" s="14">
        <f>IF($AH88&gt;0,INDEX('Ref Z'!O$33:O$1082,$AH88),"")</f>
        <v>1E-8</v>
      </c>
      <c r="AK88" s="14">
        <f>IF($AH88&gt;0,INDEX('Ref Z'!P$33:P$1082,$AH88),"")</f>
        <v>-1.768498317098446E-7</v>
      </c>
      <c r="AL88" s="14">
        <f>IF($AH88&gt;0,INDEX('Ref Z'!Q$33:Q$1082,$AH88),"")</f>
        <v>5.0000000000000004E-8</v>
      </c>
      <c r="AM88" s="14">
        <f t="shared" si="9"/>
        <v>9.9991574960900452E-4</v>
      </c>
      <c r="AN88" s="14">
        <f t="shared" si="27"/>
        <v>1.0000003753735333E-8</v>
      </c>
      <c r="AO88" s="13">
        <f t="shared" si="28"/>
        <v>-1.7686473355481045E-4</v>
      </c>
      <c r="AP88" s="13">
        <f t="shared" si="29"/>
        <v>5.0004212123675637E-5</v>
      </c>
      <c r="AR88" s="14" t="str">
        <f t="shared" si="51"/>
        <v>2Hz3m1m</v>
      </c>
      <c r="AS88" s="14">
        <f t="shared" si="52"/>
        <v>-5.7652315279621905E-8</v>
      </c>
      <c r="AT88" s="14">
        <f t="shared" si="53"/>
        <v>1.8894703998755069E-3</v>
      </c>
      <c r="AU88" s="14">
        <f t="shared" si="54"/>
        <v>1.0000766482437736E-7</v>
      </c>
      <c r="AV88" s="14">
        <f t="shared" si="55"/>
        <v>1.4003159258366294E-3</v>
      </c>
      <c r="AX88" s="14" t="str">
        <f t="shared" si="56"/>
        <v>2Hz3m</v>
      </c>
      <c r="AY88" s="14" t="str">
        <f t="shared" si="57"/>
        <v>2Hz3m</v>
      </c>
      <c r="AZ88" s="14">
        <f t="shared" si="58"/>
        <v>44</v>
      </c>
      <c r="BB88" s="42">
        <f t="shared" si="30"/>
        <v>0.99994232346513734</v>
      </c>
      <c r="BC88" s="43">
        <f t="shared" si="31"/>
        <v>4.3389869856368729E-3</v>
      </c>
      <c r="BD88" s="43">
        <f t="shared" si="59"/>
        <v>1.0000012430773052E-4</v>
      </c>
      <c r="BE88" s="42">
        <f t="shared" si="60"/>
        <v>1.5196494130422973E-3</v>
      </c>
      <c r="BF88" t="str">
        <f t="shared" si="32"/>
        <v>OK</v>
      </c>
    </row>
    <row r="89" spans="1:58" x14ac:dyDescent="0.25">
      <c r="A89" s="8">
        <f t="shared" si="63"/>
        <v>3</v>
      </c>
      <c r="B89" s="44" t="str">
        <f t="shared" si="63"/>
        <v>m</v>
      </c>
      <c r="C89" s="10">
        <f t="shared" si="61"/>
        <v>5</v>
      </c>
      <c r="D89" s="7">
        <f t="shared" si="64"/>
        <v>1</v>
      </c>
      <c r="E89" s="7" t="str">
        <f t="shared" si="64"/>
        <v>m</v>
      </c>
      <c r="F89" s="7">
        <v>1.00060332506741</v>
      </c>
      <c r="G89" s="7">
        <v>1.717110490792022E-3</v>
      </c>
      <c r="H89" s="7">
        <v>2.0809143720602703E-3</v>
      </c>
      <c r="I89" s="7">
        <v>1.1666375483050356E-3</v>
      </c>
      <c r="J89" s="8" t="s">
        <v>3</v>
      </c>
      <c r="L89" s="8">
        <v>5.9384466824886797E-4</v>
      </c>
      <c r="M89" s="8">
        <v>1.0421343726336539E-3</v>
      </c>
      <c r="N89" s="8">
        <v>1.9851215387901998E-3</v>
      </c>
      <c r="O89" s="8">
        <v>1.107996056431104E-4</v>
      </c>
      <c r="P89" s="8" t="s">
        <v>3</v>
      </c>
      <c r="Q89" s="56" t="str">
        <f t="shared" si="43"/>
        <v>OK</v>
      </c>
      <c r="S89" s="12">
        <f t="shared" si="44"/>
        <v>3.0000000000000001E-3</v>
      </c>
      <c r="T89" s="11">
        <f t="shared" si="45"/>
        <v>5</v>
      </c>
      <c r="U89" s="11" t="str">
        <f t="shared" si="46"/>
        <v>Hz</v>
      </c>
      <c r="V89" s="12">
        <f t="shared" si="47"/>
        <v>1E-3</v>
      </c>
      <c r="W89" s="12">
        <f t="shared" si="48"/>
        <v>1E-3</v>
      </c>
      <c r="X89" s="13">
        <f t="shared" si="20"/>
        <v>1.000009480399161E-3</v>
      </c>
      <c r="Y89" s="13">
        <f t="shared" si="21"/>
        <v>2.0086095907897481E-6</v>
      </c>
      <c r="Z89" s="13">
        <f t="shared" si="22"/>
        <v>9.5792833270070492E-8</v>
      </c>
      <c r="AA89" s="13">
        <f t="shared" si="23"/>
        <v>1.1718872478723596E-6</v>
      </c>
      <c r="AB89" s="13">
        <f t="shared" si="62"/>
        <v>1.0000094849872509E-3</v>
      </c>
      <c r="AC89" s="14">
        <f t="shared" si="25"/>
        <v>2.0086095847110776E-6</v>
      </c>
      <c r="AD89" s="13">
        <f t="shared" si="49"/>
        <v>9.5791924831385375E-5</v>
      </c>
      <c r="AE89" s="13">
        <f t="shared" si="26"/>
        <v>1.1718761430608976E-3</v>
      </c>
      <c r="AG89" s="14" t="str">
        <f t="shared" si="50"/>
        <v>5Hz1m</v>
      </c>
      <c r="AH89" s="12">
        <f>IFERROR(MATCH(AG89,'Ref Z'!$S$33:$S$1082,0),0)</f>
        <v>27</v>
      </c>
      <c r="AI89" s="14">
        <f>IF($AH89&gt;0,INDEX('Ref Z'!N$33:N$1082,$AH89),"")</f>
        <v>1.0000690055238038E-3</v>
      </c>
      <c r="AJ89" s="14">
        <f>IF($AH89&gt;0,INDEX('Ref Z'!O$33:O$1082,$AH89),"")</f>
        <v>1E-8</v>
      </c>
      <c r="AK89" s="14">
        <f>IF($AH89&gt;0,INDEX('Ref Z'!P$33:P$1082,$AH89),"")</f>
        <v>1.9580125386236735E-7</v>
      </c>
      <c r="AL89" s="14">
        <f>IF($AH89&gt;0,INDEX('Ref Z'!Q$33:Q$1082,$AH89),"")</f>
        <v>5.0000000000000004E-8</v>
      </c>
      <c r="AM89" s="14">
        <f t="shared" si="9"/>
        <v>1.0000690246915465E-3</v>
      </c>
      <c r="AN89" s="14">
        <f t="shared" si="27"/>
        <v>1.0000004599939621E-8</v>
      </c>
      <c r="AO89" s="13">
        <f t="shared" si="28"/>
        <v>1.9578774092487779E-4</v>
      </c>
      <c r="AP89" s="13">
        <f t="shared" si="29"/>
        <v>4.9996548083701993E-5</v>
      </c>
      <c r="AR89" s="14" t="str">
        <f t="shared" si="51"/>
        <v>5Hz3m1m</v>
      </c>
      <c r="AS89" s="14">
        <f t="shared" si="52"/>
        <v>5.952512464272447E-8</v>
      </c>
      <c r="AT89" s="14">
        <f t="shared" si="53"/>
        <v>3.4342209815986036E-3</v>
      </c>
      <c r="AU89" s="14">
        <f t="shared" si="54"/>
        <v>1.0000842059229686E-7</v>
      </c>
      <c r="AV89" s="14">
        <f t="shared" si="55"/>
        <v>2.3332750971457989E-3</v>
      </c>
      <c r="AX89" s="14" t="str">
        <f t="shared" si="56"/>
        <v>5Hz3m</v>
      </c>
      <c r="AY89" s="14" t="str">
        <f t="shared" si="57"/>
        <v>5Hz3m</v>
      </c>
      <c r="AZ89" s="14">
        <f t="shared" si="58"/>
        <v>45</v>
      </c>
      <c r="BB89" s="42">
        <f t="shared" si="30"/>
        <v>1.0000595391395675</v>
      </c>
      <c r="BC89" s="43">
        <f t="shared" si="31"/>
        <v>4.0169543468003242E-3</v>
      </c>
      <c r="BD89" s="43">
        <f t="shared" si="59"/>
        <v>9.999581609349242E-5</v>
      </c>
      <c r="BE89" s="42">
        <f t="shared" si="60"/>
        <v>2.3442854846458926E-3</v>
      </c>
      <c r="BF89" t="str">
        <f t="shared" si="32"/>
        <v>OK</v>
      </c>
    </row>
    <row r="90" spans="1:58" x14ac:dyDescent="0.25">
      <c r="A90" s="8">
        <f t="shared" si="63"/>
        <v>3</v>
      </c>
      <c r="B90" s="44" t="str">
        <f t="shared" si="63"/>
        <v>m</v>
      </c>
      <c r="C90" s="10">
        <f t="shared" si="61"/>
        <v>10</v>
      </c>
      <c r="D90" s="7">
        <f t="shared" si="64"/>
        <v>1</v>
      </c>
      <c r="E90" s="7" t="str">
        <f t="shared" si="64"/>
        <v>m</v>
      </c>
      <c r="F90" s="7">
        <v>1.0003134225403192</v>
      </c>
      <c r="G90" s="7">
        <v>1.2118159070849902E-3</v>
      </c>
      <c r="H90" s="7">
        <v>5.0416411591369399E-4</v>
      </c>
      <c r="I90" s="7">
        <v>8.1994655780093749E-4</v>
      </c>
      <c r="J90" s="8" t="s">
        <v>3</v>
      </c>
      <c r="L90" s="8">
        <v>1.6440086012544961E-4</v>
      </c>
      <c r="M90" s="8">
        <v>1.4535281083979329E-3</v>
      </c>
      <c r="N90" s="8">
        <v>4.5990906703297752E-4</v>
      </c>
      <c r="O90" s="8">
        <v>1.3909896843924408E-3</v>
      </c>
      <c r="P90" s="8" t="s">
        <v>3</v>
      </c>
      <c r="Q90" s="56" t="str">
        <f t="shared" si="43"/>
        <v>OK</v>
      </c>
      <c r="S90" s="12">
        <f t="shared" si="44"/>
        <v>3.0000000000000001E-3</v>
      </c>
      <c r="T90" s="11">
        <f t="shared" si="45"/>
        <v>10</v>
      </c>
      <c r="U90" s="11" t="str">
        <f t="shared" si="46"/>
        <v>Hz</v>
      </c>
      <c r="V90" s="12">
        <f t="shared" si="47"/>
        <v>1E-3</v>
      </c>
      <c r="W90" s="12">
        <f t="shared" si="48"/>
        <v>1E-3</v>
      </c>
      <c r="X90" s="13">
        <f t="shared" si="20"/>
        <v>1.0001490216801938E-3</v>
      </c>
      <c r="Y90" s="13">
        <f t="shared" si="21"/>
        <v>1.8924169082332494E-6</v>
      </c>
      <c r="Z90" s="13">
        <f t="shared" si="22"/>
        <v>4.4255048880716467E-8</v>
      </c>
      <c r="AA90" s="13">
        <f t="shared" si="23"/>
        <v>1.6146716879092753E-6</v>
      </c>
      <c r="AB90" s="13">
        <f t="shared" si="62"/>
        <v>1.0001490226593025E-3</v>
      </c>
      <c r="AC90" s="14">
        <f t="shared" si="25"/>
        <v>1.8924169077293516E-6</v>
      </c>
      <c r="AD90" s="13">
        <f t="shared" si="49"/>
        <v>4.4248454872742656E-5</v>
      </c>
      <c r="AE90" s="13">
        <f t="shared" si="26"/>
        <v>1.6144311016838171E-3</v>
      </c>
      <c r="AG90" s="14" t="str">
        <f t="shared" si="50"/>
        <v>10Hz1m</v>
      </c>
      <c r="AH90" s="12">
        <f>IFERROR(MATCH(AG90,'Ref Z'!$S$33:$S$1082,0),0)</f>
        <v>28</v>
      </c>
      <c r="AI90" s="14">
        <f>IF($AH90&gt;0,INDEX('Ref Z'!N$33:N$1082,$AH90),"")</f>
        <v>1.0001867584924099E-3</v>
      </c>
      <c r="AJ90" s="14">
        <f>IF($AH90&gt;0,INDEX('Ref Z'!O$33:O$1082,$AH90),"")</f>
        <v>1E-8</v>
      </c>
      <c r="AK90" s="14">
        <f>IF($AH90&gt;0,INDEX('Ref Z'!P$33:P$1082,$AH90),"")</f>
        <v>1.4427432814896034E-7</v>
      </c>
      <c r="AL90" s="14">
        <f>IF($AH90&gt;0,INDEX('Ref Z'!Q$33:Q$1082,$AH90),"")</f>
        <v>5.0000000000000004E-8</v>
      </c>
      <c r="AM90" s="14">
        <f t="shared" si="9"/>
        <v>1.0001867688980072E-3</v>
      </c>
      <c r="AN90" s="14">
        <f t="shared" si="27"/>
        <v>1.0000002496876736E-8</v>
      </c>
      <c r="AO90" s="13">
        <f t="shared" si="28"/>
        <v>1.4424738772364151E-4</v>
      </c>
      <c r="AP90" s="13">
        <f t="shared" si="29"/>
        <v>4.9990662799622858E-5</v>
      </c>
      <c r="AR90" s="14" t="str">
        <f t="shared" si="51"/>
        <v>10Hz3m1m</v>
      </c>
      <c r="AS90" s="14">
        <f t="shared" si="52"/>
        <v>3.7736812216098217E-8</v>
      </c>
      <c r="AT90" s="14">
        <f t="shared" si="53"/>
        <v>2.4236318141906106E-3</v>
      </c>
      <c r="AU90" s="14">
        <f t="shared" si="54"/>
        <v>1.0001927926824387E-7</v>
      </c>
      <c r="AV90" s="14">
        <f t="shared" si="55"/>
        <v>1.6398931163641199E-3</v>
      </c>
      <c r="AX90" s="14" t="str">
        <f t="shared" si="56"/>
        <v>10Hz3m</v>
      </c>
      <c r="AY90" s="14" t="str">
        <f t="shared" si="57"/>
        <v>10Hz3m</v>
      </c>
      <c r="AZ90" s="14">
        <f t="shared" si="58"/>
        <v>46</v>
      </c>
      <c r="BB90" s="42">
        <f t="shared" si="30"/>
        <v>1.000037740614498</v>
      </c>
      <c r="BC90" s="43">
        <f t="shared" si="31"/>
        <v>3.7841402663544499E-3</v>
      </c>
      <c r="BD90" s="43">
        <f t="shared" si="59"/>
        <v>9.9998932850898863E-5</v>
      </c>
      <c r="BE90" s="42">
        <f t="shared" si="60"/>
        <v>3.2292491688786173E-3</v>
      </c>
      <c r="BF90" t="str">
        <f t="shared" si="32"/>
        <v>OK</v>
      </c>
    </row>
    <row r="91" spans="1:58" x14ac:dyDescent="0.25">
      <c r="A91" s="8">
        <f t="shared" si="63"/>
        <v>3</v>
      </c>
      <c r="B91" s="44" t="str">
        <f t="shared" si="63"/>
        <v>m</v>
      </c>
      <c r="C91" s="10">
        <f t="shared" si="61"/>
        <v>20</v>
      </c>
      <c r="D91" s="7">
        <f t="shared" si="64"/>
        <v>1</v>
      </c>
      <c r="E91" s="7" t="str">
        <f t="shared" si="64"/>
        <v>m</v>
      </c>
      <c r="F91" s="7">
        <v>0.99969640913976676</v>
      </c>
      <c r="G91" s="7">
        <v>9.5400558666742372E-5</v>
      </c>
      <c r="H91" s="7">
        <v>-7.3172463517993426E-4</v>
      </c>
      <c r="I91" s="7">
        <v>1.334695920908284E-3</v>
      </c>
      <c r="J91" s="8" t="s">
        <v>3</v>
      </c>
      <c r="L91" s="8">
        <v>-4.4758716531531807E-4</v>
      </c>
      <c r="M91" s="8">
        <v>4.2710570991994995E-5</v>
      </c>
      <c r="N91" s="8">
        <v>-7.8485861291967057E-4</v>
      </c>
      <c r="O91" s="8">
        <v>1.2790780445428699E-3</v>
      </c>
      <c r="P91" s="8" t="s">
        <v>3</v>
      </c>
      <c r="Q91" s="56" t="str">
        <f t="shared" si="43"/>
        <v>OK</v>
      </c>
      <c r="S91" s="12">
        <f t="shared" si="44"/>
        <v>3.0000000000000001E-3</v>
      </c>
      <c r="T91" s="11">
        <f t="shared" si="45"/>
        <v>20</v>
      </c>
      <c r="U91" s="11" t="str">
        <f t="shared" si="46"/>
        <v>Hz</v>
      </c>
      <c r="V91" s="12">
        <f t="shared" si="47"/>
        <v>1E-3</v>
      </c>
      <c r="W91" s="12">
        <f t="shared" si="48"/>
        <v>1E-3</v>
      </c>
      <c r="X91" s="13">
        <f t="shared" si="20"/>
        <v>1.0001439963050821E-3</v>
      </c>
      <c r="Y91" s="13">
        <f t="shared" si="21"/>
        <v>1.0452492271410104E-7</v>
      </c>
      <c r="Z91" s="13">
        <f t="shared" si="22"/>
        <v>5.3133977739736313E-8</v>
      </c>
      <c r="AA91" s="13">
        <f t="shared" si="23"/>
        <v>1.8486356713319216E-6</v>
      </c>
      <c r="AB91" s="13">
        <f t="shared" si="62"/>
        <v>1.0001439977164886E-3</v>
      </c>
      <c r="AC91" s="14">
        <f t="shared" si="25"/>
        <v>1.0452496870603361E-7</v>
      </c>
      <c r="AD91" s="13">
        <f t="shared" si="49"/>
        <v>5.3126327694857109E-5</v>
      </c>
      <c r="AE91" s="13">
        <f t="shared" si="26"/>
        <v>1.8483695077431187E-3</v>
      </c>
      <c r="AG91" s="14" t="str">
        <f t="shared" si="50"/>
        <v>20Hz1m</v>
      </c>
      <c r="AH91" s="12">
        <f>IFERROR(MATCH(AG91,'Ref Z'!$S$33:$S$1082,0),0)</f>
        <v>29</v>
      </c>
      <c r="AI91" s="14">
        <f>IF($AH91&gt;0,INDEX('Ref Z'!N$33:N$1082,$AH91),"")</f>
        <v>1.0000573070164396E-3</v>
      </c>
      <c r="AJ91" s="14">
        <f>IF($AH91&gt;0,INDEX('Ref Z'!O$33:O$1082,$AH91),"")</f>
        <v>1E-8</v>
      </c>
      <c r="AK91" s="14">
        <f>IF($AH91&gt;0,INDEX('Ref Z'!P$33:P$1082,$AH91),"")</f>
        <v>1.5312946337684256E-7</v>
      </c>
      <c r="AL91" s="14">
        <f>IF($AH91&gt;0,INDEX('Ref Z'!Q$33:Q$1082,$AH91),"")</f>
        <v>5.0000000000000004E-8</v>
      </c>
      <c r="AM91" s="14">
        <f t="shared" si="9"/>
        <v>1.000057318740084E-3</v>
      </c>
      <c r="AN91" s="14">
        <f t="shared" si="27"/>
        <v>1.0000002813512966E-8</v>
      </c>
      <c r="AO91" s="13">
        <f t="shared" si="28"/>
        <v>1.5312068729034378E-4</v>
      </c>
      <c r="AP91" s="13">
        <f t="shared" si="29"/>
        <v>4.9997133664587864E-5</v>
      </c>
      <c r="AR91" s="14" t="str">
        <f t="shared" si="51"/>
        <v>20Hz3m1m</v>
      </c>
      <c r="AS91" s="14">
        <f t="shared" si="52"/>
        <v>-8.6689288642492757E-8</v>
      </c>
      <c r="AT91" s="14">
        <f t="shared" si="53"/>
        <v>1.9080111759553771E-4</v>
      </c>
      <c r="AU91" s="14">
        <f t="shared" si="54"/>
        <v>9.9995485637106236E-8</v>
      </c>
      <c r="AV91" s="14">
        <f t="shared" si="55"/>
        <v>2.6693918422848397E-3</v>
      </c>
      <c r="AX91" s="14" t="str">
        <f t="shared" si="56"/>
        <v>20Hz3m</v>
      </c>
      <c r="AY91" s="14" t="str">
        <f t="shared" si="57"/>
        <v>20Hz3m</v>
      </c>
      <c r="AZ91" s="14">
        <f t="shared" si="58"/>
        <v>47</v>
      </c>
      <c r="BB91" s="42">
        <f t="shared" si="30"/>
        <v>0.99991333350337297</v>
      </c>
      <c r="BC91" s="43">
        <f t="shared" si="31"/>
        <v>2.0927698268853115E-4</v>
      </c>
      <c r="BD91" s="43">
        <f t="shared" si="59"/>
        <v>9.9994359595486666E-5</v>
      </c>
      <c r="BE91" s="42">
        <f t="shared" si="60"/>
        <v>3.6970770971123702E-3</v>
      </c>
      <c r="BF91" t="str">
        <f t="shared" si="32"/>
        <v>OK</v>
      </c>
    </row>
    <row r="92" spans="1:58" x14ac:dyDescent="0.25">
      <c r="A92" s="8">
        <f t="shared" si="63"/>
        <v>3</v>
      </c>
      <c r="B92" s="44" t="str">
        <f t="shared" si="63"/>
        <v>m</v>
      </c>
      <c r="C92" s="10">
        <f t="shared" si="61"/>
        <v>50</v>
      </c>
      <c r="D92" s="7">
        <f t="shared" si="64"/>
        <v>1</v>
      </c>
      <c r="E92" s="7" t="str">
        <f t="shared" si="64"/>
        <v>m</v>
      </c>
      <c r="F92" s="7">
        <v>0.99876143616356983</v>
      </c>
      <c r="G92" s="7">
        <v>8.3996458686438549E-5</v>
      </c>
      <c r="H92" s="7">
        <v>8.4004668700637074E-4</v>
      </c>
      <c r="I92" s="7">
        <v>9.4204669632174862E-4</v>
      </c>
      <c r="J92" s="8" t="s">
        <v>3</v>
      </c>
      <c r="L92" s="8">
        <v>-1.3854319913316417E-3</v>
      </c>
      <c r="M92" s="8">
        <v>1.0433872150733307E-3</v>
      </c>
      <c r="N92" s="8">
        <v>5.9006617359814593E-4</v>
      </c>
      <c r="O92" s="8">
        <v>1.8173089638686124E-3</v>
      </c>
      <c r="P92" s="8" t="s">
        <v>3</v>
      </c>
      <c r="Q92" s="56" t="str">
        <f t="shared" si="43"/>
        <v>OK</v>
      </c>
      <c r="S92" s="12">
        <f t="shared" si="44"/>
        <v>3.0000000000000001E-3</v>
      </c>
      <c r="T92" s="11">
        <f t="shared" si="45"/>
        <v>50</v>
      </c>
      <c r="U92" s="11" t="str">
        <f t="shared" si="46"/>
        <v>Hz</v>
      </c>
      <c r="V92" s="12">
        <f t="shared" si="47"/>
        <v>1E-3</v>
      </c>
      <c r="W92" s="12">
        <f t="shared" si="48"/>
        <v>1E-3</v>
      </c>
      <c r="X92" s="13">
        <f t="shared" si="20"/>
        <v>1.0001468681549014E-3</v>
      </c>
      <c r="Y92" s="13">
        <f t="shared" si="21"/>
        <v>1.0467627647420133E-6</v>
      </c>
      <c r="Z92" s="13">
        <f t="shared" si="22"/>
        <v>2.499805134082248E-7</v>
      </c>
      <c r="AA92" s="13">
        <f t="shared" si="23"/>
        <v>2.0469645449318194E-6</v>
      </c>
      <c r="AB92" s="13">
        <f t="shared" si="62"/>
        <v>1.0001468993954413E-3</v>
      </c>
      <c r="AC92" s="14">
        <f t="shared" si="25"/>
        <v>1.0467628570790853E-6</v>
      </c>
      <c r="AD92" s="13">
        <f t="shared" si="49"/>
        <v>2.4994379941798908E-4</v>
      </c>
      <c r="AE92" s="13">
        <f t="shared" si="26"/>
        <v>2.0466638440317549E-3</v>
      </c>
      <c r="AG92" s="14" t="str">
        <f t="shared" si="50"/>
        <v>50Hz1m</v>
      </c>
      <c r="AH92" s="12">
        <f>IFERROR(MATCH(AG92,'Ref Z'!$S$33:$S$1082,0),0)</f>
        <v>30</v>
      </c>
      <c r="AI92" s="14">
        <f>IF($AH92&gt;0,INDEX('Ref Z'!N$33:N$1082,$AH92),"")</f>
        <v>1.0000715246927803E-3</v>
      </c>
      <c r="AJ92" s="14">
        <f>IF($AH92&gt;0,INDEX('Ref Z'!O$33:O$1082,$AH92),"")</f>
        <v>1E-8</v>
      </c>
      <c r="AK92" s="14">
        <f>IF($AH92&gt;0,INDEX('Ref Z'!P$33:P$1082,$AH92),"")</f>
        <v>3.4996453346554013E-7</v>
      </c>
      <c r="AL92" s="14">
        <f>IF($AH92&gt;0,INDEX('Ref Z'!Q$33:Q$1082,$AH92),"")</f>
        <v>5.0000000000000004E-8</v>
      </c>
      <c r="AM92" s="14">
        <f t="shared" si="9"/>
        <v>1.0000715859259861E-3</v>
      </c>
      <c r="AN92" s="14">
        <f t="shared" si="27"/>
        <v>1.0000014694906192E-8</v>
      </c>
      <c r="AO92" s="13">
        <f t="shared" si="28"/>
        <v>3.4993948986575794E-4</v>
      </c>
      <c r="AP92" s="13">
        <f t="shared" si="29"/>
        <v>4.9996418021136485E-5</v>
      </c>
      <c r="AR92" s="14" t="str">
        <f t="shared" si="51"/>
        <v>50Hz3m1m</v>
      </c>
      <c r="AS92" s="14">
        <f t="shared" si="52"/>
        <v>-7.5343462121145455E-8</v>
      </c>
      <c r="AT92" s="14">
        <f t="shared" si="53"/>
        <v>1.679929176705087E-4</v>
      </c>
      <c r="AU92" s="14">
        <f t="shared" si="54"/>
        <v>9.9984020057315328E-8</v>
      </c>
      <c r="AV92" s="14">
        <f t="shared" si="55"/>
        <v>1.8840933933069464E-3</v>
      </c>
      <c r="AX92" s="14" t="str">
        <f t="shared" si="56"/>
        <v>50Hz3m</v>
      </c>
      <c r="AY92" s="14" t="str">
        <f t="shared" si="57"/>
        <v>50Hz3m</v>
      </c>
      <c r="AZ92" s="14">
        <f t="shared" si="58"/>
        <v>48</v>
      </c>
      <c r="BB92" s="42">
        <f t="shared" si="30"/>
        <v>0.99992469759242286</v>
      </c>
      <c r="BC92" s="43">
        <f t="shared" si="31"/>
        <v>2.0933997392887536E-3</v>
      </c>
      <c r="BD92" s="43">
        <f t="shared" si="59"/>
        <v>9.9995690447768858E-5</v>
      </c>
      <c r="BE92" s="42">
        <f t="shared" si="60"/>
        <v>4.0936330079383403E-3</v>
      </c>
      <c r="BF92" t="str">
        <f t="shared" si="32"/>
        <v>OK</v>
      </c>
    </row>
    <row r="93" spans="1:58" x14ac:dyDescent="0.25">
      <c r="A93" s="8">
        <f t="shared" si="63"/>
        <v>3</v>
      </c>
      <c r="B93" s="44" t="str">
        <f t="shared" si="63"/>
        <v>m</v>
      </c>
      <c r="C93" s="10">
        <f t="shared" si="61"/>
        <v>100</v>
      </c>
      <c r="D93" s="7">
        <f t="shared" si="64"/>
        <v>1</v>
      </c>
      <c r="E93" s="7" t="str">
        <f t="shared" si="64"/>
        <v>m</v>
      </c>
      <c r="F93" s="7">
        <v>1.0000824266606068</v>
      </c>
      <c r="G93" s="7">
        <v>9.5612921179342298E-4</v>
      </c>
      <c r="H93" s="7">
        <v>1.531863174628095E-3</v>
      </c>
      <c r="I93" s="7">
        <v>5.2219558684932059E-4</v>
      </c>
      <c r="J93" s="8" t="s">
        <v>3</v>
      </c>
      <c r="L93" s="8">
        <v>-1.8763820043857989E-4</v>
      </c>
      <c r="M93" s="8">
        <v>5.873477786309387E-4</v>
      </c>
      <c r="N93" s="8">
        <v>7.2598934460666299E-4</v>
      </c>
      <c r="O93" s="8">
        <v>1.867206210865491E-3</v>
      </c>
      <c r="P93" s="8" t="s">
        <v>3</v>
      </c>
      <c r="Q93" s="56" t="str">
        <f t="shared" si="43"/>
        <v>OK</v>
      </c>
      <c r="S93" s="12">
        <f t="shared" si="44"/>
        <v>3.0000000000000001E-3</v>
      </c>
      <c r="T93" s="11">
        <f t="shared" si="45"/>
        <v>100</v>
      </c>
      <c r="U93" s="11" t="str">
        <f t="shared" si="46"/>
        <v>Hz</v>
      </c>
      <c r="V93" s="12">
        <f t="shared" si="47"/>
        <v>1E-3</v>
      </c>
      <c r="W93" s="12">
        <f t="shared" si="48"/>
        <v>1E-3</v>
      </c>
      <c r="X93" s="13">
        <f t="shared" si="20"/>
        <v>1.0002700648610455E-3</v>
      </c>
      <c r="Y93" s="13">
        <f t="shared" si="21"/>
        <v>1.1221232029984097E-6</v>
      </c>
      <c r="Z93" s="13">
        <f t="shared" si="22"/>
        <v>8.0587383002143208E-7</v>
      </c>
      <c r="AA93" s="13">
        <f t="shared" si="23"/>
        <v>1.9388520482026398E-6</v>
      </c>
      <c r="AB93" s="13">
        <f t="shared" si="62"/>
        <v>1.0002703894896371E-3</v>
      </c>
      <c r="AC93" s="14">
        <f t="shared" si="25"/>
        <v>1.1221239260450524E-6</v>
      </c>
      <c r="AD93" s="13">
        <f t="shared" si="49"/>
        <v>8.0565607626581525E-4</v>
      </c>
      <c r="AE93" s="13">
        <f t="shared" si="26"/>
        <v>1.938327526343926E-3</v>
      </c>
      <c r="AG93" s="14" t="str">
        <f t="shared" si="50"/>
        <v>100Hz1m</v>
      </c>
      <c r="AH93" s="12">
        <f>IFERROR(MATCH(AG93,'Ref Z'!$S$33:$S$1082,0),0)</f>
        <v>31</v>
      </c>
      <c r="AI93" s="14">
        <f>IF($AH93&gt;0,INDEX('Ref Z'!N$33:N$1082,$AH93),"")</f>
        <v>1.0002649663684721E-3</v>
      </c>
      <c r="AJ93" s="14">
        <f>IF($AH93&gt;0,INDEX('Ref Z'!O$33:O$1082,$AH93),"")</f>
        <v>1E-8</v>
      </c>
      <c r="AK93" s="14">
        <f>IF($AH93&gt;0,INDEX('Ref Z'!P$33:P$1082,$AH93),"")</f>
        <v>9.0588935951600074E-7</v>
      </c>
      <c r="AL93" s="14">
        <f>IF($AH93&gt;0,INDEX('Ref Z'!Q$33:Q$1082,$AH93),"")</f>
        <v>5.0000000000000004E-8</v>
      </c>
      <c r="AM93" s="14">
        <f t="shared" si="9"/>
        <v>1.0002653765774621E-3</v>
      </c>
      <c r="AN93" s="14">
        <f t="shared" si="27"/>
        <v>1.0000098423533653E-8</v>
      </c>
      <c r="AO93" s="13">
        <f t="shared" si="28"/>
        <v>9.0564914528058836E-4</v>
      </c>
      <c r="AP93" s="13">
        <f t="shared" si="29"/>
        <v>4.9986715011844111E-5</v>
      </c>
      <c r="AR93" s="14" t="str">
        <f t="shared" si="51"/>
        <v>100Hz3m1m</v>
      </c>
      <c r="AS93" s="14">
        <f t="shared" si="52"/>
        <v>-5.0984925734423592E-9</v>
      </c>
      <c r="AT93" s="14">
        <f t="shared" si="53"/>
        <v>1.912258423612993E-3</v>
      </c>
      <c r="AU93" s="14">
        <f t="shared" si="54"/>
        <v>1.0001552949456867E-7</v>
      </c>
      <c r="AV93" s="14">
        <f t="shared" si="55"/>
        <v>1.0443911748955108E-3</v>
      </c>
      <c r="AX93" s="14" t="str">
        <f t="shared" si="56"/>
        <v>100Hz3m</v>
      </c>
      <c r="AY93" s="14" t="str">
        <f t="shared" si="57"/>
        <v>100Hz3m</v>
      </c>
      <c r="AZ93" s="14">
        <f t="shared" si="58"/>
        <v>49</v>
      </c>
      <c r="BB93" s="42">
        <f t="shared" si="30"/>
        <v>0.99999498844289736</v>
      </c>
      <c r="BC93" s="43">
        <f t="shared" si="31"/>
        <v>2.2436747128810053E-3</v>
      </c>
      <c r="BD93" s="43">
        <f t="shared" si="59"/>
        <v>9.9993069014773107E-5</v>
      </c>
      <c r="BE93" s="42">
        <f t="shared" si="60"/>
        <v>3.8769773108967157E-3</v>
      </c>
      <c r="BF93" t="str">
        <f t="shared" si="32"/>
        <v>OK</v>
      </c>
    </row>
    <row r="94" spans="1:58" x14ac:dyDescent="0.25">
      <c r="A94" s="8">
        <f t="shared" si="63"/>
        <v>3</v>
      </c>
      <c r="B94" s="44" t="str">
        <f t="shared" si="63"/>
        <v>m</v>
      </c>
      <c r="C94" s="10">
        <f t="shared" si="61"/>
        <v>200</v>
      </c>
      <c r="D94" s="7">
        <f t="shared" si="64"/>
        <v>1</v>
      </c>
      <c r="E94" s="7" t="str">
        <f t="shared" si="64"/>
        <v>m</v>
      </c>
      <c r="F94" s="7">
        <v>1.0004714963390691</v>
      </c>
      <c r="G94" s="7">
        <v>1.2790019651003957E-3</v>
      </c>
      <c r="H94" s="7">
        <v>9.4895378016034886E-4</v>
      </c>
      <c r="I94" s="7">
        <v>3.2128322389105409E-4</v>
      </c>
      <c r="J94" s="8" t="s">
        <v>3</v>
      </c>
      <c r="L94" s="8">
        <v>-2.702565815788057E-4</v>
      </c>
      <c r="M94" s="8">
        <v>1.8454632575974248E-3</v>
      </c>
      <c r="N94" s="8">
        <v>-7.190712357812481E-4</v>
      </c>
      <c r="O94" s="8">
        <v>6.2235040016606936E-4</v>
      </c>
      <c r="P94" s="8" t="s">
        <v>3</v>
      </c>
      <c r="Q94" s="56" t="str">
        <f t="shared" si="43"/>
        <v>OK</v>
      </c>
      <c r="S94" s="12">
        <f t="shared" si="44"/>
        <v>3.0000000000000001E-3</v>
      </c>
      <c r="T94" s="11">
        <f t="shared" si="45"/>
        <v>200</v>
      </c>
      <c r="U94" s="11" t="str">
        <f t="shared" si="46"/>
        <v>Hz</v>
      </c>
      <c r="V94" s="12">
        <f t="shared" si="47"/>
        <v>1E-3</v>
      </c>
      <c r="W94" s="12">
        <f t="shared" si="48"/>
        <v>1E-3</v>
      </c>
      <c r="X94" s="13">
        <f t="shared" si="20"/>
        <v>1.000741752920648E-3</v>
      </c>
      <c r="Y94" s="13">
        <f t="shared" si="21"/>
        <v>2.2453464458458909E-6</v>
      </c>
      <c r="Z94" s="13">
        <f t="shared" si="22"/>
        <v>1.6680250159415971E-6</v>
      </c>
      <c r="AA94" s="13">
        <f t="shared" si="23"/>
        <v>7.003877001637706E-7</v>
      </c>
      <c r="AB94" s="13">
        <f t="shared" si="62"/>
        <v>1.0007431430422819E-3</v>
      </c>
      <c r="AC94" s="14">
        <f t="shared" si="25"/>
        <v>2.2453436303349079E-6</v>
      </c>
      <c r="AD94" s="13">
        <f t="shared" si="49"/>
        <v>1.6667871270308655E-3</v>
      </c>
      <c r="AE94" s="13">
        <f t="shared" si="26"/>
        <v>6.9987661780118119E-4</v>
      </c>
      <c r="AG94" s="14" t="str">
        <f t="shared" si="50"/>
        <v>200Hz1m</v>
      </c>
      <c r="AH94" s="12">
        <f>IFERROR(MATCH(AG94,'Ref Z'!$S$33:$S$1082,0),0)</f>
        <v>32</v>
      </c>
      <c r="AI94" s="14">
        <f>IF($AH94&gt;0,INDEX('Ref Z'!N$33:N$1082,$AH94),"")</f>
        <v>1.0006981703183874E-3</v>
      </c>
      <c r="AJ94" s="14">
        <f>IF($AH94&gt;0,INDEX('Ref Z'!O$33:O$1082,$AH94),"")</f>
        <v>1E-8</v>
      </c>
      <c r="AK94" s="14">
        <f>IF($AH94&gt;0,INDEX('Ref Z'!P$33:P$1082,$AH94),"")</f>
        <v>1.7680211636419047E-6</v>
      </c>
      <c r="AL94" s="14">
        <f>IF($AH94&gt;0,INDEX('Ref Z'!Q$33:Q$1082,$AH94),"")</f>
        <v>5.0000000000000004E-8</v>
      </c>
      <c r="AM94" s="14">
        <f t="shared" si="9"/>
        <v>1.0006997321761425E-3</v>
      </c>
      <c r="AN94" s="14">
        <f t="shared" si="27"/>
        <v>1.0000374576445229E-8</v>
      </c>
      <c r="AO94" s="13">
        <f t="shared" si="28"/>
        <v>1.766785806587484E-3</v>
      </c>
      <c r="AP94" s="13">
        <f t="shared" si="29"/>
        <v>4.9964962990967213E-5</v>
      </c>
      <c r="AR94" s="14" t="str">
        <f t="shared" si="51"/>
        <v>200Hz3m1m</v>
      </c>
      <c r="AS94" s="14">
        <f t="shared" si="52"/>
        <v>-4.358260226062366E-8</v>
      </c>
      <c r="AT94" s="14">
        <f t="shared" si="53"/>
        <v>2.5580039302203379E-3</v>
      </c>
      <c r="AU94" s="14">
        <f t="shared" si="54"/>
        <v>9.9996147700307566E-8</v>
      </c>
      <c r="AV94" s="14">
        <f t="shared" si="55"/>
        <v>6.4256644972743228E-4</v>
      </c>
      <c r="AX94" s="14" t="str">
        <f t="shared" si="56"/>
        <v>200Hz3m</v>
      </c>
      <c r="AY94" s="14" t="str">
        <f t="shared" si="57"/>
        <v>200Hz3m</v>
      </c>
      <c r="AZ94" s="14">
        <f t="shared" si="58"/>
        <v>50</v>
      </c>
      <c r="BB94" s="42">
        <f t="shared" si="30"/>
        <v>0.99995662137038732</v>
      </c>
      <c r="BC94" s="43">
        <f t="shared" si="31"/>
        <v>4.4875583067038437E-3</v>
      </c>
      <c r="BD94" s="43">
        <f t="shared" si="59"/>
        <v>9.9998679556618456E-5</v>
      </c>
      <c r="BE94" s="42">
        <f t="shared" si="60"/>
        <v>1.4006447151601192E-3</v>
      </c>
      <c r="BF94" t="str">
        <f t="shared" si="32"/>
        <v>OK</v>
      </c>
    </row>
    <row r="95" spans="1:58" x14ac:dyDescent="0.25">
      <c r="A95" s="8">
        <f t="shared" si="63"/>
        <v>3</v>
      </c>
      <c r="B95" s="44" t="str">
        <f t="shared" si="63"/>
        <v>m</v>
      </c>
      <c r="C95" s="10">
        <f t="shared" si="61"/>
        <v>500</v>
      </c>
      <c r="D95" s="7">
        <f t="shared" si="64"/>
        <v>1</v>
      </c>
      <c r="E95" s="7" t="str">
        <f t="shared" si="64"/>
        <v>m</v>
      </c>
      <c r="F95" s="7">
        <v>1.0011375716184452</v>
      </c>
      <c r="G95" s="7">
        <v>8.5385323939864469E-4</v>
      </c>
      <c r="H95" s="7">
        <v>5.0408318864951489E-3</v>
      </c>
      <c r="I95" s="7">
        <v>1.4619678863160861E-3</v>
      </c>
      <c r="J95" s="8" t="s">
        <v>3</v>
      </c>
      <c r="L95" s="8">
        <v>-1.6742280041014215E-3</v>
      </c>
      <c r="M95" s="8">
        <v>1.7553482699735866E-3</v>
      </c>
      <c r="N95" s="8">
        <v>5.3155564942442457E-4</v>
      </c>
      <c r="O95" s="8">
        <v>7.1487584303796877E-4</v>
      </c>
      <c r="P95" s="8" t="s">
        <v>3</v>
      </c>
      <c r="Q95" s="56" t="str">
        <f t="shared" si="43"/>
        <v>OK</v>
      </c>
      <c r="S95" s="12">
        <f t="shared" si="44"/>
        <v>3.0000000000000001E-3</v>
      </c>
      <c r="T95" s="11">
        <f t="shared" si="45"/>
        <v>500</v>
      </c>
      <c r="U95" s="11" t="str">
        <f t="shared" si="46"/>
        <v>Hz</v>
      </c>
      <c r="V95" s="12">
        <f t="shared" si="47"/>
        <v>1E-3</v>
      </c>
      <c r="W95" s="12">
        <f t="shared" si="48"/>
        <v>1E-3</v>
      </c>
      <c r="X95" s="13">
        <f t="shared" si="20"/>
        <v>1.0028117996225465E-3</v>
      </c>
      <c r="Y95" s="13">
        <f t="shared" si="21"/>
        <v>1.9520022805649645E-6</v>
      </c>
      <c r="Z95" s="13">
        <f t="shared" si="22"/>
        <v>4.509276237070725E-6</v>
      </c>
      <c r="AA95" s="13">
        <f t="shared" si="23"/>
        <v>1.6273898032059716E-6</v>
      </c>
      <c r="AB95" s="13">
        <f t="shared" si="62"/>
        <v>1.0028219378505801E-3</v>
      </c>
      <c r="AC95" s="14">
        <f t="shared" si="25"/>
        <v>1.9519962628603651E-6</v>
      </c>
      <c r="AD95" s="13">
        <f t="shared" si="49"/>
        <v>4.4966023007094232E-3</v>
      </c>
      <c r="AE95" s="13">
        <f t="shared" si="26"/>
        <v>1.622817531008666E-3</v>
      </c>
      <c r="AG95" s="14" t="str">
        <f t="shared" si="50"/>
        <v>500Hz1m</v>
      </c>
      <c r="AH95" s="12">
        <f>IFERROR(MATCH(AG95,'Ref Z'!$S$33:$S$1082,0),0)</f>
        <v>33</v>
      </c>
      <c r="AI95" s="14">
        <f>IF($AH95&gt;0,INDEX('Ref Z'!N$33:N$1082,$AH95),"")</f>
        <v>1.0029110944705676E-3</v>
      </c>
      <c r="AJ95" s="14">
        <f>IF($AH95&gt;0,INDEX('Ref Z'!O$33:O$1082,$AH95),"")</f>
        <v>1.5811388300841903E-8</v>
      </c>
      <c r="AK95" s="14">
        <f>IF($AH95&gt;0,INDEX('Ref Z'!P$33:P$1082,$AH95),"")</f>
        <v>4.6098068327912149E-6</v>
      </c>
      <c r="AL95" s="14">
        <f>IF($AH95&gt;0,INDEX('Ref Z'!Q$33:Q$1082,$AH95),"")</f>
        <v>5.0000000000000004E-8</v>
      </c>
      <c r="AM95" s="14">
        <f t="shared" si="9"/>
        <v>1.0029216887330673E-3</v>
      </c>
      <c r="AN95" s="14">
        <f t="shared" si="27"/>
        <v>1.5812891419561355E-8</v>
      </c>
      <c r="AO95" s="13">
        <f t="shared" si="28"/>
        <v>4.5963938325303396E-3</v>
      </c>
      <c r="AP95" s="13">
        <f t="shared" si="29"/>
        <v>4.9853867165275424E-5</v>
      </c>
      <c r="AR95" s="14" t="str">
        <f t="shared" si="51"/>
        <v>500Hz3m1m</v>
      </c>
      <c r="AS95" s="14">
        <f t="shared" si="52"/>
        <v>9.9294848021147866E-8</v>
      </c>
      <c r="AT95" s="14">
        <f t="shared" si="53"/>
        <v>1.7077064788704869E-3</v>
      </c>
      <c r="AU95" s="14">
        <f t="shared" si="54"/>
        <v>1.0053059572048988E-7</v>
      </c>
      <c r="AV95" s="14">
        <f t="shared" si="55"/>
        <v>2.9239357730596782E-3</v>
      </c>
      <c r="AX95" s="14" t="str">
        <f t="shared" si="56"/>
        <v>500Hz3m</v>
      </c>
      <c r="AY95" s="14" t="str">
        <f t="shared" si="57"/>
        <v>500Hz3m</v>
      </c>
      <c r="AZ95" s="14">
        <f t="shared" si="58"/>
        <v>51</v>
      </c>
      <c r="BB95" s="42">
        <f t="shared" si="30"/>
        <v>1.0000994701838104</v>
      </c>
      <c r="BC95" s="43">
        <f t="shared" si="31"/>
        <v>3.8926514343438291E-3</v>
      </c>
      <c r="BD95" s="43">
        <f t="shared" si="59"/>
        <v>9.9791531820916414E-5</v>
      </c>
      <c r="BE95" s="42">
        <f t="shared" si="60"/>
        <v>3.2460179241445334E-3</v>
      </c>
      <c r="BF95" t="str">
        <f t="shared" si="32"/>
        <v>OK</v>
      </c>
    </row>
    <row r="96" spans="1:58" x14ac:dyDescent="0.25">
      <c r="A96" s="8">
        <f t="shared" si="63"/>
        <v>3</v>
      </c>
      <c r="B96" s="44" t="str">
        <f t="shared" si="63"/>
        <v>m</v>
      </c>
      <c r="C96" s="10">
        <f t="shared" si="61"/>
        <v>1000</v>
      </c>
      <c r="D96" s="7">
        <f t="shared" si="64"/>
        <v>1</v>
      </c>
      <c r="E96" s="7" t="str">
        <f t="shared" si="64"/>
        <v>m</v>
      </c>
      <c r="F96" s="7">
        <v>1.0085770522617452</v>
      </c>
      <c r="G96" s="7">
        <v>7.4392320440662624E-4</v>
      </c>
      <c r="H96" s="7">
        <v>1.0465030494526786E-2</v>
      </c>
      <c r="I96" s="7">
        <v>1.6703385140460067E-3</v>
      </c>
      <c r="J96" s="8" t="s">
        <v>3</v>
      </c>
      <c r="L96" s="8">
        <v>3.0048334233931953E-4</v>
      </c>
      <c r="M96" s="8">
        <v>1.3977044296192144E-3</v>
      </c>
      <c r="N96" s="8">
        <v>1.3275839072397161E-3</v>
      </c>
      <c r="O96" s="8">
        <v>1.7739477300445133E-5</v>
      </c>
      <c r="P96" s="8" t="s">
        <v>3</v>
      </c>
      <c r="Q96" s="56" t="str">
        <f t="shared" si="43"/>
        <v>OK</v>
      </c>
      <c r="S96" s="12">
        <f t="shared" si="44"/>
        <v>3.0000000000000001E-3</v>
      </c>
      <c r="T96" s="11">
        <f t="shared" si="45"/>
        <v>1</v>
      </c>
      <c r="U96" s="11" t="str">
        <f t="shared" si="46"/>
        <v>kHz</v>
      </c>
      <c r="V96" s="12">
        <f t="shared" si="47"/>
        <v>1E-3</v>
      </c>
      <c r="W96" s="12">
        <f t="shared" si="48"/>
        <v>1E-3</v>
      </c>
      <c r="X96" s="13">
        <f t="shared" si="20"/>
        <v>1.008276568919406E-3</v>
      </c>
      <c r="Y96" s="13">
        <f t="shared" si="21"/>
        <v>1.58335068971842E-6</v>
      </c>
      <c r="Z96" s="13">
        <f t="shared" si="22"/>
        <v>9.137446587287071E-6</v>
      </c>
      <c r="AA96" s="13">
        <f t="shared" si="23"/>
        <v>1.6704327105754109E-6</v>
      </c>
      <c r="AB96" s="13">
        <f t="shared" si="62"/>
        <v>1.0083179718531378E-3</v>
      </c>
      <c r="AC96" s="14">
        <f t="shared" si="25"/>
        <v>1.583358037626349E-6</v>
      </c>
      <c r="AD96" s="13">
        <f t="shared" si="49"/>
        <v>9.0621925918425578E-3</v>
      </c>
      <c r="AE96" s="13">
        <f t="shared" si="26"/>
        <v>1.6566458124550188E-3</v>
      </c>
      <c r="AG96" s="14" t="str">
        <f t="shared" si="50"/>
        <v>1kHz1m</v>
      </c>
      <c r="AH96" s="12">
        <f>IFERROR(MATCH(AG96,'Ref Z'!$S$33:$S$1082,0),0)</f>
        <v>34</v>
      </c>
      <c r="AI96" s="14">
        <f>IF($AH96&gt;0,INDEX('Ref Z'!N$33:N$1082,$AH96),"")</f>
        <v>1.0083403990302602E-3</v>
      </c>
      <c r="AJ96" s="14">
        <f>IF($AH96&gt;0,INDEX('Ref Z'!O$33:O$1082,$AH96),"")</f>
        <v>4.4721359549995803E-8</v>
      </c>
      <c r="AK96" s="14">
        <f>IF($AH96&gt;0,INDEX('Ref Z'!P$33:P$1082,$AH96),"")</f>
        <v>9.2383140565304496E-6</v>
      </c>
      <c r="AL96" s="14">
        <f>IF($AH96&gt;0,INDEX('Ref Z'!Q$33:Q$1082,$AH96),"")</f>
        <v>1.0000000000000001E-7</v>
      </c>
      <c r="AM96" s="14">
        <f t="shared" si="9"/>
        <v>1.0083827183976883E-3</v>
      </c>
      <c r="AN96" s="14">
        <f t="shared" si="27"/>
        <v>4.4728866148742804E-8</v>
      </c>
      <c r="AO96" s="13">
        <f t="shared" si="28"/>
        <v>9.1616438150541376E-3</v>
      </c>
      <c r="AP96" s="13">
        <f t="shared" si="29"/>
        <v>9.9165367260332175E-5</v>
      </c>
      <c r="AR96" s="14" t="str">
        <f t="shared" si="51"/>
        <v>1kHz3m1m</v>
      </c>
      <c r="AS96" s="14">
        <f t="shared" si="52"/>
        <v>6.3830110854203384E-8</v>
      </c>
      <c r="AT96" s="14">
        <f t="shared" si="53"/>
        <v>1.4878464094853648E-3</v>
      </c>
      <c r="AU96" s="14">
        <f t="shared" si="54"/>
        <v>1.0086746924337862E-7</v>
      </c>
      <c r="AV96" s="14">
        <f t="shared" si="55"/>
        <v>3.3406770295887158E-3</v>
      </c>
      <c r="AX96" s="14" t="str">
        <f t="shared" si="56"/>
        <v>1kHz3m</v>
      </c>
      <c r="AY96" s="14" t="str">
        <f t="shared" si="57"/>
        <v>1kHz3m</v>
      </c>
      <c r="AZ96" s="14">
        <f t="shared" si="58"/>
        <v>52</v>
      </c>
      <c r="BB96" s="42">
        <f t="shared" si="30"/>
        <v>1.0000642124273869</v>
      </c>
      <c r="BC96" s="43">
        <f t="shared" si="31"/>
        <v>3.1407043102614023E-3</v>
      </c>
      <c r="BD96" s="43">
        <f t="shared" si="59"/>
        <v>9.9451223211579828E-5</v>
      </c>
      <c r="BE96" s="42">
        <f t="shared" si="60"/>
        <v>3.3147752807336536E-3</v>
      </c>
      <c r="BF96" t="str">
        <f t="shared" si="32"/>
        <v>OK</v>
      </c>
    </row>
    <row r="97" spans="1:58" x14ac:dyDescent="0.25">
      <c r="A97" s="8">
        <f t="shared" si="63"/>
        <v>3</v>
      </c>
      <c r="B97" s="44" t="str">
        <f t="shared" si="63"/>
        <v>m</v>
      </c>
      <c r="C97" s="10">
        <f t="shared" si="61"/>
        <v>2000</v>
      </c>
      <c r="D97" s="7">
        <f t="shared" si="64"/>
        <v>1</v>
      </c>
      <c r="E97" s="7" t="str">
        <f t="shared" si="64"/>
        <v>m</v>
      </c>
      <c r="F97" s="7">
        <v>1.0230839792281683</v>
      </c>
      <c r="G97" s="7">
        <v>1.1105396692162805E-3</v>
      </c>
      <c r="H97" s="7">
        <v>1.6924937305400851E-2</v>
      </c>
      <c r="I97" s="7">
        <v>1.102966053841608E-3</v>
      </c>
      <c r="J97" s="8" t="s">
        <v>3</v>
      </c>
      <c r="L97" s="8">
        <v>-4.0006268373857592E-4</v>
      </c>
      <c r="M97" s="8">
        <v>3.5618797453818398E-4</v>
      </c>
      <c r="N97" s="8">
        <v>-1.3538667013907935E-3</v>
      </c>
      <c r="O97" s="8">
        <v>9.1666429991868914E-4</v>
      </c>
      <c r="P97" s="8" t="s">
        <v>3</v>
      </c>
      <c r="Q97" s="56" t="str">
        <f t="shared" si="43"/>
        <v>OK</v>
      </c>
      <c r="S97" s="12">
        <f t="shared" si="44"/>
        <v>3.0000000000000001E-3</v>
      </c>
      <c r="T97" s="11">
        <f t="shared" si="45"/>
        <v>2</v>
      </c>
      <c r="U97" s="11" t="str">
        <f t="shared" si="46"/>
        <v>kHz</v>
      </c>
      <c r="V97" s="12">
        <f t="shared" si="47"/>
        <v>1E-3</v>
      </c>
      <c r="W97" s="12">
        <f t="shared" si="48"/>
        <v>1E-3</v>
      </c>
      <c r="X97" s="13">
        <f t="shared" si="20"/>
        <v>1.023484041911907E-3</v>
      </c>
      <c r="Y97" s="13">
        <f t="shared" si="21"/>
        <v>1.1662625048026792E-6</v>
      </c>
      <c r="Z97" s="13">
        <f t="shared" si="22"/>
        <v>1.8278804006791645E-5</v>
      </c>
      <c r="AA97" s="13">
        <f t="shared" si="23"/>
        <v>1.4341574371987021E-6</v>
      </c>
      <c r="AB97" s="13">
        <f t="shared" si="62"/>
        <v>1.023647253073173E-3</v>
      </c>
      <c r="AC97" s="14">
        <f t="shared" si="25"/>
        <v>1.1663577315277797E-6</v>
      </c>
      <c r="AD97" s="13">
        <f t="shared" si="49"/>
        <v>1.7857494831735959E-2</v>
      </c>
      <c r="AE97" s="13">
        <f t="shared" si="26"/>
        <v>1.4009513422627647E-3</v>
      </c>
      <c r="AG97" s="14" t="str">
        <f t="shared" si="50"/>
        <v>2kHz1m</v>
      </c>
      <c r="AH97" s="12">
        <f>IFERROR(MATCH(AG97,'Ref Z'!$S$33:$S$1082,0),0)</f>
        <v>35</v>
      </c>
      <c r="AI97" s="14">
        <f>IF($AH97&gt;0,INDEX('Ref Z'!N$33:N$1082,$AH97),"")</f>
        <v>1.0235664586018616E-3</v>
      </c>
      <c r="AJ97" s="14">
        <f>IF($AH97&gt;0,INDEX('Ref Z'!O$33:O$1082,$AH97),"")</f>
        <v>1.2649110640673522E-7</v>
      </c>
      <c r="AK97" s="14">
        <f>IF($AH97&gt;0,INDEX('Ref Z'!P$33:P$1082,$AH97),"")</f>
        <v>1.8381409145419915E-5</v>
      </c>
      <c r="AL97" s="14">
        <f>IF($AH97&gt;0,INDEX('Ref Z'!Q$33:Q$1082,$AH97),"")</f>
        <v>2.0000000000000002E-7</v>
      </c>
      <c r="AM97" s="14">
        <f t="shared" si="9"/>
        <v>1.0237314937897183E-3</v>
      </c>
      <c r="AN97" s="14">
        <f t="shared" si="27"/>
        <v>1.2652168758646116E-7</v>
      </c>
      <c r="AO97" s="13">
        <f t="shared" si="28"/>
        <v>1.7956267901201438E-2</v>
      </c>
      <c r="AP97" s="13">
        <f t="shared" si="29"/>
        <v>1.953448308499896E-4</v>
      </c>
      <c r="AR97" s="14" t="str">
        <f t="shared" si="51"/>
        <v>2kHz3m1m</v>
      </c>
      <c r="AS97" s="14">
        <f t="shared" si="52"/>
        <v>8.2416689954666403E-8</v>
      </c>
      <c r="AT97" s="14">
        <f t="shared" si="53"/>
        <v>2.2210793420344133E-3</v>
      </c>
      <c r="AU97" s="14">
        <f t="shared" si="54"/>
        <v>1.0260513862827005E-7</v>
      </c>
      <c r="AV97" s="14">
        <f t="shared" si="55"/>
        <v>2.2059321167496779E-3</v>
      </c>
      <c r="AX97" s="14" t="str">
        <f t="shared" si="56"/>
        <v>2kHz3m</v>
      </c>
      <c r="AY97" s="14" t="str">
        <f t="shared" si="57"/>
        <v>2kHz3m</v>
      </c>
      <c r="AZ97" s="14">
        <f t="shared" si="58"/>
        <v>53</v>
      </c>
      <c r="BB97" s="42">
        <f t="shared" si="30"/>
        <v>1.0000822946735728</v>
      </c>
      <c r="BC97" s="43">
        <f t="shared" si="31"/>
        <v>2.2819890719008484E-3</v>
      </c>
      <c r="BD97" s="43">
        <f t="shared" si="59"/>
        <v>9.8773069465478425E-5</v>
      </c>
      <c r="BE97" s="42">
        <f t="shared" si="60"/>
        <v>2.8087040172455301E-3</v>
      </c>
      <c r="BF97" t="str">
        <f t="shared" si="32"/>
        <v>OK</v>
      </c>
    </row>
    <row r="98" spans="1:58" x14ac:dyDescent="0.25">
      <c r="A98" s="8">
        <f t="shared" si="63"/>
        <v>3</v>
      </c>
      <c r="B98" s="44" t="str">
        <f t="shared" si="63"/>
        <v>m</v>
      </c>
      <c r="C98" s="10">
        <f t="shared" si="61"/>
        <v>5000</v>
      </c>
      <c r="D98" s="7">
        <f t="shared" si="64"/>
        <v>1</v>
      </c>
      <c r="E98" s="7" t="str">
        <f t="shared" si="64"/>
        <v>m</v>
      </c>
      <c r="F98" s="7">
        <v>1.0946827667822336</v>
      </c>
      <c r="G98" s="7">
        <v>7.1683904528359408E-4</v>
      </c>
      <c r="H98" s="7">
        <v>4.50254202830013E-2</v>
      </c>
      <c r="I98" s="7">
        <v>1.8828748130149815E-4</v>
      </c>
      <c r="J98" s="8" t="s">
        <v>3</v>
      </c>
      <c r="L98" s="8">
        <v>1.8330890226108125E-3</v>
      </c>
      <c r="M98" s="8">
        <v>1.4618937687828661E-3</v>
      </c>
      <c r="N98" s="8">
        <v>-5.7864078915103288E-4</v>
      </c>
      <c r="O98" s="8">
        <v>5.6195186156298088E-4</v>
      </c>
      <c r="P98" s="8" t="s">
        <v>3</v>
      </c>
      <c r="Q98" s="56" t="str">
        <f t="shared" si="43"/>
        <v>OK</v>
      </c>
      <c r="S98" s="12">
        <f t="shared" si="44"/>
        <v>3.0000000000000001E-3</v>
      </c>
      <c r="T98" s="11">
        <f t="shared" si="45"/>
        <v>5</v>
      </c>
      <c r="U98" s="11" t="str">
        <f t="shared" si="46"/>
        <v>kHz</v>
      </c>
      <c r="V98" s="12">
        <f t="shared" si="47"/>
        <v>1E-3</v>
      </c>
      <c r="W98" s="12">
        <f t="shared" si="48"/>
        <v>1E-3</v>
      </c>
      <c r="X98" s="13">
        <f t="shared" si="20"/>
        <v>1.0928496777596229E-3</v>
      </c>
      <c r="Y98" s="13">
        <f t="shared" si="21"/>
        <v>1.6281866011146471E-6</v>
      </c>
      <c r="Z98" s="13">
        <f t="shared" si="22"/>
        <v>4.5604061072152332E-5</v>
      </c>
      <c r="AA98" s="13">
        <f t="shared" si="23"/>
        <v>5.9265678965904173E-7</v>
      </c>
      <c r="AB98" s="13">
        <f t="shared" si="62"/>
        <v>1.09380078102257E-3</v>
      </c>
      <c r="AC98" s="14">
        <f t="shared" si="25"/>
        <v>1.6269584812127648E-6</v>
      </c>
      <c r="AD98" s="13">
        <f t="shared" si="49"/>
        <v>4.1705294642480024E-2</v>
      </c>
      <c r="AE98" s="13">
        <f t="shared" si="26"/>
        <v>5.4490722502197855E-4</v>
      </c>
      <c r="AG98" s="14" t="str">
        <f t="shared" si="50"/>
        <v>5kHz1m</v>
      </c>
      <c r="AH98" s="12">
        <f>IFERROR(MATCH(AG98,'Ref Z'!$S$33:$S$1082,0),0)</f>
        <v>36</v>
      </c>
      <c r="AI98" s="14">
        <f>IF($AH98&gt;0,INDEX('Ref Z'!N$33:N$1082,$AH98),"")</f>
        <v>1.0929164379297304E-3</v>
      </c>
      <c r="AJ98" s="14">
        <f>IF($AH98&gt;0,INDEX('Ref Z'!O$33:O$1082,$AH98),"")</f>
        <v>4.9999999999999998E-7</v>
      </c>
      <c r="AK98" s="14">
        <f>IF($AH98&gt;0,INDEX('Ref Z'!P$33:P$1082,$AH98),"")</f>
        <v>4.5707888034168662E-5</v>
      </c>
      <c r="AL98" s="14">
        <f>IF($AH98&gt;0,INDEX('Ref Z'!Q$33:Q$1082,$AH98),"")</f>
        <v>4.9999999999999998E-7</v>
      </c>
      <c r="AM98" s="14">
        <f t="shared" si="9"/>
        <v>1.0938718166794289E-3</v>
      </c>
      <c r="AN98" s="14">
        <f t="shared" si="27"/>
        <v>4.9999999999999998E-7</v>
      </c>
      <c r="AO98" s="13">
        <f t="shared" si="28"/>
        <v>4.1797584464228217E-2</v>
      </c>
      <c r="AP98" s="13">
        <f t="shared" si="29"/>
        <v>4.5709194841293783E-4</v>
      </c>
      <c r="AR98" s="14" t="str">
        <f t="shared" si="51"/>
        <v>5kHz3m1m</v>
      </c>
      <c r="AS98" s="14">
        <f t="shared" si="52"/>
        <v>6.6760170107588515E-8</v>
      </c>
      <c r="AT98" s="14">
        <f t="shared" si="53"/>
        <v>1.4336781777555165E-3</v>
      </c>
      <c r="AU98" s="14">
        <f t="shared" si="54"/>
        <v>1.0382696201632988E-7</v>
      </c>
      <c r="AV98" s="14">
        <f t="shared" si="55"/>
        <v>3.765752945420717E-4</v>
      </c>
      <c r="AX98" s="14" t="str">
        <f t="shared" si="56"/>
        <v>5kHz3m</v>
      </c>
      <c r="AY98" s="14" t="str">
        <f t="shared" si="57"/>
        <v>5kHz3m</v>
      </c>
      <c r="AZ98" s="14">
        <f t="shared" si="58"/>
        <v>54</v>
      </c>
      <c r="BB98" s="42">
        <f t="shared" si="30"/>
        <v>1.0000649438710334</v>
      </c>
      <c r="BC98" s="43">
        <f t="shared" si="31"/>
        <v>3.0095921916745631E-3</v>
      </c>
      <c r="BD98" s="43">
        <f t="shared" si="59"/>
        <v>9.2289821748192669E-5</v>
      </c>
      <c r="BE98" s="42">
        <f t="shared" si="60"/>
        <v>1.1817904149334384E-3</v>
      </c>
      <c r="BF98" t="str">
        <f t="shared" si="32"/>
        <v>OK</v>
      </c>
    </row>
    <row r="99" spans="1:58" ht="19.5" customHeight="1" x14ac:dyDescent="0.25">
      <c r="A99" s="8">
        <v>3</v>
      </c>
      <c r="B99" s="44" t="s">
        <v>3</v>
      </c>
      <c r="C99" s="10">
        <f t="shared" ref="C99:C116" si="65">C81</f>
        <v>0.01</v>
      </c>
      <c r="D99" s="7">
        <v>3</v>
      </c>
      <c r="E99" s="7" t="s">
        <v>3</v>
      </c>
      <c r="F99" s="7">
        <v>2.9992729743939286</v>
      </c>
      <c r="G99" s="7">
        <v>9.786626311053411E-4</v>
      </c>
      <c r="H99" s="7">
        <v>1.3521349247768791E-4</v>
      </c>
      <c r="I99" s="7">
        <v>7.6701248197337166E-4</v>
      </c>
      <c r="J99" s="8" t="s">
        <v>3</v>
      </c>
      <c r="L99" s="8">
        <v>-3.5348380861223753E-4</v>
      </c>
      <c r="M99" s="8">
        <v>5.4577116495207448E-4</v>
      </c>
      <c r="N99" s="8">
        <v>3.2957072576427762E-4</v>
      </c>
      <c r="O99" s="8">
        <v>4.431815259952954E-4</v>
      </c>
      <c r="P99" s="8" t="s">
        <v>3</v>
      </c>
      <c r="Q99" s="56" t="str">
        <f t="shared" si="43"/>
        <v>OK</v>
      </c>
      <c r="S99" s="12">
        <f t="shared" si="44"/>
        <v>3.0000000000000001E-3</v>
      </c>
      <c r="T99" s="11">
        <f t="shared" si="45"/>
        <v>10</v>
      </c>
      <c r="U99" s="11" t="str">
        <f t="shared" si="46"/>
        <v>mHz</v>
      </c>
      <c r="V99" s="12">
        <f t="shared" si="47"/>
        <v>3.0000000000000001E-3</v>
      </c>
      <c r="W99" s="12">
        <f t="shared" si="48"/>
        <v>1E-3</v>
      </c>
      <c r="X99" s="13">
        <f t="shared" si="20"/>
        <v>2.999626458202541E-3</v>
      </c>
      <c r="Y99" s="13">
        <f t="shared" si="21"/>
        <v>1.1205564287509905E-6</v>
      </c>
      <c r="Z99" s="13">
        <f t="shared" si="22"/>
        <v>-1.943572332865897E-7</v>
      </c>
      <c r="AA99" s="13">
        <f t="shared" si="23"/>
        <v>8.8584310827960414E-7</v>
      </c>
      <c r="AB99" s="13">
        <f>SUMSQ(X99,Z99)^0.5</f>
        <v>2.9996264644991141E-3</v>
      </c>
      <c r="AC99" s="14">
        <f t="shared" si="25"/>
        <v>1.1205564278688078E-6</v>
      </c>
      <c r="AD99" s="13">
        <f t="shared" si="49"/>
        <v>-6.4793812070542932E-5</v>
      </c>
      <c r="AE99" s="13">
        <f t="shared" si="26"/>
        <v>2.9531780702683286E-4</v>
      </c>
      <c r="AG99" s="14" t="str">
        <f t="shared" si="50"/>
        <v>10mHz3m</v>
      </c>
      <c r="AH99" s="12">
        <f>IFERROR(MATCH(AG99,'Ref Z'!$S$33:$S$1082,0),0)</f>
        <v>37</v>
      </c>
      <c r="AI99" s="14">
        <f>IF($AH99&gt;0,INDEX('Ref Z'!N$33:N$1082,$AH99),"")</f>
        <v>2.9996608510706423E-3</v>
      </c>
      <c r="AJ99" s="14">
        <f>IF($AH99&gt;0,INDEX('Ref Z'!O$33:O$1082,$AH99),"")</f>
        <v>3.0000000000000004E-8</v>
      </c>
      <c r="AK99" s="14">
        <f>IF($AH99&gt;0,INDEX('Ref Z'!P$33:P$1082,$AH99),"")</f>
        <v>3.7683876135457848E-8</v>
      </c>
      <c r="AL99" s="14">
        <f>IF($AH99&gt;0,INDEX('Ref Z'!Q$33:Q$1082,$AH99),"")</f>
        <v>1.5000000000000002E-7</v>
      </c>
      <c r="AM99" s="14">
        <f t="shared" si="9"/>
        <v>2.9996608513073479E-3</v>
      </c>
      <c r="AN99" s="14">
        <f t="shared" si="27"/>
        <v>3.0000000056815831E-8</v>
      </c>
      <c r="AO99" s="13">
        <f t="shared" si="28"/>
        <v>1.2562712254628797E-5</v>
      </c>
      <c r="AP99" s="13">
        <f t="shared" si="29"/>
        <v>5.0005653113505172E-5</v>
      </c>
      <c r="AR99" s="14" t="str">
        <f t="shared" si="51"/>
        <v>10mHz3m3m</v>
      </c>
      <c r="AS99" s="14">
        <f t="shared" si="52"/>
        <v>3.4392868101217056E-8</v>
      </c>
      <c r="AT99" s="14">
        <f t="shared" si="53"/>
        <v>1.9573252624405877E-3</v>
      </c>
      <c r="AU99" s="14">
        <f t="shared" si="54"/>
        <v>2.3204110942204756E-7</v>
      </c>
      <c r="AV99" s="14">
        <f t="shared" si="55"/>
        <v>1.534024971280392E-3</v>
      </c>
      <c r="AX99" s="14" t="str">
        <f t="shared" si="56"/>
        <v>10mHz3m</v>
      </c>
      <c r="AY99" s="14" t="str">
        <f t="shared" si="57"/>
        <v>10mHz3m</v>
      </c>
      <c r="AZ99" s="14">
        <f t="shared" si="58"/>
        <v>37</v>
      </c>
      <c r="BB99" s="42">
        <f t="shared" si="30"/>
        <v>1.0000114636967772</v>
      </c>
      <c r="BC99" s="43">
        <f t="shared" si="31"/>
        <v>7.471890160076905E-4</v>
      </c>
      <c r="BD99" s="43">
        <f t="shared" si="59"/>
        <v>7.7356524325171736E-5</v>
      </c>
      <c r="BE99" s="42">
        <f t="shared" si="60"/>
        <v>5.9274867687061005E-4</v>
      </c>
      <c r="BF99" t="str">
        <f t="shared" si="32"/>
        <v>OK</v>
      </c>
    </row>
    <row r="100" spans="1:58" x14ac:dyDescent="0.25">
      <c r="A100" s="8">
        <f>A99</f>
        <v>3</v>
      </c>
      <c r="B100" s="44" t="str">
        <f>B99</f>
        <v>m</v>
      </c>
      <c r="C100" s="10">
        <f t="shared" si="65"/>
        <v>0.02</v>
      </c>
      <c r="D100" s="7">
        <f>D99</f>
        <v>3</v>
      </c>
      <c r="E100" s="7" t="str">
        <f>E99</f>
        <v>m</v>
      </c>
      <c r="F100" s="7">
        <v>2.9989675712541963</v>
      </c>
      <c r="G100" s="7">
        <v>1.8908546326849101E-3</v>
      </c>
      <c r="H100" s="7">
        <v>-1.5722455722249208E-3</v>
      </c>
      <c r="I100" s="7">
        <v>8.3794700962820884E-4</v>
      </c>
      <c r="J100" s="8" t="s">
        <v>3</v>
      </c>
      <c r="L100" s="8">
        <v>-7.0608287202236319E-4</v>
      </c>
      <c r="M100" s="8">
        <v>1.1660868463577417E-3</v>
      </c>
      <c r="N100" s="8">
        <v>-1.8114240725573879E-3</v>
      </c>
      <c r="O100" s="8">
        <v>6.5948063996504997E-4</v>
      </c>
      <c r="P100" s="8" t="s">
        <v>3</v>
      </c>
      <c r="Q100" s="56" t="str">
        <f t="shared" si="43"/>
        <v>OK</v>
      </c>
      <c r="S100" s="12">
        <f t="shared" si="44"/>
        <v>3.0000000000000001E-3</v>
      </c>
      <c r="T100" s="11">
        <f t="shared" si="45"/>
        <v>20</v>
      </c>
      <c r="U100" s="11" t="str">
        <f t="shared" si="46"/>
        <v>mHz</v>
      </c>
      <c r="V100" s="12">
        <f t="shared" si="47"/>
        <v>3.0000000000000001E-3</v>
      </c>
      <c r="W100" s="12">
        <f t="shared" si="48"/>
        <v>1E-3</v>
      </c>
      <c r="X100" s="13">
        <f t="shared" si="20"/>
        <v>2.9996736541262185E-3</v>
      </c>
      <c r="Y100" s="13">
        <f t="shared" si="21"/>
        <v>2.2215061951735651E-6</v>
      </c>
      <c r="Z100" s="13">
        <f t="shared" si="22"/>
        <v>2.3917850033246712E-7</v>
      </c>
      <c r="AA100" s="13">
        <f t="shared" si="23"/>
        <v>1.0663347998792731E-6</v>
      </c>
      <c r="AB100" s="13">
        <f t="shared" ref="AB100:AB116" si="66">SUMSQ(X100,Z100)^0.5</f>
        <v>2.9996736636616482E-3</v>
      </c>
      <c r="AC100" s="14">
        <f t="shared" si="25"/>
        <v>2.2215061897388606E-6</v>
      </c>
      <c r="AD100" s="13">
        <f t="shared" si="49"/>
        <v>7.9734840320577234E-5</v>
      </c>
      <c r="AE100" s="13">
        <f t="shared" si="26"/>
        <v>3.5548360613994035E-4</v>
      </c>
      <c r="AG100" s="14" t="str">
        <f t="shared" si="50"/>
        <v>20mHz3m</v>
      </c>
      <c r="AH100" s="12">
        <f>IFERROR(MATCH(AG100,'Ref Z'!$S$33:$S$1082,0),0)</f>
        <v>38</v>
      </c>
      <c r="AI100" s="14">
        <f>IF($AH100&gt;0,INDEX('Ref Z'!N$33:N$1082,$AH100),"")</f>
        <v>2.9998013529367851E-3</v>
      </c>
      <c r="AJ100" s="14">
        <f>IF($AH100&gt;0,INDEX('Ref Z'!O$33:O$1082,$AH100),"")</f>
        <v>3.0000000000000004E-8</v>
      </c>
      <c r="AK100" s="14">
        <f>IF($AH100&gt;0,INDEX('Ref Z'!P$33:P$1082,$AH100),"")</f>
        <v>-2.5389557912256882E-8</v>
      </c>
      <c r="AL100" s="14">
        <f>IF($AH100&gt;0,INDEX('Ref Z'!Q$33:Q$1082,$AH100),"")</f>
        <v>1.5000000000000002E-7</v>
      </c>
      <c r="AM100" s="14">
        <f t="shared" si="9"/>
        <v>2.9998013530442304E-3</v>
      </c>
      <c r="AN100" s="14">
        <f t="shared" si="27"/>
        <v>3.000000002578861E-8</v>
      </c>
      <c r="AO100" s="13">
        <f t="shared" si="28"/>
        <v>-8.4637464033391467E-6</v>
      </c>
      <c r="AP100" s="13">
        <f t="shared" si="29"/>
        <v>5.0003311000116965E-5</v>
      </c>
      <c r="AR100" s="14" t="str">
        <f t="shared" si="51"/>
        <v>20mHz3m3m</v>
      </c>
      <c r="AS100" s="14">
        <f t="shared" si="52"/>
        <v>1.2769881056664406E-7</v>
      </c>
      <c r="AT100" s="14">
        <f t="shared" si="53"/>
        <v>3.7817092654888139E-3</v>
      </c>
      <c r="AU100" s="14">
        <f t="shared" si="54"/>
        <v>-2.6456805824472401E-7</v>
      </c>
      <c r="AV100" s="14">
        <f t="shared" si="55"/>
        <v>1.6758940259692526E-3</v>
      </c>
      <c r="AX100" s="14" t="str">
        <f t="shared" si="56"/>
        <v>20mHz3m</v>
      </c>
      <c r="AY100" s="14" t="str">
        <f t="shared" si="57"/>
        <v>20mHz3m</v>
      </c>
      <c r="AZ100" s="14">
        <f t="shared" si="58"/>
        <v>38</v>
      </c>
      <c r="BB100" s="42">
        <f t="shared" si="30"/>
        <v>1.0000425677579963</v>
      </c>
      <c r="BC100" s="43">
        <f t="shared" si="31"/>
        <v>1.4811359613693526E-3</v>
      </c>
      <c r="BD100" s="43">
        <f t="shared" si="59"/>
        <v>-8.8198586723916384E-5</v>
      </c>
      <c r="BE100" s="42">
        <f t="shared" si="60"/>
        <v>7.1272344429519044E-4</v>
      </c>
      <c r="BF100" t="str">
        <f t="shared" si="32"/>
        <v>OK</v>
      </c>
    </row>
    <row r="101" spans="1:58" x14ac:dyDescent="0.25">
      <c r="A101" s="8">
        <f t="shared" ref="A101:B101" si="67">A100</f>
        <v>3</v>
      </c>
      <c r="B101" s="44" t="str">
        <f t="shared" si="67"/>
        <v>m</v>
      </c>
      <c r="C101" s="10">
        <f t="shared" si="65"/>
        <v>0.05</v>
      </c>
      <c r="D101" s="7">
        <f t="shared" ref="D101:E101" si="68">D100</f>
        <v>3</v>
      </c>
      <c r="E101" s="7" t="str">
        <f t="shared" si="68"/>
        <v>m</v>
      </c>
      <c r="F101" s="7">
        <v>2.9989277722232557</v>
      </c>
      <c r="G101" s="7">
        <v>1.3596838918442232E-3</v>
      </c>
      <c r="H101" s="7">
        <v>-9.7077265598545623E-4</v>
      </c>
      <c r="I101" s="7">
        <v>1.5470345950386955E-3</v>
      </c>
      <c r="J101" s="8" t="s">
        <v>3</v>
      </c>
      <c r="L101" s="8">
        <v>-1.4982327300158212E-3</v>
      </c>
      <c r="M101" s="8">
        <v>3.3408293619863113E-4</v>
      </c>
      <c r="N101" s="8">
        <v>-1.0881822463619988E-3</v>
      </c>
      <c r="O101" s="8">
        <v>1.8615788713735528E-4</v>
      </c>
      <c r="P101" s="8" t="s">
        <v>3</v>
      </c>
      <c r="Q101" s="56" t="str">
        <f t="shared" si="43"/>
        <v>OK</v>
      </c>
      <c r="S101" s="12">
        <f t="shared" si="44"/>
        <v>3.0000000000000001E-3</v>
      </c>
      <c r="T101" s="11">
        <f t="shared" si="45"/>
        <v>50</v>
      </c>
      <c r="U101" s="11" t="str">
        <f t="shared" si="46"/>
        <v>mHz</v>
      </c>
      <c r="V101" s="12">
        <f t="shared" si="47"/>
        <v>3.0000000000000001E-3</v>
      </c>
      <c r="W101" s="12">
        <f t="shared" si="48"/>
        <v>1E-3</v>
      </c>
      <c r="X101" s="13">
        <f t="shared" si="20"/>
        <v>3.0004260049532718E-3</v>
      </c>
      <c r="Y101" s="13">
        <f t="shared" si="21"/>
        <v>1.4001255993659112E-6</v>
      </c>
      <c r="Z101" s="13">
        <f t="shared" si="22"/>
        <v>1.1740959037654254E-7</v>
      </c>
      <c r="AA101" s="13">
        <f t="shared" si="23"/>
        <v>1.5581947237717063E-6</v>
      </c>
      <c r="AB101" s="13">
        <f t="shared" si="66"/>
        <v>3.0004260072504477E-3</v>
      </c>
      <c r="AC101" s="14">
        <f t="shared" si="25"/>
        <v>1.4001255996216146E-6</v>
      </c>
      <c r="AD101" s="13">
        <f t="shared" si="49"/>
        <v>3.9130973442700816E-5</v>
      </c>
      <c r="AE101" s="13">
        <f t="shared" si="26"/>
        <v>5.1932449584712545E-4</v>
      </c>
      <c r="AG101" s="14" t="str">
        <f t="shared" si="50"/>
        <v>50mHz3m</v>
      </c>
      <c r="AH101" s="12">
        <f>IFERROR(MATCH(AG101,'Ref Z'!$S$33:$S$1082,0),0)</f>
        <v>39</v>
      </c>
      <c r="AI101" s="14">
        <f>IF($AH101&gt;0,INDEX('Ref Z'!N$33:N$1082,$AH101),"")</f>
        <v>3.0001322319342296E-3</v>
      </c>
      <c r="AJ101" s="14">
        <f>IF($AH101&gt;0,INDEX('Ref Z'!O$33:O$1082,$AH101),"")</f>
        <v>3.0000000000000004E-8</v>
      </c>
      <c r="AK101" s="14">
        <f>IF($AH101&gt;0,INDEX('Ref Z'!P$33:P$1082,$AH101),"")</f>
        <v>3.2532546789341307E-7</v>
      </c>
      <c r="AL101" s="14">
        <f>IF($AH101&gt;0,INDEX('Ref Z'!Q$33:Q$1082,$AH101),"")</f>
        <v>1.5000000000000002E-7</v>
      </c>
      <c r="AM101" s="14">
        <f t="shared" si="9"/>
        <v>3.0001322495728953E-3</v>
      </c>
      <c r="AN101" s="14">
        <f t="shared" si="27"/>
        <v>3.0000004233092884E-8</v>
      </c>
      <c r="AO101" s="13">
        <f t="shared" si="28"/>
        <v>1.084370425928019E-4</v>
      </c>
      <c r="AP101" s="13">
        <f t="shared" si="29"/>
        <v>4.9997795655420078E-5</v>
      </c>
      <c r="AR101" s="14" t="str">
        <f t="shared" si="51"/>
        <v>50mHz3m3m</v>
      </c>
      <c r="AS101" s="14">
        <f t="shared" si="52"/>
        <v>-2.9377301904217473E-7</v>
      </c>
      <c r="AT101" s="14">
        <f t="shared" si="53"/>
        <v>2.7193677838539261E-3</v>
      </c>
      <c r="AU101" s="14">
        <f t="shared" si="54"/>
        <v>2.0791587751687051E-7</v>
      </c>
      <c r="AV101" s="14">
        <f t="shared" si="55"/>
        <v>3.0940691937133796E-3</v>
      </c>
      <c r="AX101" s="14" t="str">
        <f t="shared" si="56"/>
        <v>50mHz3m</v>
      </c>
      <c r="AY101" s="14" t="str">
        <f t="shared" si="57"/>
        <v>50mHz3m</v>
      </c>
      <c r="AZ101" s="14">
        <f t="shared" si="58"/>
        <v>39</v>
      </c>
      <c r="BB101" s="42">
        <f t="shared" si="30"/>
        <v>0.99990209467694169</v>
      </c>
      <c r="BC101" s="43">
        <f t="shared" si="31"/>
        <v>9.3342948296532675E-4</v>
      </c>
      <c r="BD101" s="43">
        <f t="shared" si="59"/>
        <v>6.9306069150101081E-5</v>
      </c>
      <c r="BE101" s="42">
        <f t="shared" si="60"/>
        <v>1.0398516757297097E-3</v>
      </c>
      <c r="BF101" t="str">
        <f t="shared" si="32"/>
        <v>OK</v>
      </c>
    </row>
    <row r="102" spans="1:58" x14ac:dyDescent="0.25">
      <c r="A102" s="8">
        <f t="shared" ref="A102:B102" si="69">A101</f>
        <v>3</v>
      </c>
      <c r="B102" s="44" t="str">
        <f t="shared" si="69"/>
        <v>m</v>
      </c>
      <c r="C102" s="10">
        <f t="shared" si="65"/>
        <v>0.1</v>
      </c>
      <c r="D102" s="7">
        <f t="shared" ref="D102:E102" si="70">D101</f>
        <v>3</v>
      </c>
      <c r="E102" s="7" t="str">
        <f t="shared" si="70"/>
        <v>m</v>
      </c>
      <c r="F102" s="7">
        <v>2.9976031563818828</v>
      </c>
      <c r="G102" s="7">
        <v>1.5840261181534674E-3</v>
      </c>
      <c r="H102" s="7">
        <v>1.436807197319446E-3</v>
      </c>
      <c r="I102" s="7">
        <v>1.226046605972332E-4</v>
      </c>
      <c r="J102" s="8" t="s">
        <v>3</v>
      </c>
      <c r="L102" s="8">
        <v>-1.8874899542390918E-3</v>
      </c>
      <c r="M102" s="8">
        <v>1.6580766891647236E-3</v>
      </c>
      <c r="N102" s="8">
        <v>6.9602224225140418E-4</v>
      </c>
      <c r="O102" s="8">
        <v>1.9152371495561621E-3</v>
      </c>
      <c r="P102" s="8" t="s">
        <v>3</v>
      </c>
      <c r="Q102" s="56" t="str">
        <f t="shared" si="43"/>
        <v>OK</v>
      </c>
      <c r="S102" s="12">
        <f t="shared" si="44"/>
        <v>3.0000000000000001E-3</v>
      </c>
      <c r="T102" s="11">
        <f t="shared" si="45"/>
        <v>100</v>
      </c>
      <c r="U102" s="11" t="str">
        <f t="shared" si="46"/>
        <v>mHz</v>
      </c>
      <c r="V102" s="12">
        <f t="shared" si="47"/>
        <v>3.0000000000000001E-3</v>
      </c>
      <c r="W102" s="12">
        <f t="shared" si="48"/>
        <v>1E-3</v>
      </c>
      <c r="X102" s="13">
        <f t="shared" si="20"/>
        <v>2.9994906463361218E-3</v>
      </c>
      <c r="Y102" s="13">
        <f t="shared" si="21"/>
        <v>2.2931107801726006E-6</v>
      </c>
      <c r="Z102" s="13">
        <f t="shared" si="22"/>
        <v>7.4078495506804175E-7</v>
      </c>
      <c r="AA102" s="13">
        <f t="shared" si="23"/>
        <v>1.9191574301865325E-6</v>
      </c>
      <c r="AB102" s="13">
        <f t="shared" si="66"/>
        <v>2.9994907378120433E-3</v>
      </c>
      <c r="AC102" s="14">
        <f t="shared" si="25"/>
        <v>2.2931107592233896E-6</v>
      </c>
      <c r="AD102" s="13">
        <f t="shared" si="49"/>
        <v>2.4697024506867195E-4</v>
      </c>
      <c r="AE102" s="13">
        <f t="shared" si="26"/>
        <v>6.3982776510177614E-4</v>
      </c>
      <c r="AG102" s="14" t="str">
        <f t="shared" si="50"/>
        <v>100mHz3m</v>
      </c>
      <c r="AH102" s="12">
        <f>IFERROR(MATCH(AG102,'Ref Z'!$S$33:$S$1082,0),0)</f>
        <v>40</v>
      </c>
      <c r="AI102" s="14">
        <f>IF($AH102&gt;0,INDEX('Ref Z'!N$33:N$1082,$AH102),"")</f>
        <v>2.9995807843340178E-3</v>
      </c>
      <c r="AJ102" s="14">
        <f>IF($AH102&gt;0,INDEX('Ref Z'!O$33:O$1082,$AH102),"")</f>
        <v>3.0000000000000004E-8</v>
      </c>
      <c r="AK102" s="14">
        <f>IF($AH102&gt;0,INDEX('Ref Z'!P$33:P$1082,$AH102),"")</f>
        <v>8.0053399934375475E-7</v>
      </c>
      <c r="AL102" s="14">
        <f>IF($AH102&gt;0,INDEX('Ref Z'!Q$33:Q$1082,$AH102),"")</f>
        <v>1.5000000000000002E-7</v>
      </c>
      <c r="AM102" s="14">
        <f t="shared" si="9"/>
        <v>2.9995808911580575E-3</v>
      </c>
      <c r="AN102" s="14">
        <f t="shared" si="27"/>
        <v>3.0000025641340256E-8</v>
      </c>
      <c r="AO102" s="13">
        <f t="shared" si="28"/>
        <v>2.6688195381116271E-4</v>
      </c>
      <c r="AP102" s="13">
        <f t="shared" si="29"/>
        <v>5.000698441368545E-5</v>
      </c>
      <c r="AR102" s="14" t="str">
        <f t="shared" si="51"/>
        <v>100mHz3m3m</v>
      </c>
      <c r="AS102" s="14">
        <f t="shared" si="52"/>
        <v>9.0137997895995553E-8</v>
      </c>
      <c r="AT102" s="14">
        <f t="shared" si="53"/>
        <v>3.1680522364489778E-3</v>
      </c>
      <c r="AU102" s="14">
        <f t="shared" si="54"/>
        <v>5.9749044275712998E-8</v>
      </c>
      <c r="AV102" s="14">
        <f t="shared" si="55"/>
        <v>2.4520936707363156E-4</v>
      </c>
      <c r="AX102" s="14" t="str">
        <f t="shared" si="56"/>
        <v>100mHz3m</v>
      </c>
      <c r="AY102" s="14" t="str">
        <f t="shared" si="57"/>
        <v>100mHz3m</v>
      </c>
      <c r="AZ102" s="14">
        <f t="shared" si="58"/>
        <v>40</v>
      </c>
      <c r="BB102" s="42">
        <f t="shared" si="30"/>
        <v>1.0000300562175031</v>
      </c>
      <c r="BC102" s="43">
        <f t="shared" si="31"/>
        <v>1.5289868164822785E-3</v>
      </c>
      <c r="BD102" s="43">
        <f t="shared" si="59"/>
        <v>1.9911708742490755E-5</v>
      </c>
      <c r="BE102" s="42">
        <f t="shared" si="60"/>
        <v>1.2806322557513087E-3</v>
      </c>
      <c r="BF102" t="str">
        <f t="shared" si="32"/>
        <v>OK</v>
      </c>
    </row>
    <row r="103" spans="1:58" x14ac:dyDescent="0.25">
      <c r="A103" s="8">
        <f t="shared" ref="A103:B103" si="71">A102</f>
        <v>3</v>
      </c>
      <c r="B103" s="44" t="str">
        <f t="shared" si="71"/>
        <v>m</v>
      </c>
      <c r="C103" s="10">
        <f t="shared" si="65"/>
        <v>0.2</v>
      </c>
      <c r="D103" s="7">
        <f t="shared" ref="D103:E103" si="72">D102</f>
        <v>3</v>
      </c>
      <c r="E103" s="7" t="str">
        <f t="shared" si="72"/>
        <v>m</v>
      </c>
      <c r="F103" s="7">
        <v>3.0013854111480951</v>
      </c>
      <c r="G103" s="7">
        <v>5.9408712966321439E-4</v>
      </c>
      <c r="H103" s="7">
        <v>-9.4119103694047289E-4</v>
      </c>
      <c r="I103" s="7">
        <v>1.3422544660719937E-3</v>
      </c>
      <c r="J103" s="8" t="s">
        <v>3</v>
      </c>
      <c r="L103" s="8">
        <v>1.3635319955939808E-3</v>
      </c>
      <c r="M103" s="8">
        <v>7.351915780948418E-4</v>
      </c>
      <c r="N103" s="8">
        <v>-9.2445766807996109E-4</v>
      </c>
      <c r="O103" s="8">
        <v>2.9895193015126991E-4</v>
      </c>
      <c r="P103" s="8" t="s">
        <v>3</v>
      </c>
      <c r="Q103" s="56" t="str">
        <f t="shared" si="43"/>
        <v>OK</v>
      </c>
      <c r="S103" s="12">
        <f t="shared" si="44"/>
        <v>3.0000000000000001E-3</v>
      </c>
      <c r="T103" s="11">
        <f t="shared" si="45"/>
        <v>200</v>
      </c>
      <c r="U103" s="11" t="str">
        <f t="shared" si="46"/>
        <v>mHz</v>
      </c>
      <c r="V103" s="12">
        <f t="shared" si="47"/>
        <v>3.0000000000000001E-3</v>
      </c>
      <c r="W103" s="12">
        <f t="shared" si="48"/>
        <v>1E-3</v>
      </c>
      <c r="X103" s="13">
        <f t="shared" si="20"/>
        <v>3.0000218791525015E-3</v>
      </c>
      <c r="Y103" s="13">
        <f t="shared" si="21"/>
        <v>9.4522281718812776E-7</v>
      </c>
      <c r="Z103" s="13">
        <f t="shared" si="22"/>
        <v>-1.6733368860511799E-8</v>
      </c>
      <c r="AA103" s="13">
        <f t="shared" si="23"/>
        <v>1.3751433773361172E-6</v>
      </c>
      <c r="AB103" s="13">
        <f t="shared" si="66"/>
        <v>3.0000218791991686E-3</v>
      </c>
      <c r="AC103" s="14">
        <f t="shared" si="25"/>
        <v>9.4522281720454505E-7</v>
      </c>
      <c r="AD103" s="13">
        <f t="shared" si="49"/>
        <v>-5.5777489413061884E-6</v>
      </c>
      <c r="AE103" s="13">
        <f t="shared" si="26"/>
        <v>4.5837778279534275E-4</v>
      </c>
      <c r="AG103" s="14" t="str">
        <f t="shared" si="50"/>
        <v>200mHz3m</v>
      </c>
      <c r="AH103" s="12">
        <f>IFERROR(MATCH(AG103,'Ref Z'!$S$33:$S$1082,0),0)</f>
        <v>41</v>
      </c>
      <c r="AI103" s="14">
        <f>IF($AH103&gt;0,INDEX('Ref Z'!N$33:N$1082,$AH103),"")</f>
        <v>2.9999533204144919E-3</v>
      </c>
      <c r="AJ103" s="14">
        <f>IF($AH103&gt;0,INDEX('Ref Z'!O$33:O$1082,$AH103),"")</f>
        <v>3.0000000000000004E-8</v>
      </c>
      <c r="AK103" s="14">
        <f>IF($AH103&gt;0,INDEX('Ref Z'!P$33:P$1082,$AH103),"")</f>
        <v>-4.2223697482368009E-9</v>
      </c>
      <c r="AL103" s="14">
        <f>IF($AH103&gt;0,INDEX('Ref Z'!Q$33:Q$1082,$AH103),"")</f>
        <v>1.5000000000000002E-7</v>
      </c>
      <c r="AM103" s="14">
        <f t="shared" si="9"/>
        <v>2.9999533204174635E-3</v>
      </c>
      <c r="AN103" s="14">
        <f t="shared" si="27"/>
        <v>3.0000000000713159E-8</v>
      </c>
      <c r="AO103" s="13">
        <f t="shared" si="28"/>
        <v>-1.4074784829154022E-6</v>
      </c>
      <c r="AP103" s="13">
        <f t="shared" si="29"/>
        <v>5.0000778005100382E-5</v>
      </c>
      <c r="AR103" s="14" t="str">
        <f t="shared" si="51"/>
        <v>200mHz3m3m</v>
      </c>
      <c r="AS103" s="14">
        <f t="shared" si="52"/>
        <v>-6.8558738009621978E-8</v>
      </c>
      <c r="AT103" s="14">
        <f t="shared" si="53"/>
        <v>1.1881742597051612E-3</v>
      </c>
      <c r="AU103" s="14">
        <f t="shared" si="54"/>
        <v>1.2510999112274998E-8</v>
      </c>
      <c r="AV103" s="14">
        <f t="shared" si="55"/>
        <v>2.6845089363346977E-3</v>
      </c>
      <c r="AX103" s="14" t="str">
        <f t="shared" si="56"/>
        <v>200mHz3m</v>
      </c>
      <c r="AY103" s="14" t="str">
        <f t="shared" si="57"/>
        <v>200mHz3m</v>
      </c>
      <c r="AZ103" s="14">
        <f t="shared" si="58"/>
        <v>41</v>
      </c>
      <c r="BB103" s="42">
        <f t="shared" si="30"/>
        <v>0.99997714723943165</v>
      </c>
      <c r="BC103" s="43">
        <f t="shared" si="31"/>
        <v>6.3023769258958254E-4</v>
      </c>
      <c r="BD103" s="43">
        <f t="shared" si="59"/>
        <v>4.1702704583907862E-6</v>
      </c>
      <c r="BE103" s="42">
        <f t="shared" si="60"/>
        <v>9.1811809961606409E-4</v>
      </c>
      <c r="BF103" t="str">
        <f t="shared" si="32"/>
        <v>OK</v>
      </c>
    </row>
    <row r="104" spans="1:58" x14ac:dyDescent="0.25">
      <c r="A104" s="8">
        <f t="shared" ref="A104:B104" si="73">A103</f>
        <v>3</v>
      </c>
      <c r="B104" s="44" t="str">
        <f t="shared" si="73"/>
        <v>m</v>
      </c>
      <c r="C104" s="10">
        <f t="shared" si="65"/>
        <v>0.5</v>
      </c>
      <c r="D104" s="7">
        <f t="shared" ref="D104:E104" si="74">D103</f>
        <v>3</v>
      </c>
      <c r="E104" s="7" t="str">
        <f t="shared" si="74"/>
        <v>m</v>
      </c>
      <c r="F104" s="7">
        <v>2.9986664435572812</v>
      </c>
      <c r="G104" s="7">
        <v>8.0152481752401405E-4</v>
      </c>
      <c r="H104" s="7">
        <v>1.9763009708401087E-3</v>
      </c>
      <c r="I104" s="7">
        <v>7.554211777458025E-4</v>
      </c>
      <c r="J104" s="8" t="s">
        <v>3</v>
      </c>
      <c r="L104" s="8">
        <v>-1.1902184917906881E-3</v>
      </c>
      <c r="M104" s="8">
        <v>1.7870835631226454E-3</v>
      </c>
      <c r="N104" s="8">
        <v>1.8248043338371038E-3</v>
      </c>
      <c r="O104" s="8">
        <v>1.7762055697561213E-3</v>
      </c>
      <c r="P104" s="8" t="s">
        <v>3</v>
      </c>
      <c r="Q104" s="56" t="str">
        <f t="shared" si="43"/>
        <v>OK</v>
      </c>
      <c r="S104" s="12">
        <f t="shared" si="44"/>
        <v>3.0000000000000001E-3</v>
      </c>
      <c r="T104" s="11">
        <f t="shared" si="45"/>
        <v>500</v>
      </c>
      <c r="U104" s="11" t="str">
        <f t="shared" si="46"/>
        <v>mHz</v>
      </c>
      <c r="V104" s="12">
        <f t="shared" si="47"/>
        <v>3.0000000000000001E-3</v>
      </c>
      <c r="W104" s="12">
        <f t="shared" si="48"/>
        <v>1E-3</v>
      </c>
      <c r="X104" s="13">
        <f t="shared" si="20"/>
        <v>2.9998566620490718E-3</v>
      </c>
      <c r="Y104" s="13">
        <f t="shared" si="21"/>
        <v>1.9585989111326582E-6</v>
      </c>
      <c r="Z104" s="13">
        <f t="shared" si="22"/>
        <v>1.5149663700300491E-7</v>
      </c>
      <c r="AA104" s="13">
        <f t="shared" si="23"/>
        <v>1.9301728891007465E-6</v>
      </c>
      <c r="AB104" s="13">
        <f t="shared" si="66"/>
        <v>2.9998566658744601E-3</v>
      </c>
      <c r="AC104" s="14">
        <f t="shared" si="25"/>
        <v>1.9585989110606871E-6</v>
      </c>
      <c r="AD104" s="13">
        <f t="shared" si="49"/>
        <v>5.0501291875303396E-5</v>
      </c>
      <c r="AE104" s="13">
        <f t="shared" si="26"/>
        <v>6.4342170448704783E-4</v>
      </c>
      <c r="AG104" s="14" t="str">
        <f t="shared" si="50"/>
        <v>500mHz3m</v>
      </c>
      <c r="AH104" s="12">
        <f>IFERROR(MATCH(AG104,'Ref Z'!$S$33:$S$1082,0),0)</f>
        <v>42</v>
      </c>
      <c r="AI104" s="14">
        <f>IF($AH104&gt;0,INDEX('Ref Z'!N$33:N$1082,$AH104),"")</f>
        <v>2.9998346172453367E-3</v>
      </c>
      <c r="AJ104" s="14">
        <f>IF($AH104&gt;0,INDEX('Ref Z'!O$33:O$1082,$AH104),"")</f>
        <v>3.0000000000000004E-8</v>
      </c>
      <c r="AK104" s="14">
        <f>IF($AH104&gt;0,INDEX('Ref Z'!P$33:P$1082,$AH104),"")</f>
        <v>2.0750271082355424E-7</v>
      </c>
      <c r="AL104" s="14">
        <f>IF($AH104&gt;0,INDEX('Ref Z'!Q$33:Q$1082,$AH104),"")</f>
        <v>1.5000000000000002E-7</v>
      </c>
      <c r="AM104" s="14">
        <f t="shared" si="9"/>
        <v>2.9998346244219615E-3</v>
      </c>
      <c r="AN104" s="14">
        <f t="shared" si="27"/>
        <v>3.000000172248486E-8</v>
      </c>
      <c r="AO104" s="13">
        <f t="shared" si="28"/>
        <v>6.9171383415514215E-5</v>
      </c>
      <c r="AP104" s="13">
        <f t="shared" si="29"/>
        <v>5.0002756296743046E-5</v>
      </c>
      <c r="AR104" s="14" t="str">
        <f t="shared" si="51"/>
        <v>500mHz3m3m</v>
      </c>
      <c r="AS104" s="14">
        <f t="shared" si="52"/>
        <v>-2.2044803735070395E-8</v>
      </c>
      <c r="AT104" s="14">
        <f t="shared" si="53"/>
        <v>1.603049635328743E-3</v>
      </c>
      <c r="AU104" s="14">
        <f t="shared" si="54"/>
        <v>5.6006073820549329E-8</v>
      </c>
      <c r="AV104" s="14">
        <f t="shared" si="55"/>
        <v>1.5108423629377821E-3</v>
      </c>
      <c r="AX104" s="14" t="str">
        <f t="shared" si="56"/>
        <v>500mHz3m</v>
      </c>
      <c r="AY104" s="14" t="str">
        <f t="shared" si="57"/>
        <v>500mHz3m</v>
      </c>
      <c r="AZ104" s="14">
        <f t="shared" si="58"/>
        <v>42</v>
      </c>
      <c r="BB104" s="42">
        <f t="shared" si="30"/>
        <v>0.99999265249811786</v>
      </c>
      <c r="BC104" s="43">
        <f t="shared" si="31"/>
        <v>1.3058428843366276E-3</v>
      </c>
      <c r="BD104" s="43">
        <f t="shared" si="59"/>
        <v>1.8670091540210818E-5</v>
      </c>
      <c r="BE104" s="42">
        <f t="shared" si="60"/>
        <v>1.2878145188098102E-3</v>
      </c>
      <c r="BF104" t="str">
        <f t="shared" si="32"/>
        <v>OK</v>
      </c>
    </row>
    <row r="105" spans="1:58" x14ac:dyDescent="0.25">
      <c r="A105" s="8">
        <f t="shared" ref="A105:B105" si="75">A104</f>
        <v>3</v>
      </c>
      <c r="B105" s="44" t="str">
        <f t="shared" si="75"/>
        <v>m</v>
      </c>
      <c r="C105" s="10">
        <f t="shared" si="65"/>
        <v>1</v>
      </c>
      <c r="D105" s="7">
        <f t="shared" ref="D105:E105" si="76">D104</f>
        <v>3</v>
      </c>
      <c r="E105" s="7" t="str">
        <f t="shared" si="76"/>
        <v>m</v>
      </c>
      <c r="F105" s="7">
        <v>3.0003548636203963</v>
      </c>
      <c r="G105" s="7">
        <v>9.0891674221285656E-4</v>
      </c>
      <c r="H105" s="7">
        <v>-5.6007753536984727E-4</v>
      </c>
      <c r="I105" s="7">
        <v>1.0625187700156315E-3</v>
      </c>
      <c r="J105" s="8" t="s">
        <v>3</v>
      </c>
      <c r="L105" s="8">
        <v>5.2763224965205633E-5</v>
      </c>
      <c r="M105" s="8">
        <v>4.0451404727615909E-4</v>
      </c>
      <c r="N105" s="8">
        <v>-1.8701764931981959E-3</v>
      </c>
      <c r="O105" s="8">
        <v>1.622539125699541E-4</v>
      </c>
      <c r="P105" s="8" t="s">
        <v>3</v>
      </c>
      <c r="Q105" s="56" t="str">
        <f t="shared" si="43"/>
        <v>OK</v>
      </c>
      <c r="S105" s="12">
        <f t="shared" si="44"/>
        <v>3.0000000000000001E-3</v>
      </c>
      <c r="T105" s="11">
        <f t="shared" si="45"/>
        <v>1</v>
      </c>
      <c r="U105" s="11" t="str">
        <f t="shared" si="46"/>
        <v>Hz</v>
      </c>
      <c r="V105" s="12">
        <f t="shared" si="47"/>
        <v>3.0000000000000001E-3</v>
      </c>
      <c r="W105" s="12">
        <f t="shared" si="48"/>
        <v>1E-3</v>
      </c>
      <c r="X105" s="13">
        <f t="shared" si="20"/>
        <v>3.0003021003954314E-3</v>
      </c>
      <c r="Y105" s="13">
        <f t="shared" si="21"/>
        <v>9.9486745786490111E-7</v>
      </c>
      <c r="Z105" s="13">
        <f t="shared" si="22"/>
        <v>1.3100989578283488E-6</v>
      </c>
      <c r="AA105" s="13">
        <f t="shared" si="23"/>
        <v>1.0748360194838042E-6</v>
      </c>
      <c r="AB105" s="13">
        <f t="shared" si="66"/>
        <v>3.0003023864264944E-3</v>
      </c>
      <c r="AC105" s="14">
        <f t="shared" si="25"/>
        <v>9.9486747372516254E-7</v>
      </c>
      <c r="AD105" s="13">
        <f t="shared" si="49"/>
        <v>4.3665565357267231E-4</v>
      </c>
      <c r="AE105" s="13">
        <f t="shared" si="26"/>
        <v>3.5824255903877045E-4</v>
      </c>
      <c r="AG105" s="14" t="str">
        <f t="shared" si="50"/>
        <v>1Hz3m</v>
      </c>
      <c r="AH105" s="12">
        <f>IFERROR(MATCH(AG105,'Ref Z'!$S$33:$S$1082,0),0)</f>
        <v>43</v>
      </c>
      <c r="AI105" s="14">
        <f>IF($AH105&gt;0,INDEX('Ref Z'!N$33:N$1082,$AH105),"")</f>
        <v>3.0000074231779929E-3</v>
      </c>
      <c r="AJ105" s="14">
        <f>IF($AH105&gt;0,INDEX('Ref Z'!O$33:O$1082,$AH105),"")</f>
        <v>3.0000000000000004E-8</v>
      </c>
      <c r="AK105" s="14">
        <f>IF($AH105&gt;0,INDEX('Ref Z'!P$33:P$1082,$AH105),"")</f>
        <v>1.2324209271796583E-6</v>
      </c>
      <c r="AL105" s="14">
        <f>IF($AH105&gt;0,INDEX('Ref Z'!Q$33:Q$1082,$AH105),"")</f>
        <v>1.5000000000000002E-7</v>
      </c>
      <c r="AM105" s="14">
        <f t="shared" si="9"/>
        <v>3.0000076763209132E-3</v>
      </c>
      <c r="AN105" s="14">
        <f t="shared" si="27"/>
        <v>3.0000060754081236E-8</v>
      </c>
      <c r="AO105" s="13">
        <f t="shared" si="28"/>
        <v>4.1080593612188821E-4</v>
      </c>
      <c r="AP105" s="13">
        <f t="shared" si="29"/>
        <v>4.9999868011379496E-5</v>
      </c>
      <c r="AR105" s="14" t="str">
        <f t="shared" si="51"/>
        <v>1Hz3m3m</v>
      </c>
      <c r="AS105" s="14">
        <f t="shared" si="52"/>
        <v>-2.9467721743845279E-7</v>
      </c>
      <c r="AT105" s="14">
        <f t="shared" si="53"/>
        <v>1.8178334846732605E-3</v>
      </c>
      <c r="AU105" s="14">
        <f t="shared" si="54"/>
        <v>-7.7678030648690487E-8</v>
      </c>
      <c r="AV105" s="14">
        <f t="shared" si="55"/>
        <v>2.1250375453252873E-3</v>
      </c>
      <c r="AX105" s="14" t="str">
        <f t="shared" si="56"/>
        <v>1Hz3m</v>
      </c>
      <c r="AY105" s="14" t="str">
        <f t="shared" si="57"/>
        <v>1Hz3m</v>
      </c>
      <c r="AZ105" s="14">
        <f t="shared" si="58"/>
        <v>43</v>
      </c>
      <c r="BB105" s="42">
        <f t="shared" si="30"/>
        <v>0.99990177319895668</v>
      </c>
      <c r="BC105" s="43">
        <f t="shared" si="31"/>
        <v>6.633186681479045E-4</v>
      </c>
      <c r="BD105" s="43">
        <f t="shared" si="59"/>
        <v>-2.5849717450784101E-5</v>
      </c>
      <c r="BE105" s="42">
        <f t="shared" si="60"/>
        <v>7.1822761797896845E-4</v>
      </c>
      <c r="BF105" t="str">
        <f t="shared" si="32"/>
        <v>OK</v>
      </c>
    </row>
    <row r="106" spans="1:58" x14ac:dyDescent="0.25">
      <c r="A106" s="8">
        <f t="shared" ref="A106:B106" si="77">A105</f>
        <v>3</v>
      </c>
      <c r="B106" s="44" t="str">
        <f t="shared" si="77"/>
        <v>m</v>
      </c>
      <c r="C106" s="10">
        <f t="shared" si="65"/>
        <v>2</v>
      </c>
      <c r="D106" s="7">
        <f t="shared" ref="D106:E106" si="78">D105</f>
        <v>3</v>
      </c>
      <c r="E106" s="7" t="str">
        <f t="shared" si="78"/>
        <v>m</v>
      </c>
      <c r="F106" s="7">
        <v>2.997975628276758</v>
      </c>
      <c r="G106" s="7">
        <v>5.9550912409088604E-4</v>
      </c>
      <c r="H106" s="7">
        <v>-2.402725416608249E-4</v>
      </c>
      <c r="I106" s="7">
        <v>9.8728862665520799E-4</v>
      </c>
      <c r="J106" s="8" t="s">
        <v>3</v>
      </c>
      <c r="L106" s="8">
        <v>-1.9785883603482129E-3</v>
      </c>
      <c r="M106" s="8">
        <v>8.4979441934452077E-4</v>
      </c>
      <c r="N106" s="8">
        <v>6.5668815933905613E-5</v>
      </c>
      <c r="O106" s="8">
        <v>1.6385094275183831E-3</v>
      </c>
      <c r="P106" s="8" t="s">
        <v>3</v>
      </c>
      <c r="Q106" s="56" t="str">
        <f t="shared" si="43"/>
        <v>OK</v>
      </c>
      <c r="S106" s="12">
        <f t="shared" si="44"/>
        <v>3.0000000000000001E-3</v>
      </c>
      <c r="T106" s="11">
        <f t="shared" si="45"/>
        <v>2</v>
      </c>
      <c r="U106" s="11" t="str">
        <f t="shared" si="46"/>
        <v>Hz</v>
      </c>
      <c r="V106" s="12">
        <f t="shared" si="47"/>
        <v>3.0000000000000001E-3</v>
      </c>
      <c r="W106" s="12">
        <f t="shared" si="48"/>
        <v>1E-3</v>
      </c>
      <c r="X106" s="13">
        <f t="shared" si="20"/>
        <v>2.9999542166371062E-3</v>
      </c>
      <c r="Y106" s="13">
        <f t="shared" si="21"/>
        <v>1.0376809105040846E-6</v>
      </c>
      <c r="Z106" s="13">
        <f t="shared" si="22"/>
        <v>-3.0594135759473052E-7</v>
      </c>
      <c r="AA106" s="13">
        <f t="shared" si="23"/>
        <v>1.9129694133439107E-6</v>
      </c>
      <c r="AB106" s="13">
        <f t="shared" si="66"/>
        <v>2.9999542322373634E-3</v>
      </c>
      <c r="AC106" s="14">
        <f t="shared" si="25"/>
        <v>1.0376809234467063E-6</v>
      </c>
      <c r="AD106" s="13">
        <f t="shared" si="49"/>
        <v>-1.0198200853780188E-4</v>
      </c>
      <c r="AE106" s="13">
        <f t="shared" si="26"/>
        <v>6.376661969594642E-4</v>
      </c>
      <c r="AG106" s="14" t="str">
        <f t="shared" si="50"/>
        <v>2Hz3m</v>
      </c>
      <c r="AH106" s="12">
        <f>IFERROR(MATCH(AG106,'Ref Z'!$S$33:$S$1082,0),0)</f>
        <v>44</v>
      </c>
      <c r="AI106" s="14">
        <f>IF($AH106&gt;0,INDEX('Ref Z'!N$33:N$1082,$AH106),"")</f>
        <v>2.9999875644206955E-3</v>
      </c>
      <c r="AJ106" s="14">
        <f>IF($AH106&gt;0,INDEX('Ref Z'!O$33:O$1082,$AH106),"")</f>
        <v>3.0000000000000004E-8</v>
      </c>
      <c r="AK106" s="14">
        <f>IF($AH106&gt;0,INDEX('Ref Z'!P$33:P$1082,$AH106),"")</f>
        <v>-1.4798644201253309E-8</v>
      </c>
      <c r="AL106" s="14">
        <f>IF($AH106&gt;0,INDEX('Ref Z'!Q$33:Q$1082,$AH106),"")</f>
        <v>1.5000000000000002E-7</v>
      </c>
      <c r="AM106" s="14">
        <f t="shared" si="9"/>
        <v>2.9999875644571958E-3</v>
      </c>
      <c r="AN106" s="14">
        <f t="shared" si="27"/>
        <v>3.0000000008760065E-8</v>
      </c>
      <c r="AO106" s="13">
        <f t="shared" si="28"/>
        <v>-4.9329018482084698E-6</v>
      </c>
      <c r="AP106" s="13">
        <f t="shared" si="29"/>
        <v>5.0000207259321856E-5</v>
      </c>
      <c r="AR106" s="14" t="str">
        <f t="shared" si="51"/>
        <v>2Hz3m3m</v>
      </c>
      <c r="AS106" s="14">
        <f t="shared" si="52"/>
        <v>3.3347783589231239E-8</v>
      </c>
      <c r="AT106" s="14">
        <f t="shared" si="53"/>
        <v>1.1910182485596001E-3</v>
      </c>
      <c r="AU106" s="14">
        <f t="shared" si="54"/>
        <v>2.9114271339347724E-7</v>
      </c>
      <c r="AV106" s="14">
        <f t="shared" si="55"/>
        <v>1.9745772590078381E-3</v>
      </c>
      <c r="AX106" s="14" t="str">
        <f t="shared" si="56"/>
        <v>2Hz3m</v>
      </c>
      <c r="AY106" s="14" t="str">
        <f t="shared" si="57"/>
        <v>2Hz3m</v>
      </c>
      <c r="AZ106" s="14">
        <f t="shared" si="58"/>
        <v>44</v>
      </c>
      <c r="BB106" s="42">
        <f t="shared" si="30"/>
        <v>1.0000111109094512</v>
      </c>
      <c r="BC106" s="43">
        <f t="shared" si="31"/>
        <v>6.9186242297026006E-4</v>
      </c>
      <c r="BD106" s="43">
        <f t="shared" si="59"/>
        <v>9.7049106689593411E-5</v>
      </c>
      <c r="BE106" s="42">
        <f t="shared" si="60"/>
        <v>1.2763121623274455E-3</v>
      </c>
      <c r="BF106" t="str">
        <f t="shared" si="32"/>
        <v>OK</v>
      </c>
    </row>
    <row r="107" spans="1:58" x14ac:dyDescent="0.25">
      <c r="A107" s="8">
        <f t="shared" ref="A107:B107" si="79">A106</f>
        <v>3</v>
      </c>
      <c r="B107" s="44" t="str">
        <f t="shared" si="79"/>
        <v>m</v>
      </c>
      <c r="C107" s="10">
        <f t="shared" si="65"/>
        <v>5</v>
      </c>
      <c r="D107" s="7">
        <f t="shared" ref="D107:E107" si="80">D106</f>
        <v>3</v>
      </c>
      <c r="E107" s="7" t="str">
        <f t="shared" si="80"/>
        <v>m</v>
      </c>
      <c r="F107" s="7">
        <v>2.9996210305022761</v>
      </c>
      <c r="G107" s="7">
        <v>1.4965346202437744E-3</v>
      </c>
      <c r="H107" s="7">
        <v>-1.2448257808521659E-3</v>
      </c>
      <c r="I107" s="7">
        <v>7.2225492138216758E-4</v>
      </c>
      <c r="J107" s="8" t="s">
        <v>3</v>
      </c>
      <c r="L107" s="8">
        <v>-2.2745768674162348E-4</v>
      </c>
      <c r="M107" s="8">
        <v>1.1301042673154591E-3</v>
      </c>
      <c r="N107" s="8">
        <v>-1.8157144667854338E-3</v>
      </c>
      <c r="O107" s="8">
        <v>1.3372061492713553E-3</v>
      </c>
      <c r="P107" s="8" t="s">
        <v>3</v>
      </c>
      <c r="Q107" s="56" t="str">
        <f t="shared" si="43"/>
        <v>OK</v>
      </c>
      <c r="S107" s="12">
        <f t="shared" si="44"/>
        <v>3.0000000000000001E-3</v>
      </c>
      <c r="T107" s="11">
        <f t="shared" si="45"/>
        <v>5</v>
      </c>
      <c r="U107" s="11" t="str">
        <f t="shared" si="46"/>
        <v>Hz</v>
      </c>
      <c r="V107" s="12">
        <f t="shared" si="47"/>
        <v>3.0000000000000001E-3</v>
      </c>
      <c r="W107" s="12">
        <f t="shared" si="48"/>
        <v>1E-3</v>
      </c>
      <c r="X107" s="13">
        <f t="shared" si="20"/>
        <v>2.9998484881890177E-3</v>
      </c>
      <c r="Y107" s="13">
        <f t="shared" si="21"/>
        <v>1.8753003824968386E-6</v>
      </c>
      <c r="Z107" s="13">
        <f t="shared" si="22"/>
        <v>5.7088868593326794E-7</v>
      </c>
      <c r="AA107" s="13">
        <f t="shared" si="23"/>
        <v>1.519793557398467E-6</v>
      </c>
      <c r="AB107" s="13">
        <f t="shared" si="66"/>
        <v>2.9998485425107428E-3</v>
      </c>
      <c r="AC107" s="14">
        <f t="shared" si="25"/>
        <v>1.8753003708420843E-6</v>
      </c>
      <c r="AD107" s="13">
        <f t="shared" si="49"/>
        <v>1.9030583754117559E-4</v>
      </c>
      <c r="AE107" s="13">
        <f t="shared" si="26"/>
        <v>5.0662343456429134E-4</v>
      </c>
      <c r="AG107" s="14" t="str">
        <f t="shared" si="50"/>
        <v>5Hz3m</v>
      </c>
      <c r="AH107" s="12">
        <f>IFERROR(MATCH(AG107,'Ref Z'!$S$33:$S$1082,0),0)</f>
        <v>45</v>
      </c>
      <c r="AI107" s="14">
        <f>IF($AH107&gt;0,INDEX('Ref Z'!N$33:N$1082,$AH107),"")</f>
        <v>3.0000099485523028E-3</v>
      </c>
      <c r="AJ107" s="14">
        <f>IF($AH107&gt;0,INDEX('Ref Z'!O$33:O$1082,$AH107),"")</f>
        <v>3.0000000000000004E-8</v>
      </c>
      <c r="AK107" s="14">
        <f>IF($AH107&gt;0,INDEX('Ref Z'!P$33:P$1082,$AH107),"")</f>
        <v>5.0722957056306589E-7</v>
      </c>
      <c r="AL107" s="14">
        <f>IF($AH107&gt;0,INDEX('Ref Z'!Q$33:Q$1082,$AH107),"")</f>
        <v>1.5000000000000002E-7</v>
      </c>
      <c r="AM107" s="14">
        <f t="shared" si="9"/>
        <v>3.0000099914324666E-3</v>
      </c>
      <c r="AN107" s="14">
        <f t="shared" si="27"/>
        <v>3.0000010291203185E-8</v>
      </c>
      <c r="AO107" s="13">
        <f t="shared" si="28"/>
        <v>1.6907596122289531E-4</v>
      </c>
      <c r="AP107" s="13">
        <f t="shared" si="29"/>
        <v>4.9999832790602124E-5</v>
      </c>
      <c r="AR107" s="14" t="str">
        <f t="shared" si="51"/>
        <v>5Hz3m3m</v>
      </c>
      <c r="AS107" s="14">
        <f t="shared" si="52"/>
        <v>1.6146036328507779E-7</v>
      </c>
      <c r="AT107" s="14">
        <f t="shared" si="53"/>
        <v>2.993069240637896E-3</v>
      </c>
      <c r="AU107" s="14">
        <f t="shared" si="54"/>
        <v>-6.3659115370202044E-8</v>
      </c>
      <c r="AV107" s="14">
        <f t="shared" si="55"/>
        <v>1.4445098505524441E-3</v>
      </c>
      <c r="AX107" s="14" t="str">
        <f t="shared" si="56"/>
        <v>5Hz3m</v>
      </c>
      <c r="AY107" s="14" t="str">
        <f t="shared" si="57"/>
        <v>5Hz3m</v>
      </c>
      <c r="AZ107" s="14">
        <f t="shared" si="58"/>
        <v>45</v>
      </c>
      <c r="BB107" s="42">
        <f t="shared" si="30"/>
        <v>1.0000538190243393</v>
      </c>
      <c r="BC107" s="43">
        <f t="shared" si="31"/>
        <v>1.2502360763258292E-3</v>
      </c>
      <c r="BD107" s="43">
        <f t="shared" si="59"/>
        <v>-2.1229876318280279E-5</v>
      </c>
      <c r="BE107" s="42">
        <f t="shared" si="60"/>
        <v>1.0144797686883478E-3</v>
      </c>
      <c r="BF107" t="str">
        <f t="shared" si="32"/>
        <v>OK</v>
      </c>
    </row>
    <row r="108" spans="1:58" x14ac:dyDescent="0.25">
      <c r="A108" s="8">
        <f t="shared" ref="A108:B108" si="81">A107</f>
        <v>3</v>
      </c>
      <c r="B108" s="44" t="str">
        <f t="shared" si="81"/>
        <v>m</v>
      </c>
      <c r="C108" s="10">
        <f t="shared" si="65"/>
        <v>10</v>
      </c>
      <c r="D108" s="7">
        <f t="shared" ref="D108:E108" si="82">D107</f>
        <v>3</v>
      </c>
      <c r="E108" s="7" t="str">
        <f t="shared" si="82"/>
        <v>m</v>
      </c>
      <c r="F108" s="7">
        <v>2.998038442378697</v>
      </c>
      <c r="G108" s="7">
        <v>1.2591737825405843E-3</v>
      </c>
      <c r="H108" s="7">
        <v>-3.1024535609470492E-5</v>
      </c>
      <c r="I108" s="7">
        <v>1.8320478500653188E-3</v>
      </c>
      <c r="J108" s="8" t="s">
        <v>3</v>
      </c>
      <c r="L108" s="8">
        <v>-1.9881414910335828E-3</v>
      </c>
      <c r="M108" s="8">
        <v>1.1141705039900483E-3</v>
      </c>
      <c r="N108" s="8">
        <v>1.3860093830462826E-4</v>
      </c>
      <c r="O108" s="8">
        <v>2.9307013501100339E-4</v>
      </c>
      <c r="P108" s="8" t="s">
        <v>3</v>
      </c>
      <c r="Q108" s="56" t="str">
        <f t="shared" si="43"/>
        <v>OK</v>
      </c>
      <c r="S108" s="12">
        <f t="shared" si="44"/>
        <v>3.0000000000000001E-3</v>
      </c>
      <c r="T108" s="11">
        <f t="shared" si="45"/>
        <v>10</v>
      </c>
      <c r="U108" s="11" t="str">
        <f t="shared" si="46"/>
        <v>Hz</v>
      </c>
      <c r="V108" s="12">
        <f t="shared" si="47"/>
        <v>3.0000000000000001E-3</v>
      </c>
      <c r="W108" s="12">
        <f t="shared" si="48"/>
        <v>1E-3</v>
      </c>
      <c r="X108" s="13">
        <f t="shared" si="20"/>
        <v>3.0000265838697306E-3</v>
      </c>
      <c r="Y108" s="13">
        <f t="shared" si="21"/>
        <v>1.6813371246121349E-6</v>
      </c>
      <c r="Z108" s="13">
        <f t="shared" si="22"/>
        <v>-1.6962547391409875E-7</v>
      </c>
      <c r="AA108" s="13">
        <f t="shared" si="23"/>
        <v>1.8553407851293316E-6</v>
      </c>
      <c r="AB108" s="13">
        <f t="shared" si="66"/>
        <v>3.0000265886651551E-3</v>
      </c>
      <c r="AC108" s="14">
        <f t="shared" si="25"/>
        <v>1.6813371251971958E-6</v>
      </c>
      <c r="AD108" s="13">
        <f t="shared" si="49"/>
        <v>-5.6541323548719791E-5</v>
      </c>
      <c r="AE108" s="13">
        <f t="shared" si="26"/>
        <v>6.1844144702219602E-4</v>
      </c>
      <c r="AG108" s="14" t="str">
        <f t="shared" si="50"/>
        <v>10Hz3m</v>
      </c>
      <c r="AH108" s="12">
        <f>IFERROR(MATCH(AG108,'Ref Z'!$S$33:$S$1082,0),0)</f>
        <v>46</v>
      </c>
      <c r="AI108" s="14">
        <f>IF($AH108&gt;0,INDEX('Ref Z'!N$33:N$1082,$AH108),"")</f>
        <v>3.0001050296423176E-3</v>
      </c>
      <c r="AJ108" s="14">
        <f>IF($AH108&gt;0,INDEX('Ref Z'!O$33:O$1082,$AH108),"")</f>
        <v>3.0000000000000004E-8</v>
      </c>
      <c r="AK108" s="14">
        <f>IF($AH108&gt;0,INDEX('Ref Z'!P$33:P$1082,$AH108),"")</f>
        <v>9.6095147475035537E-8</v>
      </c>
      <c r="AL108" s="14">
        <f>IF($AH108&gt;0,INDEX('Ref Z'!Q$33:Q$1082,$AH108),"")</f>
        <v>1.5000000000000002E-7</v>
      </c>
      <c r="AM108" s="14">
        <f t="shared" si="9"/>
        <v>3.0001050311813096E-3</v>
      </c>
      <c r="AN108" s="14">
        <f t="shared" si="27"/>
        <v>3.0000000369345233E-8</v>
      </c>
      <c r="AO108" s="13">
        <f t="shared" si="28"/>
        <v>3.2030594426765483E-5</v>
      </c>
      <c r="AP108" s="13">
        <f t="shared" si="29"/>
        <v>4.9998249516973602E-5</v>
      </c>
      <c r="AR108" s="14" t="str">
        <f t="shared" si="51"/>
        <v>10Hz3m3m</v>
      </c>
      <c r="AS108" s="14">
        <f t="shared" si="52"/>
        <v>7.844577258695612E-8</v>
      </c>
      <c r="AT108" s="14">
        <f t="shared" si="53"/>
        <v>2.5183475652598574E-3</v>
      </c>
      <c r="AU108" s="14">
        <f t="shared" si="54"/>
        <v>2.657206213891343E-7</v>
      </c>
      <c r="AV108" s="14">
        <f t="shared" si="55"/>
        <v>3.6640957032009723E-3</v>
      </c>
      <c r="AX108" s="14" t="str">
        <f t="shared" si="56"/>
        <v>10Hz3m</v>
      </c>
      <c r="AY108" s="14" t="str">
        <f t="shared" si="57"/>
        <v>10Hz3m</v>
      </c>
      <c r="AZ108" s="14">
        <f t="shared" si="58"/>
        <v>46</v>
      </c>
      <c r="BB108" s="42">
        <f t="shared" si="30"/>
        <v>1.0000261472736445</v>
      </c>
      <c r="BC108" s="43">
        <f t="shared" si="31"/>
        <v>1.1208967802278083E-3</v>
      </c>
      <c r="BD108" s="43">
        <f t="shared" si="59"/>
        <v>8.8571917975485275E-5</v>
      </c>
      <c r="BE108" s="42">
        <f t="shared" si="60"/>
        <v>1.237893015787064E-3</v>
      </c>
      <c r="BF108" t="str">
        <f t="shared" si="32"/>
        <v>OK</v>
      </c>
    </row>
    <row r="109" spans="1:58" x14ac:dyDescent="0.25">
      <c r="A109" s="8">
        <f t="shared" ref="A109:B109" si="83">A108</f>
        <v>3</v>
      </c>
      <c r="B109" s="44" t="str">
        <f t="shared" si="83"/>
        <v>m</v>
      </c>
      <c r="C109" s="10">
        <f t="shared" si="65"/>
        <v>20</v>
      </c>
      <c r="D109" s="7">
        <f t="shared" ref="D109:E109" si="84">D108</f>
        <v>3</v>
      </c>
      <c r="E109" s="7" t="str">
        <f t="shared" si="84"/>
        <v>m</v>
      </c>
      <c r="F109" s="7">
        <v>2.9993961443639927</v>
      </c>
      <c r="G109" s="7">
        <v>1.7183306789047663E-3</v>
      </c>
      <c r="H109" s="7">
        <v>2.1913169767655209E-3</v>
      </c>
      <c r="I109" s="7">
        <v>1.229965380483091E-3</v>
      </c>
      <c r="J109" s="8" t="s">
        <v>3</v>
      </c>
      <c r="L109" s="8">
        <v>-6.282824366549009E-4</v>
      </c>
      <c r="M109" s="8">
        <v>5.5777525421161209E-4</v>
      </c>
      <c r="N109" s="8">
        <v>7.8234779106325339E-4</v>
      </c>
      <c r="O109" s="8">
        <v>1.3731462082151149E-3</v>
      </c>
      <c r="P109" s="8" t="s">
        <v>3</v>
      </c>
      <c r="Q109" s="56" t="str">
        <f t="shared" ref="Q109:Q140" si="85">IF(AH109=0,"Ref Z spot not found!","OK")</f>
        <v>OK</v>
      </c>
      <c r="S109" s="12">
        <f t="shared" ref="S109:S140" si="86">IF(MID(B109,1,1)="m",0.001,IF(OR(MID(B109,1,1)="u",MID(B109,1,1)="µ"),0.000001,1))*A109</f>
        <v>3.0000000000000001E-3</v>
      </c>
      <c r="T109" s="11">
        <f t="shared" ref="T109:T140" si="87">IF(U109="mHz",1000,IF(U109="kHz",0.001,1))*C109</f>
        <v>20</v>
      </c>
      <c r="U109" s="11" t="str">
        <f t="shared" ref="U109:U140" si="88">IF(C109&gt;=1000,"kHz",IF(C109&gt;=1,"Hz","mHz"))</f>
        <v>Hz</v>
      </c>
      <c r="V109" s="12">
        <f t="shared" ref="V109:V140" si="89">IF(MID(E109,1,1)="m",0.001,IF(OR(MID(E109,1,1)="u",MID(E109,1,1)="µ"),0.000001,1))*D109</f>
        <v>3.0000000000000001E-3</v>
      </c>
      <c r="W109" s="12">
        <f t="shared" ref="W109:W140" si="90">IF(MID(P109,1,1)="m",0.001,IF(OR(MID(P109,1,1)="u",MID(P109,1,1)="µ"),0.000001,1))</f>
        <v>1E-3</v>
      </c>
      <c r="X109" s="13">
        <f t="shared" si="20"/>
        <v>3.0000244268006478E-3</v>
      </c>
      <c r="Y109" s="13">
        <f t="shared" si="21"/>
        <v>1.8065916960608845E-6</v>
      </c>
      <c r="Z109" s="13">
        <f t="shared" si="22"/>
        <v>1.4089691857022675E-6</v>
      </c>
      <c r="AA109" s="13">
        <f t="shared" si="23"/>
        <v>1.8434601558814506E-6</v>
      </c>
      <c r="AB109" s="13">
        <f t="shared" si="66"/>
        <v>3.0000247576636298E-3</v>
      </c>
      <c r="AC109" s="14">
        <f t="shared" si="25"/>
        <v>1.8065917042760694E-6</v>
      </c>
      <c r="AD109" s="13">
        <f t="shared" ref="AD109:AD140" si="91">ATAN2(X109,Z109)</f>
        <v>4.6965253666654062E-4</v>
      </c>
      <c r="AE109" s="13">
        <f t="shared" si="26"/>
        <v>6.144816449002318E-4</v>
      </c>
      <c r="AG109" s="14" t="str">
        <f t="shared" ref="AG109:AG140" si="92">T109&amp;U109&amp;D109&amp;E109</f>
        <v>20Hz3m</v>
      </c>
      <c r="AH109" s="12">
        <f>IFERROR(MATCH(AG109,'Ref Z'!$S$33:$S$1082,0),0)</f>
        <v>47</v>
      </c>
      <c r="AI109" s="14">
        <f>IF($AH109&gt;0,INDEX('Ref Z'!N$33:N$1082,$AH109),"")</f>
        <v>2.9999814209235968E-3</v>
      </c>
      <c r="AJ109" s="14">
        <f>IF($AH109&gt;0,INDEX('Ref Z'!O$33:O$1082,$AH109),"")</f>
        <v>3.0000000000000004E-8</v>
      </c>
      <c r="AK109" s="14">
        <f>IF($AH109&gt;0,INDEX('Ref Z'!P$33:P$1082,$AH109),"")</f>
        <v>1.1185309840474208E-6</v>
      </c>
      <c r="AL109" s="14">
        <f>IF($AH109&gt;0,INDEX('Ref Z'!Q$33:Q$1082,$AH109),"")</f>
        <v>1.5000000000000002E-7</v>
      </c>
      <c r="AM109" s="14">
        <f t="shared" ref="AM109:AM172" si="93">SUMSQ(AI109,AK109)^0.5</f>
        <v>2.9999816294434749E-3</v>
      </c>
      <c r="AN109" s="14">
        <f t="shared" si="27"/>
        <v>3.0000050045033651E-8</v>
      </c>
      <c r="AO109" s="13">
        <f t="shared" si="28"/>
        <v>3.7284595311678066E-4</v>
      </c>
      <c r="AP109" s="13">
        <f t="shared" si="29"/>
        <v>5.0000302841458076E-5</v>
      </c>
      <c r="AR109" s="14" t="str">
        <f t="shared" ref="AR109:AR140" si="94">T109&amp;U109&amp;A109&amp;B109&amp;D109&amp;E109</f>
        <v>20Hz3m3m</v>
      </c>
      <c r="AS109" s="14">
        <f t="shared" ref="AS109:AS140" si="95">AI109-X109</f>
        <v>-4.3005877050934088E-8</v>
      </c>
      <c r="AT109" s="14">
        <f t="shared" ref="AT109:AT140" si="96">(4*G109^2+AJ109^2)^0.5</f>
        <v>3.4366613579404734E-3</v>
      </c>
      <c r="AU109" s="14">
        <f t="shared" ref="AU109:AU140" si="97">AK109-Z109</f>
        <v>-2.9043820165484666E-7</v>
      </c>
      <c r="AV109" s="14">
        <f t="shared" ref="AV109:AV140" si="98">(4*I109^2+AL109^2)^0.5</f>
        <v>2.4599307655394811E-3</v>
      </c>
      <c r="AX109" s="14" t="str">
        <f t="shared" ref="AX109:AX140" si="99">T109&amp;U109&amp;A109&amp;B109</f>
        <v>20Hz3m</v>
      </c>
      <c r="AY109" s="14" t="str">
        <f t="shared" ref="AY109:AY140" si="100">IF(V109=0,"",AX109)</f>
        <v>20Hz3m</v>
      </c>
      <c r="AZ109" s="14">
        <f t="shared" ref="AZ109:AZ140" si="101">MATCH(AX109,$AY$45:$AY$1039,0)</f>
        <v>47</v>
      </c>
      <c r="BB109" s="42">
        <f t="shared" si="30"/>
        <v>0.99998562404525337</v>
      </c>
      <c r="BC109" s="43">
        <f t="shared" si="31"/>
        <v>1.2044433590096774E-3</v>
      </c>
      <c r="BD109" s="43">
        <f t="shared" ref="BD109:BD140" si="102">IF(V109=0,INDEX(BD$45:BD$1039,AZ109),AO109-AD109)</f>
        <v>-9.6806583549759954E-5</v>
      </c>
      <c r="BE109" s="42">
        <f t="shared" ref="BE109:BE140" si="103">IF(V109=0,INDEX(BE$45:BE$1039,AZ109),(4*AE109^2 + AP109^2)^0.5)</f>
        <v>1.2299799990086895E-3</v>
      </c>
      <c r="BF109" t="str">
        <f t="shared" si="32"/>
        <v>OK</v>
      </c>
    </row>
    <row r="110" spans="1:58" x14ac:dyDescent="0.25">
      <c r="A110" s="8">
        <f t="shared" ref="A110:B110" si="104">A109</f>
        <v>3</v>
      </c>
      <c r="B110" s="44" t="str">
        <f t="shared" si="104"/>
        <v>m</v>
      </c>
      <c r="C110" s="10">
        <f t="shared" si="65"/>
        <v>50</v>
      </c>
      <c r="D110" s="7">
        <f t="shared" ref="D110:E110" si="105">D109</f>
        <v>3</v>
      </c>
      <c r="E110" s="7" t="str">
        <f t="shared" si="105"/>
        <v>m</v>
      </c>
      <c r="F110" s="7">
        <v>3.0013715437406021</v>
      </c>
      <c r="G110" s="7">
        <v>1.9966944836254082E-3</v>
      </c>
      <c r="H110" s="7">
        <v>1.314070074503206E-3</v>
      </c>
      <c r="I110" s="7">
        <v>1.2817787705821505E-3</v>
      </c>
      <c r="J110" s="8" t="s">
        <v>3</v>
      </c>
      <c r="L110" s="8">
        <v>1.1792707319717671E-3</v>
      </c>
      <c r="M110" s="8">
        <v>2.3843379392368946E-4</v>
      </c>
      <c r="N110" s="8">
        <v>-6.6520470538582567E-4</v>
      </c>
      <c r="O110" s="8">
        <v>5.7916687096722845E-4</v>
      </c>
      <c r="P110" s="8" t="s">
        <v>3</v>
      </c>
      <c r="Q110" s="56" t="str">
        <f t="shared" si="85"/>
        <v>OK</v>
      </c>
      <c r="S110" s="12">
        <f t="shared" si="86"/>
        <v>3.0000000000000001E-3</v>
      </c>
      <c r="T110" s="11">
        <f t="shared" si="87"/>
        <v>50</v>
      </c>
      <c r="U110" s="11" t="str">
        <f t="shared" si="88"/>
        <v>Hz</v>
      </c>
      <c r="V110" s="12">
        <f t="shared" si="89"/>
        <v>3.0000000000000001E-3</v>
      </c>
      <c r="W110" s="12">
        <f t="shared" si="90"/>
        <v>1E-3</v>
      </c>
      <c r="X110" s="13">
        <f t="shared" ref="X110:X173" si="106">(F110 - L110)*$W110</f>
        <v>3.0001922730086305E-3</v>
      </c>
      <c r="Y110" s="13">
        <f t="shared" ref="Y110:Y173" si="107">(G110^2 + M110^2)^0.5*$W110</f>
        <v>2.0108802885863147E-6</v>
      </c>
      <c r="Z110" s="13">
        <f t="shared" ref="Z110:Z173" si="108">(H110 - N110)*$W110</f>
        <v>1.9792747798890313E-6</v>
      </c>
      <c r="AA110" s="13">
        <f t="shared" ref="AA110:AA173" si="109">(I110^2 + O110^2)^0.5*$W110</f>
        <v>1.4065529073380282E-6</v>
      </c>
      <c r="AB110" s="13">
        <f t="shared" si="66"/>
        <v>3.0001929258881583E-3</v>
      </c>
      <c r="AC110" s="14">
        <f t="shared" ref="AC110:AC173" si="110">IFERROR(((X110/AB110*Y110)^2 + (Z110/AB110*AA110)^2)^0.5,(Y110^2 + AA110^2)^0.5)</f>
        <v>2.0108800650902227E-6</v>
      </c>
      <c r="AD110" s="13">
        <f t="shared" si="91"/>
        <v>6.5971588239605158E-4</v>
      </c>
      <c r="AE110" s="13">
        <f t="shared" ref="AE110:AE173" si="111">IFERROR(((Z110/AB110^2*Y110)^2 + (X110/AB110^2*AA110)^2)^0.5,0)</f>
        <v>4.6882092638861903E-4</v>
      </c>
      <c r="AG110" s="14" t="str">
        <f t="shared" si="92"/>
        <v>50Hz3m</v>
      </c>
      <c r="AH110" s="12">
        <f>IFERROR(MATCH(AG110,'Ref Z'!$S$33:$S$1082,0),0)</f>
        <v>48</v>
      </c>
      <c r="AI110" s="14">
        <f>IF($AH110&gt;0,INDEX('Ref Z'!N$33:N$1082,$AH110),"")</f>
        <v>3.0003034347673998E-3</v>
      </c>
      <c r="AJ110" s="14">
        <f>IF($AH110&gt;0,INDEX('Ref Z'!O$33:O$1082,$AH110),"")</f>
        <v>3.0000000000000004E-8</v>
      </c>
      <c r="AK110" s="14">
        <f>IF($AH110&gt;0,INDEX('Ref Z'!P$33:P$1082,$AH110),"")</f>
        <v>1.9180803186539055E-6</v>
      </c>
      <c r="AL110" s="14">
        <f>IF($AH110&gt;0,INDEX('Ref Z'!Q$33:Q$1082,$AH110),"")</f>
        <v>1.5000000000000002E-7</v>
      </c>
      <c r="AM110" s="14">
        <f t="shared" si="93"/>
        <v>3.0003040478773424E-3</v>
      </c>
      <c r="AN110" s="14">
        <f t="shared" ref="AN110:AN173" si="112">IFERROR(((AI110/AM110*AJ110)^2 + (AK110/AM110*AL110)^2)^0.5,(AJ110^2+AL110^2)^0.5)</f>
        <v>3.0000147131098718E-8</v>
      </c>
      <c r="AO110" s="13">
        <f t="shared" ref="AO110:AO173" si="113">ATAN2(AI110,AK110)</f>
        <v>6.3929535763673437E-4</v>
      </c>
      <c r="AP110" s="13">
        <f t="shared" ref="AP110:AP173" si="114">((AK110/AM110^2*AJ110)^2 + (AI110/AM110^2*AL110)^2)^0.5</f>
        <v>4.9994923241138626E-5</v>
      </c>
      <c r="AR110" s="14" t="str">
        <f t="shared" si="94"/>
        <v>50Hz3m3m</v>
      </c>
      <c r="AS110" s="14">
        <f t="shared" si="95"/>
        <v>1.1116175876926121E-7</v>
      </c>
      <c r="AT110" s="14">
        <f t="shared" si="96"/>
        <v>3.9933889673635032E-3</v>
      </c>
      <c r="AU110" s="14">
        <f t="shared" si="97"/>
        <v>-6.1194461235125828E-8</v>
      </c>
      <c r="AV110" s="14">
        <f t="shared" si="98"/>
        <v>2.5635575455527338E-3</v>
      </c>
      <c r="AX110" s="14" t="str">
        <f t="shared" si="99"/>
        <v>50Hz3m</v>
      </c>
      <c r="AY110" s="14" t="str">
        <f t="shared" si="100"/>
        <v>50Hz3m</v>
      </c>
      <c r="AZ110" s="14">
        <f t="shared" si="101"/>
        <v>48</v>
      </c>
      <c r="BB110" s="42">
        <f t="shared" ref="BB110:BB173" si="115">IF(AM110=0,1,AM110/AB110)</f>
        <v>1.0000370382811803</v>
      </c>
      <c r="BC110" s="43">
        <f t="shared" ref="BC110:BC173" si="116">IFERROR((4*AC110^2 + (AN110)^2)^0.5/AM110,INDEX($BC$45:$BC$188,AZ110))</f>
        <v>1.3404881494842246E-3</v>
      </c>
      <c r="BD110" s="43">
        <f t="shared" si="102"/>
        <v>-2.0420524759317215E-5</v>
      </c>
      <c r="BE110" s="42">
        <f t="shared" si="103"/>
        <v>9.3897376770036504E-4</v>
      </c>
      <c r="BF110" t="str">
        <f t="shared" ref="BF110:BF173" si="117">IF(AZ110&lt;&gt;0,Q110,"Zero-Z gain correction fail")</f>
        <v>OK</v>
      </c>
    </row>
    <row r="111" spans="1:58" x14ac:dyDescent="0.25">
      <c r="A111" s="8">
        <f t="shared" ref="A111:B111" si="118">A110</f>
        <v>3</v>
      </c>
      <c r="B111" s="44" t="str">
        <f t="shared" si="118"/>
        <v>m</v>
      </c>
      <c r="C111" s="10">
        <f t="shared" si="65"/>
        <v>100</v>
      </c>
      <c r="D111" s="7">
        <f t="shared" ref="D111:E111" si="119">D110</f>
        <v>3</v>
      </c>
      <c r="E111" s="7" t="str">
        <f t="shared" si="119"/>
        <v>m</v>
      </c>
      <c r="F111" s="7">
        <v>3.0018968620317712</v>
      </c>
      <c r="G111" s="7">
        <v>1.8790658792441515E-3</v>
      </c>
      <c r="H111" s="7">
        <v>1.27779230316279E-3</v>
      </c>
      <c r="I111" s="7">
        <v>1.2361861371284668E-3</v>
      </c>
      <c r="J111" s="8" t="s">
        <v>3</v>
      </c>
      <c r="L111" s="8">
        <v>7.2654700182621108E-4</v>
      </c>
      <c r="M111" s="8">
        <v>1.3523324287864457E-3</v>
      </c>
      <c r="N111" s="8">
        <v>-1.2258319697229455E-3</v>
      </c>
      <c r="O111" s="8">
        <v>1.3234939239986764E-3</v>
      </c>
      <c r="P111" s="8" t="s">
        <v>3</v>
      </c>
      <c r="Q111" s="56" t="str">
        <f t="shared" si="85"/>
        <v>OK</v>
      </c>
      <c r="S111" s="12">
        <f t="shared" si="86"/>
        <v>3.0000000000000001E-3</v>
      </c>
      <c r="T111" s="11">
        <f t="shared" si="87"/>
        <v>100</v>
      </c>
      <c r="U111" s="11" t="str">
        <f t="shared" si="88"/>
        <v>Hz</v>
      </c>
      <c r="V111" s="12">
        <f t="shared" si="89"/>
        <v>3.0000000000000001E-3</v>
      </c>
      <c r="W111" s="12">
        <f t="shared" si="90"/>
        <v>1E-3</v>
      </c>
      <c r="X111" s="13">
        <f t="shared" si="106"/>
        <v>3.0011703150299449E-3</v>
      </c>
      <c r="Y111" s="13">
        <f t="shared" si="107"/>
        <v>2.3151007702661764E-6</v>
      </c>
      <c r="Z111" s="13">
        <f t="shared" si="108"/>
        <v>2.5036242728857356E-6</v>
      </c>
      <c r="AA111" s="13">
        <f t="shared" si="109"/>
        <v>1.8110196941198666E-6</v>
      </c>
      <c r="AB111" s="13">
        <f t="shared" si="66"/>
        <v>3.0011713593114668E-3</v>
      </c>
      <c r="AC111" s="14">
        <f t="shared" si="110"/>
        <v>2.3151004576588505E-6</v>
      </c>
      <c r="AD111" s="13">
        <f t="shared" si="91"/>
        <v>8.3421579894241984E-4</v>
      </c>
      <c r="AE111" s="13">
        <f t="shared" si="111"/>
        <v>6.0343775043690008E-4</v>
      </c>
      <c r="AG111" s="14" t="str">
        <f t="shared" si="92"/>
        <v>100Hz3m</v>
      </c>
      <c r="AH111" s="12">
        <f>IFERROR(MATCH(AG111,'Ref Z'!$S$33:$S$1082,0),0)</f>
        <v>49</v>
      </c>
      <c r="AI111" s="14">
        <f>IF($AH111&gt;0,INDEX('Ref Z'!N$33:N$1082,$AH111),"")</f>
        <v>3.0012428318091028E-3</v>
      </c>
      <c r="AJ111" s="14">
        <f>IF($AH111&gt;0,INDEX('Ref Z'!O$33:O$1082,$AH111),"")</f>
        <v>3.0000000000000004E-8</v>
      </c>
      <c r="AK111" s="14">
        <f>IF($AH111&gt;0,INDEX('Ref Z'!P$33:P$1082,$AH111),"")</f>
        <v>2.6469414439741181E-6</v>
      </c>
      <c r="AL111" s="14">
        <f>IF($AH111&gt;0,INDEX('Ref Z'!Q$33:Q$1082,$AH111),"")</f>
        <v>1.5000000000000002E-7</v>
      </c>
      <c r="AM111" s="14">
        <f t="shared" si="93"/>
        <v>3.0012439990418191E-3</v>
      </c>
      <c r="AN111" s="14">
        <f t="shared" si="112"/>
        <v>3.0000280018375851E-8</v>
      </c>
      <c r="AO111" s="13">
        <f t="shared" si="113"/>
        <v>8.819482147954191E-4</v>
      </c>
      <c r="AP111" s="13">
        <f t="shared" si="114"/>
        <v>4.9979256616237195E-5</v>
      </c>
      <c r="AR111" s="14" t="str">
        <f t="shared" si="94"/>
        <v>100Hz3m3m</v>
      </c>
      <c r="AS111" s="14">
        <f t="shared" si="95"/>
        <v>7.2516779157927314E-8</v>
      </c>
      <c r="AT111" s="14">
        <f t="shared" si="96"/>
        <v>3.7581317586080432E-3</v>
      </c>
      <c r="AU111" s="14">
        <f t="shared" si="97"/>
        <v>1.4331717108838249E-7</v>
      </c>
      <c r="AV111" s="14">
        <f t="shared" si="98"/>
        <v>2.4723722788072191E-3</v>
      </c>
      <c r="AX111" s="14" t="str">
        <f t="shared" si="99"/>
        <v>100Hz3m</v>
      </c>
      <c r="AY111" s="14" t="str">
        <f t="shared" si="100"/>
        <v>100Hz3m</v>
      </c>
      <c r="AZ111" s="14">
        <f t="shared" si="101"/>
        <v>49</v>
      </c>
      <c r="BB111" s="42">
        <f t="shared" si="115"/>
        <v>1.0000242037930047</v>
      </c>
      <c r="BC111" s="43">
        <f t="shared" si="116"/>
        <v>1.5427929570529743E-3</v>
      </c>
      <c r="BD111" s="43">
        <f t="shared" si="102"/>
        <v>4.7732415852999263E-5</v>
      </c>
      <c r="BE111" s="42">
        <f t="shared" si="103"/>
        <v>1.2079099307072932E-3</v>
      </c>
      <c r="BF111" t="str">
        <f t="shared" si="117"/>
        <v>OK</v>
      </c>
    </row>
    <row r="112" spans="1:58" x14ac:dyDescent="0.25">
      <c r="A112" s="8">
        <f t="shared" ref="A112:B112" si="120">A111</f>
        <v>3</v>
      </c>
      <c r="B112" s="44" t="str">
        <f t="shared" si="120"/>
        <v>m</v>
      </c>
      <c r="C112" s="10">
        <f t="shared" si="65"/>
        <v>200</v>
      </c>
      <c r="D112" s="7">
        <f t="shared" ref="D112:E112" si="121">D111</f>
        <v>3</v>
      </c>
      <c r="E112" s="7" t="str">
        <f t="shared" si="121"/>
        <v>m</v>
      </c>
      <c r="F112" s="7">
        <v>3.0002922149159463</v>
      </c>
      <c r="G112" s="7">
        <v>3.3838761662445516E-4</v>
      </c>
      <c r="H112" s="7">
        <v>6.8898638198316943E-3</v>
      </c>
      <c r="I112" s="7">
        <v>3.5785061152301529E-5</v>
      </c>
      <c r="J112" s="8" t="s">
        <v>3</v>
      </c>
      <c r="L112" s="8">
        <v>-1.8856093022319182E-3</v>
      </c>
      <c r="M112" s="8">
        <v>1.2185030408085014E-3</v>
      </c>
      <c r="N112" s="8">
        <v>1.6010308984819245E-3</v>
      </c>
      <c r="O112" s="8">
        <v>9.5516393707084657E-4</v>
      </c>
      <c r="P112" s="8" t="s">
        <v>3</v>
      </c>
      <c r="Q112" s="56" t="str">
        <f t="shared" si="85"/>
        <v>OK</v>
      </c>
      <c r="S112" s="12">
        <f t="shared" si="86"/>
        <v>3.0000000000000001E-3</v>
      </c>
      <c r="T112" s="11">
        <f t="shared" si="87"/>
        <v>200</v>
      </c>
      <c r="U112" s="11" t="str">
        <f t="shared" si="88"/>
        <v>Hz</v>
      </c>
      <c r="V112" s="12">
        <f t="shared" si="89"/>
        <v>3.0000000000000001E-3</v>
      </c>
      <c r="W112" s="12">
        <f t="shared" si="90"/>
        <v>1E-3</v>
      </c>
      <c r="X112" s="13">
        <f t="shared" si="106"/>
        <v>3.0021778242181785E-3</v>
      </c>
      <c r="Y112" s="13">
        <f t="shared" si="107"/>
        <v>1.2646168746084104E-6</v>
      </c>
      <c r="Z112" s="13">
        <f t="shared" si="108"/>
        <v>5.2888329213497691E-6</v>
      </c>
      <c r="AA112" s="13">
        <f t="shared" si="109"/>
        <v>9.5583404275133141E-7</v>
      </c>
      <c r="AB112" s="13">
        <f t="shared" si="66"/>
        <v>3.0021824827916551E-3</v>
      </c>
      <c r="AC112" s="14">
        <f t="shared" si="110"/>
        <v>1.2646160333081535E-6</v>
      </c>
      <c r="AD112" s="13">
        <f t="shared" si="91"/>
        <v>1.7616636188101502E-3</v>
      </c>
      <c r="AE112" s="13">
        <f t="shared" si="111"/>
        <v>3.1838009891536553E-4</v>
      </c>
      <c r="AG112" s="14" t="str">
        <f t="shared" si="92"/>
        <v>200Hz3m</v>
      </c>
      <c r="AH112" s="12">
        <f>IFERROR(MATCH(AG112,'Ref Z'!$S$33:$S$1082,0),0)</f>
        <v>50</v>
      </c>
      <c r="AI112" s="14">
        <f>IF($AH112&gt;0,INDEX('Ref Z'!N$33:N$1082,$AH112),"")</f>
        <v>3.0020831382380417E-3</v>
      </c>
      <c r="AJ112" s="14">
        <f>IF($AH112&gt;0,INDEX('Ref Z'!O$33:O$1082,$AH112),"")</f>
        <v>3.0000000000000004E-8</v>
      </c>
      <c r="AK112" s="14">
        <f>IF($AH112&gt;0,INDEX('Ref Z'!P$33:P$1082,$AH112),"")</f>
        <v>5.5775332656753879E-6</v>
      </c>
      <c r="AL112" s="14">
        <f>IF($AH112&gt;0,INDEX('Ref Z'!Q$33:Q$1082,$AH112),"")</f>
        <v>1.5000000000000002E-7</v>
      </c>
      <c r="AM112" s="14">
        <f t="shared" si="93"/>
        <v>3.00208831944873E-3</v>
      </c>
      <c r="AN112" s="14">
        <f t="shared" si="112"/>
        <v>3.0001242598758931E-8</v>
      </c>
      <c r="AO112" s="13">
        <f t="shared" si="113"/>
        <v>1.8578855386235796E-3</v>
      </c>
      <c r="AP112" s="13">
        <f t="shared" si="114"/>
        <v>4.9965136103137624E-5</v>
      </c>
      <c r="AR112" s="14" t="str">
        <f t="shared" si="94"/>
        <v>200Hz3m3m</v>
      </c>
      <c r="AS112" s="14">
        <f t="shared" si="95"/>
        <v>-9.4685980136805653E-8</v>
      </c>
      <c r="AT112" s="14">
        <f t="shared" si="96"/>
        <v>6.7677523391382831E-4</v>
      </c>
      <c r="AU112" s="14">
        <f t="shared" si="97"/>
        <v>2.887003443256188E-7</v>
      </c>
      <c r="AV112" s="14">
        <f t="shared" si="98"/>
        <v>7.1570279492928063E-5</v>
      </c>
      <c r="AX112" s="14" t="str">
        <f t="shared" si="99"/>
        <v>200Hz3m</v>
      </c>
      <c r="AY112" s="14" t="str">
        <f t="shared" si="100"/>
        <v>200Hz3m</v>
      </c>
      <c r="AZ112" s="14">
        <f t="shared" si="101"/>
        <v>50</v>
      </c>
      <c r="BB112" s="42">
        <f t="shared" si="115"/>
        <v>0.99996863503685574</v>
      </c>
      <c r="BC112" s="43">
        <f t="shared" si="116"/>
        <v>8.425501602758287E-4</v>
      </c>
      <c r="BD112" s="43">
        <f t="shared" si="102"/>
        <v>9.6221919813429483E-5</v>
      </c>
      <c r="BE112" s="42">
        <f t="shared" si="103"/>
        <v>6.3871751531270604E-4</v>
      </c>
      <c r="BF112" t="str">
        <f t="shared" si="117"/>
        <v>OK</v>
      </c>
    </row>
    <row r="113" spans="1:58" x14ac:dyDescent="0.25">
      <c r="A113" s="8">
        <f t="shared" ref="A113:B113" si="122">A112</f>
        <v>3</v>
      </c>
      <c r="B113" s="44" t="str">
        <f t="shared" si="122"/>
        <v>m</v>
      </c>
      <c r="C113" s="10">
        <f t="shared" si="65"/>
        <v>500</v>
      </c>
      <c r="D113" s="7">
        <f t="shared" ref="D113:E113" si="123">D112</f>
        <v>3</v>
      </c>
      <c r="E113" s="7" t="str">
        <f t="shared" si="123"/>
        <v>m</v>
      </c>
      <c r="F113" s="7">
        <v>3.008440915029194</v>
      </c>
      <c r="G113" s="7">
        <v>3.3906421847026757E-4</v>
      </c>
      <c r="H113" s="7">
        <v>1.5943499508672864E-2</v>
      </c>
      <c r="I113" s="7">
        <v>1.2805028356950806E-3</v>
      </c>
      <c r="J113" s="8" t="s">
        <v>3</v>
      </c>
      <c r="L113" s="8">
        <v>-4.1907377345473023E-4</v>
      </c>
      <c r="M113" s="8">
        <v>1.1259781706787521E-3</v>
      </c>
      <c r="N113" s="8">
        <v>1.920801980423246E-3</v>
      </c>
      <c r="O113" s="8">
        <v>1.3972825662042288E-3</v>
      </c>
      <c r="P113" s="8" t="s">
        <v>3</v>
      </c>
      <c r="Q113" s="56" t="str">
        <f t="shared" si="85"/>
        <v>OK</v>
      </c>
      <c r="S113" s="12">
        <f t="shared" si="86"/>
        <v>3.0000000000000001E-3</v>
      </c>
      <c r="T113" s="11">
        <f t="shared" si="87"/>
        <v>500</v>
      </c>
      <c r="U113" s="11" t="str">
        <f t="shared" si="88"/>
        <v>Hz</v>
      </c>
      <c r="V113" s="12">
        <f t="shared" si="89"/>
        <v>3.0000000000000001E-3</v>
      </c>
      <c r="W113" s="12">
        <f t="shared" si="90"/>
        <v>1E-3</v>
      </c>
      <c r="X113" s="13">
        <f t="shared" si="106"/>
        <v>3.0088599888026487E-3</v>
      </c>
      <c r="Y113" s="13">
        <f t="shared" si="107"/>
        <v>1.1759215046472796E-6</v>
      </c>
      <c r="Z113" s="13">
        <f t="shared" si="108"/>
        <v>1.4022697528249618E-5</v>
      </c>
      <c r="AA113" s="13">
        <f t="shared" si="109"/>
        <v>1.8952799481980011E-6</v>
      </c>
      <c r="AB113" s="13">
        <f t="shared" si="66"/>
        <v>3.0088926647960446E-3</v>
      </c>
      <c r="AC113" s="14">
        <f t="shared" si="110"/>
        <v>1.175941907518847E-6</v>
      </c>
      <c r="AD113" s="13">
        <f t="shared" si="91"/>
        <v>4.660434868215285E-3</v>
      </c>
      <c r="AE113" s="13">
        <f t="shared" si="111"/>
        <v>6.2988863355346099E-4</v>
      </c>
      <c r="AG113" s="14" t="str">
        <f t="shared" si="92"/>
        <v>500Hz3m</v>
      </c>
      <c r="AH113" s="12">
        <f>IFERROR(MATCH(AG113,'Ref Z'!$S$33:$S$1082,0),0)</f>
        <v>51</v>
      </c>
      <c r="AI113" s="14">
        <f>IF($AH113&gt;0,INDEX('Ref Z'!N$33:N$1082,$AH113),"")</f>
        <v>3.0089207423941553E-3</v>
      </c>
      <c r="AJ113" s="14">
        <f>IF($AH113&gt;0,INDEX('Ref Z'!O$33:O$1082,$AH113),"")</f>
        <v>4.7434164902525701E-8</v>
      </c>
      <c r="AK113" s="14">
        <f>IF($AH113&gt;0,INDEX('Ref Z'!P$33:P$1082,$AH113),"")</f>
        <v>1.3892563130095828E-5</v>
      </c>
      <c r="AL113" s="14">
        <f>IF($AH113&gt;0,INDEX('Ref Z'!Q$33:Q$1082,$AH113),"")</f>
        <v>1.5000000000000002E-7</v>
      </c>
      <c r="AM113" s="14">
        <f t="shared" si="93"/>
        <v>3.0089528140733808E-3</v>
      </c>
      <c r="AN113" s="14">
        <f t="shared" si="112"/>
        <v>4.7438714960677783E-8</v>
      </c>
      <c r="AO113" s="13">
        <f t="shared" si="113"/>
        <v>4.6170921738794054E-3</v>
      </c>
      <c r="AP113" s="13">
        <f t="shared" si="114"/>
        <v>4.9850752184545693E-5</v>
      </c>
      <c r="AR113" s="14" t="str">
        <f t="shared" si="94"/>
        <v>500Hz3m3m</v>
      </c>
      <c r="AS113" s="14">
        <f t="shared" si="95"/>
        <v>6.0753591506548799E-8</v>
      </c>
      <c r="AT113" s="14">
        <f t="shared" si="96"/>
        <v>6.7812843859951289E-4</v>
      </c>
      <c r="AU113" s="14">
        <f t="shared" si="97"/>
        <v>-1.3013439815379014E-7</v>
      </c>
      <c r="AV113" s="14">
        <f t="shared" si="98"/>
        <v>2.5610056757829668E-3</v>
      </c>
      <c r="AX113" s="14" t="str">
        <f t="shared" si="99"/>
        <v>500Hz3m</v>
      </c>
      <c r="AY113" s="14" t="str">
        <f t="shared" si="100"/>
        <v>500Hz3m</v>
      </c>
      <c r="AZ113" s="14">
        <f t="shared" si="101"/>
        <v>51</v>
      </c>
      <c r="BB113" s="42">
        <f t="shared" si="115"/>
        <v>1.0000199905028317</v>
      </c>
      <c r="BC113" s="43">
        <f t="shared" si="116"/>
        <v>7.8178766616448906E-4</v>
      </c>
      <c r="BD113" s="43">
        <f t="shared" si="102"/>
        <v>-4.3342694335879624E-5</v>
      </c>
      <c r="BE113" s="42">
        <f t="shared" si="103"/>
        <v>1.2607632054484894E-3</v>
      </c>
      <c r="BF113" t="str">
        <f t="shared" si="117"/>
        <v>OK</v>
      </c>
    </row>
    <row r="114" spans="1:58" x14ac:dyDescent="0.25">
      <c r="A114" s="8">
        <f t="shared" ref="A114:B114" si="124">A113</f>
        <v>3</v>
      </c>
      <c r="B114" s="44" t="str">
        <f t="shared" si="124"/>
        <v>m</v>
      </c>
      <c r="C114" s="10">
        <f t="shared" si="65"/>
        <v>1000</v>
      </c>
      <c r="D114" s="7">
        <f t="shared" ref="D114:E114" si="125">D113</f>
        <v>3</v>
      </c>
      <c r="E114" s="7" t="str">
        <f t="shared" si="125"/>
        <v>m</v>
      </c>
      <c r="F114" s="7">
        <v>3.0239850732165827</v>
      </c>
      <c r="G114" s="7">
        <v>1.7707432717196875E-3</v>
      </c>
      <c r="H114" s="7">
        <v>2.806539966484602E-2</v>
      </c>
      <c r="I114" s="7">
        <v>1.5508791957811308E-4</v>
      </c>
      <c r="J114" s="8" t="s">
        <v>3</v>
      </c>
      <c r="L114" s="8">
        <v>-5.5922516851486634E-4</v>
      </c>
      <c r="M114" s="8">
        <v>3.6948509201117512E-4</v>
      </c>
      <c r="N114" s="8">
        <v>4.0627839677429716E-4</v>
      </c>
      <c r="O114" s="8">
        <v>1.5843754760635699E-3</v>
      </c>
      <c r="P114" s="8" t="s">
        <v>3</v>
      </c>
      <c r="Q114" s="56" t="str">
        <f t="shared" si="85"/>
        <v>OK</v>
      </c>
      <c r="S114" s="12">
        <f t="shared" si="86"/>
        <v>3.0000000000000001E-3</v>
      </c>
      <c r="T114" s="11">
        <f t="shared" si="87"/>
        <v>1</v>
      </c>
      <c r="U114" s="11" t="str">
        <f t="shared" si="88"/>
        <v>kHz</v>
      </c>
      <c r="V114" s="12">
        <f t="shared" si="89"/>
        <v>3.0000000000000001E-3</v>
      </c>
      <c r="W114" s="12">
        <f t="shared" si="90"/>
        <v>1E-3</v>
      </c>
      <c r="X114" s="13">
        <f t="shared" si="106"/>
        <v>3.0245442983850976E-3</v>
      </c>
      <c r="Y114" s="13">
        <f t="shared" si="107"/>
        <v>1.8088811369349424E-6</v>
      </c>
      <c r="Z114" s="13">
        <f t="shared" si="108"/>
        <v>2.7659121268071723E-5</v>
      </c>
      <c r="AA114" s="13">
        <f t="shared" si="109"/>
        <v>1.5919478358133256E-6</v>
      </c>
      <c r="AB114" s="13">
        <f t="shared" si="66"/>
        <v>3.0246707655351718E-3</v>
      </c>
      <c r="AC114" s="14">
        <f t="shared" si="110"/>
        <v>1.8088640842182157E-6</v>
      </c>
      <c r="AD114" s="13">
        <f t="shared" si="91"/>
        <v>9.1446338831021722E-3</v>
      </c>
      <c r="AE114" s="13">
        <f t="shared" si="111"/>
        <v>5.2632743709463234E-4</v>
      </c>
      <c r="AG114" s="14" t="str">
        <f t="shared" si="92"/>
        <v>1kHz3m</v>
      </c>
      <c r="AH114" s="12">
        <f>IFERROR(MATCH(AG114,'Ref Z'!$S$33:$S$1082,0),0)</f>
        <v>52</v>
      </c>
      <c r="AI114" s="14">
        <f>IF($AH114&gt;0,INDEX('Ref Z'!N$33:N$1082,$AH114),"")</f>
        <v>3.0244428265414698E-3</v>
      </c>
      <c r="AJ114" s="14">
        <f>IF($AH114&gt;0,INDEX('Ref Z'!O$33:O$1082,$AH114),"")</f>
        <v>1.3416407864998741E-7</v>
      </c>
      <c r="AK114" s="14">
        <f>IF($AH114&gt;0,INDEX('Ref Z'!P$33:P$1082,$AH114),"")</f>
        <v>2.7559773124831931E-5</v>
      </c>
      <c r="AL114" s="14">
        <f>IF($AH114&gt;0,INDEX('Ref Z'!Q$33:Q$1082,$AH114),"")</f>
        <v>3.0000000000000004E-7</v>
      </c>
      <c r="AM114" s="14">
        <f t="shared" si="93"/>
        <v>3.0245683910457119E-3</v>
      </c>
      <c r="AN114" s="14">
        <f t="shared" si="112"/>
        <v>1.3418635554468684E-7</v>
      </c>
      <c r="AO114" s="13">
        <f t="shared" si="113"/>
        <v>9.1120949993097212E-3</v>
      </c>
      <c r="AP114" s="13">
        <f t="shared" si="114"/>
        <v>9.9184411688423956E-5</v>
      </c>
      <c r="AR114" s="14" t="str">
        <f t="shared" si="94"/>
        <v>1kHz3m3m</v>
      </c>
      <c r="AS114" s="14">
        <f t="shared" si="95"/>
        <v>-1.0147184362771858E-7</v>
      </c>
      <c r="AT114" s="14">
        <f t="shared" si="96"/>
        <v>3.5414865459806807E-3</v>
      </c>
      <c r="AU114" s="14">
        <f t="shared" si="97"/>
        <v>-9.9348143239792367E-8</v>
      </c>
      <c r="AV114" s="14">
        <f t="shared" si="98"/>
        <v>3.1017598423519041E-4</v>
      </c>
      <c r="AX114" s="14" t="str">
        <f t="shared" si="99"/>
        <v>1kHz3m</v>
      </c>
      <c r="AY114" s="14" t="str">
        <f t="shared" si="100"/>
        <v>1kHz3m</v>
      </c>
      <c r="AZ114" s="14">
        <f t="shared" si="101"/>
        <v>52</v>
      </c>
      <c r="BB114" s="42">
        <f t="shared" si="115"/>
        <v>0.99996615350978812</v>
      </c>
      <c r="BC114" s="43">
        <f t="shared" si="116"/>
        <v>1.1969363625997024E-3</v>
      </c>
      <c r="BD114" s="43">
        <f t="shared" si="102"/>
        <v>-3.253888379245104E-5</v>
      </c>
      <c r="BE114" s="42">
        <f t="shared" si="103"/>
        <v>1.0573172805153595E-3</v>
      </c>
      <c r="BF114" t="str">
        <f t="shared" si="117"/>
        <v>OK</v>
      </c>
    </row>
    <row r="115" spans="1:58" x14ac:dyDescent="0.25">
      <c r="A115" s="8">
        <f t="shared" ref="A115:B115" si="126">A114</f>
        <v>3</v>
      </c>
      <c r="B115" s="44" t="str">
        <f t="shared" si="126"/>
        <v>m</v>
      </c>
      <c r="C115" s="10">
        <f t="shared" si="65"/>
        <v>2000</v>
      </c>
      <c r="D115" s="7">
        <f t="shared" ref="D115:E115" si="127">D114</f>
        <v>3</v>
      </c>
      <c r="E115" s="7" t="str">
        <f t="shared" si="127"/>
        <v>m</v>
      </c>
      <c r="F115" s="7">
        <v>3.0713345543729775</v>
      </c>
      <c r="G115" s="7">
        <v>7.8744499553781678E-4</v>
      </c>
      <c r="H115" s="7">
        <v>5.6174478165233105E-2</v>
      </c>
      <c r="I115" s="7">
        <v>4.3440450475959328E-4</v>
      </c>
      <c r="J115" s="8" t="s">
        <v>3</v>
      </c>
      <c r="L115" s="8">
        <v>9.1213429171124814E-4</v>
      </c>
      <c r="M115" s="8">
        <v>1.2918106332432857E-3</v>
      </c>
      <c r="N115" s="8">
        <v>1.1741228092624467E-3</v>
      </c>
      <c r="O115" s="8">
        <v>1.7096146870104506E-3</v>
      </c>
      <c r="P115" s="8" t="s">
        <v>3</v>
      </c>
      <c r="Q115" s="56" t="str">
        <f t="shared" si="85"/>
        <v>OK</v>
      </c>
      <c r="S115" s="12">
        <f t="shared" si="86"/>
        <v>3.0000000000000001E-3</v>
      </c>
      <c r="T115" s="11">
        <f t="shared" si="87"/>
        <v>2</v>
      </c>
      <c r="U115" s="11" t="str">
        <f t="shared" si="88"/>
        <v>kHz</v>
      </c>
      <c r="V115" s="12">
        <f t="shared" si="89"/>
        <v>3.0000000000000001E-3</v>
      </c>
      <c r="W115" s="12">
        <f t="shared" si="90"/>
        <v>1E-3</v>
      </c>
      <c r="X115" s="13">
        <f t="shared" si="106"/>
        <v>3.0704224200812664E-3</v>
      </c>
      <c r="Y115" s="13">
        <f t="shared" si="107"/>
        <v>1.5128927037823838E-6</v>
      </c>
      <c r="Z115" s="13">
        <f t="shared" si="108"/>
        <v>5.5000355355970658E-5</v>
      </c>
      <c r="AA115" s="13">
        <f t="shared" si="109"/>
        <v>1.7639415103107215E-6</v>
      </c>
      <c r="AB115" s="13">
        <f t="shared" si="66"/>
        <v>3.0709149901661206E-3</v>
      </c>
      <c r="AC115" s="14">
        <f t="shared" si="110"/>
        <v>1.5129799119962865E-6</v>
      </c>
      <c r="AD115" s="13">
        <f t="shared" si="91"/>
        <v>1.7911044877021571E-2</v>
      </c>
      <c r="AE115" s="13">
        <f t="shared" si="111"/>
        <v>5.7437822789181692E-4</v>
      </c>
      <c r="AG115" s="14" t="str">
        <f t="shared" si="92"/>
        <v>2kHz3m</v>
      </c>
      <c r="AH115" s="12">
        <f>IFERROR(MATCH(AG115,'Ref Z'!$S$33:$S$1082,0),0)</f>
        <v>53</v>
      </c>
      <c r="AI115" s="14">
        <f>IF($AH115&gt;0,INDEX('Ref Z'!N$33:N$1082,$AH115),"")</f>
        <v>3.070608531570691E-3</v>
      </c>
      <c r="AJ115" s="14">
        <f>IF($AH115&gt;0,INDEX('Ref Z'!O$33:O$1082,$AH115),"")</f>
        <v>3.7947331922020561E-7</v>
      </c>
      <c r="AK115" s="14">
        <f>IF($AH115&gt;0,INDEX('Ref Z'!P$33:P$1082,$AH115),"")</f>
        <v>5.4981951551409344E-5</v>
      </c>
      <c r="AL115" s="14">
        <f>IF($AH115&gt;0,INDEX('Ref Z'!Q$33:Q$1082,$AH115),"")</f>
        <v>6.0000000000000008E-7</v>
      </c>
      <c r="AM115" s="14">
        <f t="shared" si="93"/>
        <v>3.0711007422667067E-3</v>
      </c>
      <c r="AN115" s="14">
        <f t="shared" si="112"/>
        <v>3.7956452922841997E-7</v>
      </c>
      <c r="AO115" s="13">
        <f t="shared" si="113"/>
        <v>1.7903967894710104E-2</v>
      </c>
      <c r="AP115" s="13">
        <f t="shared" si="114"/>
        <v>1.9535090326479543E-4</v>
      </c>
      <c r="AR115" s="14" t="str">
        <f t="shared" si="94"/>
        <v>2kHz3m3m</v>
      </c>
      <c r="AS115" s="14">
        <f t="shared" si="95"/>
        <v>1.8611148942457301E-7</v>
      </c>
      <c r="AT115" s="14">
        <f t="shared" si="96"/>
        <v>1.574890036793112E-3</v>
      </c>
      <c r="AU115" s="14">
        <f t="shared" si="97"/>
        <v>-1.8403804561313846E-8</v>
      </c>
      <c r="AV115" s="14">
        <f t="shared" si="98"/>
        <v>8.6880921669933383E-4</v>
      </c>
      <c r="AX115" s="14" t="str">
        <f t="shared" si="99"/>
        <v>2kHz3m</v>
      </c>
      <c r="AY115" s="14" t="str">
        <f t="shared" si="100"/>
        <v>2kHz3m</v>
      </c>
      <c r="AZ115" s="14">
        <f t="shared" si="101"/>
        <v>53</v>
      </c>
      <c r="BB115" s="42">
        <f t="shared" si="115"/>
        <v>1.0000604875423711</v>
      </c>
      <c r="BC115" s="43">
        <f t="shared" si="116"/>
        <v>9.9302260389137818E-4</v>
      </c>
      <c r="BD115" s="43">
        <f t="shared" si="102"/>
        <v>-7.0769823114665009E-6</v>
      </c>
      <c r="BE115" s="42">
        <f t="shared" si="103"/>
        <v>1.16524820107604E-3</v>
      </c>
      <c r="BF115" t="str">
        <f t="shared" si="117"/>
        <v>OK</v>
      </c>
    </row>
    <row r="116" spans="1:58" x14ac:dyDescent="0.25">
      <c r="A116" s="8">
        <f t="shared" ref="A116:B116" si="128">A115</f>
        <v>3</v>
      </c>
      <c r="B116" s="44" t="str">
        <f t="shared" si="128"/>
        <v>m</v>
      </c>
      <c r="C116" s="10">
        <f t="shared" si="65"/>
        <v>5000</v>
      </c>
      <c r="D116" s="7">
        <f t="shared" ref="D116:E116" si="129">D115</f>
        <v>3</v>
      </c>
      <c r="E116" s="7" t="str">
        <f t="shared" si="129"/>
        <v>m</v>
      </c>
      <c r="F116" s="7">
        <v>3.2775736250168701</v>
      </c>
      <c r="G116" s="7">
        <v>1.4027433953308534E-4</v>
      </c>
      <c r="H116" s="7">
        <v>0.13634520656550705</v>
      </c>
      <c r="I116" s="7">
        <v>4.5131038184739692E-4</v>
      </c>
      <c r="J116" s="8" t="s">
        <v>3</v>
      </c>
      <c r="L116" s="8">
        <v>-1.3945005758416785E-3</v>
      </c>
      <c r="M116" s="8">
        <v>4.7660757574017069E-4</v>
      </c>
      <c r="N116" s="8">
        <v>-1.4260399728218661E-3</v>
      </c>
      <c r="O116" s="8">
        <v>1.5076610778909857E-3</v>
      </c>
      <c r="P116" s="8" t="s">
        <v>3</v>
      </c>
      <c r="Q116" s="56" t="str">
        <f t="shared" si="85"/>
        <v>OK</v>
      </c>
      <c r="S116" s="12">
        <f t="shared" si="86"/>
        <v>3.0000000000000001E-3</v>
      </c>
      <c r="T116" s="11">
        <f t="shared" si="87"/>
        <v>5</v>
      </c>
      <c r="U116" s="11" t="str">
        <f t="shared" si="88"/>
        <v>kHz</v>
      </c>
      <c r="V116" s="12">
        <f t="shared" si="89"/>
        <v>3.0000000000000001E-3</v>
      </c>
      <c r="W116" s="12">
        <f t="shared" si="90"/>
        <v>1E-3</v>
      </c>
      <c r="X116" s="13">
        <f t="shared" si="106"/>
        <v>3.2789681255927117E-3</v>
      </c>
      <c r="Y116" s="13">
        <f t="shared" si="107"/>
        <v>4.9682156916177244E-7</v>
      </c>
      <c r="Z116" s="13">
        <f t="shared" si="108"/>
        <v>1.3777124653832892E-4</v>
      </c>
      <c r="AA116" s="13">
        <f t="shared" si="109"/>
        <v>1.5737607780570249E-6</v>
      </c>
      <c r="AB116" s="13">
        <f t="shared" si="66"/>
        <v>3.2818611922239651E-3</v>
      </c>
      <c r="AC116" s="14">
        <f t="shared" si="110"/>
        <v>5.0076080233793707E-7</v>
      </c>
      <c r="AD116" s="13">
        <f t="shared" si="91"/>
        <v>4.1991947865720164E-2</v>
      </c>
      <c r="AE116" s="13">
        <f t="shared" si="111"/>
        <v>4.7915243245674765E-4</v>
      </c>
      <c r="AG116" s="14" t="str">
        <f t="shared" si="92"/>
        <v>5kHz3m</v>
      </c>
      <c r="AH116" s="12">
        <f>IFERROR(MATCH(AG116,'Ref Z'!$S$33:$S$1082,0),0)</f>
        <v>54</v>
      </c>
      <c r="AI116" s="14">
        <f>IF($AH116&gt;0,INDEX('Ref Z'!N$33:N$1082,$AH116),"")</f>
        <v>3.2786199887598752E-3</v>
      </c>
      <c r="AJ116" s="14">
        <f>IF($AH116&gt;0,INDEX('Ref Z'!O$33:O$1082,$AH116),"")</f>
        <v>1.5E-6</v>
      </c>
      <c r="AK116" s="14">
        <f>IF($AH116&gt;0,INDEX('Ref Z'!P$33:P$1082,$AH116),"")</f>
        <v>1.3746959081997623E-4</v>
      </c>
      <c r="AL116" s="14">
        <f>IF($AH116&gt;0,INDEX('Ref Z'!Q$33:Q$1082,$AH116),"")</f>
        <v>1.5E-6</v>
      </c>
      <c r="AM116" s="14">
        <f t="shared" si="93"/>
        <v>3.2815007114270164E-3</v>
      </c>
      <c r="AN116" s="14">
        <f t="shared" si="112"/>
        <v>1.5000000000000002E-6</v>
      </c>
      <c r="AO116" s="13">
        <f t="shared" si="113"/>
        <v>4.1904556401604558E-2</v>
      </c>
      <c r="AP116" s="13">
        <f t="shared" si="114"/>
        <v>4.571079307636961E-4</v>
      </c>
      <c r="AR116" s="14" t="str">
        <f t="shared" si="94"/>
        <v>5kHz3m3m</v>
      </c>
      <c r="AS116" s="14">
        <f t="shared" si="95"/>
        <v>-3.4813683283656943E-7</v>
      </c>
      <c r="AT116" s="14">
        <f t="shared" si="96"/>
        <v>2.8055268903678899E-4</v>
      </c>
      <c r="AU116" s="14">
        <f t="shared" si="97"/>
        <v>-3.0165571835268556E-7</v>
      </c>
      <c r="AV116" s="14">
        <f t="shared" si="98"/>
        <v>9.0262201006455233E-4</v>
      </c>
      <c r="AX116" s="14" t="str">
        <f t="shared" si="99"/>
        <v>5kHz3m</v>
      </c>
      <c r="AY116" s="14" t="str">
        <f t="shared" si="100"/>
        <v>5kHz3m</v>
      </c>
      <c r="AZ116" s="14">
        <f t="shared" si="101"/>
        <v>54</v>
      </c>
      <c r="BB116" s="42">
        <f t="shared" si="115"/>
        <v>0.9998901596454467</v>
      </c>
      <c r="BC116" s="43">
        <f t="shared" si="116"/>
        <v>5.4963270622380381E-4</v>
      </c>
      <c r="BD116" s="43">
        <f t="shared" si="102"/>
        <v>-8.7391464115606221E-5</v>
      </c>
      <c r="BE116" s="42">
        <f t="shared" si="103"/>
        <v>1.0617419057774543E-3</v>
      </c>
      <c r="BF116" t="str">
        <f t="shared" si="117"/>
        <v>OK</v>
      </c>
    </row>
    <row r="117" spans="1:58" ht="19.5" customHeight="1" x14ac:dyDescent="0.25">
      <c r="A117" s="8">
        <v>10</v>
      </c>
      <c r="B117" s="44" t="s">
        <v>3</v>
      </c>
      <c r="C117" s="10">
        <f t="shared" ref="C117:C135" si="130">C99</f>
        <v>0.01</v>
      </c>
      <c r="D117" s="7">
        <v>3</v>
      </c>
      <c r="E117" s="7" t="s">
        <v>3</v>
      </c>
      <c r="F117" s="7">
        <v>2.9998690971521378</v>
      </c>
      <c r="G117" s="7">
        <v>8.7553518849746729E-4</v>
      </c>
      <c r="H117" s="7">
        <v>-1.4622739046720903E-3</v>
      </c>
      <c r="I117" s="7">
        <v>1.4299775238448584E-3</v>
      </c>
      <c r="J117" s="8" t="s">
        <v>3</v>
      </c>
      <c r="L117" s="8">
        <v>7.9155574689730899E-5</v>
      </c>
      <c r="M117" s="8">
        <v>1.9333774272181049E-3</v>
      </c>
      <c r="N117" s="8">
        <v>-1.1999771190274163E-3</v>
      </c>
      <c r="O117" s="8">
        <v>7.7347326527222595E-4</v>
      </c>
      <c r="P117" s="8" t="s">
        <v>3</v>
      </c>
      <c r="Q117" s="56" t="str">
        <f t="shared" si="85"/>
        <v>OK</v>
      </c>
      <c r="S117" s="12">
        <f t="shared" si="86"/>
        <v>0.01</v>
      </c>
      <c r="T117" s="11">
        <f t="shared" si="87"/>
        <v>10</v>
      </c>
      <c r="U117" s="11" t="str">
        <f t="shared" si="88"/>
        <v>mHz</v>
      </c>
      <c r="V117" s="12">
        <f t="shared" si="89"/>
        <v>3.0000000000000001E-3</v>
      </c>
      <c r="W117" s="12">
        <f t="shared" si="90"/>
        <v>1E-3</v>
      </c>
      <c r="X117" s="13">
        <f t="shared" si="106"/>
        <v>2.9997899415774485E-3</v>
      </c>
      <c r="Y117" s="13">
        <f t="shared" si="107"/>
        <v>2.1223831280835687E-6</v>
      </c>
      <c r="Z117" s="13">
        <f t="shared" si="108"/>
        <v>-2.6229678564467407E-7</v>
      </c>
      <c r="AA117" s="13">
        <f t="shared" si="109"/>
        <v>1.6257603177566955E-6</v>
      </c>
      <c r="AB117" s="13">
        <f>SUMSQ(X117,Z117)^0.5</f>
        <v>2.9997899530448519E-3</v>
      </c>
      <c r="AC117" s="14">
        <f t="shared" si="110"/>
        <v>2.1223831247308793E-6</v>
      </c>
      <c r="AD117" s="13">
        <f t="shared" si="91"/>
        <v>-8.7438384048412293E-5</v>
      </c>
      <c r="AE117" s="13">
        <f t="shared" si="111"/>
        <v>5.4195805292412314E-4</v>
      </c>
      <c r="AG117" s="14" t="str">
        <f t="shared" si="92"/>
        <v>10mHz3m</v>
      </c>
      <c r="AH117" s="12">
        <f>IFERROR(MATCH(AG117,'Ref Z'!$S$33:$S$1082,0),0)</f>
        <v>37</v>
      </c>
      <c r="AI117" s="14">
        <f>IF($AH117&gt;0,INDEX('Ref Z'!N$33:N$1082,$AH117),"")</f>
        <v>2.9996608510706423E-3</v>
      </c>
      <c r="AJ117" s="14">
        <f>IF($AH117&gt;0,INDEX('Ref Z'!O$33:O$1082,$AH117),"")</f>
        <v>3.0000000000000004E-8</v>
      </c>
      <c r="AK117" s="14">
        <f>IF($AH117&gt;0,INDEX('Ref Z'!P$33:P$1082,$AH117),"")</f>
        <v>3.7683876135457848E-8</v>
      </c>
      <c r="AL117" s="14">
        <f>IF($AH117&gt;0,INDEX('Ref Z'!Q$33:Q$1082,$AH117),"")</f>
        <v>1.5000000000000002E-7</v>
      </c>
      <c r="AM117" s="14">
        <f t="shared" si="93"/>
        <v>2.9996608513073479E-3</v>
      </c>
      <c r="AN117" s="14">
        <f t="shared" si="112"/>
        <v>3.0000000056815831E-8</v>
      </c>
      <c r="AO117" s="13">
        <f t="shared" si="113"/>
        <v>1.2562712254628797E-5</v>
      </c>
      <c r="AP117" s="13">
        <f t="shared" si="114"/>
        <v>5.0005653113505172E-5</v>
      </c>
      <c r="AR117" s="14" t="str">
        <f t="shared" si="94"/>
        <v>10mHz10m3m</v>
      </c>
      <c r="AS117" s="14">
        <f t="shared" si="95"/>
        <v>-1.2909050680623077E-7</v>
      </c>
      <c r="AT117" s="14">
        <f t="shared" si="96"/>
        <v>1.7510703772519202E-3</v>
      </c>
      <c r="AU117" s="14">
        <f t="shared" si="97"/>
        <v>2.9998066178013193E-7</v>
      </c>
      <c r="AV117" s="14">
        <f t="shared" si="98"/>
        <v>2.8599550516233453E-3</v>
      </c>
      <c r="AX117" s="14" t="str">
        <f t="shared" si="99"/>
        <v>10mHz10m</v>
      </c>
      <c r="AY117" s="14" t="str">
        <f t="shared" si="100"/>
        <v>10mHz10m</v>
      </c>
      <c r="AZ117" s="14">
        <f t="shared" si="101"/>
        <v>73</v>
      </c>
      <c r="BB117" s="42">
        <f t="shared" si="115"/>
        <v>0.9999569630742402</v>
      </c>
      <c r="BC117" s="43">
        <f t="shared" si="116"/>
        <v>1.4151173987529413E-3</v>
      </c>
      <c r="BD117" s="43">
        <f t="shared" si="102"/>
        <v>1.000010963030411E-4</v>
      </c>
      <c r="BE117" s="42">
        <f t="shared" si="103"/>
        <v>1.085068979309857E-3</v>
      </c>
      <c r="BF117" t="str">
        <f t="shared" si="117"/>
        <v>OK</v>
      </c>
    </row>
    <row r="118" spans="1:58" x14ac:dyDescent="0.25">
      <c r="A118" s="8">
        <f>A117</f>
        <v>10</v>
      </c>
      <c r="B118" s="44" t="str">
        <f>B117</f>
        <v>m</v>
      </c>
      <c r="C118" s="10">
        <f t="shared" si="130"/>
        <v>0.02</v>
      </c>
      <c r="D118" s="7">
        <f>D117</f>
        <v>3</v>
      </c>
      <c r="E118" s="7" t="str">
        <f>E117</f>
        <v>m</v>
      </c>
      <c r="F118" s="7">
        <v>2.9986396072032204</v>
      </c>
      <c r="G118" s="7">
        <v>4.6807028868974432E-5</v>
      </c>
      <c r="H118" s="7">
        <v>-4.8198105761499164E-4</v>
      </c>
      <c r="I118" s="7">
        <v>9.7043236327036932E-4</v>
      </c>
      <c r="J118" s="8" t="s">
        <v>3</v>
      </c>
      <c r="L118" s="8">
        <v>-1.4554926522513637E-3</v>
      </c>
      <c r="M118" s="8">
        <v>1.4836870159268354E-3</v>
      </c>
      <c r="N118" s="8">
        <v>-1.565783086166694E-4</v>
      </c>
      <c r="O118" s="8">
        <v>6.119536197733374E-4</v>
      </c>
      <c r="P118" s="8" t="s">
        <v>3</v>
      </c>
      <c r="Q118" s="56" t="str">
        <f t="shared" si="85"/>
        <v>OK</v>
      </c>
      <c r="S118" s="12">
        <f t="shared" si="86"/>
        <v>0.01</v>
      </c>
      <c r="T118" s="11">
        <f t="shared" si="87"/>
        <v>20</v>
      </c>
      <c r="U118" s="11" t="str">
        <f t="shared" si="88"/>
        <v>mHz</v>
      </c>
      <c r="V118" s="12">
        <f t="shared" si="89"/>
        <v>3.0000000000000001E-3</v>
      </c>
      <c r="W118" s="12">
        <f t="shared" si="90"/>
        <v>1E-3</v>
      </c>
      <c r="X118" s="13">
        <f t="shared" si="106"/>
        <v>3.0000950998554719E-3</v>
      </c>
      <c r="Y118" s="13">
        <f t="shared" si="107"/>
        <v>1.4844251611925133E-6</v>
      </c>
      <c r="Z118" s="13">
        <f t="shared" si="108"/>
        <v>-3.2540274899832225E-7</v>
      </c>
      <c r="AA118" s="13">
        <f t="shared" si="109"/>
        <v>1.1472690200803839E-6</v>
      </c>
      <c r="AB118" s="13">
        <f t="shared" ref="AB118:AB134" si="131">SUMSQ(X118,Z118)^0.5</f>
        <v>3.0000951175027375E-3</v>
      </c>
      <c r="AC118" s="14">
        <f t="shared" si="110"/>
        <v>1.4844251576764992E-6</v>
      </c>
      <c r="AD118" s="13">
        <f t="shared" si="91"/>
        <v>-1.0846414426593833E-4</v>
      </c>
      <c r="AE118" s="13">
        <f t="shared" si="111"/>
        <v>3.8241088355380349E-4</v>
      </c>
      <c r="AG118" s="14" t="str">
        <f t="shared" si="92"/>
        <v>20mHz3m</v>
      </c>
      <c r="AH118" s="12">
        <f>IFERROR(MATCH(AG118,'Ref Z'!$S$33:$S$1082,0),0)</f>
        <v>38</v>
      </c>
      <c r="AI118" s="14">
        <f>IF($AH118&gt;0,INDEX('Ref Z'!N$33:N$1082,$AH118),"")</f>
        <v>2.9998013529367851E-3</v>
      </c>
      <c r="AJ118" s="14">
        <f>IF($AH118&gt;0,INDEX('Ref Z'!O$33:O$1082,$AH118),"")</f>
        <v>3.0000000000000004E-8</v>
      </c>
      <c r="AK118" s="14">
        <f>IF($AH118&gt;0,INDEX('Ref Z'!P$33:P$1082,$AH118),"")</f>
        <v>-2.5389557912256882E-8</v>
      </c>
      <c r="AL118" s="14">
        <f>IF($AH118&gt;0,INDEX('Ref Z'!Q$33:Q$1082,$AH118),"")</f>
        <v>1.5000000000000002E-7</v>
      </c>
      <c r="AM118" s="14">
        <f t="shared" si="93"/>
        <v>2.9998013530442304E-3</v>
      </c>
      <c r="AN118" s="14">
        <f t="shared" si="112"/>
        <v>3.000000002578861E-8</v>
      </c>
      <c r="AO118" s="13">
        <f t="shared" si="113"/>
        <v>-8.4637464033391467E-6</v>
      </c>
      <c r="AP118" s="13">
        <f t="shared" si="114"/>
        <v>5.0003311000116965E-5</v>
      </c>
      <c r="AR118" s="14" t="str">
        <f t="shared" si="94"/>
        <v>20mHz10m3m</v>
      </c>
      <c r="AS118" s="14">
        <f t="shared" si="95"/>
        <v>-2.9374691868679081E-7</v>
      </c>
      <c r="AT118" s="14">
        <f t="shared" si="96"/>
        <v>9.3614062544919088E-5</v>
      </c>
      <c r="AU118" s="14">
        <f t="shared" si="97"/>
        <v>3.0001319108606536E-7</v>
      </c>
      <c r="AV118" s="14">
        <f t="shared" si="98"/>
        <v>1.9408647323371241E-3</v>
      </c>
      <c r="AX118" s="14" t="str">
        <f t="shared" si="99"/>
        <v>20mHz10m</v>
      </c>
      <c r="AY118" s="14" t="str">
        <f t="shared" si="100"/>
        <v>20mHz10m</v>
      </c>
      <c r="AZ118" s="14">
        <f t="shared" si="101"/>
        <v>74</v>
      </c>
      <c r="BB118" s="42">
        <f t="shared" si="115"/>
        <v>0.99990208161841498</v>
      </c>
      <c r="BC118" s="43">
        <f t="shared" si="116"/>
        <v>9.897328309078949E-4</v>
      </c>
      <c r="BD118" s="43">
        <f t="shared" si="102"/>
        <v>1.0000039786259918E-4</v>
      </c>
      <c r="BE118" s="42">
        <f t="shared" si="103"/>
        <v>7.6645460827930124E-4</v>
      </c>
      <c r="BF118" t="str">
        <f t="shared" si="117"/>
        <v>OK</v>
      </c>
    </row>
    <row r="119" spans="1:58" x14ac:dyDescent="0.25">
      <c r="A119" s="8">
        <f t="shared" ref="A119:B119" si="132">A118</f>
        <v>10</v>
      </c>
      <c r="B119" s="44" t="str">
        <f t="shared" si="132"/>
        <v>m</v>
      </c>
      <c r="C119" s="10">
        <f t="shared" si="130"/>
        <v>0.05</v>
      </c>
      <c r="D119" s="7">
        <f t="shared" ref="D119:E119" si="133">D118</f>
        <v>3</v>
      </c>
      <c r="E119" s="7" t="str">
        <f t="shared" si="133"/>
        <v>m</v>
      </c>
      <c r="F119" s="7">
        <v>3.0004755538812642</v>
      </c>
      <c r="G119" s="7">
        <v>1.0005077020509184E-4</v>
      </c>
      <c r="H119" s="7">
        <v>2.9447097708360106E-4</v>
      </c>
      <c r="I119" s="7">
        <v>1.6453394701422036E-3</v>
      </c>
      <c r="J119" s="8" t="s">
        <v>3</v>
      </c>
      <c r="L119" s="8">
        <v>1.5925899895877018E-4</v>
      </c>
      <c r="M119" s="8">
        <v>1.1004369717244899E-3</v>
      </c>
      <c r="N119" s="8">
        <v>2.6915373530199849E-4</v>
      </c>
      <c r="O119" s="8">
        <v>6.7400241646384793E-4</v>
      </c>
      <c r="P119" s="8" t="s">
        <v>3</v>
      </c>
      <c r="Q119" s="56" t="str">
        <f t="shared" si="85"/>
        <v>OK</v>
      </c>
      <c r="S119" s="12">
        <f t="shared" si="86"/>
        <v>0.01</v>
      </c>
      <c r="T119" s="11">
        <f t="shared" si="87"/>
        <v>50</v>
      </c>
      <c r="U119" s="11" t="str">
        <f t="shared" si="88"/>
        <v>mHz</v>
      </c>
      <c r="V119" s="12">
        <f t="shared" si="89"/>
        <v>3.0000000000000001E-3</v>
      </c>
      <c r="W119" s="12">
        <f t="shared" si="90"/>
        <v>1E-3</v>
      </c>
      <c r="X119" s="13">
        <f t="shared" si="106"/>
        <v>3.0003162948823055E-3</v>
      </c>
      <c r="Y119" s="13">
        <f t="shared" si="107"/>
        <v>1.1049758754637127E-6</v>
      </c>
      <c r="Z119" s="13">
        <f t="shared" si="108"/>
        <v>2.5317241781602569E-8</v>
      </c>
      <c r="AA119" s="13">
        <f t="shared" si="109"/>
        <v>1.7780385905280384E-6</v>
      </c>
      <c r="AB119" s="13">
        <f t="shared" si="131"/>
        <v>3.0003162949891215E-3</v>
      </c>
      <c r="AC119" s="14">
        <f t="shared" si="110"/>
        <v>1.1049758755262324E-6</v>
      </c>
      <c r="AD119" s="13">
        <f t="shared" si="91"/>
        <v>8.4381909414636591E-6</v>
      </c>
      <c r="AE119" s="13">
        <f t="shared" si="111"/>
        <v>5.926170495619801E-4</v>
      </c>
      <c r="AG119" s="14" t="str">
        <f t="shared" si="92"/>
        <v>50mHz3m</v>
      </c>
      <c r="AH119" s="12">
        <f>IFERROR(MATCH(AG119,'Ref Z'!$S$33:$S$1082,0),0)</f>
        <v>39</v>
      </c>
      <c r="AI119" s="14">
        <f>IF($AH119&gt;0,INDEX('Ref Z'!N$33:N$1082,$AH119),"")</f>
        <v>3.0001322319342296E-3</v>
      </c>
      <c r="AJ119" s="14">
        <f>IF($AH119&gt;0,INDEX('Ref Z'!O$33:O$1082,$AH119),"")</f>
        <v>3.0000000000000004E-8</v>
      </c>
      <c r="AK119" s="14">
        <f>IF($AH119&gt;0,INDEX('Ref Z'!P$33:P$1082,$AH119),"")</f>
        <v>3.2532546789341307E-7</v>
      </c>
      <c r="AL119" s="14">
        <f>IF($AH119&gt;0,INDEX('Ref Z'!Q$33:Q$1082,$AH119),"")</f>
        <v>1.5000000000000002E-7</v>
      </c>
      <c r="AM119" s="14">
        <f t="shared" si="93"/>
        <v>3.0001322495728953E-3</v>
      </c>
      <c r="AN119" s="14">
        <f t="shared" si="112"/>
        <v>3.0000004233092884E-8</v>
      </c>
      <c r="AO119" s="13">
        <f t="shared" si="113"/>
        <v>1.084370425928019E-4</v>
      </c>
      <c r="AP119" s="13">
        <f t="shared" si="114"/>
        <v>4.9997795655420078E-5</v>
      </c>
      <c r="AR119" s="14" t="str">
        <f t="shared" si="94"/>
        <v>50mHz10m3m</v>
      </c>
      <c r="AS119" s="14">
        <f t="shared" si="95"/>
        <v>-1.8406294807586654E-7</v>
      </c>
      <c r="AT119" s="14">
        <f t="shared" si="96"/>
        <v>2.0010154265904192E-4</v>
      </c>
      <c r="AU119" s="14">
        <f t="shared" si="97"/>
        <v>3.0000822611181049E-7</v>
      </c>
      <c r="AV119" s="14">
        <f t="shared" si="98"/>
        <v>3.2906789437031547E-3</v>
      </c>
      <c r="AX119" s="14" t="str">
        <f t="shared" si="99"/>
        <v>50mHz10m</v>
      </c>
      <c r="AY119" s="14" t="str">
        <f t="shared" si="100"/>
        <v>50mHz10m</v>
      </c>
      <c r="AZ119" s="14">
        <f t="shared" si="101"/>
        <v>75</v>
      </c>
      <c r="BB119" s="42">
        <f t="shared" si="115"/>
        <v>0.99993865799531412</v>
      </c>
      <c r="BC119" s="43">
        <f t="shared" si="116"/>
        <v>7.3668597989289756E-4</v>
      </c>
      <c r="BD119" s="43">
        <f t="shared" si="102"/>
        <v>9.9998851651338251E-5</v>
      </c>
      <c r="BE119" s="42">
        <f t="shared" si="103"/>
        <v>1.1862881813862038E-3</v>
      </c>
      <c r="BF119" t="str">
        <f t="shared" si="117"/>
        <v>OK</v>
      </c>
    </row>
    <row r="120" spans="1:58" x14ac:dyDescent="0.25">
      <c r="A120" s="8">
        <f t="shared" ref="A120:B120" si="134">A119</f>
        <v>10</v>
      </c>
      <c r="B120" s="44" t="str">
        <f t="shared" si="134"/>
        <v>m</v>
      </c>
      <c r="C120" s="10">
        <f t="shared" si="130"/>
        <v>0.1</v>
      </c>
      <c r="D120" s="7">
        <f t="shared" ref="D120:E120" si="135">D119</f>
        <v>3</v>
      </c>
      <c r="E120" s="7" t="str">
        <f t="shared" si="135"/>
        <v>m</v>
      </c>
      <c r="F120" s="7">
        <v>2.997648875674336</v>
      </c>
      <c r="G120" s="7">
        <v>7.7124604925224755E-5</v>
      </c>
      <c r="H120" s="7">
        <v>-7.4128892238864484E-4</v>
      </c>
      <c r="I120" s="7">
        <v>1.7432673587742956E-3</v>
      </c>
      <c r="J120" s="8" t="s">
        <v>3</v>
      </c>
      <c r="L120" s="8">
        <v>-1.8134614954427347E-3</v>
      </c>
      <c r="M120" s="8">
        <v>8.1317044363986204E-4</v>
      </c>
      <c r="N120" s="8">
        <v>-1.2418344918137547E-3</v>
      </c>
      <c r="O120" s="8">
        <v>3.7308333606307924E-4</v>
      </c>
      <c r="P120" s="8" t="s">
        <v>3</v>
      </c>
      <c r="Q120" s="56" t="str">
        <f t="shared" si="85"/>
        <v>OK</v>
      </c>
      <c r="S120" s="12">
        <f t="shared" si="86"/>
        <v>0.01</v>
      </c>
      <c r="T120" s="11">
        <f t="shared" si="87"/>
        <v>100</v>
      </c>
      <c r="U120" s="11" t="str">
        <f t="shared" si="88"/>
        <v>mHz</v>
      </c>
      <c r="V120" s="12">
        <f t="shared" si="89"/>
        <v>3.0000000000000001E-3</v>
      </c>
      <c r="W120" s="12">
        <f t="shared" si="90"/>
        <v>1E-3</v>
      </c>
      <c r="X120" s="13">
        <f t="shared" si="106"/>
        <v>2.9994623371697787E-3</v>
      </c>
      <c r="Y120" s="13">
        <f t="shared" si="107"/>
        <v>8.1681967109902657E-7</v>
      </c>
      <c r="Z120" s="13">
        <f t="shared" si="108"/>
        <v>5.0054556942510989E-7</v>
      </c>
      <c r="AA120" s="13">
        <f t="shared" si="109"/>
        <v>1.7827429034540749E-6</v>
      </c>
      <c r="AB120" s="13">
        <f t="shared" si="131"/>
        <v>2.9994623789349082E-3</v>
      </c>
      <c r="AC120" s="14">
        <f t="shared" si="110"/>
        <v>8.1681971390329679E-7</v>
      </c>
      <c r="AD120" s="13">
        <f t="shared" si="91"/>
        <v>1.6687842970248681E-4</v>
      </c>
      <c r="AE120" s="13">
        <f t="shared" si="111"/>
        <v>5.9435414038264914E-4</v>
      </c>
      <c r="AG120" s="14" t="str">
        <f t="shared" si="92"/>
        <v>100mHz3m</v>
      </c>
      <c r="AH120" s="12">
        <f>IFERROR(MATCH(AG120,'Ref Z'!$S$33:$S$1082,0),0)</f>
        <v>40</v>
      </c>
      <c r="AI120" s="14">
        <f>IF($AH120&gt;0,INDEX('Ref Z'!N$33:N$1082,$AH120),"")</f>
        <v>2.9995807843340178E-3</v>
      </c>
      <c r="AJ120" s="14">
        <f>IF($AH120&gt;0,INDEX('Ref Z'!O$33:O$1082,$AH120),"")</f>
        <v>3.0000000000000004E-8</v>
      </c>
      <c r="AK120" s="14">
        <f>IF($AH120&gt;0,INDEX('Ref Z'!P$33:P$1082,$AH120),"")</f>
        <v>8.0053399934375475E-7</v>
      </c>
      <c r="AL120" s="14">
        <f>IF($AH120&gt;0,INDEX('Ref Z'!Q$33:Q$1082,$AH120),"")</f>
        <v>1.5000000000000002E-7</v>
      </c>
      <c r="AM120" s="14">
        <f t="shared" si="93"/>
        <v>2.9995808911580575E-3</v>
      </c>
      <c r="AN120" s="14">
        <f t="shared" si="112"/>
        <v>3.0000025641340256E-8</v>
      </c>
      <c r="AO120" s="13">
        <f t="shared" si="113"/>
        <v>2.6688195381116271E-4</v>
      </c>
      <c r="AP120" s="13">
        <f t="shared" si="114"/>
        <v>5.000698441368545E-5</v>
      </c>
      <c r="AR120" s="14" t="str">
        <f t="shared" si="94"/>
        <v>100mHz10m3m</v>
      </c>
      <c r="AS120" s="14">
        <f t="shared" si="95"/>
        <v>1.1844716423913687E-7</v>
      </c>
      <c r="AT120" s="14">
        <f t="shared" si="96"/>
        <v>1.542492127678064E-4</v>
      </c>
      <c r="AU120" s="14">
        <f t="shared" si="97"/>
        <v>2.9998842991864487E-7</v>
      </c>
      <c r="AV120" s="14">
        <f t="shared" si="98"/>
        <v>3.4865347207752909E-3</v>
      </c>
      <c r="AX120" s="14" t="str">
        <f t="shared" si="99"/>
        <v>100mHz10m</v>
      </c>
      <c r="AY120" s="14" t="str">
        <f t="shared" si="100"/>
        <v>100mHz10m</v>
      </c>
      <c r="AZ120" s="14">
        <f t="shared" si="101"/>
        <v>76</v>
      </c>
      <c r="BB120" s="42">
        <f t="shared" si="115"/>
        <v>1.0000395111550595</v>
      </c>
      <c r="BC120" s="43">
        <f t="shared" si="116"/>
        <v>5.447143860850801E-4</v>
      </c>
      <c r="BD120" s="43">
        <f t="shared" si="102"/>
        <v>1.000035241086759E-4</v>
      </c>
      <c r="BE120" s="42">
        <f t="shared" si="103"/>
        <v>1.1897596712152172E-3</v>
      </c>
      <c r="BF120" t="str">
        <f t="shared" si="117"/>
        <v>OK</v>
      </c>
    </row>
    <row r="121" spans="1:58" x14ac:dyDescent="0.25">
      <c r="A121" s="8">
        <f t="shared" ref="A121:B121" si="136">A120</f>
        <v>10</v>
      </c>
      <c r="B121" s="44" t="str">
        <f t="shared" si="136"/>
        <v>m</v>
      </c>
      <c r="C121" s="10">
        <f t="shared" si="130"/>
        <v>0.2</v>
      </c>
      <c r="D121" s="7">
        <f t="shared" ref="D121:E121" si="137">D120</f>
        <v>3</v>
      </c>
      <c r="E121" s="7" t="str">
        <f t="shared" si="137"/>
        <v>m</v>
      </c>
      <c r="F121" s="7">
        <v>2.999102680521367</v>
      </c>
      <c r="G121" s="7">
        <v>1.3590446955358741E-3</v>
      </c>
      <c r="H121" s="7">
        <v>7.6599445381140608E-5</v>
      </c>
      <c r="I121" s="7">
        <v>8.7492060120848366E-4</v>
      </c>
      <c r="J121" s="8" t="s">
        <v>3</v>
      </c>
      <c r="L121" s="8">
        <v>-8.1412876113213899E-4</v>
      </c>
      <c r="M121" s="8">
        <v>6.140182022319311E-4</v>
      </c>
      <c r="N121" s="8">
        <v>3.8081499067293989E-4</v>
      </c>
      <c r="O121" s="8">
        <v>1.3378252946452034E-3</v>
      </c>
      <c r="P121" s="8" t="s">
        <v>3</v>
      </c>
      <c r="Q121" s="56" t="str">
        <f t="shared" si="85"/>
        <v>OK</v>
      </c>
      <c r="S121" s="12">
        <f t="shared" si="86"/>
        <v>0.01</v>
      </c>
      <c r="T121" s="11">
        <f t="shared" si="87"/>
        <v>200</v>
      </c>
      <c r="U121" s="11" t="str">
        <f t="shared" si="88"/>
        <v>mHz</v>
      </c>
      <c r="V121" s="12">
        <f t="shared" si="89"/>
        <v>3.0000000000000001E-3</v>
      </c>
      <c r="W121" s="12">
        <f t="shared" si="90"/>
        <v>1E-3</v>
      </c>
      <c r="X121" s="13">
        <f t="shared" si="106"/>
        <v>2.9999168092824991E-3</v>
      </c>
      <c r="Y121" s="13">
        <f t="shared" si="107"/>
        <v>1.4913151367622906E-6</v>
      </c>
      <c r="Z121" s="13">
        <f t="shared" si="108"/>
        <v>-3.042155452917993E-7</v>
      </c>
      <c r="AA121" s="13">
        <f t="shared" si="109"/>
        <v>1.5985188698953604E-6</v>
      </c>
      <c r="AB121" s="13">
        <f t="shared" si="131"/>
        <v>2.999916824707443E-3</v>
      </c>
      <c r="AC121" s="14">
        <f t="shared" si="110"/>
        <v>1.4913151379043536E-6</v>
      </c>
      <c r="AD121" s="13">
        <f t="shared" si="91"/>
        <v>-1.0140799348424306E-4</v>
      </c>
      <c r="AE121" s="13">
        <f t="shared" si="111"/>
        <v>5.3285439638339966E-4</v>
      </c>
      <c r="AG121" s="14" t="str">
        <f t="shared" si="92"/>
        <v>200mHz3m</v>
      </c>
      <c r="AH121" s="12">
        <f>IFERROR(MATCH(AG121,'Ref Z'!$S$33:$S$1082,0),0)</f>
        <v>41</v>
      </c>
      <c r="AI121" s="14">
        <f>IF($AH121&gt;0,INDEX('Ref Z'!N$33:N$1082,$AH121),"")</f>
        <v>2.9999533204144919E-3</v>
      </c>
      <c r="AJ121" s="14">
        <f>IF($AH121&gt;0,INDEX('Ref Z'!O$33:O$1082,$AH121),"")</f>
        <v>3.0000000000000004E-8</v>
      </c>
      <c r="AK121" s="14">
        <f>IF($AH121&gt;0,INDEX('Ref Z'!P$33:P$1082,$AH121),"")</f>
        <v>-4.2223697482368009E-9</v>
      </c>
      <c r="AL121" s="14">
        <f>IF($AH121&gt;0,INDEX('Ref Z'!Q$33:Q$1082,$AH121),"")</f>
        <v>1.5000000000000002E-7</v>
      </c>
      <c r="AM121" s="14">
        <f t="shared" si="93"/>
        <v>2.9999533204174635E-3</v>
      </c>
      <c r="AN121" s="14">
        <f t="shared" si="112"/>
        <v>3.0000000000713159E-8</v>
      </c>
      <c r="AO121" s="13">
        <f t="shared" si="113"/>
        <v>-1.4074784829154022E-6</v>
      </c>
      <c r="AP121" s="13">
        <f t="shared" si="114"/>
        <v>5.0000778005100382E-5</v>
      </c>
      <c r="AR121" s="14" t="str">
        <f t="shared" si="94"/>
        <v>200mHz10m3m</v>
      </c>
      <c r="AS121" s="14">
        <f t="shared" si="95"/>
        <v>3.6511131992766899E-8</v>
      </c>
      <c r="AT121" s="14">
        <f t="shared" si="96"/>
        <v>2.7180893912373059E-3</v>
      </c>
      <c r="AU121" s="14">
        <f t="shared" si="97"/>
        <v>2.9999317554356249E-7</v>
      </c>
      <c r="AV121" s="14">
        <f t="shared" si="98"/>
        <v>1.7498412088461223E-3</v>
      </c>
      <c r="AX121" s="14" t="str">
        <f t="shared" si="99"/>
        <v>200mHz10m</v>
      </c>
      <c r="AY121" s="14" t="str">
        <f t="shared" si="100"/>
        <v>200mHz10m</v>
      </c>
      <c r="AZ121" s="14">
        <f t="shared" si="101"/>
        <v>77</v>
      </c>
      <c r="BB121" s="42">
        <f t="shared" si="115"/>
        <v>1.0000121655739651</v>
      </c>
      <c r="BC121" s="43">
        <f t="shared" si="116"/>
        <v>9.942758526395618E-4</v>
      </c>
      <c r="BD121" s="43">
        <f t="shared" si="102"/>
        <v>1.0000051500132765E-4</v>
      </c>
      <c r="BE121" s="42">
        <f t="shared" si="103"/>
        <v>1.0668811127682335E-3</v>
      </c>
      <c r="BF121" t="str">
        <f t="shared" si="117"/>
        <v>OK</v>
      </c>
    </row>
    <row r="122" spans="1:58" x14ac:dyDescent="0.25">
      <c r="A122" s="8">
        <f t="shared" ref="A122:B122" si="138">A121</f>
        <v>10</v>
      </c>
      <c r="B122" s="44" t="str">
        <f t="shared" si="138"/>
        <v>m</v>
      </c>
      <c r="C122" s="10">
        <f t="shared" si="130"/>
        <v>0.5</v>
      </c>
      <c r="D122" s="7">
        <f t="shared" ref="D122:E122" si="139">D121</f>
        <v>3</v>
      </c>
      <c r="E122" s="7" t="str">
        <f t="shared" si="139"/>
        <v>m</v>
      </c>
      <c r="F122" s="7">
        <v>3.0011855161703345</v>
      </c>
      <c r="G122" s="7">
        <v>8.8055139385430955E-4</v>
      </c>
      <c r="H122" s="7">
        <v>-1.1392968150483157E-3</v>
      </c>
      <c r="I122" s="7">
        <v>1.3322161825924406E-4</v>
      </c>
      <c r="J122" s="8" t="s">
        <v>3</v>
      </c>
      <c r="L122" s="8">
        <v>1.3795806024676643E-3</v>
      </c>
      <c r="M122" s="8">
        <v>1.6314800646125725E-3</v>
      </c>
      <c r="N122" s="8">
        <v>-1.0468090358747501E-3</v>
      </c>
      <c r="O122" s="8">
        <v>1.5907237109278236E-3</v>
      </c>
      <c r="P122" s="8" t="s">
        <v>3</v>
      </c>
      <c r="Q122" s="56" t="str">
        <f t="shared" si="85"/>
        <v>OK</v>
      </c>
      <c r="S122" s="12">
        <f t="shared" si="86"/>
        <v>0.01</v>
      </c>
      <c r="T122" s="11">
        <f t="shared" si="87"/>
        <v>500</v>
      </c>
      <c r="U122" s="11" t="str">
        <f t="shared" si="88"/>
        <v>mHz</v>
      </c>
      <c r="V122" s="12">
        <f t="shared" si="89"/>
        <v>3.0000000000000001E-3</v>
      </c>
      <c r="W122" s="12">
        <f t="shared" si="90"/>
        <v>1E-3</v>
      </c>
      <c r="X122" s="13">
        <f t="shared" si="106"/>
        <v>2.999805935567867E-3</v>
      </c>
      <c r="Y122" s="13">
        <f t="shared" si="107"/>
        <v>1.8539411960596299E-6</v>
      </c>
      <c r="Z122" s="13">
        <f t="shared" si="108"/>
        <v>-9.2487779173565554E-8</v>
      </c>
      <c r="AA122" s="13">
        <f t="shared" si="109"/>
        <v>1.5962925559181179E-6</v>
      </c>
      <c r="AB122" s="13">
        <f t="shared" si="131"/>
        <v>2.9998059369936241E-3</v>
      </c>
      <c r="AC122" s="14">
        <f t="shared" si="110"/>
        <v>1.8539411958317359E-6</v>
      </c>
      <c r="AD122" s="13">
        <f t="shared" si="91"/>
        <v>-3.083125413136175E-5</v>
      </c>
      <c r="AE122" s="13">
        <f t="shared" si="111"/>
        <v>5.3213194110235797E-4</v>
      </c>
      <c r="AG122" s="14" t="str">
        <f t="shared" si="92"/>
        <v>500mHz3m</v>
      </c>
      <c r="AH122" s="12">
        <f>IFERROR(MATCH(AG122,'Ref Z'!$S$33:$S$1082,0),0)</f>
        <v>42</v>
      </c>
      <c r="AI122" s="14">
        <f>IF($AH122&gt;0,INDEX('Ref Z'!N$33:N$1082,$AH122),"")</f>
        <v>2.9998346172453367E-3</v>
      </c>
      <c r="AJ122" s="14">
        <f>IF($AH122&gt;0,INDEX('Ref Z'!O$33:O$1082,$AH122),"")</f>
        <v>3.0000000000000004E-8</v>
      </c>
      <c r="AK122" s="14">
        <f>IF($AH122&gt;0,INDEX('Ref Z'!P$33:P$1082,$AH122),"")</f>
        <v>2.0750271082355424E-7</v>
      </c>
      <c r="AL122" s="14">
        <f>IF($AH122&gt;0,INDEX('Ref Z'!Q$33:Q$1082,$AH122),"")</f>
        <v>1.5000000000000002E-7</v>
      </c>
      <c r="AM122" s="14">
        <f t="shared" si="93"/>
        <v>2.9998346244219615E-3</v>
      </c>
      <c r="AN122" s="14">
        <f t="shared" si="112"/>
        <v>3.000000172248486E-8</v>
      </c>
      <c r="AO122" s="13">
        <f t="shared" si="113"/>
        <v>6.9171383415514215E-5</v>
      </c>
      <c r="AP122" s="13">
        <f t="shared" si="114"/>
        <v>5.0002756296743046E-5</v>
      </c>
      <c r="AR122" s="14" t="str">
        <f t="shared" si="94"/>
        <v>500mHz10m3m</v>
      </c>
      <c r="AS122" s="14">
        <f t="shared" si="95"/>
        <v>2.8681677469687139E-8</v>
      </c>
      <c r="AT122" s="14">
        <f t="shared" si="96"/>
        <v>1.7611027879641408E-3</v>
      </c>
      <c r="AU122" s="14">
        <f t="shared" si="97"/>
        <v>2.9999048999711978E-7</v>
      </c>
      <c r="AV122" s="14">
        <f t="shared" si="98"/>
        <v>2.6644327874136175E-4</v>
      </c>
      <c r="AX122" s="14" t="str">
        <f t="shared" si="99"/>
        <v>500mHz10m</v>
      </c>
      <c r="AY122" s="14" t="str">
        <f t="shared" si="100"/>
        <v>500mHz10m</v>
      </c>
      <c r="AZ122" s="14">
        <f t="shared" si="101"/>
        <v>78</v>
      </c>
      <c r="BB122" s="42">
        <f t="shared" si="115"/>
        <v>1.0000095630947268</v>
      </c>
      <c r="BC122" s="43">
        <f t="shared" si="116"/>
        <v>1.23606938948457E-3</v>
      </c>
      <c r="BD122" s="43">
        <f t="shared" si="102"/>
        <v>1.0000263754687596E-4</v>
      </c>
      <c r="BE122" s="42">
        <f t="shared" si="103"/>
        <v>1.0654378849105773E-3</v>
      </c>
      <c r="BF122" t="str">
        <f t="shared" si="117"/>
        <v>OK</v>
      </c>
    </row>
    <row r="123" spans="1:58" x14ac:dyDescent="0.25">
      <c r="A123" s="8">
        <f t="shared" ref="A123:B123" si="140">A122</f>
        <v>10</v>
      </c>
      <c r="B123" s="44" t="str">
        <f t="shared" si="140"/>
        <v>m</v>
      </c>
      <c r="C123" s="10">
        <f t="shared" si="130"/>
        <v>1</v>
      </c>
      <c r="D123" s="7">
        <f t="shared" ref="D123:E123" si="141">D122</f>
        <v>3</v>
      </c>
      <c r="E123" s="7" t="str">
        <f t="shared" si="141"/>
        <v>m</v>
      </c>
      <c r="F123" s="7">
        <v>2.9987252801162119</v>
      </c>
      <c r="G123" s="7">
        <v>1.5136309923145872E-3</v>
      </c>
      <c r="H123" s="7">
        <v>9.1698139596375319E-4</v>
      </c>
      <c r="I123" s="7">
        <v>3.2095889753174753E-4</v>
      </c>
      <c r="J123" s="8" t="s">
        <v>3</v>
      </c>
      <c r="L123" s="8">
        <v>-1.2383382661808441E-3</v>
      </c>
      <c r="M123" s="8">
        <v>3.3979768487267482E-4</v>
      </c>
      <c r="N123" s="8">
        <v>-1.5425433745581829E-5</v>
      </c>
      <c r="O123" s="8">
        <v>8.0838180550203025E-4</v>
      </c>
      <c r="P123" s="8" t="s">
        <v>3</v>
      </c>
      <c r="Q123" s="56" t="str">
        <f t="shared" si="85"/>
        <v>OK</v>
      </c>
      <c r="S123" s="12">
        <f t="shared" si="86"/>
        <v>0.01</v>
      </c>
      <c r="T123" s="11">
        <f t="shared" si="87"/>
        <v>1</v>
      </c>
      <c r="U123" s="11" t="str">
        <f t="shared" si="88"/>
        <v>Hz</v>
      </c>
      <c r="V123" s="12">
        <f t="shared" si="89"/>
        <v>3.0000000000000001E-3</v>
      </c>
      <c r="W123" s="12">
        <f t="shared" si="90"/>
        <v>1E-3</v>
      </c>
      <c r="X123" s="13">
        <f t="shared" si="106"/>
        <v>2.9999636183823926E-3</v>
      </c>
      <c r="Y123" s="13">
        <f t="shared" si="107"/>
        <v>1.551303080490744E-6</v>
      </c>
      <c r="Z123" s="13">
        <f t="shared" si="108"/>
        <v>9.3240682970933499E-7</v>
      </c>
      <c r="AA123" s="13">
        <f t="shared" si="109"/>
        <v>8.6976764562239099E-7</v>
      </c>
      <c r="AB123" s="13">
        <f t="shared" si="131"/>
        <v>2.999963763281229E-3</v>
      </c>
      <c r="AC123" s="14">
        <f t="shared" si="110"/>
        <v>1.5513030291161803E-6</v>
      </c>
      <c r="AD123" s="13">
        <f t="shared" si="91"/>
        <v>3.1080603577068552E-4</v>
      </c>
      <c r="AE123" s="13">
        <f t="shared" si="111"/>
        <v>2.89926081074355E-4</v>
      </c>
      <c r="AG123" s="14" t="str">
        <f t="shared" si="92"/>
        <v>1Hz3m</v>
      </c>
      <c r="AH123" s="12">
        <f>IFERROR(MATCH(AG123,'Ref Z'!$S$33:$S$1082,0),0)</f>
        <v>43</v>
      </c>
      <c r="AI123" s="14">
        <f>IF($AH123&gt;0,INDEX('Ref Z'!N$33:N$1082,$AH123),"")</f>
        <v>3.0000074231779929E-3</v>
      </c>
      <c r="AJ123" s="14">
        <f>IF($AH123&gt;0,INDEX('Ref Z'!O$33:O$1082,$AH123),"")</f>
        <v>3.0000000000000004E-8</v>
      </c>
      <c r="AK123" s="14">
        <f>IF($AH123&gt;0,INDEX('Ref Z'!P$33:P$1082,$AH123),"")</f>
        <v>1.2324209271796583E-6</v>
      </c>
      <c r="AL123" s="14">
        <f>IF($AH123&gt;0,INDEX('Ref Z'!Q$33:Q$1082,$AH123),"")</f>
        <v>1.5000000000000002E-7</v>
      </c>
      <c r="AM123" s="14">
        <f t="shared" si="93"/>
        <v>3.0000076763209132E-3</v>
      </c>
      <c r="AN123" s="14">
        <f t="shared" si="112"/>
        <v>3.0000060754081236E-8</v>
      </c>
      <c r="AO123" s="13">
        <f t="shared" si="113"/>
        <v>4.1080593612188821E-4</v>
      </c>
      <c r="AP123" s="13">
        <f t="shared" si="114"/>
        <v>4.9999868011379496E-5</v>
      </c>
      <c r="AR123" s="14" t="str">
        <f t="shared" si="94"/>
        <v>1Hz10m3m</v>
      </c>
      <c r="AS123" s="14">
        <f t="shared" si="95"/>
        <v>4.380479560030584E-8</v>
      </c>
      <c r="AT123" s="14">
        <f t="shared" si="96"/>
        <v>3.0272619847778234E-3</v>
      </c>
      <c r="AU123" s="14">
        <f t="shared" si="97"/>
        <v>3.0001409747032329E-7</v>
      </c>
      <c r="AV123" s="14">
        <f t="shared" si="98"/>
        <v>6.4191781258910331E-4</v>
      </c>
      <c r="AX123" s="14" t="str">
        <f t="shared" si="99"/>
        <v>1Hz10m</v>
      </c>
      <c r="AY123" s="14" t="str">
        <f t="shared" si="100"/>
        <v>1Hz10m</v>
      </c>
      <c r="AZ123" s="14">
        <f t="shared" si="101"/>
        <v>79</v>
      </c>
      <c r="BB123" s="42">
        <f t="shared" si="115"/>
        <v>1.0000146378567041</v>
      </c>
      <c r="BC123" s="43">
        <f t="shared" si="116"/>
        <v>1.0342477185244635E-3</v>
      </c>
      <c r="BD123" s="43">
        <f t="shared" si="102"/>
        <v>9.9999900351202694E-5</v>
      </c>
      <c r="BE123" s="42">
        <f t="shared" si="103"/>
        <v>5.8200388035621305E-4</v>
      </c>
      <c r="BF123" t="str">
        <f t="shared" si="117"/>
        <v>OK</v>
      </c>
    </row>
    <row r="124" spans="1:58" x14ac:dyDescent="0.25">
      <c r="A124" s="8">
        <f t="shared" ref="A124:B124" si="142">A123</f>
        <v>10</v>
      </c>
      <c r="B124" s="44" t="str">
        <f t="shared" si="142"/>
        <v>m</v>
      </c>
      <c r="C124" s="10">
        <f t="shared" si="130"/>
        <v>2</v>
      </c>
      <c r="D124" s="7">
        <f t="shared" ref="D124:E124" si="143">D123</f>
        <v>3</v>
      </c>
      <c r="E124" s="7" t="str">
        <f t="shared" si="143"/>
        <v>m</v>
      </c>
      <c r="F124" s="7">
        <v>3.0011055402566424</v>
      </c>
      <c r="G124" s="7">
        <v>1.2006161670020114E-3</v>
      </c>
      <c r="H124" s="7">
        <v>-1.6096485040587075E-3</v>
      </c>
      <c r="I124" s="7">
        <v>1.1407625024519605E-3</v>
      </c>
      <c r="J124" s="8" t="s">
        <v>3</v>
      </c>
      <c r="L124" s="8">
        <v>1.2230240970317781E-3</v>
      </c>
      <c r="M124" s="8">
        <v>1.1800978654300613E-4</v>
      </c>
      <c r="N124" s="8">
        <v>-1.2948615958920115E-3</v>
      </c>
      <c r="O124" s="8">
        <v>4.09270797099977E-4</v>
      </c>
      <c r="P124" s="8" t="s">
        <v>3</v>
      </c>
      <c r="Q124" s="56" t="str">
        <f t="shared" si="85"/>
        <v>OK</v>
      </c>
      <c r="S124" s="12">
        <f t="shared" si="86"/>
        <v>0.01</v>
      </c>
      <c r="T124" s="11">
        <f t="shared" si="87"/>
        <v>2</v>
      </c>
      <c r="U124" s="11" t="str">
        <f t="shared" si="88"/>
        <v>Hz</v>
      </c>
      <c r="V124" s="12">
        <f t="shared" si="89"/>
        <v>3.0000000000000001E-3</v>
      </c>
      <c r="W124" s="12">
        <f t="shared" si="90"/>
        <v>1E-3</v>
      </c>
      <c r="X124" s="13">
        <f t="shared" si="106"/>
        <v>2.9998825161596104E-3</v>
      </c>
      <c r="Y124" s="13">
        <f t="shared" si="107"/>
        <v>1.206401877562584E-6</v>
      </c>
      <c r="Z124" s="13">
        <f t="shared" si="108"/>
        <v>-3.1478690816669601E-7</v>
      </c>
      <c r="AA124" s="13">
        <f t="shared" si="109"/>
        <v>1.211957784891582E-6</v>
      </c>
      <c r="AB124" s="13">
        <f t="shared" si="131"/>
        <v>2.9998825326753901E-3</v>
      </c>
      <c r="AC124" s="14">
        <f t="shared" si="110"/>
        <v>1.2064018776239007E-6</v>
      </c>
      <c r="AD124" s="13">
        <f t="shared" si="91"/>
        <v>-1.0493307831745097E-4</v>
      </c>
      <c r="AE124" s="13">
        <f t="shared" si="111"/>
        <v>4.0400174727831222E-4</v>
      </c>
      <c r="AG124" s="14" t="str">
        <f t="shared" si="92"/>
        <v>2Hz3m</v>
      </c>
      <c r="AH124" s="12">
        <f>IFERROR(MATCH(AG124,'Ref Z'!$S$33:$S$1082,0),0)</f>
        <v>44</v>
      </c>
      <c r="AI124" s="14">
        <f>IF($AH124&gt;0,INDEX('Ref Z'!N$33:N$1082,$AH124),"")</f>
        <v>2.9999875644206955E-3</v>
      </c>
      <c r="AJ124" s="14">
        <f>IF($AH124&gt;0,INDEX('Ref Z'!O$33:O$1082,$AH124),"")</f>
        <v>3.0000000000000004E-8</v>
      </c>
      <c r="AK124" s="14">
        <f>IF($AH124&gt;0,INDEX('Ref Z'!P$33:P$1082,$AH124),"")</f>
        <v>-1.4798644201253309E-8</v>
      </c>
      <c r="AL124" s="14">
        <f>IF($AH124&gt;0,INDEX('Ref Z'!Q$33:Q$1082,$AH124),"")</f>
        <v>1.5000000000000002E-7</v>
      </c>
      <c r="AM124" s="14">
        <f t="shared" si="93"/>
        <v>2.9999875644571958E-3</v>
      </c>
      <c r="AN124" s="14">
        <f t="shared" si="112"/>
        <v>3.0000000008760065E-8</v>
      </c>
      <c r="AO124" s="13">
        <f t="shared" si="113"/>
        <v>-4.9329018482084698E-6</v>
      </c>
      <c r="AP124" s="13">
        <f t="shared" si="114"/>
        <v>5.0000207259321856E-5</v>
      </c>
      <c r="AR124" s="14" t="str">
        <f t="shared" si="94"/>
        <v>2Hz10m3m</v>
      </c>
      <c r="AS124" s="14">
        <f t="shared" si="95"/>
        <v>1.0504826108504242E-7</v>
      </c>
      <c r="AT124" s="14">
        <f t="shared" si="96"/>
        <v>2.4012323341914264E-3</v>
      </c>
      <c r="AU124" s="14">
        <f t="shared" si="97"/>
        <v>2.9998826396544273E-7</v>
      </c>
      <c r="AV124" s="14">
        <f t="shared" si="98"/>
        <v>2.2815250098348334E-3</v>
      </c>
      <c r="AX124" s="14" t="str">
        <f t="shared" si="99"/>
        <v>2Hz10m</v>
      </c>
      <c r="AY124" s="14" t="str">
        <f t="shared" si="100"/>
        <v>2Hz10m</v>
      </c>
      <c r="AZ124" s="14">
        <f t="shared" si="101"/>
        <v>80</v>
      </c>
      <c r="BB124" s="42">
        <f t="shared" si="115"/>
        <v>1.0000350119648558</v>
      </c>
      <c r="BC124" s="43">
        <f t="shared" si="116"/>
        <v>8.043334184592171E-4</v>
      </c>
      <c r="BD124" s="43">
        <f t="shared" si="102"/>
        <v>1.000001764692425E-4</v>
      </c>
      <c r="BE124" s="42">
        <f t="shared" si="103"/>
        <v>8.0954905221468333E-4</v>
      </c>
      <c r="BF124" t="str">
        <f t="shared" si="117"/>
        <v>OK</v>
      </c>
    </row>
    <row r="125" spans="1:58" x14ac:dyDescent="0.25">
      <c r="A125" s="8">
        <f t="shared" ref="A125:B125" si="144">A124</f>
        <v>10</v>
      </c>
      <c r="B125" s="44" t="str">
        <f t="shared" si="144"/>
        <v>m</v>
      </c>
      <c r="C125" s="10">
        <f t="shared" si="130"/>
        <v>5</v>
      </c>
      <c r="D125" s="7">
        <f t="shared" ref="D125:E125" si="145">D124</f>
        <v>3</v>
      </c>
      <c r="E125" s="7" t="str">
        <f t="shared" si="145"/>
        <v>m</v>
      </c>
      <c r="F125" s="7">
        <v>2.9997719020178879</v>
      </c>
      <c r="G125" s="7">
        <v>1.3329994581703535E-3</v>
      </c>
      <c r="H125" s="7">
        <v>-1.7754649281202062E-5</v>
      </c>
      <c r="I125" s="7">
        <v>5.6745177163824892E-4</v>
      </c>
      <c r="J125" s="8" t="s">
        <v>3</v>
      </c>
      <c r="L125" s="8">
        <v>-1.5269059464925923E-4</v>
      </c>
      <c r="M125" s="8">
        <v>6.7339432246160794E-6</v>
      </c>
      <c r="N125" s="8">
        <v>-2.2497796974658732E-4</v>
      </c>
      <c r="O125" s="8">
        <v>2.2231117273380346E-4</v>
      </c>
      <c r="P125" s="8" t="s">
        <v>3</v>
      </c>
      <c r="Q125" s="56" t="str">
        <f t="shared" si="85"/>
        <v>OK</v>
      </c>
      <c r="S125" s="12">
        <f t="shared" si="86"/>
        <v>0.01</v>
      </c>
      <c r="T125" s="11">
        <f t="shared" si="87"/>
        <v>5</v>
      </c>
      <c r="U125" s="11" t="str">
        <f t="shared" si="88"/>
        <v>Hz</v>
      </c>
      <c r="V125" s="12">
        <f t="shared" si="89"/>
        <v>3.0000000000000001E-3</v>
      </c>
      <c r="W125" s="12">
        <f t="shared" si="90"/>
        <v>1E-3</v>
      </c>
      <c r="X125" s="13">
        <f t="shared" si="106"/>
        <v>2.9999245926125373E-3</v>
      </c>
      <c r="Y125" s="13">
        <f t="shared" si="107"/>
        <v>1.3330164670677587E-6</v>
      </c>
      <c r="Z125" s="13">
        <f t="shared" si="108"/>
        <v>2.0722332046538528E-7</v>
      </c>
      <c r="AA125" s="13">
        <f t="shared" si="109"/>
        <v>6.0944546159411706E-7</v>
      </c>
      <c r="AB125" s="13">
        <f t="shared" si="131"/>
        <v>2.9999245997696347E-3</v>
      </c>
      <c r="AC125" s="14">
        <f t="shared" si="110"/>
        <v>1.3330164645522562E-6</v>
      </c>
      <c r="AD125" s="13">
        <f t="shared" si="91"/>
        <v>6.9076176329929418E-5</v>
      </c>
      <c r="AE125" s="13">
        <f t="shared" si="111"/>
        <v>2.031535949746796E-4</v>
      </c>
      <c r="AG125" s="14" t="str">
        <f t="shared" si="92"/>
        <v>5Hz3m</v>
      </c>
      <c r="AH125" s="12">
        <f>IFERROR(MATCH(AG125,'Ref Z'!$S$33:$S$1082,0),0)</f>
        <v>45</v>
      </c>
      <c r="AI125" s="14">
        <f>IF($AH125&gt;0,INDEX('Ref Z'!N$33:N$1082,$AH125),"")</f>
        <v>3.0000099485523028E-3</v>
      </c>
      <c r="AJ125" s="14">
        <f>IF($AH125&gt;0,INDEX('Ref Z'!O$33:O$1082,$AH125),"")</f>
        <v>3.0000000000000004E-8</v>
      </c>
      <c r="AK125" s="14">
        <f>IF($AH125&gt;0,INDEX('Ref Z'!P$33:P$1082,$AH125),"")</f>
        <v>5.0722957056306589E-7</v>
      </c>
      <c r="AL125" s="14">
        <f>IF($AH125&gt;0,INDEX('Ref Z'!Q$33:Q$1082,$AH125),"")</f>
        <v>1.5000000000000002E-7</v>
      </c>
      <c r="AM125" s="14">
        <f t="shared" si="93"/>
        <v>3.0000099914324666E-3</v>
      </c>
      <c r="AN125" s="14">
        <f t="shared" si="112"/>
        <v>3.0000010291203185E-8</v>
      </c>
      <c r="AO125" s="13">
        <f t="shared" si="113"/>
        <v>1.6907596122289531E-4</v>
      </c>
      <c r="AP125" s="13">
        <f t="shared" si="114"/>
        <v>4.9999832790602124E-5</v>
      </c>
      <c r="AR125" s="14" t="str">
        <f t="shared" si="94"/>
        <v>5Hz10m3m</v>
      </c>
      <c r="AS125" s="14">
        <f t="shared" si="95"/>
        <v>8.5355939765437844E-8</v>
      </c>
      <c r="AT125" s="14">
        <f t="shared" si="96"/>
        <v>2.6659989165094991E-3</v>
      </c>
      <c r="AU125" s="14">
        <f t="shared" si="97"/>
        <v>3.0000625009768058E-7</v>
      </c>
      <c r="AV125" s="14">
        <f t="shared" si="98"/>
        <v>1.1349035531892345E-3</v>
      </c>
      <c r="AX125" s="14" t="str">
        <f t="shared" si="99"/>
        <v>5Hz10m</v>
      </c>
      <c r="AY125" s="14" t="str">
        <f t="shared" si="100"/>
        <v>5Hz10m</v>
      </c>
      <c r="AZ125" s="14">
        <f t="shared" si="101"/>
        <v>81</v>
      </c>
      <c r="BB125" s="42">
        <f t="shared" si="115"/>
        <v>1.0000284646030231</v>
      </c>
      <c r="BC125" s="43">
        <f t="shared" si="116"/>
        <v>8.8873094476516845E-4</v>
      </c>
      <c r="BD125" s="43">
        <f t="shared" si="102"/>
        <v>9.9999784892965891E-5</v>
      </c>
      <c r="BE125" s="42">
        <f t="shared" si="103"/>
        <v>4.0937209954225364E-4</v>
      </c>
      <c r="BF125" t="str">
        <f t="shared" si="117"/>
        <v>OK</v>
      </c>
    </row>
    <row r="126" spans="1:58" x14ac:dyDescent="0.25">
      <c r="A126" s="8">
        <f t="shared" ref="A126:B126" si="146">A125</f>
        <v>10</v>
      </c>
      <c r="B126" s="44" t="str">
        <f t="shared" si="146"/>
        <v>m</v>
      </c>
      <c r="C126" s="10">
        <f t="shared" si="130"/>
        <v>10</v>
      </c>
      <c r="D126" s="7">
        <f t="shared" ref="D126:E126" si="147">D125</f>
        <v>3</v>
      </c>
      <c r="E126" s="7" t="str">
        <f t="shared" si="147"/>
        <v>m</v>
      </c>
      <c r="F126" s="7">
        <v>2.9986081979799457</v>
      </c>
      <c r="G126" s="7">
        <v>7.1442574672206567E-4</v>
      </c>
      <c r="H126" s="7">
        <v>1.6439823248694629E-4</v>
      </c>
      <c r="I126" s="7">
        <v>9.6003974544402464E-4</v>
      </c>
      <c r="J126" s="8" t="s">
        <v>3</v>
      </c>
      <c r="L126" s="8">
        <v>-1.505577099633529E-3</v>
      </c>
      <c r="M126" s="8">
        <v>1.5287152876554621E-3</v>
      </c>
      <c r="N126" s="8">
        <v>3.68306496266827E-4</v>
      </c>
      <c r="O126" s="8">
        <v>1.7589671655478868E-3</v>
      </c>
      <c r="P126" s="8" t="s">
        <v>3</v>
      </c>
      <c r="Q126" s="56" t="str">
        <f t="shared" si="85"/>
        <v>OK</v>
      </c>
      <c r="S126" s="12">
        <f t="shared" si="86"/>
        <v>0.01</v>
      </c>
      <c r="T126" s="11">
        <f t="shared" si="87"/>
        <v>10</v>
      </c>
      <c r="U126" s="11" t="str">
        <f t="shared" si="88"/>
        <v>Hz</v>
      </c>
      <c r="V126" s="12">
        <f t="shared" si="89"/>
        <v>3.0000000000000001E-3</v>
      </c>
      <c r="W126" s="12">
        <f t="shared" si="90"/>
        <v>1E-3</v>
      </c>
      <c r="X126" s="13">
        <f t="shared" si="106"/>
        <v>3.0001137750795795E-3</v>
      </c>
      <c r="Y126" s="13">
        <f t="shared" si="107"/>
        <v>1.6874165396519332E-6</v>
      </c>
      <c r="Z126" s="13">
        <f t="shared" si="108"/>
        <v>-2.0390826377988071E-7</v>
      </c>
      <c r="AA126" s="13">
        <f t="shared" si="109"/>
        <v>2.0039066351274438E-6</v>
      </c>
      <c r="AB126" s="13">
        <f t="shared" si="131"/>
        <v>3.0001137820090803E-3</v>
      </c>
      <c r="AC126" s="14">
        <f t="shared" si="110"/>
        <v>1.6874165412510643E-6</v>
      </c>
      <c r="AD126" s="13">
        <f t="shared" si="91"/>
        <v>-6.7966843510955765E-5</v>
      </c>
      <c r="AE126" s="13">
        <f t="shared" si="111"/>
        <v>6.6794354460747202E-4</v>
      </c>
      <c r="AG126" s="14" t="str">
        <f t="shared" si="92"/>
        <v>10Hz3m</v>
      </c>
      <c r="AH126" s="12">
        <f>IFERROR(MATCH(AG126,'Ref Z'!$S$33:$S$1082,0),0)</f>
        <v>46</v>
      </c>
      <c r="AI126" s="14">
        <f>IF($AH126&gt;0,INDEX('Ref Z'!N$33:N$1082,$AH126),"")</f>
        <v>3.0001050296423176E-3</v>
      </c>
      <c r="AJ126" s="14">
        <f>IF($AH126&gt;0,INDEX('Ref Z'!O$33:O$1082,$AH126),"")</f>
        <v>3.0000000000000004E-8</v>
      </c>
      <c r="AK126" s="14">
        <f>IF($AH126&gt;0,INDEX('Ref Z'!P$33:P$1082,$AH126),"")</f>
        <v>9.6095147475035537E-8</v>
      </c>
      <c r="AL126" s="14">
        <f>IF($AH126&gt;0,INDEX('Ref Z'!Q$33:Q$1082,$AH126),"")</f>
        <v>1.5000000000000002E-7</v>
      </c>
      <c r="AM126" s="14">
        <f t="shared" si="93"/>
        <v>3.0001050311813096E-3</v>
      </c>
      <c r="AN126" s="14">
        <f t="shared" si="112"/>
        <v>3.0000000369345233E-8</v>
      </c>
      <c r="AO126" s="13">
        <f t="shared" si="113"/>
        <v>3.2030594426765483E-5</v>
      </c>
      <c r="AP126" s="13">
        <f t="shared" si="114"/>
        <v>4.9998249516973602E-5</v>
      </c>
      <c r="AR126" s="14" t="str">
        <f t="shared" si="94"/>
        <v>10Hz10m3m</v>
      </c>
      <c r="AS126" s="14">
        <f t="shared" si="95"/>
        <v>-8.7454372619567844E-9</v>
      </c>
      <c r="AT126" s="14">
        <f t="shared" si="96"/>
        <v>1.4288514937590697E-3</v>
      </c>
      <c r="AU126" s="14">
        <f t="shared" si="97"/>
        <v>3.0000341125491623E-7</v>
      </c>
      <c r="AV126" s="14">
        <f t="shared" si="98"/>
        <v>1.9200794967471817E-3</v>
      </c>
      <c r="AX126" s="14" t="str">
        <f t="shared" si="99"/>
        <v>10Hz10m</v>
      </c>
      <c r="AY126" s="14" t="str">
        <f t="shared" si="100"/>
        <v>10Hz10m</v>
      </c>
      <c r="AZ126" s="14">
        <f t="shared" si="101"/>
        <v>82</v>
      </c>
      <c r="BB126" s="42">
        <f t="shared" si="115"/>
        <v>0.99999708316803737</v>
      </c>
      <c r="BC126" s="43">
        <f t="shared" si="116"/>
        <v>1.1249494216775463E-3</v>
      </c>
      <c r="BD126" s="43">
        <f t="shared" si="102"/>
        <v>9.9997437937721242E-5</v>
      </c>
      <c r="BE126" s="42">
        <f t="shared" si="103"/>
        <v>1.336822404093355E-3</v>
      </c>
      <c r="BF126" t="str">
        <f t="shared" si="117"/>
        <v>OK</v>
      </c>
    </row>
    <row r="127" spans="1:58" x14ac:dyDescent="0.25">
      <c r="A127" s="8">
        <f t="shared" ref="A127:B127" si="148">A126</f>
        <v>10</v>
      </c>
      <c r="B127" s="44" t="str">
        <f t="shared" si="148"/>
        <v>m</v>
      </c>
      <c r="C127" s="10">
        <f t="shared" si="130"/>
        <v>20</v>
      </c>
      <c r="D127" s="7">
        <f t="shared" ref="D127:E127" si="149">D126</f>
        <v>3</v>
      </c>
      <c r="E127" s="7" t="str">
        <f t="shared" si="149"/>
        <v>m</v>
      </c>
      <c r="F127" s="7">
        <v>3.0016301609917453</v>
      </c>
      <c r="G127" s="7">
        <v>6.7018254265349534E-4</v>
      </c>
      <c r="H127" s="7">
        <v>1.1056770077687394E-3</v>
      </c>
      <c r="I127" s="7">
        <v>1.3104649202699955E-3</v>
      </c>
      <c r="J127" s="8" t="s">
        <v>3</v>
      </c>
      <c r="L127" s="8">
        <v>1.7226382460683301E-3</v>
      </c>
      <c r="M127" s="8">
        <v>1.1436016237839906E-3</v>
      </c>
      <c r="N127" s="8">
        <v>2.8716494783969168E-4</v>
      </c>
      <c r="O127" s="8">
        <v>1.7525827533795269E-3</v>
      </c>
      <c r="P127" s="8" t="s">
        <v>3</v>
      </c>
      <c r="Q127" s="56" t="str">
        <f t="shared" si="85"/>
        <v>OK</v>
      </c>
      <c r="S127" s="12">
        <f t="shared" si="86"/>
        <v>0.01</v>
      </c>
      <c r="T127" s="11">
        <f t="shared" si="87"/>
        <v>20</v>
      </c>
      <c r="U127" s="11" t="str">
        <f t="shared" si="88"/>
        <v>Hz</v>
      </c>
      <c r="V127" s="12">
        <f t="shared" si="89"/>
        <v>3.0000000000000001E-3</v>
      </c>
      <c r="W127" s="12">
        <f t="shared" si="90"/>
        <v>1E-3</v>
      </c>
      <c r="X127" s="13">
        <f t="shared" si="106"/>
        <v>2.999907522745677E-3</v>
      </c>
      <c r="Y127" s="13">
        <f t="shared" si="107"/>
        <v>1.3255071913795427E-6</v>
      </c>
      <c r="Z127" s="13">
        <f t="shared" si="108"/>
        <v>8.1851205992904786E-7</v>
      </c>
      <c r="AA127" s="13">
        <f t="shared" si="109"/>
        <v>2.1883474620593523E-6</v>
      </c>
      <c r="AB127" s="13">
        <f t="shared" si="131"/>
        <v>2.999907634409449E-3</v>
      </c>
      <c r="AC127" s="14">
        <f t="shared" si="110"/>
        <v>1.3255072765201024E-6</v>
      </c>
      <c r="AD127" s="13">
        <f t="shared" si="91"/>
        <v>2.7284575721473484E-4</v>
      </c>
      <c r="AE127" s="13">
        <f t="shared" si="111"/>
        <v>7.2947159618783574E-4</v>
      </c>
      <c r="AG127" s="14" t="str">
        <f t="shared" si="92"/>
        <v>20Hz3m</v>
      </c>
      <c r="AH127" s="12">
        <f>IFERROR(MATCH(AG127,'Ref Z'!$S$33:$S$1082,0),0)</f>
        <v>47</v>
      </c>
      <c r="AI127" s="14">
        <f>IF($AH127&gt;0,INDEX('Ref Z'!N$33:N$1082,$AH127),"")</f>
        <v>2.9999814209235968E-3</v>
      </c>
      <c r="AJ127" s="14">
        <f>IF($AH127&gt;0,INDEX('Ref Z'!O$33:O$1082,$AH127),"")</f>
        <v>3.0000000000000004E-8</v>
      </c>
      <c r="AK127" s="14">
        <f>IF($AH127&gt;0,INDEX('Ref Z'!P$33:P$1082,$AH127),"")</f>
        <v>1.1185309840474208E-6</v>
      </c>
      <c r="AL127" s="14">
        <f>IF($AH127&gt;0,INDEX('Ref Z'!Q$33:Q$1082,$AH127),"")</f>
        <v>1.5000000000000002E-7</v>
      </c>
      <c r="AM127" s="14">
        <f t="shared" si="93"/>
        <v>2.9999816294434749E-3</v>
      </c>
      <c r="AN127" s="14">
        <f t="shared" si="112"/>
        <v>3.0000050045033651E-8</v>
      </c>
      <c r="AO127" s="13">
        <f t="shared" si="113"/>
        <v>3.7284595311678066E-4</v>
      </c>
      <c r="AP127" s="13">
        <f t="shared" si="114"/>
        <v>5.0000302841458076E-5</v>
      </c>
      <c r="AR127" s="14" t="str">
        <f t="shared" si="94"/>
        <v>20Hz10m3m</v>
      </c>
      <c r="AS127" s="14">
        <f t="shared" si="95"/>
        <v>7.3898177919799746E-8</v>
      </c>
      <c r="AT127" s="14">
        <f t="shared" si="96"/>
        <v>1.3403650856427202E-3</v>
      </c>
      <c r="AU127" s="14">
        <f t="shared" si="97"/>
        <v>3.0001892411837298E-7</v>
      </c>
      <c r="AV127" s="14">
        <f t="shared" si="98"/>
        <v>2.6209298448323609E-3</v>
      </c>
      <c r="AX127" s="14" t="str">
        <f t="shared" si="99"/>
        <v>20Hz10m</v>
      </c>
      <c r="AY127" s="14" t="str">
        <f t="shared" si="100"/>
        <v>20Hz10m</v>
      </c>
      <c r="AZ127" s="14">
        <f t="shared" si="101"/>
        <v>83</v>
      </c>
      <c r="BB127" s="42">
        <f t="shared" si="115"/>
        <v>1.0000246657707648</v>
      </c>
      <c r="BC127" s="43">
        <f t="shared" si="116"/>
        <v>8.8373350972736301E-4</v>
      </c>
      <c r="BD127" s="43">
        <f t="shared" si="102"/>
        <v>1.0000019590204582E-4</v>
      </c>
      <c r="BE127" s="42">
        <f t="shared" si="103"/>
        <v>1.4597997358759703E-3</v>
      </c>
      <c r="BF127" t="str">
        <f t="shared" si="117"/>
        <v>OK</v>
      </c>
    </row>
    <row r="128" spans="1:58" x14ac:dyDescent="0.25">
      <c r="A128" s="8">
        <f t="shared" ref="A128:B128" si="150">A127</f>
        <v>10</v>
      </c>
      <c r="B128" s="44" t="str">
        <f t="shared" si="150"/>
        <v>m</v>
      </c>
      <c r="C128" s="10">
        <f t="shared" si="130"/>
        <v>50</v>
      </c>
      <c r="D128" s="7">
        <f t="shared" ref="D128:E128" si="151">D127</f>
        <v>3</v>
      </c>
      <c r="E128" s="7" t="str">
        <f t="shared" si="151"/>
        <v>m</v>
      </c>
      <c r="F128" s="7">
        <v>3.0003631327093294</v>
      </c>
      <c r="G128" s="7">
        <v>5.0492593811241233E-4</v>
      </c>
      <c r="H128" s="7">
        <v>2.7869446525527856E-3</v>
      </c>
      <c r="I128" s="7">
        <v>1.7098761814638664E-3</v>
      </c>
      <c r="J128" s="8" t="s">
        <v>3</v>
      </c>
      <c r="L128" s="8">
        <v>-1.5943176552311552E-4</v>
      </c>
      <c r="M128" s="8">
        <v>3.1363321628206762E-4</v>
      </c>
      <c r="N128" s="8">
        <v>1.1687732438604951E-3</v>
      </c>
      <c r="O128" s="8">
        <v>1.8686310185807289E-3</v>
      </c>
      <c r="P128" s="8" t="s">
        <v>3</v>
      </c>
      <c r="Q128" s="56" t="str">
        <f t="shared" si="85"/>
        <v>OK</v>
      </c>
      <c r="S128" s="12">
        <f t="shared" si="86"/>
        <v>0.01</v>
      </c>
      <c r="T128" s="11">
        <f t="shared" si="87"/>
        <v>50</v>
      </c>
      <c r="U128" s="11" t="str">
        <f t="shared" si="88"/>
        <v>Hz</v>
      </c>
      <c r="V128" s="12">
        <f t="shared" si="89"/>
        <v>3.0000000000000001E-3</v>
      </c>
      <c r="W128" s="12">
        <f t="shared" si="90"/>
        <v>1E-3</v>
      </c>
      <c r="X128" s="13">
        <f t="shared" si="106"/>
        <v>3.0005225644748525E-3</v>
      </c>
      <c r="Y128" s="13">
        <f t="shared" si="107"/>
        <v>5.9440390084027367E-7</v>
      </c>
      <c r="Z128" s="13">
        <f t="shared" si="108"/>
        <v>1.6181714086922907E-6</v>
      </c>
      <c r="AA128" s="13">
        <f t="shared" si="109"/>
        <v>2.5328755278417269E-6</v>
      </c>
      <c r="AB128" s="13">
        <f t="shared" si="131"/>
        <v>3.000523000811934E-3</v>
      </c>
      <c r="AC128" s="14">
        <f t="shared" si="110"/>
        <v>5.944053839356288E-7</v>
      </c>
      <c r="AD128" s="13">
        <f t="shared" si="91"/>
        <v>5.3929647821155465E-4</v>
      </c>
      <c r="AE128" s="13">
        <f t="shared" si="111"/>
        <v>8.4414456383426976E-4</v>
      </c>
      <c r="AG128" s="14" t="str">
        <f t="shared" si="92"/>
        <v>50Hz3m</v>
      </c>
      <c r="AH128" s="12">
        <f>IFERROR(MATCH(AG128,'Ref Z'!$S$33:$S$1082,0),0)</f>
        <v>48</v>
      </c>
      <c r="AI128" s="14">
        <f>IF($AH128&gt;0,INDEX('Ref Z'!N$33:N$1082,$AH128),"")</f>
        <v>3.0003034347673998E-3</v>
      </c>
      <c r="AJ128" s="14">
        <f>IF($AH128&gt;0,INDEX('Ref Z'!O$33:O$1082,$AH128),"")</f>
        <v>3.0000000000000004E-8</v>
      </c>
      <c r="AK128" s="14">
        <f>IF($AH128&gt;0,INDEX('Ref Z'!P$33:P$1082,$AH128),"")</f>
        <v>1.9180803186539055E-6</v>
      </c>
      <c r="AL128" s="14">
        <f>IF($AH128&gt;0,INDEX('Ref Z'!Q$33:Q$1082,$AH128),"")</f>
        <v>1.5000000000000002E-7</v>
      </c>
      <c r="AM128" s="14">
        <f t="shared" si="93"/>
        <v>3.0003040478773424E-3</v>
      </c>
      <c r="AN128" s="14">
        <f t="shared" si="112"/>
        <v>3.0000147131098718E-8</v>
      </c>
      <c r="AO128" s="13">
        <f t="shared" si="113"/>
        <v>6.3929535763673437E-4</v>
      </c>
      <c r="AP128" s="13">
        <f t="shared" si="114"/>
        <v>4.9994923241138626E-5</v>
      </c>
      <c r="AR128" s="14" t="str">
        <f t="shared" si="94"/>
        <v>50Hz10m3m</v>
      </c>
      <c r="AS128" s="14">
        <f t="shared" si="95"/>
        <v>-2.1912970745276497E-7</v>
      </c>
      <c r="AT128" s="14">
        <f t="shared" si="96"/>
        <v>1.0098518766704346E-3</v>
      </c>
      <c r="AU128" s="14">
        <f t="shared" si="97"/>
        <v>2.999089099616148E-7</v>
      </c>
      <c r="AV128" s="14">
        <f t="shared" si="98"/>
        <v>3.4197523662174447E-3</v>
      </c>
      <c r="AX128" s="14" t="str">
        <f t="shared" si="99"/>
        <v>50Hz10m</v>
      </c>
      <c r="AY128" s="14" t="str">
        <f t="shared" si="100"/>
        <v>50Hz10m</v>
      </c>
      <c r="AZ128" s="14">
        <f t="shared" si="101"/>
        <v>84</v>
      </c>
      <c r="BB128" s="42">
        <f t="shared" si="115"/>
        <v>0.99992702840986969</v>
      </c>
      <c r="BC128" s="43">
        <f t="shared" si="116"/>
        <v>3.963562432032324E-4</v>
      </c>
      <c r="BD128" s="43">
        <f t="shared" si="102"/>
        <v>9.9998879425179719E-5</v>
      </c>
      <c r="BE128" s="42">
        <f t="shared" si="103"/>
        <v>1.6890292096212209E-3</v>
      </c>
      <c r="BF128" t="str">
        <f t="shared" si="117"/>
        <v>OK</v>
      </c>
    </row>
    <row r="129" spans="1:58" x14ac:dyDescent="0.25">
      <c r="A129" s="8">
        <f t="shared" ref="A129:B129" si="152">A128</f>
        <v>10</v>
      </c>
      <c r="B129" s="44" t="str">
        <f t="shared" si="152"/>
        <v>m</v>
      </c>
      <c r="C129" s="10">
        <f t="shared" si="130"/>
        <v>100</v>
      </c>
      <c r="D129" s="7">
        <f t="shared" ref="D129:E129" si="153">D128</f>
        <v>3</v>
      </c>
      <c r="E129" s="7" t="str">
        <f t="shared" si="153"/>
        <v>m</v>
      </c>
      <c r="F129" s="7">
        <v>3.0021737148537908</v>
      </c>
      <c r="G129" s="7">
        <v>1.1762692952671111E-3</v>
      </c>
      <c r="H129" s="7">
        <v>1.2897724888787118E-3</v>
      </c>
      <c r="I129" s="7">
        <v>3.7131801815058004E-4</v>
      </c>
      <c r="J129" s="8" t="s">
        <v>3</v>
      </c>
      <c r="L129" s="8">
        <v>9.5279822795044555E-4</v>
      </c>
      <c r="M129" s="8">
        <v>1.295128573127427E-3</v>
      </c>
      <c r="N129" s="8">
        <v>-1.0570379422631488E-3</v>
      </c>
      <c r="O129" s="8">
        <v>1.5807146002122931E-3</v>
      </c>
      <c r="P129" s="8" t="s">
        <v>3</v>
      </c>
      <c r="Q129" s="56" t="str">
        <f t="shared" si="85"/>
        <v>OK</v>
      </c>
      <c r="S129" s="12">
        <f t="shared" si="86"/>
        <v>0.01</v>
      </c>
      <c r="T129" s="11">
        <f t="shared" si="87"/>
        <v>100</v>
      </c>
      <c r="U129" s="11" t="str">
        <f t="shared" si="88"/>
        <v>Hz</v>
      </c>
      <c r="V129" s="12">
        <f t="shared" si="89"/>
        <v>3.0000000000000001E-3</v>
      </c>
      <c r="W129" s="12">
        <f t="shared" si="90"/>
        <v>1E-3</v>
      </c>
      <c r="X129" s="13">
        <f t="shared" si="106"/>
        <v>3.0012209166258405E-3</v>
      </c>
      <c r="Y129" s="13">
        <f t="shared" si="107"/>
        <v>1.7495620811846806E-6</v>
      </c>
      <c r="Z129" s="13">
        <f t="shared" si="108"/>
        <v>2.3468104311418606E-6</v>
      </c>
      <c r="AA129" s="13">
        <f t="shared" si="109"/>
        <v>1.6237412718557054E-6</v>
      </c>
      <c r="AB129" s="13">
        <f t="shared" si="131"/>
        <v>3.0012218341721512E-3</v>
      </c>
      <c r="AC129" s="14">
        <f t="shared" si="110"/>
        <v>1.7495620070180834E-6</v>
      </c>
      <c r="AD129" s="13">
        <f t="shared" si="91"/>
        <v>7.8195175164323867E-4</v>
      </c>
      <c r="AE129" s="13">
        <f t="shared" si="111"/>
        <v>5.4102676892500484E-4</v>
      </c>
      <c r="AG129" s="14" t="str">
        <f t="shared" si="92"/>
        <v>100Hz3m</v>
      </c>
      <c r="AH129" s="12">
        <f>IFERROR(MATCH(AG129,'Ref Z'!$S$33:$S$1082,0),0)</f>
        <v>49</v>
      </c>
      <c r="AI129" s="14">
        <f>IF($AH129&gt;0,INDEX('Ref Z'!N$33:N$1082,$AH129),"")</f>
        <v>3.0012428318091028E-3</v>
      </c>
      <c r="AJ129" s="14">
        <f>IF($AH129&gt;0,INDEX('Ref Z'!O$33:O$1082,$AH129),"")</f>
        <v>3.0000000000000004E-8</v>
      </c>
      <c r="AK129" s="14">
        <f>IF($AH129&gt;0,INDEX('Ref Z'!P$33:P$1082,$AH129),"")</f>
        <v>2.6469414439741181E-6</v>
      </c>
      <c r="AL129" s="14">
        <f>IF($AH129&gt;0,INDEX('Ref Z'!Q$33:Q$1082,$AH129),"")</f>
        <v>1.5000000000000002E-7</v>
      </c>
      <c r="AM129" s="14">
        <f t="shared" si="93"/>
        <v>3.0012439990418191E-3</v>
      </c>
      <c r="AN129" s="14">
        <f t="shared" si="112"/>
        <v>3.0000280018375851E-8</v>
      </c>
      <c r="AO129" s="13">
        <f t="shared" si="113"/>
        <v>8.819482147954191E-4</v>
      </c>
      <c r="AP129" s="13">
        <f t="shared" si="114"/>
        <v>4.9979256616237195E-5</v>
      </c>
      <c r="AR129" s="14" t="str">
        <f t="shared" si="94"/>
        <v>100Hz10m3m</v>
      </c>
      <c r="AS129" s="14">
        <f t="shared" si="95"/>
        <v>2.1915183262295052E-8</v>
      </c>
      <c r="AT129" s="14">
        <f t="shared" si="96"/>
        <v>2.3525385907255049E-3</v>
      </c>
      <c r="AU129" s="14">
        <f t="shared" si="97"/>
        <v>3.0013101283225746E-7</v>
      </c>
      <c r="AV129" s="14">
        <f t="shared" si="98"/>
        <v>7.4263605144989965E-4</v>
      </c>
      <c r="AX129" s="14" t="str">
        <f t="shared" si="99"/>
        <v>100Hz10m</v>
      </c>
      <c r="AY129" s="14" t="str">
        <f t="shared" si="100"/>
        <v>100Hz10m</v>
      </c>
      <c r="AZ129" s="14">
        <f t="shared" si="101"/>
        <v>85</v>
      </c>
      <c r="BB129" s="42">
        <f t="shared" si="115"/>
        <v>1.0000073852820259</v>
      </c>
      <c r="BC129" s="43">
        <f t="shared" si="116"/>
        <v>1.1659340656096353E-3</v>
      </c>
      <c r="BD129" s="43">
        <f t="shared" si="102"/>
        <v>9.9996463152180436E-5</v>
      </c>
      <c r="BE129" s="42">
        <f t="shared" si="103"/>
        <v>1.0832071754127341E-3</v>
      </c>
      <c r="BF129" t="str">
        <f t="shared" si="117"/>
        <v>OK</v>
      </c>
    </row>
    <row r="130" spans="1:58" x14ac:dyDescent="0.25">
      <c r="A130" s="8">
        <f t="shared" ref="A130:B130" si="154">A129</f>
        <v>10</v>
      </c>
      <c r="B130" s="44" t="str">
        <f t="shared" si="154"/>
        <v>m</v>
      </c>
      <c r="C130" s="10">
        <f t="shared" si="130"/>
        <v>200</v>
      </c>
      <c r="D130" s="7">
        <f t="shared" ref="D130:E130" si="155">D129</f>
        <v>3</v>
      </c>
      <c r="E130" s="7" t="str">
        <f t="shared" si="155"/>
        <v>m</v>
      </c>
      <c r="F130" s="7">
        <v>3.0019912626081413</v>
      </c>
      <c r="G130" s="7">
        <v>6.5717694374515699E-4</v>
      </c>
      <c r="H130" s="7">
        <v>6.931129353352424E-3</v>
      </c>
      <c r="I130" s="7">
        <v>1.8927666870432675E-3</v>
      </c>
      <c r="J130" s="8" t="s">
        <v>3</v>
      </c>
      <c r="L130" s="8">
        <v>3.689679069373017E-5</v>
      </c>
      <c r="M130" s="8">
        <v>6.7133984912912754E-4</v>
      </c>
      <c r="N130" s="8">
        <v>1.6540271406359679E-3</v>
      </c>
      <c r="O130" s="8">
        <v>7.9653329498929545E-4</v>
      </c>
      <c r="P130" s="8" t="s">
        <v>3</v>
      </c>
      <c r="Q130" s="56" t="str">
        <f t="shared" si="85"/>
        <v>OK</v>
      </c>
      <c r="S130" s="12">
        <f t="shared" si="86"/>
        <v>0.01</v>
      </c>
      <c r="T130" s="11">
        <f t="shared" si="87"/>
        <v>200</v>
      </c>
      <c r="U130" s="11" t="str">
        <f t="shared" si="88"/>
        <v>Hz</v>
      </c>
      <c r="V130" s="12">
        <f t="shared" si="89"/>
        <v>3.0000000000000001E-3</v>
      </c>
      <c r="W130" s="12">
        <f t="shared" si="90"/>
        <v>1E-3</v>
      </c>
      <c r="X130" s="13">
        <f t="shared" si="106"/>
        <v>3.0019543658174473E-3</v>
      </c>
      <c r="Y130" s="13">
        <f t="shared" si="107"/>
        <v>9.3945661337761895E-7</v>
      </c>
      <c r="Z130" s="13">
        <f t="shared" si="108"/>
        <v>5.2771022127164559E-6</v>
      </c>
      <c r="AA130" s="13">
        <f t="shared" si="109"/>
        <v>2.0535410932355969E-6</v>
      </c>
      <c r="AB130" s="13">
        <f t="shared" si="131"/>
        <v>3.0019590040935261E-3</v>
      </c>
      <c r="AC130" s="14">
        <f t="shared" si="110"/>
        <v>9.3946209738480474E-7</v>
      </c>
      <c r="AD130" s="13">
        <f t="shared" si="91"/>
        <v>1.7578870741992037E-3</v>
      </c>
      <c r="AE130" s="13">
        <f t="shared" si="111"/>
        <v>6.8406616532599475E-4</v>
      </c>
      <c r="AG130" s="14" t="str">
        <f t="shared" si="92"/>
        <v>200Hz3m</v>
      </c>
      <c r="AH130" s="12">
        <f>IFERROR(MATCH(AG130,'Ref Z'!$S$33:$S$1082,0),0)</f>
        <v>50</v>
      </c>
      <c r="AI130" s="14">
        <f>IF($AH130&gt;0,INDEX('Ref Z'!N$33:N$1082,$AH130),"")</f>
        <v>3.0020831382380417E-3</v>
      </c>
      <c r="AJ130" s="14">
        <f>IF($AH130&gt;0,INDEX('Ref Z'!O$33:O$1082,$AH130),"")</f>
        <v>3.0000000000000004E-8</v>
      </c>
      <c r="AK130" s="14">
        <f>IF($AH130&gt;0,INDEX('Ref Z'!P$33:P$1082,$AH130),"")</f>
        <v>5.5775332656753879E-6</v>
      </c>
      <c r="AL130" s="14">
        <f>IF($AH130&gt;0,INDEX('Ref Z'!Q$33:Q$1082,$AH130),"")</f>
        <v>1.5000000000000002E-7</v>
      </c>
      <c r="AM130" s="14">
        <f t="shared" si="93"/>
        <v>3.00208831944873E-3</v>
      </c>
      <c r="AN130" s="14">
        <f t="shared" si="112"/>
        <v>3.0001242598758931E-8</v>
      </c>
      <c r="AO130" s="13">
        <f t="shared" si="113"/>
        <v>1.8578855386235796E-3</v>
      </c>
      <c r="AP130" s="13">
        <f t="shared" si="114"/>
        <v>4.9965136103137624E-5</v>
      </c>
      <c r="AR130" s="14" t="str">
        <f t="shared" si="94"/>
        <v>200Hz10m3m</v>
      </c>
      <c r="AS130" s="14">
        <f t="shared" si="95"/>
        <v>1.2877242059434676E-7</v>
      </c>
      <c r="AT130" s="14">
        <f t="shared" si="96"/>
        <v>1.3143538878326875E-3</v>
      </c>
      <c r="AU130" s="14">
        <f t="shared" si="97"/>
        <v>3.0043105295893204E-7</v>
      </c>
      <c r="AV130" s="14">
        <f t="shared" si="98"/>
        <v>3.7855333770583752E-3</v>
      </c>
      <c r="AX130" s="14" t="str">
        <f t="shared" si="99"/>
        <v>200Hz10m</v>
      </c>
      <c r="AY130" s="14" t="str">
        <f t="shared" si="100"/>
        <v>200Hz10m</v>
      </c>
      <c r="AZ130" s="14">
        <f t="shared" si="101"/>
        <v>86</v>
      </c>
      <c r="BB130" s="42">
        <f t="shared" si="115"/>
        <v>1.0000430769890687</v>
      </c>
      <c r="BC130" s="43">
        <f t="shared" si="116"/>
        <v>6.2595217000235826E-4</v>
      </c>
      <c r="BD130" s="43">
        <f t="shared" si="102"/>
        <v>9.9998464424375924E-5</v>
      </c>
      <c r="BE130" s="42">
        <f t="shared" si="103"/>
        <v>1.3690444072421645E-3</v>
      </c>
      <c r="BF130" t="str">
        <f t="shared" si="117"/>
        <v>OK</v>
      </c>
    </row>
    <row r="131" spans="1:58" x14ac:dyDescent="0.25">
      <c r="A131" s="8">
        <f t="shared" ref="A131:B131" si="156">A130</f>
        <v>10</v>
      </c>
      <c r="B131" s="44" t="str">
        <f t="shared" si="156"/>
        <v>m</v>
      </c>
      <c r="C131" s="10">
        <f t="shared" si="130"/>
        <v>500</v>
      </c>
      <c r="D131" s="7">
        <f t="shared" ref="D131:E131" si="157">D130</f>
        <v>3</v>
      </c>
      <c r="E131" s="7" t="str">
        <f t="shared" si="157"/>
        <v>m</v>
      </c>
      <c r="F131" s="7">
        <v>3.0080972414536338</v>
      </c>
      <c r="G131" s="7">
        <v>1.0073820162203478E-3</v>
      </c>
      <c r="H131" s="7">
        <v>1.2044945980377843E-2</v>
      </c>
      <c r="I131" s="7">
        <v>6.1560512722314895E-5</v>
      </c>
      <c r="J131" s="8" t="s">
        <v>3</v>
      </c>
      <c r="L131" s="8">
        <v>-6.1741355540187177E-4</v>
      </c>
      <c r="M131" s="8">
        <v>1.8272433032363112E-3</v>
      </c>
      <c r="N131" s="8">
        <v>-1.5458042892239746E-3</v>
      </c>
      <c r="O131" s="8">
        <v>1.6200873579711724E-4</v>
      </c>
      <c r="P131" s="8" t="s">
        <v>3</v>
      </c>
      <c r="Q131" s="56" t="str">
        <f t="shared" si="85"/>
        <v>OK</v>
      </c>
      <c r="S131" s="12">
        <f t="shared" si="86"/>
        <v>0.01</v>
      </c>
      <c r="T131" s="11">
        <f t="shared" si="87"/>
        <v>500</v>
      </c>
      <c r="U131" s="11" t="str">
        <f t="shared" si="88"/>
        <v>Hz</v>
      </c>
      <c r="V131" s="12">
        <f t="shared" si="89"/>
        <v>3.0000000000000001E-3</v>
      </c>
      <c r="W131" s="12">
        <f t="shared" si="90"/>
        <v>1E-3</v>
      </c>
      <c r="X131" s="13">
        <f t="shared" si="106"/>
        <v>3.0087146550090357E-3</v>
      </c>
      <c r="Y131" s="13">
        <f t="shared" si="107"/>
        <v>2.0865369912431746E-6</v>
      </c>
      <c r="Z131" s="13">
        <f t="shared" si="108"/>
        <v>1.3590750269601817E-5</v>
      </c>
      <c r="AA131" s="13">
        <f t="shared" si="109"/>
        <v>1.7331049362694239E-7</v>
      </c>
      <c r="AB131" s="13">
        <f t="shared" si="131"/>
        <v>3.0087453504341359E-3</v>
      </c>
      <c r="AC131" s="14">
        <f t="shared" si="110"/>
        <v>2.0865158511141596E-6</v>
      </c>
      <c r="AD131" s="13">
        <f t="shared" si="91"/>
        <v>4.5170976286675532E-3</v>
      </c>
      <c r="AE131" s="13">
        <f t="shared" si="111"/>
        <v>5.7686775671927977E-5</v>
      </c>
      <c r="AG131" s="14" t="str">
        <f t="shared" si="92"/>
        <v>500Hz3m</v>
      </c>
      <c r="AH131" s="12">
        <f>IFERROR(MATCH(AG131,'Ref Z'!$S$33:$S$1082,0),0)</f>
        <v>51</v>
      </c>
      <c r="AI131" s="14">
        <f>IF($AH131&gt;0,INDEX('Ref Z'!N$33:N$1082,$AH131),"")</f>
        <v>3.0089207423941553E-3</v>
      </c>
      <c r="AJ131" s="14">
        <f>IF($AH131&gt;0,INDEX('Ref Z'!O$33:O$1082,$AH131),"")</f>
        <v>4.7434164902525701E-8</v>
      </c>
      <c r="AK131" s="14">
        <f>IF($AH131&gt;0,INDEX('Ref Z'!P$33:P$1082,$AH131),"")</f>
        <v>1.3892563130095828E-5</v>
      </c>
      <c r="AL131" s="14">
        <f>IF($AH131&gt;0,INDEX('Ref Z'!Q$33:Q$1082,$AH131),"")</f>
        <v>1.5000000000000002E-7</v>
      </c>
      <c r="AM131" s="14">
        <f t="shared" si="93"/>
        <v>3.0089528140733808E-3</v>
      </c>
      <c r="AN131" s="14">
        <f t="shared" si="112"/>
        <v>4.7438714960677783E-8</v>
      </c>
      <c r="AO131" s="13">
        <f t="shared" si="113"/>
        <v>4.6170921738794054E-3</v>
      </c>
      <c r="AP131" s="13">
        <f t="shared" si="114"/>
        <v>4.9850752184545693E-5</v>
      </c>
      <c r="AR131" s="14" t="str">
        <f t="shared" si="94"/>
        <v>500Hz10m3m</v>
      </c>
      <c r="AS131" s="14">
        <f t="shared" si="95"/>
        <v>2.0608738511953065E-7</v>
      </c>
      <c r="AT131" s="14">
        <f t="shared" si="96"/>
        <v>2.0147640329990736E-3</v>
      </c>
      <c r="AU131" s="14">
        <f t="shared" si="97"/>
        <v>3.0181286049401066E-7</v>
      </c>
      <c r="AV131" s="14">
        <f t="shared" si="98"/>
        <v>1.2312111681810384E-4</v>
      </c>
      <c r="AX131" s="14" t="str">
        <f t="shared" si="99"/>
        <v>500Hz10m</v>
      </c>
      <c r="AY131" s="14" t="str">
        <f t="shared" si="100"/>
        <v>500Hz10m</v>
      </c>
      <c r="AZ131" s="14">
        <f t="shared" si="101"/>
        <v>87</v>
      </c>
      <c r="BB131" s="42">
        <f t="shared" si="115"/>
        <v>1.0000689535387948</v>
      </c>
      <c r="BC131" s="43">
        <f t="shared" si="116"/>
        <v>1.3869613753646516E-3</v>
      </c>
      <c r="BD131" s="43">
        <f t="shared" si="102"/>
        <v>9.9994545211852179E-5</v>
      </c>
      <c r="BE131" s="42">
        <f t="shared" si="103"/>
        <v>1.2568275077773543E-4</v>
      </c>
      <c r="BF131" t="str">
        <f t="shared" si="117"/>
        <v>OK</v>
      </c>
    </row>
    <row r="132" spans="1:58" x14ac:dyDescent="0.25">
      <c r="A132" s="8">
        <f t="shared" ref="A132:B132" si="158">A131</f>
        <v>10</v>
      </c>
      <c r="B132" s="44" t="str">
        <f t="shared" si="158"/>
        <v>m</v>
      </c>
      <c r="C132" s="10">
        <f t="shared" si="130"/>
        <v>1000</v>
      </c>
      <c r="D132" s="7">
        <f t="shared" ref="D132:E132" si="159">D131</f>
        <v>3</v>
      </c>
      <c r="E132" s="7" t="str">
        <f t="shared" si="159"/>
        <v>m</v>
      </c>
      <c r="F132" s="7">
        <v>3.0240096336565121</v>
      </c>
      <c r="G132" s="7">
        <v>1.7254363808860344E-3</v>
      </c>
      <c r="H132" s="7">
        <v>2.8934681400035276E-2</v>
      </c>
      <c r="I132" s="7">
        <v>7.1809597943540667E-4</v>
      </c>
      <c r="J132" s="8" t="s">
        <v>3</v>
      </c>
      <c r="L132" s="8">
        <v>-7.2399534554118514E-4</v>
      </c>
      <c r="M132" s="8">
        <v>9.8926365402037214E-4</v>
      </c>
      <c r="N132" s="8">
        <v>1.6731008704510325E-3</v>
      </c>
      <c r="O132" s="8">
        <v>6.0242037444161833E-4</v>
      </c>
      <c r="P132" s="8" t="s">
        <v>3</v>
      </c>
      <c r="Q132" s="56" t="str">
        <f t="shared" si="85"/>
        <v>OK</v>
      </c>
      <c r="S132" s="12">
        <f t="shared" si="86"/>
        <v>0.01</v>
      </c>
      <c r="T132" s="11">
        <f t="shared" si="87"/>
        <v>1</v>
      </c>
      <c r="U132" s="11" t="str">
        <f t="shared" si="88"/>
        <v>kHz</v>
      </c>
      <c r="V132" s="12">
        <f t="shared" si="89"/>
        <v>3.0000000000000001E-3</v>
      </c>
      <c r="W132" s="12">
        <f t="shared" si="90"/>
        <v>1E-3</v>
      </c>
      <c r="X132" s="13">
        <f t="shared" si="106"/>
        <v>3.0247336290020535E-3</v>
      </c>
      <c r="Y132" s="13">
        <f t="shared" si="107"/>
        <v>1.9889125877350253E-6</v>
      </c>
      <c r="Z132" s="13">
        <f t="shared" si="108"/>
        <v>2.7261580529584245E-5</v>
      </c>
      <c r="AA132" s="13">
        <f t="shared" si="109"/>
        <v>9.3732179278179359E-7</v>
      </c>
      <c r="AB132" s="13">
        <f t="shared" si="131"/>
        <v>3.0248564792711907E-3</v>
      </c>
      <c r="AC132" s="14">
        <f t="shared" si="110"/>
        <v>1.9888497515849822E-6</v>
      </c>
      <c r="AD132" s="13">
        <f t="shared" si="91"/>
        <v>9.0126423471386299E-3</v>
      </c>
      <c r="AE132" s="13">
        <f t="shared" si="111"/>
        <v>3.0991722095916546E-4</v>
      </c>
      <c r="AG132" s="14" t="str">
        <f t="shared" si="92"/>
        <v>1kHz3m</v>
      </c>
      <c r="AH132" s="12">
        <f>IFERROR(MATCH(AG132,'Ref Z'!$S$33:$S$1082,0),0)</f>
        <v>52</v>
      </c>
      <c r="AI132" s="14">
        <f>IF($AH132&gt;0,INDEX('Ref Z'!N$33:N$1082,$AH132),"")</f>
        <v>3.0244428265414698E-3</v>
      </c>
      <c r="AJ132" s="14">
        <f>IF($AH132&gt;0,INDEX('Ref Z'!O$33:O$1082,$AH132),"")</f>
        <v>1.3416407864998741E-7</v>
      </c>
      <c r="AK132" s="14">
        <f>IF($AH132&gt;0,INDEX('Ref Z'!P$33:P$1082,$AH132),"")</f>
        <v>2.7559773124831931E-5</v>
      </c>
      <c r="AL132" s="14">
        <f>IF($AH132&gt;0,INDEX('Ref Z'!Q$33:Q$1082,$AH132),"")</f>
        <v>3.0000000000000004E-7</v>
      </c>
      <c r="AM132" s="14">
        <f t="shared" si="93"/>
        <v>3.0245683910457119E-3</v>
      </c>
      <c r="AN132" s="14">
        <f t="shared" si="112"/>
        <v>1.3418635554468684E-7</v>
      </c>
      <c r="AO132" s="13">
        <f t="shared" si="113"/>
        <v>9.1120949993097212E-3</v>
      </c>
      <c r="AP132" s="13">
        <f t="shared" si="114"/>
        <v>9.9184411688423956E-5</v>
      </c>
      <c r="AR132" s="14" t="str">
        <f t="shared" si="94"/>
        <v>1kHz10m3m</v>
      </c>
      <c r="AS132" s="14">
        <f t="shared" si="95"/>
        <v>-2.9080246058367162E-7</v>
      </c>
      <c r="AT132" s="14">
        <f t="shared" si="96"/>
        <v>3.450872764380105E-3</v>
      </c>
      <c r="AU132" s="14">
        <f t="shared" si="97"/>
        <v>2.9819259524768545E-7</v>
      </c>
      <c r="AV132" s="14">
        <f t="shared" si="98"/>
        <v>1.436191990203672E-3</v>
      </c>
      <c r="AX132" s="14" t="str">
        <f t="shared" si="99"/>
        <v>1kHz10m</v>
      </c>
      <c r="AY132" s="14" t="str">
        <f t="shared" si="100"/>
        <v>1kHz10m</v>
      </c>
      <c r="AZ132" s="14">
        <f t="shared" si="101"/>
        <v>88</v>
      </c>
      <c r="BB132" s="42">
        <f t="shared" si="115"/>
        <v>0.99990475970431891</v>
      </c>
      <c r="BC132" s="43">
        <f t="shared" si="116"/>
        <v>1.3158777421508976E-3</v>
      </c>
      <c r="BD132" s="43">
        <f t="shared" si="102"/>
        <v>9.945265217109131E-5</v>
      </c>
      <c r="BE132" s="42">
        <f t="shared" si="103"/>
        <v>6.2771990800849034E-4</v>
      </c>
      <c r="BF132" t="str">
        <f t="shared" si="117"/>
        <v>OK</v>
      </c>
    </row>
    <row r="133" spans="1:58" x14ac:dyDescent="0.25">
      <c r="A133" s="8">
        <f t="shared" ref="A133:B133" si="160">A132</f>
        <v>10</v>
      </c>
      <c r="B133" s="44" t="str">
        <f t="shared" si="160"/>
        <v>m</v>
      </c>
      <c r="C133" s="10">
        <f t="shared" si="130"/>
        <v>2000</v>
      </c>
      <c r="D133" s="7">
        <f t="shared" ref="D133:E133" si="161">D132</f>
        <v>3</v>
      </c>
      <c r="E133" s="7" t="str">
        <f t="shared" si="161"/>
        <v>m</v>
      </c>
      <c r="F133" s="7">
        <v>3.0695177239771096</v>
      </c>
      <c r="G133" s="7">
        <v>1.0129332832469545E-3</v>
      </c>
      <c r="H133" s="7">
        <v>5.6457085182932479E-2</v>
      </c>
      <c r="I133" s="7">
        <v>8.7338386767766727E-4</v>
      </c>
      <c r="J133" s="8" t="s">
        <v>3</v>
      </c>
      <c r="L133" s="8">
        <v>-1.0148838205813575E-3</v>
      </c>
      <c r="M133" s="8">
        <v>8.5901777280587301E-4</v>
      </c>
      <c r="N133" s="8">
        <v>1.7826746286481363E-3</v>
      </c>
      <c r="O133" s="8">
        <v>1.5922717236824665E-3</v>
      </c>
      <c r="P133" s="8" t="s">
        <v>3</v>
      </c>
      <c r="Q133" s="56" t="str">
        <f t="shared" si="85"/>
        <v>OK</v>
      </c>
      <c r="S133" s="12">
        <f t="shared" si="86"/>
        <v>0.01</v>
      </c>
      <c r="T133" s="11">
        <f t="shared" si="87"/>
        <v>2</v>
      </c>
      <c r="U133" s="11" t="str">
        <f t="shared" si="88"/>
        <v>kHz</v>
      </c>
      <c r="V133" s="12">
        <f t="shared" si="89"/>
        <v>3.0000000000000001E-3</v>
      </c>
      <c r="W133" s="12">
        <f t="shared" si="90"/>
        <v>1E-3</v>
      </c>
      <c r="X133" s="13">
        <f t="shared" si="106"/>
        <v>3.070532607797691E-3</v>
      </c>
      <c r="Y133" s="13">
        <f t="shared" si="107"/>
        <v>1.3281360511279774E-6</v>
      </c>
      <c r="Z133" s="13">
        <f t="shared" si="108"/>
        <v>5.4674410554284341E-5</v>
      </c>
      <c r="AA133" s="13">
        <f t="shared" si="109"/>
        <v>1.8160750596708098E-6</v>
      </c>
      <c r="AB133" s="13">
        <f t="shared" si="131"/>
        <v>3.0710193400104711E-3</v>
      </c>
      <c r="AC133" s="14">
        <f t="shared" si="110"/>
        <v>1.3283191045554015E-6</v>
      </c>
      <c r="AD133" s="13">
        <f t="shared" si="91"/>
        <v>1.7804283584899071E-2</v>
      </c>
      <c r="AE133" s="13">
        <f t="shared" si="111"/>
        <v>5.9131544722356105E-4</v>
      </c>
      <c r="AG133" s="14" t="str">
        <f t="shared" si="92"/>
        <v>2kHz3m</v>
      </c>
      <c r="AH133" s="12">
        <f>IFERROR(MATCH(AG133,'Ref Z'!$S$33:$S$1082,0),0)</f>
        <v>53</v>
      </c>
      <c r="AI133" s="14">
        <f>IF($AH133&gt;0,INDEX('Ref Z'!N$33:N$1082,$AH133),"")</f>
        <v>3.070608531570691E-3</v>
      </c>
      <c r="AJ133" s="14">
        <f>IF($AH133&gt;0,INDEX('Ref Z'!O$33:O$1082,$AH133),"")</f>
        <v>3.7947331922020561E-7</v>
      </c>
      <c r="AK133" s="14">
        <f>IF($AH133&gt;0,INDEX('Ref Z'!P$33:P$1082,$AH133),"")</f>
        <v>5.4981951551409344E-5</v>
      </c>
      <c r="AL133" s="14">
        <f>IF($AH133&gt;0,INDEX('Ref Z'!Q$33:Q$1082,$AH133),"")</f>
        <v>6.0000000000000008E-7</v>
      </c>
      <c r="AM133" s="14">
        <f t="shared" si="93"/>
        <v>3.0711007422667067E-3</v>
      </c>
      <c r="AN133" s="14">
        <f t="shared" si="112"/>
        <v>3.7956452922841997E-7</v>
      </c>
      <c r="AO133" s="13">
        <f t="shared" si="113"/>
        <v>1.7903967894710104E-2</v>
      </c>
      <c r="AP133" s="13">
        <f t="shared" si="114"/>
        <v>1.9535090326479543E-4</v>
      </c>
      <c r="AR133" s="14" t="str">
        <f t="shared" si="94"/>
        <v>2kHz10m3m</v>
      </c>
      <c r="AS133" s="14">
        <f t="shared" si="95"/>
        <v>7.5923772999923061E-8</v>
      </c>
      <c r="AT133" s="14">
        <f t="shared" si="96"/>
        <v>2.0258666020342552E-3</v>
      </c>
      <c r="AU133" s="14">
        <f t="shared" si="97"/>
        <v>3.0754099712500298E-7</v>
      </c>
      <c r="AV133" s="14">
        <f t="shared" si="98"/>
        <v>1.746767838402804E-3</v>
      </c>
      <c r="AX133" s="14" t="str">
        <f t="shared" si="99"/>
        <v>2kHz10m</v>
      </c>
      <c r="AY133" s="14" t="str">
        <f t="shared" si="100"/>
        <v>2kHz10m</v>
      </c>
      <c r="AZ133" s="14">
        <f t="shared" si="101"/>
        <v>89</v>
      </c>
      <c r="BB133" s="42">
        <f t="shared" si="115"/>
        <v>1.0000265065918585</v>
      </c>
      <c r="BC133" s="43">
        <f t="shared" si="116"/>
        <v>8.738287689119287E-4</v>
      </c>
      <c r="BD133" s="43">
        <f t="shared" si="102"/>
        <v>9.9684309811033656E-5</v>
      </c>
      <c r="BE133" s="42">
        <f t="shared" si="103"/>
        <v>1.1986566680693732E-3</v>
      </c>
      <c r="BF133" t="str">
        <f t="shared" si="117"/>
        <v>OK</v>
      </c>
    </row>
    <row r="134" spans="1:58" x14ac:dyDescent="0.25">
      <c r="A134" s="8">
        <f t="shared" ref="A134:B134" si="162">A133</f>
        <v>10</v>
      </c>
      <c r="B134" s="44" t="str">
        <f t="shared" si="162"/>
        <v>m</v>
      </c>
      <c r="C134" s="10">
        <f t="shared" si="130"/>
        <v>5000</v>
      </c>
      <c r="D134" s="7">
        <f t="shared" ref="D134:E134" si="163">D133</f>
        <v>3</v>
      </c>
      <c r="E134" s="7" t="str">
        <f t="shared" si="163"/>
        <v>m</v>
      </c>
      <c r="F134" s="7">
        <v>3.2778364962236357</v>
      </c>
      <c r="G134" s="7">
        <v>1.7408120921196669E-3</v>
      </c>
      <c r="H134" s="7">
        <v>0.13838530216285533</v>
      </c>
      <c r="I134" s="7">
        <v>1.0204536554612237E-3</v>
      </c>
      <c r="J134" s="8" t="s">
        <v>3</v>
      </c>
      <c r="L134" s="8">
        <v>-7.882263228229595E-4</v>
      </c>
      <c r="M134" s="8">
        <v>4.2268970748404402E-4</v>
      </c>
      <c r="N134" s="8">
        <v>1.234101072737566E-3</v>
      </c>
      <c r="O134" s="8">
        <v>6.0527527117885385E-4</v>
      </c>
      <c r="P134" s="8" t="s">
        <v>3</v>
      </c>
      <c r="Q134" s="56" t="str">
        <f t="shared" si="85"/>
        <v>OK</v>
      </c>
      <c r="S134" s="12">
        <f t="shared" si="86"/>
        <v>0.01</v>
      </c>
      <c r="T134" s="11">
        <f t="shared" si="87"/>
        <v>5</v>
      </c>
      <c r="U134" s="11" t="str">
        <f t="shared" si="88"/>
        <v>kHz</v>
      </c>
      <c r="V134" s="12">
        <f t="shared" si="89"/>
        <v>3.0000000000000001E-3</v>
      </c>
      <c r="W134" s="12">
        <f t="shared" si="90"/>
        <v>1E-3</v>
      </c>
      <c r="X134" s="13">
        <f t="shared" si="106"/>
        <v>3.2786247225464588E-3</v>
      </c>
      <c r="Y134" s="13">
        <f t="shared" si="107"/>
        <v>1.7913942416126603E-6</v>
      </c>
      <c r="Z134" s="13">
        <f t="shared" si="108"/>
        <v>1.3715120109011777E-4</v>
      </c>
      <c r="AA134" s="13">
        <f t="shared" si="109"/>
        <v>1.1864585188049384E-6</v>
      </c>
      <c r="AB134" s="13">
        <f t="shared" si="131"/>
        <v>3.2814921184201105E-3</v>
      </c>
      <c r="AC134" s="14">
        <f t="shared" si="110"/>
        <v>1.7905157162846066E-6</v>
      </c>
      <c r="AD134" s="13">
        <f t="shared" si="91"/>
        <v>4.1807555243574386E-2</v>
      </c>
      <c r="AE134" s="13">
        <f t="shared" si="111"/>
        <v>3.6196457786619732E-4</v>
      </c>
      <c r="AG134" s="14" t="str">
        <f t="shared" si="92"/>
        <v>5kHz3m</v>
      </c>
      <c r="AH134" s="12">
        <f>IFERROR(MATCH(AG134,'Ref Z'!$S$33:$S$1082,0),0)</f>
        <v>54</v>
      </c>
      <c r="AI134" s="14">
        <f>IF($AH134&gt;0,INDEX('Ref Z'!N$33:N$1082,$AH134),"")</f>
        <v>3.2786199887598752E-3</v>
      </c>
      <c r="AJ134" s="14">
        <f>IF($AH134&gt;0,INDEX('Ref Z'!O$33:O$1082,$AH134),"")</f>
        <v>1.5E-6</v>
      </c>
      <c r="AK134" s="14">
        <f>IF($AH134&gt;0,INDEX('Ref Z'!P$33:P$1082,$AH134),"")</f>
        <v>1.3746959081997623E-4</v>
      </c>
      <c r="AL134" s="14">
        <f>IF($AH134&gt;0,INDEX('Ref Z'!Q$33:Q$1082,$AH134),"")</f>
        <v>1.5E-6</v>
      </c>
      <c r="AM134" s="14">
        <f t="shared" si="93"/>
        <v>3.2815007114270164E-3</v>
      </c>
      <c r="AN134" s="14">
        <f t="shared" si="112"/>
        <v>1.5000000000000002E-6</v>
      </c>
      <c r="AO134" s="13">
        <f t="shared" si="113"/>
        <v>4.1904556401604558E-2</v>
      </c>
      <c r="AP134" s="13">
        <f t="shared" si="114"/>
        <v>4.571079307636961E-4</v>
      </c>
      <c r="AR134" s="14" t="str">
        <f t="shared" si="94"/>
        <v>5kHz10m3m</v>
      </c>
      <c r="AS134" s="14">
        <f t="shared" si="95"/>
        <v>-4.7337865836417914E-9</v>
      </c>
      <c r="AT134" s="14">
        <f t="shared" si="96"/>
        <v>3.4816245073643719E-3</v>
      </c>
      <c r="AU134" s="14">
        <f t="shared" si="97"/>
        <v>3.1838972985845826E-7</v>
      </c>
      <c r="AV134" s="14">
        <f t="shared" si="98"/>
        <v>2.0409078621477978E-3</v>
      </c>
      <c r="AX134" s="14" t="str">
        <f t="shared" si="99"/>
        <v>5kHz10m</v>
      </c>
      <c r="AY134" s="14" t="str">
        <f t="shared" si="100"/>
        <v>5kHz10m</v>
      </c>
      <c r="AZ134" s="14">
        <f t="shared" si="101"/>
        <v>90</v>
      </c>
      <c r="BB134" s="42">
        <f t="shared" si="115"/>
        <v>1.0000026186279276</v>
      </c>
      <c r="BC134" s="43">
        <f t="shared" si="116"/>
        <v>1.183146904162644E-3</v>
      </c>
      <c r="BD134" s="43">
        <f t="shared" si="102"/>
        <v>9.7001158030171619E-5</v>
      </c>
      <c r="BE134" s="42">
        <f t="shared" si="103"/>
        <v>8.5616650418390329E-4</v>
      </c>
      <c r="BF134" t="str">
        <f t="shared" si="117"/>
        <v>OK</v>
      </c>
    </row>
    <row r="135" spans="1:58" ht="19.5" customHeight="1" x14ac:dyDescent="0.25">
      <c r="A135" s="8">
        <v>10</v>
      </c>
      <c r="B135" s="44" t="s">
        <v>3</v>
      </c>
      <c r="C135" s="10">
        <f t="shared" si="130"/>
        <v>0.01</v>
      </c>
      <c r="D135" s="7">
        <v>10</v>
      </c>
      <c r="E135" s="7" t="s">
        <v>3</v>
      </c>
      <c r="F135" s="7">
        <v>10.001431146789049</v>
      </c>
      <c r="G135" s="7">
        <v>1.4811538592339861E-3</v>
      </c>
      <c r="H135" s="7">
        <v>-1.3834851066255858E-3</v>
      </c>
      <c r="I135" s="7">
        <v>1.4191859556274267E-4</v>
      </c>
      <c r="J135" s="8" t="s">
        <v>3</v>
      </c>
      <c r="L135" s="8">
        <v>1.2328747492256363E-3</v>
      </c>
      <c r="M135" s="8">
        <v>8.4687573174442859E-4</v>
      </c>
      <c r="N135" s="8">
        <v>6.2425392128868419E-4</v>
      </c>
      <c r="O135" s="8">
        <v>8.744182559171853E-4</v>
      </c>
      <c r="P135" s="8" t="s">
        <v>3</v>
      </c>
      <c r="Q135" s="56" t="str">
        <f t="shared" si="85"/>
        <v>OK</v>
      </c>
      <c r="S135" s="12">
        <f t="shared" si="86"/>
        <v>0.01</v>
      </c>
      <c r="T135" s="11">
        <f t="shared" si="87"/>
        <v>10</v>
      </c>
      <c r="U135" s="11" t="str">
        <f t="shared" si="88"/>
        <v>mHz</v>
      </c>
      <c r="V135" s="12">
        <f t="shared" si="89"/>
        <v>0.01</v>
      </c>
      <c r="W135" s="12">
        <f t="shared" si="90"/>
        <v>1E-3</v>
      </c>
      <c r="X135" s="13">
        <f t="shared" si="106"/>
        <v>1.0000198272039823E-2</v>
      </c>
      <c r="Y135" s="13">
        <f t="shared" si="107"/>
        <v>1.70616976287279E-6</v>
      </c>
      <c r="Z135" s="13">
        <f t="shared" si="108"/>
        <v>-2.0077390279142701E-6</v>
      </c>
      <c r="AA135" s="13">
        <f t="shared" si="109"/>
        <v>8.8586013232775831E-7</v>
      </c>
      <c r="AB135" s="13">
        <f>SUMSQ(X135,Z135)^0.5</f>
        <v>1.0000198473586625E-2</v>
      </c>
      <c r="AC135" s="14">
        <f t="shared" si="110"/>
        <v>1.7061697377560733E-6</v>
      </c>
      <c r="AD135" s="13">
        <f t="shared" si="91"/>
        <v>-2.0076991938764612E-4</v>
      </c>
      <c r="AE135" s="13">
        <f t="shared" si="111"/>
        <v>8.8584259906685994E-5</v>
      </c>
      <c r="AG135" s="14" t="str">
        <f t="shared" si="92"/>
        <v>10mHz10m</v>
      </c>
      <c r="AH135" s="12">
        <f>IFERROR(MATCH(AG135,'Ref Z'!$S$33:$S$1082,0),0)</f>
        <v>55</v>
      </c>
      <c r="AI135" s="14">
        <f>IF($AH135&gt;0,INDEX('Ref Z'!N$33:N$1082,$AH135),"")</f>
        <v>1.0001102785446383E-2</v>
      </c>
      <c r="AJ135" s="14">
        <f>IF($AH135&gt;0,INDEX('Ref Z'!O$33:O$1082,$AH135),"")</f>
        <v>1.0000000000000001E-7</v>
      </c>
      <c r="AK135" s="14">
        <f>IF($AH135&gt;0,INDEX('Ref Z'!P$33:P$1082,$AH135),"")</f>
        <v>-1.2341469449494659E-6</v>
      </c>
      <c r="AL135" s="14">
        <f>IF($AH135&gt;0,INDEX('Ref Z'!Q$33:Q$1082,$AH135),"")</f>
        <v>5.0000000000000008E-7</v>
      </c>
      <c r="AM135" s="14">
        <f t="shared" si="93"/>
        <v>1.0001102861593919E-2</v>
      </c>
      <c r="AN135" s="14">
        <f t="shared" si="112"/>
        <v>1.000000182733917E-7</v>
      </c>
      <c r="AO135" s="13">
        <f t="shared" si="113"/>
        <v>-1.2340108537639858E-4</v>
      </c>
      <c r="AP135" s="13">
        <f t="shared" si="114"/>
        <v>4.9994485934687633E-5</v>
      </c>
      <c r="AR135" s="14" t="str">
        <f t="shared" si="94"/>
        <v>10mHz10m10m</v>
      </c>
      <c r="AS135" s="14">
        <f t="shared" si="95"/>
        <v>9.0451340655980927E-7</v>
      </c>
      <c r="AT135" s="14">
        <f t="shared" si="96"/>
        <v>2.9623077201558451E-3</v>
      </c>
      <c r="AU135" s="14">
        <f t="shared" si="97"/>
        <v>7.7359208296480416E-7</v>
      </c>
      <c r="AV135" s="14">
        <f t="shared" si="98"/>
        <v>2.8383763151845331E-4</v>
      </c>
      <c r="AX135" s="14" t="str">
        <f t="shared" si="99"/>
        <v>10mHz10m</v>
      </c>
      <c r="AY135" s="14" t="str">
        <f t="shared" si="100"/>
        <v>10mHz10m</v>
      </c>
      <c r="AZ135" s="14">
        <f t="shared" si="101"/>
        <v>73</v>
      </c>
      <c r="BB135" s="42">
        <f t="shared" si="115"/>
        <v>1.0000904370057937</v>
      </c>
      <c r="BC135" s="43">
        <f t="shared" si="116"/>
        <v>3.4134279781160141E-4</v>
      </c>
      <c r="BD135" s="43">
        <f t="shared" si="102"/>
        <v>7.7368834011247537E-5</v>
      </c>
      <c r="BE135" s="42">
        <f t="shared" si="103"/>
        <v>1.840872973258472E-4</v>
      </c>
      <c r="BF135" t="str">
        <f t="shared" si="117"/>
        <v>OK</v>
      </c>
    </row>
    <row r="136" spans="1:58" x14ac:dyDescent="0.25">
      <c r="A136" s="8">
        <f>A135</f>
        <v>10</v>
      </c>
      <c r="B136" s="44" t="str">
        <f>B135</f>
        <v>m</v>
      </c>
      <c r="C136" s="10">
        <f t="shared" ref="C136:C188" si="164">C118</f>
        <v>0.02</v>
      </c>
      <c r="D136" s="7">
        <f>D135</f>
        <v>10</v>
      </c>
      <c r="E136" s="7" t="str">
        <f>E135</f>
        <v>m</v>
      </c>
      <c r="F136" s="7">
        <v>9.9976869566288418</v>
      </c>
      <c r="G136" s="7">
        <v>1.1214722817802453E-3</v>
      </c>
      <c r="H136" s="7">
        <v>-1.8829310463179994E-3</v>
      </c>
      <c r="I136" s="7">
        <v>6.309603189405572E-4</v>
      </c>
      <c r="J136" s="8" t="s">
        <v>3</v>
      </c>
      <c r="L136" s="8">
        <v>-1.9064384031032067E-3</v>
      </c>
      <c r="M136" s="8">
        <v>1.1360147133956523E-3</v>
      </c>
      <c r="N136" s="8">
        <v>5.9866361559352801E-4</v>
      </c>
      <c r="O136" s="8">
        <v>1.9515301095389642E-3</v>
      </c>
      <c r="P136" s="8" t="s">
        <v>3</v>
      </c>
      <c r="Q136" s="56" t="str">
        <f t="shared" si="85"/>
        <v>OK</v>
      </c>
      <c r="S136" s="12">
        <f t="shared" si="86"/>
        <v>0.01</v>
      </c>
      <c r="T136" s="11">
        <f t="shared" si="87"/>
        <v>20</v>
      </c>
      <c r="U136" s="11" t="str">
        <f t="shared" si="88"/>
        <v>mHz</v>
      </c>
      <c r="V136" s="12">
        <f t="shared" si="89"/>
        <v>0.01</v>
      </c>
      <c r="W136" s="12">
        <f t="shared" si="90"/>
        <v>1E-3</v>
      </c>
      <c r="X136" s="13">
        <f t="shared" si="106"/>
        <v>9.9995933950319457E-3</v>
      </c>
      <c r="Y136" s="13">
        <f t="shared" si="107"/>
        <v>1.5963174834138716E-6</v>
      </c>
      <c r="Z136" s="13">
        <f t="shared" si="108"/>
        <v>-2.4815946619115274E-6</v>
      </c>
      <c r="AA136" s="13">
        <f t="shared" si="109"/>
        <v>2.0509950493637796E-6</v>
      </c>
      <c r="AB136" s="13">
        <f t="shared" ref="AB136:AB152" si="165">SUMSQ(X136,Z136)^0.5</f>
        <v>9.9995937029600645E-3</v>
      </c>
      <c r="AC136" s="14">
        <f t="shared" si="110"/>
        <v>1.5963175154046067E-6</v>
      </c>
      <c r="AD136" s="13">
        <f t="shared" si="91"/>
        <v>-2.4816955179386181E-4</v>
      </c>
      <c r="AE136" s="13">
        <f t="shared" si="111"/>
        <v>2.0510783591715537E-4</v>
      </c>
      <c r="AG136" s="14" t="str">
        <f t="shared" si="92"/>
        <v>20mHz10m</v>
      </c>
      <c r="AH136" s="12">
        <f>IFERROR(MATCH(AG136,'Ref Z'!$S$33:$S$1082,0),0)</f>
        <v>56</v>
      </c>
      <c r="AI136" s="14">
        <f>IF($AH136&gt;0,INDEX('Ref Z'!N$33:N$1082,$AH136),"")</f>
        <v>1.0000286433222302E-2</v>
      </c>
      <c r="AJ136" s="14">
        <f>IF($AH136&gt;0,INDEX('Ref Z'!O$33:O$1082,$AH136),"")</f>
        <v>1.0000000000000001E-7</v>
      </c>
      <c r="AK136" s="14">
        <f>IF($AH136&gt;0,INDEX('Ref Z'!P$33:P$1082,$AH136),"")</f>
        <v>-1.6219481247039896E-6</v>
      </c>
      <c r="AL136" s="14">
        <f>IF($AH136&gt;0,INDEX('Ref Z'!Q$33:Q$1082,$AH136),"")</f>
        <v>5.0000000000000008E-7</v>
      </c>
      <c r="AM136" s="14">
        <f t="shared" si="93"/>
        <v>1.000028656475432E-2</v>
      </c>
      <c r="AN136" s="14">
        <f t="shared" si="112"/>
        <v>1.0000003156677444E-7</v>
      </c>
      <c r="AO136" s="13">
        <f t="shared" si="113"/>
        <v>-1.62190165383016E-4</v>
      </c>
      <c r="AP136" s="13">
        <f t="shared" si="114"/>
        <v>4.9998566585969403E-5</v>
      </c>
      <c r="AR136" s="14" t="str">
        <f t="shared" si="94"/>
        <v>20mHz10m10m</v>
      </c>
      <c r="AS136" s="14">
        <f t="shared" si="95"/>
        <v>6.9303819035665404E-7</v>
      </c>
      <c r="AT136" s="14">
        <f t="shared" si="96"/>
        <v>2.242944565789703E-3</v>
      </c>
      <c r="AU136" s="14">
        <f t="shared" si="97"/>
        <v>8.5964653720753783E-7</v>
      </c>
      <c r="AV136" s="14">
        <f t="shared" si="98"/>
        <v>1.2619207369364682E-3</v>
      </c>
      <c r="AX136" s="14" t="str">
        <f t="shared" si="99"/>
        <v>20mHz10m</v>
      </c>
      <c r="AY136" s="14" t="str">
        <f t="shared" si="100"/>
        <v>20mHz10m</v>
      </c>
      <c r="AZ136" s="14">
        <f t="shared" si="101"/>
        <v>74</v>
      </c>
      <c r="BB136" s="42">
        <f t="shared" si="115"/>
        <v>1.000069288994617</v>
      </c>
      <c r="BC136" s="43">
        <f t="shared" si="116"/>
        <v>3.1941092204298017E-4</v>
      </c>
      <c r="BD136" s="43">
        <f t="shared" si="102"/>
        <v>8.597938641084581E-5</v>
      </c>
      <c r="BE136" s="42">
        <f t="shared" si="103"/>
        <v>4.1325144171451664E-4</v>
      </c>
      <c r="BF136" t="str">
        <f t="shared" si="117"/>
        <v>OK</v>
      </c>
    </row>
    <row r="137" spans="1:58" x14ac:dyDescent="0.25">
      <c r="A137" s="8">
        <f t="shared" ref="A137:B137" si="166">A136</f>
        <v>10</v>
      </c>
      <c r="B137" s="44" t="str">
        <f t="shared" si="166"/>
        <v>m</v>
      </c>
      <c r="C137" s="10">
        <f t="shared" si="164"/>
        <v>0.05</v>
      </c>
      <c r="D137" s="7">
        <f t="shared" ref="D137:E137" si="167">D136</f>
        <v>10</v>
      </c>
      <c r="E137" s="7" t="str">
        <f t="shared" si="167"/>
        <v>m</v>
      </c>
      <c r="F137" s="7">
        <v>9.9990880547598469</v>
      </c>
      <c r="G137" s="7">
        <v>2.8069650627125423E-4</v>
      </c>
      <c r="H137" s="7">
        <v>5.672327834742284E-4</v>
      </c>
      <c r="I137" s="7">
        <v>7.2324909552943823E-4</v>
      </c>
      <c r="J137" s="8" t="s">
        <v>3</v>
      </c>
      <c r="L137" s="8">
        <v>-1.9768693582966285E-3</v>
      </c>
      <c r="M137" s="8">
        <v>1.1821815595956491E-3</v>
      </c>
      <c r="N137" s="8">
        <v>8.8370005189637171E-4</v>
      </c>
      <c r="O137" s="8">
        <v>1.8994973716355868E-4</v>
      </c>
      <c r="P137" s="8" t="s">
        <v>3</v>
      </c>
      <c r="Q137" s="56" t="str">
        <f t="shared" si="85"/>
        <v>OK</v>
      </c>
      <c r="S137" s="12">
        <f t="shared" si="86"/>
        <v>0.01</v>
      </c>
      <c r="T137" s="11">
        <f t="shared" si="87"/>
        <v>50</v>
      </c>
      <c r="U137" s="11" t="str">
        <f t="shared" si="88"/>
        <v>mHz</v>
      </c>
      <c r="V137" s="12">
        <f t="shared" si="89"/>
        <v>0.01</v>
      </c>
      <c r="W137" s="12">
        <f t="shared" si="90"/>
        <v>1E-3</v>
      </c>
      <c r="X137" s="13">
        <f t="shared" si="106"/>
        <v>1.0001064924118144E-2</v>
      </c>
      <c r="Y137" s="13">
        <f t="shared" si="107"/>
        <v>1.2150488749350332E-6</v>
      </c>
      <c r="Z137" s="13">
        <f t="shared" si="108"/>
        <v>-3.1646726842214329E-7</v>
      </c>
      <c r="AA137" s="13">
        <f t="shared" si="109"/>
        <v>7.4777680950445059E-7</v>
      </c>
      <c r="AB137" s="13">
        <f t="shared" si="165"/>
        <v>1.0001064929125187E-2</v>
      </c>
      <c r="AC137" s="14">
        <f t="shared" si="110"/>
        <v>1.2150488745571193E-6</v>
      </c>
      <c r="AD137" s="13">
        <f t="shared" si="91"/>
        <v>-3.1643357054241074E-5</v>
      </c>
      <c r="AE137" s="13">
        <f t="shared" si="111"/>
        <v>7.4769718566753221E-5</v>
      </c>
      <c r="AG137" s="14" t="str">
        <f t="shared" si="92"/>
        <v>50mHz10m</v>
      </c>
      <c r="AH137" s="12">
        <f>IFERROR(MATCH(AG137,'Ref Z'!$S$33:$S$1082,0),0)</f>
        <v>57</v>
      </c>
      <c r="AI137" s="14">
        <f>IF($AH137&gt;0,INDEX('Ref Z'!N$33:N$1082,$AH137),"")</f>
        <v>1.0000386316867074E-2</v>
      </c>
      <c r="AJ137" s="14">
        <f>IF($AH137&gt;0,INDEX('Ref Z'!O$33:O$1082,$AH137),"")</f>
        <v>1.0000000000000001E-7</v>
      </c>
      <c r="AK137" s="14">
        <f>IF($AH137&gt;0,INDEX('Ref Z'!P$33:P$1082,$AH137),"")</f>
        <v>7.5712248672535474E-8</v>
      </c>
      <c r="AL137" s="14">
        <f>IF($AH137&gt;0,INDEX('Ref Z'!Q$33:Q$1082,$AH137),"")</f>
        <v>5.0000000000000008E-7</v>
      </c>
      <c r="AM137" s="14">
        <f t="shared" si="93"/>
        <v>1.000038631715368E-2</v>
      </c>
      <c r="AN137" s="14">
        <f t="shared" si="112"/>
        <v>1.0000000006878283E-7</v>
      </c>
      <c r="AO137" s="13">
        <f t="shared" si="113"/>
        <v>7.5709323892207456E-6</v>
      </c>
      <c r="AP137" s="13">
        <f t="shared" si="114"/>
        <v>4.9998068487473591E-5</v>
      </c>
      <c r="AR137" s="14" t="str">
        <f t="shared" si="94"/>
        <v>50mHz10m10m</v>
      </c>
      <c r="AS137" s="14">
        <f t="shared" si="95"/>
        <v>-6.7860725106935749E-7</v>
      </c>
      <c r="AT137" s="14">
        <f t="shared" si="96"/>
        <v>5.6139302144892487E-4</v>
      </c>
      <c r="AU137" s="14">
        <f t="shared" si="97"/>
        <v>3.9217951709467875E-7</v>
      </c>
      <c r="AV137" s="14">
        <f t="shared" si="98"/>
        <v>1.4464982774744675E-3</v>
      </c>
      <c r="AX137" s="14" t="str">
        <f t="shared" si="99"/>
        <v>50mHz10m</v>
      </c>
      <c r="AY137" s="14" t="str">
        <f t="shared" si="100"/>
        <v>50mHz10m</v>
      </c>
      <c r="AZ137" s="14">
        <f t="shared" si="101"/>
        <v>75</v>
      </c>
      <c r="BB137" s="42">
        <f t="shared" si="115"/>
        <v>0.9999321460288163</v>
      </c>
      <c r="BC137" s="43">
        <f t="shared" si="116"/>
        <v>2.4320604545477372E-4</v>
      </c>
      <c r="BD137" s="43">
        <f t="shared" si="102"/>
        <v>3.9214289443461821E-5</v>
      </c>
      <c r="BE137" s="42">
        <f t="shared" si="103"/>
        <v>1.5767640949325307E-4</v>
      </c>
      <c r="BF137" t="str">
        <f t="shared" si="117"/>
        <v>OK</v>
      </c>
    </row>
    <row r="138" spans="1:58" x14ac:dyDescent="0.25">
      <c r="A138" s="8">
        <f t="shared" ref="A138:B138" si="168">A137</f>
        <v>10</v>
      </c>
      <c r="B138" s="44" t="str">
        <f t="shared" si="168"/>
        <v>m</v>
      </c>
      <c r="C138" s="10">
        <f t="shared" si="164"/>
        <v>0.1</v>
      </c>
      <c r="D138" s="7">
        <f t="shared" ref="D138:E138" si="169">D137</f>
        <v>10</v>
      </c>
      <c r="E138" s="7" t="str">
        <f t="shared" si="169"/>
        <v>m</v>
      </c>
      <c r="F138" s="7">
        <v>9.9988143508109371</v>
      </c>
      <c r="G138" s="7">
        <v>9.3466842100096159E-5</v>
      </c>
      <c r="H138" s="7">
        <v>1.2619559864371186E-5</v>
      </c>
      <c r="I138" s="7">
        <v>6.541635554170558E-4</v>
      </c>
      <c r="J138" s="8" t="s">
        <v>3</v>
      </c>
      <c r="L138" s="8">
        <v>-1.488145015022488E-3</v>
      </c>
      <c r="M138" s="8">
        <v>1.6431167815985504E-3</v>
      </c>
      <c r="N138" s="8">
        <v>-9.548051805615154E-6</v>
      </c>
      <c r="O138" s="8">
        <v>3.6807180671908409E-4</v>
      </c>
      <c r="P138" s="8" t="s">
        <v>3</v>
      </c>
      <c r="Q138" s="56" t="str">
        <f t="shared" si="85"/>
        <v>OK</v>
      </c>
      <c r="S138" s="12">
        <f t="shared" si="86"/>
        <v>0.01</v>
      </c>
      <c r="T138" s="11">
        <f t="shared" si="87"/>
        <v>100</v>
      </c>
      <c r="U138" s="11" t="str">
        <f t="shared" si="88"/>
        <v>mHz</v>
      </c>
      <c r="V138" s="12">
        <f t="shared" si="89"/>
        <v>0.01</v>
      </c>
      <c r="W138" s="12">
        <f t="shared" si="90"/>
        <v>1E-3</v>
      </c>
      <c r="X138" s="13">
        <f t="shared" si="106"/>
        <v>1.0000302495825959E-2</v>
      </c>
      <c r="Y138" s="13">
        <f t="shared" si="107"/>
        <v>1.6457730124603888E-6</v>
      </c>
      <c r="Z138" s="13">
        <f t="shared" si="108"/>
        <v>2.2167611669986341E-8</v>
      </c>
      <c r="AA138" s="13">
        <f t="shared" si="109"/>
        <v>7.5060429797419513E-7</v>
      </c>
      <c r="AB138" s="13">
        <f t="shared" si="165"/>
        <v>1.0000302495850528E-2</v>
      </c>
      <c r="AC138" s="14">
        <f t="shared" si="110"/>
        <v>1.6457730124571866E-6</v>
      </c>
      <c r="AD138" s="13">
        <f t="shared" si="91"/>
        <v>2.2166941129233444E-6</v>
      </c>
      <c r="AE138" s="13">
        <f t="shared" si="111"/>
        <v>7.5058159319947411E-5</v>
      </c>
      <c r="AG138" s="14" t="str">
        <f t="shared" si="92"/>
        <v>100mHz10m</v>
      </c>
      <c r="AH138" s="12">
        <f>IFERROR(MATCH(AG138,'Ref Z'!$S$33:$S$1082,0),0)</f>
        <v>58</v>
      </c>
      <c r="AI138" s="14">
        <f>IF($AH138&gt;0,INDEX('Ref Z'!N$33:N$1082,$AH138),"")</f>
        <v>1.0000093774102605E-2</v>
      </c>
      <c r="AJ138" s="14">
        <f>IF($AH138&gt;0,INDEX('Ref Z'!O$33:O$1082,$AH138),"")</f>
        <v>1.0000000000000001E-7</v>
      </c>
      <c r="AK138" s="14">
        <f>IF($AH138&gt;0,INDEX('Ref Z'!P$33:P$1082,$AH138),"")</f>
        <v>4.3356278013632259E-7</v>
      </c>
      <c r="AL138" s="14">
        <f>IF($AH138&gt;0,INDEX('Ref Z'!Q$33:Q$1082,$AH138),"")</f>
        <v>5.0000000000000008E-7</v>
      </c>
      <c r="AM138" s="14">
        <f t="shared" si="93"/>
        <v>1.000009378350135E-2</v>
      </c>
      <c r="AN138" s="14">
        <f t="shared" si="112"/>
        <v>1.0000000225567789E-7</v>
      </c>
      <c r="AO138" s="13">
        <f t="shared" si="113"/>
        <v>4.3355871420672689E-5</v>
      </c>
      <c r="AP138" s="13">
        <f t="shared" si="114"/>
        <v>4.9999531041777758E-5</v>
      </c>
      <c r="AR138" s="14" t="str">
        <f t="shared" si="94"/>
        <v>100mHz10m10m</v>
      </c>
      <c r="AS138" s="14">
        <f t="shared" si="95"/>
        <v>-2.0872172335449635E-7</v>
      </c>
      <c r="AT138" s="14">
        <f t="shared" si="96"/>
        <v>1.8693371094764377E-4</v>
      </c>
      <c r="AU138" s="14">
        <f t="shared" si="97"/>
        <v>4.1139516846633625E-7</v>
      </c>
      <c r="AV138" s="14">
        <f t="shared" si="98"/>
        <v>1.3083272063759638E-3</v>
      </c>
      <c r="AX138" s="14" t="str">
        <f t="shared" si="99"/>
        <v>100mHz10m</v>
      </c>
      <c r="AY138" s="14" t="str">
        <f t="shared" si="100"/>
        <v>100mHz10m</v>
      </c>
      <c r="AZ138" s="14">
        <f t="shared" si="101"/>
        <v>76</v>
      </c>
      <c r="BB138" s="42">
        <f t="shared" si="115"/>
        <v>0.99997912939640932</v>
      </c>
      <c r="BC138" s="43">
        <f t="shared" si="116"/>
        <v>3.2930338344180221E-4</v>
      </c>
      <c r="BD138" s="43">
        <f t="shared" si="102"/>
        <v>4.1139177307749348E-5</v>
      </c>
      <c r="BE138" s="42">
        <f t="shared" si="103"/>
        <v>1.5822408864137006E-4</v>
      </c>
      <c r="BF138" t="str">
        <f t="shared" si="117"/>
        <v>OK</v>
      </c>
    </row>
    <row r="139" spans="1:58" x14ac:dyDescent="0.25">
      <c r="A139" s="8">
        <f t="shared" ref="A139:B139" si="170">A138</f>
        <v>10</v>
      </c>
      <c r="B139" s="44" t="str">
        <f t="shared" si="170"/>
        <v>m</v>
      </c>
      <c r="C139" s="10">
        <f t="shared" si="164"/>
        <v>0.2</v>
      </c>
      <c r="D139" s="7">
        <f t="shared" ref="D139:E139" si="171">D138</f>
        <v>10</v>
      </c>
      <c r="E139" s="7" t="str">
        <f t="shared" si="171"/>
        <v>m</v>
      </c>
      <c r="F139" s="7">
        <v>9.9983372280405529</v>
      </c>
      <c r="G139" s="7">
        <v>1.8327325340711789E-3</v>
      </c>
      <c r="H139" s="7">
        <v>-1.1117791775529857E-4</v>
      </c>
      <c r="I139" s="7">
        <v>2.1938499286564187E-4</v>
      </c>
      <c r="J139" s="8" t="s">
        <v>3</v>
      </c>
      <c r="L139" s="8">
        <v>-6.4898464008654704E-4</v>
      </c>
      <c r="M139" s="8">
        <v>4.0435236984652886E-4</v>
      </c>
      <c r="N139" s="8">
        <v>-1.0155265623690882E-3</v>
      </c>
      <c r="O139" s="8">
        <v>1.4592911486428065E-3</v>
      </c>
      <c r="P139" s="8" t="s">
        <v>3</v>
      </c>
      <c r="Q139" s="56" t="str">
        <f t="shared" si="85"/>
        <v>OK</v>
      </c>
      <c r="S139" s="12">
        <f t="shared" si="86"/>
        <v>0.01</v>
      </c>
      <c r="T139" s="11">
        <f t="shared" si="87"/>
        <v>200</v>
      </c>
      <c r="U139" s="11" t="str">
        <f t="shared" si="88"/>
        <v>mHz</v>
      </c>
      <c r="V139" s="12">
        <f t="shared" si="89"/>
        <v>0.01</v>
      </c>
      <c r="W139" s="12">
        <f t="shared" si="90"/>
        <v>1E-3</v>
      </c>
      <c r="X139" s="13">
        <f t="shared" si="106"/>
        <v>9.9989862126806401E-3</v>
      </c>
      <c r="Y139" s="13">
        <f t="shared" si="107"/>
        <v>1.8768082961356146E-6</v>
      </c>
      <c r="Z139" s="13">
        <f t="shared" si="108"/>
        <v>9.0434864461378964E-7</v>
      </c>
      <c r="AA139" s="13">
        <f t="shared" si="109"/>
        <v>1.4756898155106649E-6</v>
      </c>
      <c r="AB139" s="13">
        <f t="shared" si="165"/>
        <v>9.9989862535771103E-3</v>
      </c>
      <c r="AC139" s="14">
        <f t="shared" si="110"/>
        <v>1.8768082932050511E-6</v>
      </c>
      <c r="AD139" s="13">
        <f t="shared" si="91"/>
        <v>9.0444033316198301E-5</v>
      </c>
      <c r="AE139" s="13">
        <f t="shared" si="111"/>
        <v>1.4758394319322953E-4</v>
      </c>
      <c r="AG139" s="14" t="str">
        <f t="shared" si="92"/>
        <v>200mHz10m</v>
      </c>
      <c r="AH139" s="12">
        <f>IFERROR(MATCH(AG139,'Ref Z'!$S$33:$S$1082,0),0)</f>
        <v>59</v>
      </c>
      <c r="AI139" s="14">
        <f>IF($AH139&gt;0,INDEX('Ref Z'!N$33:N$1082,$AH139),"")</f>
        <v>9.9992615383127266E-3</v>
      </c>
      <c r="AJ139" s="14">
        <f>IF($AH139&gt;0,INDEX('Ref Z'!O$33:O$1082,$AH139),"")</f>
        <v>1.0000000000000001E-7</v>
      </c>
      <c r="AK139" s="14">
        <f>IF($AH139&gt;0,INDEX('Ref Z'!P$33:P$1082,$AH139),"")</f>
        <v>1.1321499457248194E-6</v>
      </c>
      <c r="AL139" s="14">
        <f>IF($AH139&gt;0,INDEX('Ref Z'!Q$33:Q$1082,$AH139),"")</f>
        <v>5.0000000000000008E-7</v>
      </c>
      <c r="AM139" s="14">
        <f t="shared" si="93"/>
        <v>9.9992616024056347E-3</v>
      </c>
      <c r="AN139" s="14">
        <f t="shared" si="112"/>
        <v>1.0000001538343256E-7</v>
      </c>
      <c r="AO139" s="13">
        <f t="shared" si="113"/>
        <v>1.1322335519968628E-4</v>
      </c>
      <c r="AP139" s="13">
        <f t="shared" si="114"/>
        <v>5.0003691952916076E-5</v>
      </c>
      <c r="AR139" s="14" t="str">
        <f t="shared" si="94"/>
        <v>200mHz10m10m</v>
      </c>
      <c r="AS139" s="14">
        <f t="shared" si="95"/>
        <v>2.7532563208650107E-7</v>
      </c>
      <c r="AT139" s="14">
        <f t="shared" si="96"/>
        <v>3.6654650695064411E-3</v>
      </c>
      <c r="AU139" s="14">
        <f t="shared" si="97"/>
        <v>2.2780130111102974E-7</v>
      </c>
      <c r="AV139" s="14">
        <f t="shared" si="98"/>
        <v>4.3877027061849913E-4</v>
      </c>
      <c r="AX139" s="14" t="str">
        <f t="shared" si="99"/>
        <v>200mHz10m</v>
      </c>
      <c r="AY139" s="14" t="str">
        <f t="shared" si="100"/>
        <v>200mHz10m</v>
      </c>
      <c r="AZ139" s="14">
        <f t="shared" si="101"/>
        <v>77</v>
      </c>
      <c r="BB139" s="42">
        <f t="shared" si="115"/>
        <v>1.0000275376744743</v>
      </c>
      <c r="BC139" s="43">
        <f t="shared" si="116"/>
        <v>3.7552256841871258E-4</v>
      </c>
      <c r="BD139" s="43">
        <f t="shared" si="102"/>
        <v>2.2779321883487983E-5</v>
      </c>
      <c r="BE139" s="42">
        <f t="shared" si="103"/>
        <v>2.9937342962055221E-4</v>
      </c>
      <c r="BF139" t="str">
        <f t="shared" si="117"/>
        <v>OK</v>
      </c>
    </row>
    <row r="140" spans="1:58" x14ac:dyDescent="0.25">
      <c r="A140" s="8">
        <f t="shared" ref="A140:B140" si="172">A139</f>
        <v>10</v>
      </c>
      <c r="B140" s="44" t="str">
        <f t="shared" si="172"/>
        <v>m</v>
      </c>
      <c r="C140" s="10">
        <f t="shared" si="164"/>
        <v>0.5</v>
      </c>
      <c r="D140" s="7">
        <f t="shared" ref="D140:E140" si="173">D139</f>
        <v>10</v>
      </c>
      <c r="E140" s="7" t="str">
        <f t="shared" si="173"/>
        <v>m</v>
      </c>
      <c r="F140" s="7">
        <v>9.9988597789724096</v>
      </c>
      <c r="G140" s="7">
        <v>6.1013943378684227E-4</v>
      </c>
      <c r="H140" s="7">
        <v>3.8542699618322588E-4</v>
      </c>
      <c r="I140" s="7">
        <v>1.6790895208469731E-3</v>
      </c>
      <c r="J140" s="8" t="s">
        <v>3</v>
      </c>
      <c r="L140" s="8">
        <v>-1.8445274413089942E-3</v>
      </c>
      <c r="M140" s="8">
        <v>1.6178350406216759E-3</v>
      </c>
      <c r="N140" s="8">
        <v>-2.5706201448852698E-4</v>
      </c>
      <c r="O140" s="8">
        <v>1.3191199687624373E-3</v>
      </c>
      <c r="P140" s="8" t="s">
        <v>3</v>
      </c>
      <c r="Q140" s="56" t="str">
        <f t="shared" si="85"/>
        <v>OK</v>
      </c>
      <c r="S140" s="12">
        <f t="shared" si="86"/>
        <v>0.01</v>
      </c>
      <c r="T140" s="11">
        <f t="shared" si="87"/>
        <v>500</v>
      </c>
      <c r="U140" s="11" t="str">
        <f t="shared" si="88"/>
        <v>mHz</v>
      </c>
      <c r="V140" s="12">
        <f t="shared" si="89"/>
        <v>0.01</v>
      </c>
      <c r="W140" s="12">
        <f t="shared" si="90"/>
        <v>1E-3</v>
      </c>
      <c r="X140" s="13">
        <f t="shared" si="106"/>
        <v>1.0000704306413718E-2</v>
      </c>
      <c r="Y140" s="13">
        <f t="shared" si="107"/>
        <v>1.729063430682943E-6</v>
      </c>
      <c r="Z140" s="13">
        <f t="shared" si="108"/>
        <v>6.4248901067175286E-7</v>
      </c>
      <c r="AA140" s="13">
        <f t="shared" si="109"/>
        <v>2.1352796329768923E-6</v>
      </c>
      <c r="AB140" s="13">
        <f t="shared" si="165"/>
        <v>1.0000704327051871E-2</v>
      </c>
      <c r="AC140" s="14">
        <f t="shared" si="110"/>
        <v>1.7290634325564799E-6</v>
      </c>
      <c r="AD140" s="13">
        <f t="shared" si="91"/>
        <v>6.4244376206162201E-5</v>
      </c>
      <c r="AE140" s="13">
        <f t="shared" si="111"/>
        <v>2.1351292485308795E-4</v>
      </c>
      <c r="AG140" s="14" t="str">
        <f t="shared" si="92"/>
        <v>500mHz10m</v>
      </c>
      <c r="AH140" s="12">
        <f>IFERROR(MATCH(AG140,'Ref Z'!$S$33:$S$1082,0),0)</f>
        <v>60</v>
      </c>
      <c r="AI140" s="14">
        <f>IF($AH140&gt;0,INDEX('Ref Z'!N$33:N$1082,$AH140),"")</f>
        <v>9.9998649342601404E-3</v>
      </c>
      <c r="AJ140" s="14">
        <f>IF($AH140&gt;0,INDEX('Ref Z'!O$33:O$1082,$AH140),"")</f>
        <v>1.0000000000000001E-7</v>
      </c>
      <c r="AK140" s="14">
        <f>IF($AH140&gt;0,INDEX('Ref Z'!P$33:P$1082,$AH140),"")</f>
        <v>5.260401408354495E-7</v>
      </c>
      <c r="AL140" s="14">
        <f>IF($AH140&gt;0,INDEX('Ref Z'!Q$33:Q$1082,$AH140),"")</f>
        <v>5.0000000000000008E-7</v>
      </c>
      <c r="AM140" s="14">
        <f t="shared" si="93"/>
        <v>9.9998649480962376E-3</v>
      </c>
      <c r="AN140" s="14">
        <f t="shared" si="112"/>
        <v>1.0000000332070841E-7</v>
      </c>
      <c r="AO140" s="13">
        <f t="shared" si="113"/>
        <v>5.2604724544626085E-5</v>
      </c>
      <c r="AP140" s="13">
        <f t="shared" si="114"/>
        <v>5.0000675202223392E-5</v>
      </c>
      <c r="AR140" s="14" t="str">
        <f t="shared" si="94"/>
        <v>500mHz10m10m</v>
      </c>
      <c r="AS140" s="14">
        <f t="shared" si="95"/>
        <v>-8.3937215357779427E-7</v>
      </c>
      <c r="AT140" s="14">
        <f t="shared" si="96"/>
        <v>1.2202788716711085E-3</v>
      </c>
      <c r="AU140" s="14">
        <f t="shared" si="97"/>
        <v>-1.1644886983630336E-7</v>
      </c>
      <c r="AV140" s="14">
        <f t="shared" si="98"/>
        <v>3.3581790789164998E-3</v>
      </c>
      <c r="AX140" s="14" t="str">
        <f t="shared" si="99"/>
        <v>500mHz10m</v>
      </c>
      <c r="AY140" s="14" t="str">
        <f t="shared" si="100"/>
        <v>500mHz10m</v>
      </c>
      <c r="AZ140" s="14">
        <f t="shared" si="101"/>
        <v>78</v>
      </c>
      <c r="BB140" s="42">
        <f t="shared" si="115"/>
        <v>0.99991606801599331</v>
      </c>
      <c r="BC140" s="43">
        <f t="shared" si="116"/>
        <v>3.459619155339337E-4</v>
      </c>
      <c r="BD140" s="43">
        <f t="shared" si="102"/>
        <v>-1.1639651661536116E-5</v>
      </c>
      <c r="BE140" s="42">
        <f t="shared" si="103"/>
        <v>4.2994318675606402E-4</v>
      </c>
      <c r="BF140" t="str">
        <f t="shared" si="117"/>
        <v>OK</v>
      </c>
    </row>
    <row r="141" spans="1:58" x14ac:dyDescent="0.25">
      <c r="A141" s="8">
        <f t="shared" ref="A141:B141" si="174">A140</f>
        <v>10</v>
      </c>
      <c r="B141" s="44" t="str">
        <f t="shared" si="174"/>
        <v>m</v>
      </c>
      <c r="C141" s="10">
        <f t="shared" si="164"/>
        <v>1</v>
      </c>
      <c r="D141" s="7">
        <f t="shared" ref="D141:E141" si="175">D140</f>
        <v>10</v>
      </c>
      <c r="E141" s="7" t="str">
        <f t="shared" si="175"/>
        <v>m</v>
      </c>
      <c r="F141" s="7">
        <v>10.002495372873408</v>
      </c>
      <c r="G141" s="7">
        <v>1.9628922567824602E-3</v>
      </c>
      <c r="H141" s="7">
        <v>-3.9957927384906225E-4</v>
      </c>
      <c r="I141" s="7">
        <v>1.1316421548300231E-3</v>
      </c>
      <c r="J141" s="8" t="s">
        <v>3</v>
      </c>
      <c r="L141" s="8">
        <v>1.3670039642648779E-3</v>
      </c>
      <c r="M141" s="8">
        <v>1.5837838746981076E-3</v>
      </c>
      <c r="N141" s="8">
        <v>-7.2856703487217194E-4</v>
      </c>
      <c r="O141" s="8">
        <v>1.9893836511269778E-3</v>
      </c>
      <c r="P141" s="8" t="s">
        <v>3</v>
      </c>
      <c r="Q141" s="56" t="str">
        <f t="shared" ref="Q141:Q172" si="176">IF(AH141=0,"Ref Z spot not found!","OK")</f>
        <v>OK</v>
      </c>
      <c r="S141" s="12">
        <f t="shared" ref="S141:S172" si="177">IF(MID(B141,1,1)="m",0.001,IF(OR(MID(B141,1,1)="u",MID(B141,1,1)="µ"),0.000001,1))*A141</f>
        <v>0.01</v>
      </c>
      <c r="T141" s="11">
        <f t="shared" ref="T141:T172" si="178">IF(U141="mHz",1000,IF(U141="kHz",0.001,1))*C141</f>
        <v>1</v>
      </c>
      <c r="U141" s="11" t="str">
        <f t="shared" ref="U141:U172" si="179">IF(C141&gt;=1000,"kHz",IF(C141&gt;=1,"Hz","mHz"))</f>
        <v>Hz</v>
      </c>
      <c r="V141" s="12">
        <f t="shared" ref="V141:V172" si="180">IF(MID(E141,1,1)="m",0.001,IF(OR(MID(E141,1,1)="u",MID(E141,1,1)="µ"),0.000001,1))*D141</f>
        <v>0.01</v>
      </c>
      <c r="W141" s="12">
        <f t="shared" ref="W141:W172" si="181">IF(MID(P141,1,1)="m",0.001,IF(OR(MID(P141,1,1)="u",MID(P141,1,1)="µ"),0.000001,1))</f>
        <v>1E-3</v>
      </c>
      <c r="X141" s="13">
        <f t="shared" si="106"/>
        <v>1.0001128368909143E-2</v>
      </c>
      <c r="Y141" s="13">
        <f t="shared" si="107"/>
        <v>2.522165215343811E-6</v>
      </c>
      <c r="Z141" s="13">
        <f t="shared" si="108"/>
        <v>3.2898776102310972E-7</v>
      </c>
      <c r="AA141" s="13">
        <f t="shared" si="109"/>
        <v>2.2887248148171164E-6</v>
      </c>
      <c r="AB141" s="13">
        <f t="shared" si="165"/>
        <v>1.0001128374320179E-2</v>
      </c>
      <c r="AC141" s="14">
        <f t="shared" si="110"/>
        <v>2.5221652151028987E-6</v>
      </c>
      <c r="AD141" s="13">
        <f t="shared" ref="AD141:AD172" si="182">ATAN2(X141,Z141)</f>
        <v>3.2895064313660967E-5</v>
      </c>
      <c r="AE141" s="13">
        <f t="shared" si="111"/>
        <v>2.288466590389283E-4</v>
      </c>
      <c r="AG141" s="14" t="str">
        <f t="shared" ref="AG141:AG172" si="183">T141&amp;U141&amp;D141&amp;E141</f>
        <v>1Hz10m</v>
      </c>
      <c r="AH141" s="12">
        <f>IFERROR(MATCH(AG141,'Ref Z'!$S$33:$S$1082,0),0)</f>
        <v>61</v>
      </c>
      <c r="AI141" s="14">
        <f>IF($AH141&gt;0,INDEX('Ref Z'!N$33:N$1082,$AH141),"")</f>
        <v>1.0000198776536184E-2</v>
      </c>
      <c r="AJ141" s="14">
        <f>IF($AH141&gt;0,INDEX('Ref Z'!O$33:O$1082,$AH141),"")</f>
        <v>1.0000000000000001E-7</v>
      </c>
      <c r="AK141" s="14">
        <f>IF($AH141&gt;0,INDEX('Ref Z'!P$33:P$1082,$AH141),"")</f>
        <v>4.2024061686862458E-7</v>
      </c>
      <c r="AL141" s="14">
        <f>IF($AH141&gt;0,INDEX('Ref Z'!Q$33:Q$1082,$AH141),"")</f>
        <v>5.0000000000000008E-7</v>
      </c>
      <c r="AM141" s="14">
        <f t="shared" si="93"/>
        <v>1.0000198785366118E-2</v>
      </c>
      <c r="AN141" s="14">
        <f t="shared" si="112"/>
        <v>1.0000000211914183E-7</v>
      </c>
      <c r="AO141" s="13">
        <f t="shared" si="113"/>
        <v>4.2023226338987877E-5</v>
      </c>
      <c r="AP141" s="13">
        <f t="shared" si="114"/>
        <v>4.9999006050544838E-5</v>
      </c>
      <c r="AR141" s="14" t="str">
        <f t="shared" ref="AR141:AR172" si="184">T141&amp;U141&amp;A141&amp;B141&amp;D141&amp;E141</f>
        <v>1Hz10m10m</v>
      </c>
      <c r="AS141" s="14">
        <f t="shared" ref="AS141:AS172" si="185">AI141-X141</f>
        <v>-9.2959237295818509E-7</v>
      </c>
      <c r="AT141" s="14">
        <f t="shared" ref="AT141:AT172" si="186">(4*G141^2+AJ141^2)^0.5</f>
        <v>3.925784514838551E-3</v>
      </c>
      <c r="AU141" s="14">
        <f t="shared" ref="AU141:AU172" si="187">AK141-Z141</f>
        <v>9.1252855845514859E-8</v>
      </c>
      <c r="AV141" s="14">
        <f t="shared" ref="AV141:AV172" si="188">(4*I141^2+AL141^2)^0.5</f>
        <v>2.2632843648895187E-3</v>
      </c>
      <c r="AX141" s="14" t="str">
        <f t="shared" ref="AX141:AX172" si="189">T141&amp;U141&amp;A141&amp;B141</f>
        <v>1Hz10m</v>
      </c>
      <c r="AY141" s="14" t="str">
        <f t="shared" ref="AY141:AY172" si="190">IF(V141=0,"",AX141)</f>
        <v>1Hz10m</v>
      </c>
      <c r="AZ141" s="14">
        <f t="shared" ref="AZ141:AZ172" si="191">MATCH(AX141,$AY$45:$AY$1039,0)</f>
        <v>79</v>
      </c>
      <c r="BB141" s="42">
        <f t="shared" si="115"/>
        <v>0.99990705159265347</v>
      </c>
      <c r="BC141" s="43">
        <f t="shared" si="116"/>
        <v>5.0452212530955113E-4</v>
      </c>
      <c r="BD141" s="43">
        <f t="shared" ref="BD141:BD172" si="192">IF(V141=0,INDEX(BD$45:BD$1039,AZ141),AO141-AD141)</f>
        <v>9.1281620253269097E-6</v>
      </c>
      <c r="BE141" s="42">
        <f t="shared" ref="BE141:BE172" si="193">IF(V141=0,INDEX(BE$45:BE$1039,AZ141),(4*AE141^2 + AP141^2)^0.5)</f>
        <v>4.6041619652132184E-4</v>
      </c>
      <c r="BF141" t="str">
        <f t="shared" si="117"/>
        <v>OK</v>
      </c>
    </row>
    <row r="142" spans="1:58" x14ac:dyDescent="0.25">
      <c r="A142" s="8">
        <f t="shared" ref="A142:B142" si="194">A141</f>
        <v>10</v>
      </c>
      <c r="B142" s="44" t="str">
        <f t="shared" si="194"/>
        <v>m</v>
      </c>
      <c r="C142" s="10">
        <f t="shared" si="164"/>
        <v>2</v>
      </c>
      <c r="D142" s="7">
        <f t="shared" ref="D142:E142" si="195">D141</f>
        <v>10</v>
      </c>
      <c r="E142" s="7" t="str">
        <f t="shared" si="195"/>
        <v>m</v>
      </c>
      <c r="F142" s="7">
        <v>10.002006570279955</v>
      </c>
      <c r="G142" s="7">
        <v>1.7667189879202653E-4</v>
      </c>
      <c r="H142" s="7">
        <v>1.1081907071017684E-3</v>
      </c>
      <c r="I142" s="7">
        <v>1.1254402329346582E-3</v>
      </c>
      <c r="J142" s="8" t="s">
        <v>3</v>
      </c>
      <c r="L142" s="8">
        <v>1.7569763409012455E-3</v>
      </c>
      <c r="M142" s="8">
        <v>3.306424262150997E-4</v>
      </c>
      <c r="N142" s="8">
        <v>1.2340062680965644E-3</v>
      </c>
      <c r="O142" s="8">
        <v>3.9654429994433806E-4</v>
      </c>
      <c r="P142" s="8" t="s">
        <v>3</v>
      </c>
      <c r="Q142" s="56" t="str">
        <f t="shared" si="176"/>
        <v>OK</v>
      </c>
      <c r="S142" s="12">
        <f t="shared" si="177"/>
        <v>0.01</v>
      </c>
      <c r="T142" s="11">
        <f t="shared" si="178"/>
        <v>2</v>
      </c>
      <c r="U142" s="11" t="str">
        <f t="shared" si="179"/>
        <v>Hz</v>
      </c>
      <c r="V142" s="12">
        <f t="shared" si="180"/>
        <v>0.01</v>
      </c>
      <c r="W142" s="12">
        <f t="shared" si="181"/>
        <v>1E-3</v>
      </c>
      <c r="X142" s="13">
        <f t="shared" si="106"/>
        <v>1.0000249593939053E-2</v>
      </c>
      <c r="Y142" s="13">
        <f t="shared" si="107"/>
        <v>3.7488314690872369E-7</v>
      </c>
      <c r="Z142" s="13">
        <f t="shared" si="108"/>
        <v>-1.2581556099479603E-7</v>
      </c>
      <c r="AA142" s="13">
        <f t="shared" si="109"/>
        <v>1.1932573484904098E-6</v>
      </c>
      <c r="AB142" s="13">
        <f t="shared" si="165"/>
        <v>1.0000249594730511E-2</v>
      </c>
      <c r="AC142" s="14">
        <f t="shared" si="110"/>
        <v>3.7488314717965432E-7</v>
      </c>
      <c r="AD142" s="13">
        <f t="shared" si="182"/>
        <v>-1.2581242078638909E-5</v>
      </c>
      <c r="AE142" s="13">
        <f t="shared" si="111"/>
        <v>1.193227566074013E-4</v>
      </c>
      <c r="AG142" s="14" t="str">
        <f t="shared" si="183"/>
        <v>2Hz10m</v>
      </c>
      <c r="AH142" s="12">
        <f>IFERROR(MATCH(AG142,'Ref Z'!$S$33:$S$1082,0),0)</f>
        <v>62</v>
      </c>
      <c r="AI142" s="14">
        <f>IF($AH142&gt;0,INDEX('Ref Z'!N$33:N$1082,$AH142),"")</f>
        <v>9.9993715459255148E-3</v>
      </c>
      <c r="AJ142" s="14">
        <f>IF($AH142&gt;0,INDEX('Ref Z'!O$33:O$1082,$AH142),"")</f>
        <v>1.0000000000000001E-7</v>
      </c>
      <c r="AK142" s="14">
        <f>IF($AH142&gt;0,INDEX('Ref Z'!P$33:P$1082,$AH142),"")</f>
        <v>-1.1906579852390826E-7</v>
      </c>
      <c r="AL142" s="14">
        <f>IF($AH142&gt;0,INDEX('Ref Z'!Q$33:Q$1082,$AH142),"")</f>
        <v>5.0000000000000008E-7</v>
      </c>
      <c r="AM142" s="14">
        <f t="shared" si="93"/>
        <v>9.9993715466343922E-3</v>
      </c>
      <c r="AN142" s="14">
        <f t="shared" si="112"/>
        <v>1.0000000017014137E-7</v>
      </c>
      <c r="AO142" s="13">
        <f t="shared" si="113"/>
        <v>-1.1907328172718741E-5</v>
      </c>
      <c r="AP142" s="13">
        <f t="shared" si="114"/>
        <v>5.0003142460914229E-5</v>
      </c>
      <c r="AR142" s="14" t="str">
        <f t="shared" si="184"/>
        <v>2Hz10m10m</v>
      </c>
      <c r="AS142" s="14">
        <f t="shared" si="185"/>
        <v>-8.7804801353862094E-7</v>
      </c>
      <c r="AT142" s="14">
        <f t="shared" si="186"/>
        <v>3.5334381173457712E-4</v>
      </c>
      <c r="AU142" s="14">
        <f t="shared" si="187"/>
        <v>6.7497624708877717E-9</v>
      </c>
      <c r="AV142" s="14">
        <f t="shared" si="188"/>
        <v>2.2508805214031401E-3</v>
      </c>
      <c r="AX142" s="14" t="str">
        <f t="shared" si="189"/>
        <v>2Hz10m</v>
      </c>
      <c r="AY142" s="14" t="str">
        <f t="shared" si="190"/>
        <v>2Hz10m</v>
      </c>
      <c r="AZ142" s="14">
        <f t="shared" si="191"/>
        <v>80</v>
      </c>
      <c r="BB142" s="42">
        <f t="shared" si="115"/>
        <v>0.9999121973818953</v>
      </c>
      <c r="BC142" s="43">
        <f t="shared" si="116"/>
        <v>7.5645318217743251E-5</v>
      </c>
      <c r="BD142" s="43">
        <f t="shared" si="192"/>
        <v>6.7391390592016784E-7</v>
      </c>
      <c r="BE142" s="42">
        <f t="shared" si="193"/>
        <v>2.4382779831988601E-4</v>
      </c>
      <c r="BF142" t="str">
        <f t="shared" si="117"/>
        <v>OK</v>
      </c>
    </row>
    <row r="143" spans="1:58" x14ac:dyDescent="0.25">
      <c r="A143" s="8">
        <f t="shared" ref="A143:B143" si="196">A142</f>
        <v>10</v>
      </c>
      <c r="B143" s="44" t="str">
        <f t="shared" si="196"/>
        <v>m</v>
      </c>
      <c r="C143" s="10">
        <f t="shared" si="164"/>
        <v>5</v>
      </c>
      <c r="D143" s="7">
        <f t="shared" ref="D143:E143" si="197">D142</f>
        <v>10</v>
      </c>
      <c r="E143" s="7" t="str">
        <f t="shared" si="197"/>
        <v>m</v>
      </c>
      <c r="F143" s="7">
        <v>9.999962992537446</v>
      </c>
      <c r="G143" s="7">
        <v>1.380351945732092E-3</v>
      </c>
      <c r="H143" s="7">
        <v>3.7576777272114439E-4</v>
      </c>
      <c r="I143" s="7">
        <v>2.0190610012107665E-4</v>
      </c>
      <c r="J143" s="8" t="s">
        <v>3</v>
      </c>
      <c r="L143" s="8">
        <v>1.8245064037541246E-3</v>
      </c>
      <c r="M143" s="8">
        <v>6.6643914268342707E-5</v>
      </c>
      <c r="N143" s="8">
        <v>-1.0347440351016987E-3</v>
      </c>
      <c r="O143" s="8">
        <v>5.7105423302774661E-4</v>
      </c>
      <c r="P143" s="8" t="s">
        <v>3</v>
      </c>
      <c r="Q143" s="56" t="str">
        <f t="shared" si="176"/>
        <v>OK</v>
      </c>
      <c r="S143" s="12">
        <f t="shared" si="177"/>
        <v>0.01</v>
      </c>
      <c r="T143" s="11">
        <f t="shared" si="178"/>
        <v>5</v>
      </c>
      <c r="U143" s="11" t="str">
        <f t="shared" si="179"/>
        <v>Hz</v>
      </c>
      <c r="V143" s="12">
        <f t="shared" si="180"/>
        <v>0.01</v>
      </c>
      <c r="W143" s="12">
        <f t="shared" si="181"/>
        <v>1E-3</v>
      </c>
      <c r="X143" s="13">
        <f t="shared" si="106"/>
        <v>9.9981384861336925E-3</v>
      </c>
      <c r="Y143" s="13">
        <f t="shared" si="107"/>
        <v>1.381959805998488E-6</v>
      </c>
      <c r="Z143" s="13">
        <f t="shared" si="108"/>
        <v>1.410511807822843E-6</v>
      </c>
      <c r="AA143" s="13">
        <f t="shared" si="109"/>
        <v>6.0569712755221989E-7</v>
      </c>
      <c r="AB143" s="13">
        <f t="shared" si="165"/>
        <v>9.9981385856293924E-3</v>
      </c>
      <c r="AC143" s="14">
        <f t="shared" si="110"/>
        <v>1.3819597948878274E-6</v>
      </c>
      <c r="AD143" s="13">
        <f t="shared" si="182"/>
        <v>1.4107744160788869E-4</v>
      </c>
      <c r="AE143" s="13">
        <f t="shared" si="111"/>
        <v>6.0580991923127626E-5</v>
      </c>
      <c r="AG143" s="14" t="str">
        <f t="shared" si="183"/>
        <v>5Hz10m</v>
      </c>
      <c r="AH143" s="12">
        <f>IFERROR(MATCH(AG143,'Ref Z'!$S$33:$S$1082,0),0)</f>
        <v>63</v>
      </c>
      <c r="AI143" s="14">
        <f>IF($AH143&gt;0,INDEX('Ref Z'!N$33:N$1082,$AH143),"")</f>
        <v>9.999037971649985E-3</v>
      </c>
      <c r="AJ143" s="14">
        <f>IF($AH143&gt;0,INDEX('Ref Z'!O$33:O$1082,$AH143),"")</f>
        <v>1.0000000000000001E-7</v>
      </c>
      <c r="AK143" s="14">
        <f>IF($AH143&gt;0,INDEX('Ref Z'!P$33:P$1082,$AH143),"")</f>
        <v>9.0385416397925542E-7</v>
      </c>
      <c r="AL143" s="14">
        <f>IF($AH143&gt;0,INDEX('Ref Z'!Q$33:Q$1082,$AH143),"")</f>
        <v>5.0000000000000008E-7</v>
      </c>
      <c r="AM143" s="14">
        <f t="shared" si="93"/>
        <v>9.9990380125015328E-3</v>
      </c>
      <c r="AN143" s="14">
        <f t="shared" si="112"/>
        <v>1.0000000980531415E-7</v>
      </c>
      <c r="AO143" s="13">
        <f t="shared" si="113"/>
        <v>9.0394112321615702E-5</v>
      </c>
      <c r="AP143" s="13">
        <f t="shared" si="114"/>
        <v>5.0004810204121672E-5</v>
      </c>
      <c r="AR143" s="14" t="str">
        <f t="shared" si="184"/>
        <v>5Hz10m10m</v>
      </c>
      <c r="AS143" s="14">
        <f t="shared" si="185"/>
        <v>8.9948551629248641E-7</v>
      </c>
      <c r="AT143" s="14">
        <f t="shared" si="186"/>
        <v>2.7607038932753163E-3</v>
      </c>
      <c r="AU143" s="14">
        <f t="shared" si="187"/>
        <v>-5.0665764384358757E-7</v>
      </c>
      <c r="AV143" s="14">
        <f t="shared" si="188"/>
        <v>4.0381250979186977E-4</v>
      </c>
      <c r="AX143" s="14" t="str">
        <f t="shared" si="189"/>
        <v>5Hz10m</v>
      </c>
      <c r="AY143" s="14" t="str">
        <f t="shared" si="190"/>
        <v>5Hz10m</v>
      </c>
      <c r="AZ143" s="14">
        <f t="shared" si="191"/>
        <v>81</v>
      </c>
      <c r="BB143" s="42">
        <f t="shared" si="115"/>
        <v>1.000089959432392</v>
      </c>
      <c r="BC143" s="43">
        <f t="shared" si="116"/>
        <v>2.7659941088079508E-4</v>
      </c>
      <c r="BD143" s="43">
        <f t="shared" si="192"/>
        <v>-5.0683329286272988E-5</v>
      </c>
      <c r="BE143" s="42">
        <f t="shared" si="193"/>
        <v>1.3107519739870868E-4</v>
      </c>
      <c r="BF143" t="str">
        <f t="shared" si="117"/>
        <v>OK</v>
      </c>
    </row>
    <row r="144" spans="1:58" x14ac:dyDescent="0.25">
      <c r="A144" s="8">
        <f t="shared" ref="A144:B144" si="198">A143</f>
        <v>10</v>
      </c>
      <c r="B144" s="44" t="str">
        <f t="shared" si="198"/>
        <v>m</v>
      </c>
      <c r="C144" s="10">
        <f t="shared" si="164"/>
        <v>10</v>
      </c>
      <c r="D144" s="7">
        <f t="shared" ref="D144:E144" si="199">D143</f>
        <v>10</v>
      </c>
      <c r="E144" s="7" t="str">
        <f t="shared" si="199"/>
        <v>m</v>
      </c>
      <c r="F144" s="7">
        <v>10.001702118817882</v>
      </c>
      <c r="G144" s="7">
        <v>7.5575012354160123E-4</v>
      </c>
      <c r="H144" s="7">
        <v>7.6635387597462552E-4</v>
      </c>
      <c r="I144" s="7">
        <v>7.5379496395416206E-4</v>
      </c>
      <c r="J144" s="8" t="s">
        <v>3</v>
      </c>
      <c r="L144" s="8">
        <v>7.9649190437531582E-4</v>
      </c>
      <c r="M144" s="8">
        <v>1.9018472725985493E-3</v>
      </c>
      <c r="N144" s="8">
        <v>1.289552560923548E-4</v>
      </c>
      <c r="O144" s="8">
        <v>8.3975755557479808E-4</v>
      </c>
      <c r="P144" s="8" t="s">
        <v>3</v>
      </c>
      <c r="Q144" s="56" t="str">
        <f t="shared" si="176"/>
        <v>OK</v>
      </c>
      <c r="S144" s="12">
        <f t="shared" si="177"/>
        <v>0.01</v>
      </c>
      <c r="T144" s="11">
        <f t="shared" si="178"/>
        <v>10</v>
      </c>
      <c r="U144" s="11" t="str">
        <f t="shared" si="179"/>
        <v>Hz</v>
      </c>
      <c r="V144" s="12">
        <f t="shared" si="180"/>
        <v>0.01</v>
      </c>
      <c r="W144" s="12">
        <f t="shared" si="181"/>
        <v>1E-3</v>
      </c>
      <c r="X144" s="13">
        <f t="shared" si="106"/>
        <v>1.0000905626913506E-2</v>
      </c>
      <c r="Y144" s="13">
        <f t="shared" si="107"/>
        <v>2.0465046536775053E-6</v>
      </c>
      <c r="Z144" s="13">
        <f t="shared" si="108"/>
        <v>6.3739861988227068E-7</v>
      </c>
      <c r="AA144" s="13">
        <f t="shared" si="109"/>
        <v>1.1284500874330316E-6</v>
      </c>
      <c r="AB144" s="13">
        <f t="shared" si="165"/>
        <v>1.0000905647225517E-2</v>
      </c>
      <c r="AC144" s="14">
        <f t="shared" si="110"/>
        <v>2.0465046507847819E-6</v>
      </c>
      <c r="AD144" s="13">
        <f t="shared" si="182"/>
        <v>6.3734089971204E-5</v>
      </c>
      <c r="AE144" s="13">
        <f t="shared" si="111"/>
        <v>1.1283479041642576E-4</v>
      </c>
      <c r="AG144" s="14" t="str">
        <f t="shared" si="183"/>
        <v>10Hz10m</v>
      </c>
      <c r="AH144" s="12">
        <f>IFERROR(MATCH(AG144,'Ref Z'!$S$33:$S$1082,0),0)</f>
        <v>64</v>
      </c>
      <c r="AI144" s="14">
        <f>IF($AH144&gt;0,INDEX('Ref Z'!N$33:N$1082,$AH144),"")</f>
        <v>1.000063803148425E-2</v>
      </c>
      <c r="AJ144" s="14">
        <f>IF($AH144&gt;0,INDEX('Ref Z'!O$33:O$1082,$AH144),"")</f>
        <v>1.0000000000000001E-7</v>
      </c>
      <c r="AK144" s="14">
        <f>IF($AH144&gt;0,INDEX('Ref Z'!P$33:P$1082,$AH144),"")</f>
        <v>-7.035366754660376E-8</v>
      </c>
      <c r="AL144" s="14">
        <f>IF($AH144&gt;0,INDEX('Ref Z'!Q$33:Q$1082,$AH144),"")</f>
        <v>5.0000000000000008E-7</v>
      </c>
      <c r="AM144" s="14">
        <f t="shared" si="93"/>
        <v>1.0000638031731717E-2</v>
      </c>
      <c r="AN144" s="14">
        <f t="shared" si="112"/>
        <v>1.0000000005938808E-7</v>
      </c>
      <c r="AO144" s="13">
        <f t="shared" si="113"/>
        <v>-7.0349179046330884E-6</v>
      </c>
      <c r="AP144" s="13">
        <f t="shared" si="114"/>
        <v>4.9996810043682989E-5</v>
      </c>
      <c r="AR144" s="14" t="str">
        <f t="shared" si="184"/>
        <v>10Hz10m10m</v>
      </c>
      <c r="AS144" s="14">
        <f t="shared" si="185"/>
        <v>-2.6759542925622326E-7</v>
      </c>
      <c r="AT144" s="14">
        <f t="shared" si="186"/>
        <v>1.511500250391174E-3</v>
      </c>
      <c r="AU144" s="14">
        <f t="shared" si="187"/>
        <v>-7.0775228742887444E-7</v>
      </c>
      <c r="AV144" s="14">
        <f t="shared" si="188"/>
        <v>1.5075900108221152E-3</v>
      </c>
      <c r="AX144" s="14" t="str">
        <f t="shared" si="189"/>
        <v>10Hz10m</v>
      </c>
      <c r="AY144" s="14" t="str">
        <f t="shared" si="190"/>
        <v>10Hz10m</v>
      </c>
      <c r="AZ144" s="14">
        <f t="shared" si="191"/>
        <v>82</v>
      </c>
      <c r="BB144" s="42">
        <f t="shared" si="115"/>
        <v>0.99997324087405282</v>
      </c>
      <c r="BC144" s="43">
        <f t="shared" si="116"/>
        <v>4.0939695061559223E-4</v>
      </c>
      <c r="BD144" s="43">
        <f t="shared" si="192"/>
        <v>-7.0769007875837094E-5</v>
      </c>
      <c r="BE144" s="42">
        <f t="shared" si="193"/>
        <v>2.3114160319557151E-4</v>
      </c>
      <c r="BF144" t="str">
        <f t="shared" si="117"/>
        <v>OK</v>
      </c>
    </row>
    <row r="145" spans="1:58" x14ac:dyDescent="0.25">
      <c r="A145" s="8">
        <f t="shared" ref="A145:B145" si="200">A144</f>
        <v>10</v>
      </c>
      <c r="B145" s="44" t="str">
        <f t="shared" si="200"/>
        <v>m</v>
      </c>
      <c r="C145" s="10">
        <f t="shared" si="164"/>
        <v>20</v>
      </c>
      <c r="D145" s="7">
        <f t="shared" ref="D145:E145" si="201">D144</f>
        <v>10</v>
      </c>
      <c r="E145" s="7" t="str">
        <f t="shared" si="201"/>
        <v>m</v>
      </c>
      <c r="F145" s="7">
        <v>10.000081728558964</v>
      </c>
      <c r="G145" s="7">
        <v>1.7839946807108999E-3</v>
      </c>
      <c r="H145" s="7">
        <v>9.4064532156422679E-4</v>
      </c>
      <c r="I145" s="7">
        <v>5.6184078999896607E-4</v>
      </c>
      <c r="J145" s="8" t="s">
        <v>3</v>
      </c>
      <c r="L145" s="8">
        <v>-9.452681338702804E-4</v>
      </c>
      <c r="M145" s="8">
        <v>6.3595000080196714E-4</v>
      </c>
      <c r="N145" s="8">
        <v>-9.4173789932095993E-5</v>
      </c>
      <c r="O145" s="8">
        <v>1.8186053037375709E-3</v>
      </c>
      <c r="P145" s="8" t="s">
        <v>3</v>
      </c>
      <c r="Q145" s="56" t="str">
        <f t="shared" si="176"/>
        <v>OK</v>
      </c>
      <c r="S145" s="12">
        <f t="shared" si="177"/>
        <v>0.01</v>
      </c>
      <c r="T145" s="11">
        <f t="shared" si="178"/>
        <v>20</v>
      </c>
      <c r="U145" s="11" t="str">
        <f t="shared" si="179"/>
        <v>Hz</v>
      </c>
      <c r="V145" s="12">
        <f t="shared" si="180"/>
        <v>0.01</v>
      </c>
      <c r="W145" s="12">
        <f t="shared" si="181"/>
        <v>1E-3</v>
      </c>
      <c r="X145" s="13">
        <f t="shared" si="106"/>
        <v>1.0001026996692834E-2</v>
      </c>
      <c r="Y145" s="13">
        <f t="shared" si="107"/>
        <v>1.8939560249184267E-6</v>
      </c>
      <c r="Z145" s="13">
        <f t="shared" si="108"/>
        <v>1.0348191114963228E-6</v>
      </c>
      <c r="AA145" s="13">
        <f t="shared" si="109"/>
        <v>1.9034154365479663E-6</v>
      </c>
      <c r="AB145" s="13">
        <f t="shared" si="165"/>
        <v>1.0001027050229865E-2</v>
      </c>
      <c r="AC145" s="14">
        <f t="shared" si="110"/>
        <v>1.8939560250199551E-6</v>
      </c>
      <c r="AD145" s="13">
        <f t="shared" si="182"/>
        <v>1.0347128431364992E-4</v>
      </c>
      <c r="AE145" s="13">
        <f t="shared" si="111"/>
        <v>1.9032199661965662E-4</v>
      </c>
      <c r="AG145" s="14" t="str">
        <f t="shared" si="183"/>
        <v>20Hz10m</v>
      </c>
      <c r="AH145" s="12">
        <f>IFERROR(MATCH(AG145,'Ref Z'!$S$33:$S$1082,0),0)</f>
        <v>65</v>
      </c>
      <c r="AI145" s="14">
        <f>IF($AH145&gt;0,INDEX('Ref Z'!N$33:N$1082,$AH145),"")</f>
        <v>1.0000520992323103E-2</v>
      </c>
      <c r="AJ145" s="14">
        <f>IF($AH145&gt;0,INDEX('Ref Z'!O$33:O$1082,$AH145),"")</f>
        <v>1.0000000000000001E-7</v>
      </c>
      <c r="AK145" s="14">
        <f>IF($AH145&gt;0,INDEX('Ref Z'!P$33:P$1082,$AH145),"")</f>
        <v>1.2882503746611812E-6</v>
      </c>
      <c r="AL145" s="14">
        <f>IF($AH145&gt;0,INDEX('Ref Z'!Q$33:Q$1082,$AH145),"")</f>
        <v>5.0000000000000008E-7</v>
      </c>
      <c r="AM145" s="14">
        <f t="shared" si="93"/>
        <v>1.0000521075298231E-2</v>
      </c>
      <c r="AN145" s="14">
        <f t="shared" si="112"/>
        <v>1.0000001991299107E-7</v>
      </c>
      <c r="AO145" s="13">
        <f t="shared" si="113"/>
        <v>1.2881832541767523E-4</v>
      </c>
      <c r="AP145" s="13">
        <f t="shared" si="114"/>
        <v>4.9997394361022403E-5</v>
      </c>
      <c r="AR145" s="14" t="str">
        <f t="shared" si="184"/>
        <v>20Hz10m10m</v>
      </c>
      <c r="AS145" s="14">
        <f t="shared" si="185"/>
        <v>-5.0600436973108343E-7</v>
      </c>
      <c r="AT145" s="14">
        <f t="shared" si="186"/>
        <v>3.5679893628231493E-3</v>
      </c>
      <c r="AU145" s="14">
        <f t="shared" si="187"/>
        <v>2.5343126316485844E-7</v>
      </c>
      <c r="AV145" s="14">
        <f t="shared" si="188"/>
        <v>1.1236816912394048E-3</v>
      </c>
      <c r="AX145" s="14" t="str">
        <f t="shared" si="189"/>
        <v>20Hz10m</v>
      </c>
      <c r="AY145" s="14" t="str">
        <f t="shared" si="190"/>
        <v>20Hz10m</v>
      </c>
      <c r="AZ145" s="14">
        <f t="shared" si="191"/>
        <v>83</v>
      </c>
      <c r="BB145" s="42">
        <f t="shared" si="115"/>
        <v>0.99994940770291973</v>
      </c>
      <c r="BC145" s="43">
        <f t="shared" si="116"/>
        <v>3.7890343718421677E-4</v>
      </c>
      <c r="BD145" s="43">
        <f t="shared" si="192"/>
        <v>2.5347041104025307E-5</v>
      </c>
      <c r="BE145" s="42">
        <f t="shared" si="193"/>
        <v>3.8391351764695904E-4</v>
      </c>
      <c r="BF145" t="str">
        <f t="shared" si="117"/>
        <v>OK</v>
      </c>
    </row>
    <row r="146" spans="1:58" x14ac:dyDescent="0.25">
      <c r="A146" s="8">
        <f t="shared" ref="A146:B146" si="202">A145</f>
        <v>10</v>
      </c>
      <c r="B146" s="44" t="str">
        <f t="shared" si="202"/>
        <v>m</v>
      </c>
      <c r="C146" s="10">
        <f t="shared" si="164"/>
        <v>50</v>
      </c>
      <c r="D146" s="7">
        <f t="shared" ref="D146:E146" si="203">D145</f>
        <v>10</v>
      </c>
      <c r="E146" s="7" t="str">
        <f t="shared" si="203"/>
        <v>m</v>
      </c>
      <c r="F146" s="7">
        <v>10.001480290699437</v>
      </c>
      <c r="G146" s="7">
        <v>8.2833317681002962E-5</v>
      </c>
      <c r="H146" s="7">
        <v>1.2956620158690155E-3</v>
      </c>
      <c r="I146" s="7">
        <v>1.4791949711490053E-4</v>
      </c>
      <c r="J146" s="8" t="s">
        <v>3</v>
      </c>
      <c r="L146" s="8">
        <v>2.6597621264278046E-4</v>
      </c>
      <c r="M146" s="8">
        <v>3.9833176312524976E-4</v>
      </c>
      <c r="N146" s="8">
        <v>-1.8991268067289578E-3</v>
      </c>
      <c r="O146" s="8">
        <v>1.4157269630041232E-3</v>
      </c>
      <c r="P146" s="8" t="s">
        <v>3</v>
      </c>
      <c r="Q146" s="56" t="str">
        <f t="shared" si="176"/>
        <v>OK</v>
      </c>
      <c r="S146" s="12">
        <f t="shared" si="177"/>
        <v>0.01</v>
      </c>
      <c r="T146" s="11">
        <f t="shared" si="178"/>
        <v>50</v>
      </c>
      <c r="U146" s="11" t="str">
        <f t="shared" si="179"/>
        <v>Hz</v>
      </c>
      <c r="V146" s="12">
        <f t="shared" si="180"/>
        <v>0.01</v>
      </c>
      <c r="W146" s="12">
        <f t="shared" si="181"/>
        <v>1E-3</v>
      </c>
      <c r="X146" s="13">
        <f t="shared" si="106"/>
        <v>1.0001214314486796E-2</v>
      </c>
      <c r="Y146" s="13">
        <f t="shared" si="107"/>
        <v>4.0685323156208565E-7</v>
      </c>
      <c r="Z146" s="13">
        <f t="shared" si="108"/>
        <v>3.1947888225979733E-6</v>
      </c>
      <c r="AA146" s="13">
        <f t="shared" si="109"/>
        <v>1.4234335289726749E-6</v>
      </c>
      <c r="AB146" s="13">
        <f t="shared" si="165"/>
        <v>1.0001214824758601E-2</v>
      </c>
      <c r="AC146" s="14">
        <f t="shared" si="110"/>
        <v>4.068534648927068E-7</v>
      </c>
      <c r="AD146" s="13">
        <f t="shared" si="182"/>
        <v>3.1944008132120508E-4</v>
      </c>
      <c r="AE146" s="13">
        <f t="shared" si="111"/>
        <v>1.423260561064121E-4</v>
      </c>
      <c r="AG146" s="14" t="str">
        <f t="shared" si="183"/>
        <v>50Hz10m</v>
      </c>
      <c r="AH146" s="12">
        <f>IFERROR(MATCH(AG146,'Ref Z'!$S$33:$S$1082,0),0)</f>
        <v>66</v>
      </c>
      <c r="AI146" s="14">
        <f>IF($AH146&gt;0,INDEX('Ref Z'!N$33:N$1082,$AH146),"")</f>
        <v>1.0001163984149826E-2</v>
      </c>
      <c r="AJ146" s="14">
        <f>IF($AH146&gt;0,INDEX('Ref Z'!O$33:O$1082,$AH146),"")</f>
        <v>1.0000000000000001E-7</v>
      </c>
      <c r="AK146" s="14">
        <f>IF($AH146&gt;0,INDEX('Ref Z'!P$33:P$1082,$AH146),"")</f>
        <v>3.9368298103296234E-6</v>
      </c>
      <c r="AL146" s="14">
        <f>IF($AH146&gt;0,INDEX('Ref Z'!Q$33:Q$1082,$AH146),"")</f>
        <v>5.0000000000000008E-7</v>
      </c>
      <c r="AM146" s="14">
        <f t="shared" si="93"/>
        <v>1.0001164758991054E-2</v>
      </c>
      <c r="AN146" s="14">
        <f t="shared" si="112"/>
        <v>1.0000018594005697E-7</v>
      </c>
      <c r="AO146" s="13">
        <f t="shared" si="113"/>
        <v>3.9363714195980758E-4</v>
      </c>
      <c r="AP146" s="13">
        <f t="shared" si="114"/>
        <v>4.9994173164925856E-5</v>
      </c>
      <c r="AR146" s="14" t="str">
        <f t="shared" si="184"/>
        <v>50Hz10m10m</v>
      </c>
      <c r="AS146" s="14">
        <f t="shared" si="185"/>
        <v>-5.0330336969287015E-8</v>
      </c>
      <c r="AT146" s="14">
        <f t="shared" si="186"/>
        <v>1.656666655430954E-4</v>
      </c>
      <c r="AU146" s="14">
        <f t="shared" si="187"/>
        <v>7.4204098773165009E-7</v>
      </c>
      <c r="AV146" s="14">
        <f t="shared" si="188"/>
        <v>2.9583941675662536E-4</v>
      </c>
      <c r="AX146" s="14" t="str">
        <f t="shared" si="189"/>
        <v>50Hz10m</v>
      </c>
      <c r="AY146" s="14" t="str">
        <f t="shared" si="190"/>
        <v>50Hz10m</v>
      </c>
      <c r="AZ146" s="14">
        <f t="shared" si="191"/>
        <v>84</v>
      </c>
      <c r="BB146" s="42">
        <f t="shared" si="115"/>
        <v>0.9999949940313827</v>
      </c>
      <c r="BC146" s="43">
        <f t="shared" si="116"/>
        <v>8.1973316438278232E-5</v>
      </c>
      <c r="BD146" s="43">
        <f t="shared" si="192"/>
        <v>7.4197060638602505E-5</v>
      </c>
      <c r="BE146" s="42">
        <f t="shared" si="193"/>
        <v>2.8900906964603526E-4</v>
      </c>
      <c r="BF146" t="str">
        <f t="shared" si="117"/>
        <v>OK</v>
      </c>
    </row>
    <row r="147" spans="1:58" x14ac:dyDescent="0.25">
      <c r="A147" s="8">
        <f t="shared" ref="A147:B147" si="204">A146</f>
        <v>10</v>
      </c>
      <c r="B147" s="44" t="str">
        <f t="shared" si="204"/>
        <v>m</v>
      </c>
      <c r="C147" s="10">
        <f t="shared" si="164"/>
        <v>100</v>
      </c>
      <c r="D147" s="7">
        <f t="shared" ref="D147:E147" si="205">D146</f>
        <v>10</v>
      </c>
      <c r="E147" s="7" t="str">
        <f t="shared" si="205"/>
        <v>m</v>
      </c>
      <c r="F147" s="7">
        <v>10.001861831254102</v>
      </c>
      <c r="G147" s="7">
        <v>5.9707339382274768E-4</v>
      </c>
      <c r="H147" s="7">
        <v>8.6576563036960819E-3</v>
      </c>
      <c r="I147" s="7">
        <v>9.5318137386488522E-4</v>
      </c>
      <c r="J147" s="8" t="s">
        <v>3</v>
      </c>
      <c r="L147" s="8">
        <v>-3.43194113425261E-4</v>
      </c>
      <c r="M147" s="8">
        <v>6.4231653332291153E-4</v>
      </c>
      <c r="N147" s="8">
        <v>-1.4698861471790957E-4</v>
      </c>
      <c r="O147" s="8">
        <v>1.4576467523694423E-3</v>
      </c>
      <c r="P147" s="8" t="s">
        <v>3</v>
      </c>
      <c r="Q147" s="56" t="str">
        <f t="shared" si="176"/>
        <v>OK</v>
      </c>
      <c r="S147" s="12">
        <f t="shared" si="177"/>
        <v>0.01</v>
      </c>
      <c r="T147" s="11">
        <f t="shared" si="178"/>
        <v>100</v>
      </c>
      <c r="U147" s="11" t="str">
        <f t="shared" si="179"/>
        <v>Hz</v>
      </c>
      <c r="V147" s="12">
        <f t="shared" si="180"/>
        <v>0.01</v>
      </c>
      <c r="W147" s="12">
        <f t="shared" si="181"/>
        <v>1E-3</v>
      </c>
      <c r="X147" s="13">
        <f t="shared" si="106"/>
        <v>1.0002205025367528E-2</v>
      </c>
      <c r="Y147" s="13">
        <f t="shared" si="107"/>
        <v>8.7696474649268375E-7</v>
      </c>
      <c r="Z147" s="13">
        <f t="shared" si="108"/>
        <v>8.8046449184139916E-6</v>
      </c>
      <c r="AA147" s="13">
        <f t="shared" si="109"/>
        <v>1.7416339414975043E-6</v>
      </c>
      <c r="AB147" s="13">
        <f t="shared" si="165"/>
        <v>1.0002208900600884E-2</v>
      </c>
      <c r="AC147" s="14">
        <f t="shared" si="110"/>
        <v>8.7696574681142344E-7</v>
      </c>
      <c r="AD147" s="13">
        <f t="shared" si="182"/>
        <v>8.8027016262069659E-4</v>
      </c>
      <c r="AE147" s="13">
        <f t="shared" si="111"/>
        <v>1.7412488132517717E-4</v>
      </c>
      <c r="AG147" s="14" t="str">
        <f t="shared" si="183"/>
        <v>100Hz10m</v>
      </c>
      <c r="AH147" s="12">
        <f>IFERROR(MATCH(AG147,'Ref Z'!$S$33:$S$1082,0),0)</f>
        <v>67</v>
      </c>
      <c r="AI147" s="14">
        <f>IF($AH147&gt;0,INDEX('Ref Z'!N$33:N$1082,$AH147),"")</f>
        <v>1.0002682136182803E-2</v>
      </c>
      <c r="AJ147" s="14">
        <f>IF($AH147&gt;0,INDEX('Ref Z'!O$33:O$1082,$AH147),"")</f>
        <v>1.0000000000000001E-7</v>
      </c>
      <c r="AK147" s="14">
        <f>IF($AH147&gt;0,INDEX('Ref Z'!P$33:P$1082,$AH147),"")</f>
        <v>9.6061850884755952E-6</v>
      </c>
      <c r="AL147" s="14">
        <f>IF($AH147&gt;0,INDEX('Ref Z'!Q$33:Q$1082,$AH147),"")</f>
        <v>5.0000000000000008E-7</v>
      </c>
      <c r="AM147" s="14">
        <f t="shared" si="93"/>
        <v>1.0002686748884148E-2</v>
      </c>
      <c r="AN147" s="14">
        <f t="shared" si="112"/>
        <v>1.000011067445869E-7</v>
      </c>
      <c r="AO147" s="13">
        <f t="shared" si="113"/>
        <v>9.6036063172389027E-4</v>
      </c>
      <c r="AP147" s="13">
        <f t="shared" si="114"/>
        <v>4.9986547734845983E-5</v>
      </c>
      <c r="AR147" s="14" t="str">
        <f t="shared" si="184"/>
        <v>100Hz10m10m</v>
      </c>
      <c r="AS147" s="14">
        <f t="shared" si="185"/>
        <v>4.7711081527582189E-7</v>
      </c>
      <c r="AT147" s="14">
        <f t="shared" si="186"/>
        <v>1.1941467918325853E-3</v>
      </c>
      <c r="AU147" s="14">
        <f t="shared" si="187"/>
        <v>8.0154017006160354E-7</v>
      </c>
      <c r="AV147" s="14">
        <f t="shared" si="188"/>
        <v>1.9063628132996615E-3</v>
      </c>
      <c r="AX147" s="14" t="str">
        <f t="shared" si="189"/>
        <v>100Hz10m</v>
      </c>
      <c r="AY147" s="14" t="str">
        <f t="shared" si="190"/>
        <v>100Hz10m</v>
      </c>
      <c r="AZ147" s="14">
        <f t="shared" si="191"/>
        <v>85</v>
      </c>
      <c r="BB147" s="42">
        <f t="shared" si="115"/>
        <v>1.0000477742754639</v>
      </c>
      <c r="BC147" s="43">
        <f t="shared" si="116"/>
        <v>1.7563081062624706E-4</v>
      </c>
      <c r="BD147" s="43">
        <f t="shared" si="192"/>
        <v>8.0090469103193682E-5</v>
      </c>
      <c r="BE147" s="42">
        <f t="shared" si="193"/>
        <v>3.5181891953173325E-4</v>
      </c>
      <c r="BF147" t="str">
        <f t="shared" si="117"/>
        <v>OK</v>
      </c>
    </row>
    <row r="148" spans="1:58" x14ac:dyDescent="0.25">
      <c r="A148" s="8">
        <f t="shared" ref="A148:B148" si="206">A147</f>
        <v>10</v>
      </c>
      <c r="B148" s="44" t="str">
        <f t="shared" si="206"/>
        <v>m</v>
      </c>
      <c r="C148" s="10">
        <f t="shared" si="164"/>
        <v>200</v>
      </c>
      <c r="D148" s="7">
        <f t="shared" ref="D148:E148" si="207">D147</f>
        <v>10</v>
      </c>
      <c r="E148" s="7" t="str">
        <f t="shared" si="207"/>
        <v>m</v>
      </c>
      <c r="F148" s="7">
        <v>10.008168209561507</v>
      </c>
      <c r="G148" s="7">
        <v>1.2537454653372699E-3</v>
      </c>
      <c r="H148" s="7">
        <v>1.6890732309492795E-2</v>
      </c>
      <c r="I148" s="7">
        <v>9.5872161658287118E-5</v>
      </c>
      <c r="J148" s="8" t="s">
        <v>3</v>
      </c>
      <c r="L148" s="8">
        <v>-2.7241362973279564E-4</v>
      </c>
      <c r="M148" s="8">
        <v>1.393173719983041E-3</v>
      </c>
      <c r="N148" s="8">
        <v>3.0785586814407442E-4</v>
      </c>
      <c r="O148" s="8">
        <v>1.8275750400890999E-3</v>
      </c>
      <c r="P148" s="8" t="s">
        <v>3</v>
      </c>
      <c r="Q148" s="56" t="str">
        <f t="shared" si="176"/>
        <v>OK</v>
      </c>
      <c r="S148" s="12">
        <f t="shared" si="177"/>
        <v>0.01</v>
      </c>
      <c r="T148" s="11">
        <f t="shared" si="178"/>
        <v>200</v>
      </c>
      <c r="U148" s="11" t="str">
        <f t="shared" si="179"/>
        <v>Hz</v>
      </c>
      <c r="V148" s="12">
        <f t="shared" si="180"/>
        <v>0.01</v>
      </c>
      <c r="W148" s="12">
        <f t="shared" si="181"/>
        <v>1E-3</v>
      </c>
      <c r="X148" s="13">
        <f t="shared" si="106"/>
        <v>1.000844062319124E-2</v>
      </c>
      <c r="Y148" s="13">
        <f t="shared" si="107"/>
        <v>1.8742493713231312E-6</v>
      </c>
      <c r="Z148" s="13">
        <f t="shared" si="108"/>
        <v>1.6582876441348721E-5</v>
      </c>
      <c r="AA148" s="13">
        <f t="shared" si="109"/>
        <v>1.830087975627868E-6</v>
      </c>
      <c r="AB148" s="13">
        <f t="shared" si="165"/>
        <v>1.0008454361175643E-2</v>
      </c>
      <c r="AC148" s="14">
        <f t="shared" si="110"/>
        <v>1.8742492515162757E-6</v>
      </c>
      <c r="AD148" s="13">
        <f t="shared" si="182"/>
        <v>1.6568876102496966E-3</v>
      </c>
      <c r="AE148" s="13">
        <f t="shared" si="111"/>
        <v>1.8285421827219812E-4</v>
      </c>
      <c r="AG148" s="14" t="str">
        <f t="shared" si="183"/>
        <v>200Hz10m</v>
      </c>
      <c r="AH148" s="12">
        <f>IFERROR(MATCH(AG148,'Ref Z'!$S$33:$S$1082,0),0)</f>
        <v>68</v>
      </c>
      <c r="AI148" s="14">
        <f>IF($AH148&gt;0,INDEX('Ref Z'!N$33:N$1082,$AH148),"")</f>
        <v>1.0007704483145268E-2</v>
      </c>
      <c r="AJ148" s="14">
        <f>IF($AH148&gt;0,INDEX('Ref Z'!O$33:O$1082,$AH148),"")</f>
        <v>1.0000000000000001E-7</v>
      </c>
      <c r="AK148" s="14">
        <f>IF($AH148&gt;0,INDEX('Ref Z'!P$33:P$1082,$AH148),"")</f>
        <v>1.7530861328615836E-5</v>
      </c>
      <c r="AL148" s="14">
        <f>IF($AH148&gt;0,INDEX('Ref Z'!Q$33:Q$1082,$AH148),"")</f>
        <v>5.0000000000000008E-7</v>
      </c>
      <c r="AM148" s="14">
        <f t="shared" si="93"/>
        <v>1.0007719837858413E-2</v>
      </c>
      <c r="AN148" s="14">
        <f t="shared" si="112"/>
        <v>1.000036822178693E-7</v>
      </c>
      <c r="AO148" s="13">
        <f t="shared" si="113"/>
        <v>1.7517347186412594E-3</v>
      </c>
      <c r="AP148" s="13">
        <f t="shared" si="114"/>
        <v>4.9961356996712423E-5</v>
      </c>
      <c r="AR148" s="14" t="str">
        <f t="shared" si="184"/>
        <v>200Hz10m10m</v>
      </c>
      <c r="AS148" s="14">
        <f t="shared" si="185"/>
        <v>-7.3614004597252758E-7</v>
      </c>
      <c r="AT148" s="14">
        <f t="shared" si="186"/>
        <v>2.507490932668565E-3</v>
      </c>
      <c r="AU148" s="14">
        <f t="shared" si="187"/>
        <v>9.4798488726711522E-7</v>
      </c>
      <c r="AV148" s="14">
        <f t="shared" si="188"/>
        <v>1.9174497522524798E-4</v>
      </c>
      <c r="AX148" s="14" t="str">
        <f t="shared" si="189"/>
        <v>200Hz10m</v>
      </c>
      <c r="AY148" s="14" t="str">
        <f t="shared" si="190"/>
        <v>200Hz10m</v>
      </c>
      <c r="AZ148" s="14">
        <f t="shared" si="191"/>
        <v>86</v>
      </c>
      <c r="BB148" s="42">
        <f t="shared" si="115"/>
        <v>0.99992660971507452</v>
      </c>
      <c r="BC148" s="43">
        <f t="shared" si="116"/>
        <v>3.7469396547464245E-4</v>
      </c>
      <c r="BD148" s="43">
        <f t="shared" si="192"/>
        <v>9.4847108391562769E-5</v>
      </c>
      <c r="BE148" s="42">
        <f t="shared" si="193"/>
        <v>3.691054019554572E-4</v>
      </c>
      <c r="BF148" t="str">
        <f t="shared" si="117"/>
        <v>OK</v>
      </c>
    </row>
    <row r="149" spans="1:58" x14ac:dyDescent="0.25">
      <c r="A149" s="8">
        <f t="shared" ref="A149:B149" si="208">A148</f>
        <v>10</v>
      </c>
      <c r="B149" s="44" t="str">
        <f t="shared" si="208"/>
        <v>m</v>
      </c>
      <c r="C149" s="10">
        <f t="shared" si="164"/>
        <v>500</v>
      </c>
      <c r="D149" s="7">
        <f t="shared" ref="D149:E149" si="209">D148</f>
        <v>10</v>
      </c>
      <c r="E149" s="7" t="str">
        <f t="shared" si="209"/>
        <v>m</v>
      </c>
      <c r="F149" s="7">
        <v>10.030458845808317</v>
      </c>
      <c r="G149" s="7">
        <v>1.8718781611858153E-3</v>
      </c>
      <c r="H149" s="7">
        <v>4.7047257137751999E-2</v>
      </c>
      <c r="I149" s="7">
        <v>7.9574234826968913E-4</v>
      </c>
      <c r="J149" s="8" t="s">
        <v>3</v>
      </c>
      <c r="L149" s="8">
        <v>-1.2442486115299035E-4</v>
      </c>
      <c r="M149" s="8">
        <v>1.811634223406413E-4</v>
      </c>
      <c r="N149" s="8">
        <v>5.759826429626864E-4</v>
      </c>
      <c r="O149" s="8">
        <v>1.2801172677299397E-3</v>
      </c>
      <c r="P149" s="8" t="s">
        <v>3</v>
      </c>
      <c r="Q149" s="56" t="str">
        <f t="shared" si="176"/>
        <v>OK</v>
      </c>
      <c r="S149" s="12">
        <f t="shared" si="177"/>
        <v>0.01</v>
      </c>
      <c r="T149" s="11">
        <f t="shared" si="178"/>
        <v>500</v>
      </c>
      <c r="U149" s="11" t="str">
        <f t="shared" si="179"/>
        <v>Hz</v>
      </c>
      <c r="V149" s="12">
        <f t="shared" si="180"/>
        <v>0.01</v>
      </c>
      <c r="W149" s="12">
        <f t="shared" si="181"/>
        <v>1E-3</v>
      </c>
      <c r="X149" s="13">
        <f t="shared" si="106"/>
        <v>1.003058327066947E-2</v>
      </c>
      <c r="Y149" s="13">
        <f t="shared" si="107"/>
        <v>1.88062437395631E-6</v>
      </c>
      <c r="Z149" s="13">
        <f t="shared" si="108"/>
        <v>4.6471274494789315E-5</v>
      </c>
      <c r="AA149" s="13">
        <f t="shared" si="109"/>
        <v>1.5072843474176082E-6</v>
      </c>
      <c r="AB149" s="13">
        <f t="shared" si="165"/>
        <v>1.0030690919831366E-2</v>
      </c>
      <c r="AC149" s="14">
        <f t="shared" si="110"/>
        <v>1.8806171560290376E-6</v>
      </c>
      <c r="AD149" s="13">
        <f t="shared" si="182"/>
        <v>4.6329252002507617E-3</v>
      </c>
      <c r="AE149" s="13">
        <f t="shared" si="111"/>
        <v>1.5026814854126837E-4</v>
      </c>
      <c r="AG149" s="14" t="str">
        <f t="shared" si="183"/>
        <v>500Hz10m</v>
      </c>
      <c r="AH149" s="12">
        <f>IFERROR(MATCH(AG149,'Ref Z'!$S$33:$S$1082,0),0)</f>
        <v>69</v>
      </c>
      <c r="AI149" s="14">
        <f>IF($AH149&gt;0,INDEX('Ref Z'!N$33:N$1082,$AH149),"")</f>
        <v>1.0031262688169043E-2</v>
      </c>
      <c r="AJ149" s="14">
        <f>IF($AH149&gt;0,INDEX('Ref Z'!O$33:O$1082,$AH149),"")</f>
        <v>1.5811388300841901E-7</v>
      </c>
      <c r="AK149" s="14">
        <f>IF($AH149&gt;0,INDEX('Ref Z'!P$33:P$1082,$AH149),"")</f>
        <v>4.7434594683350652E-5</v>
      </c>
      <c r="AL149" s="14">
        <f>IF($AH149&gt;0,INDEX('Ref Z'!Q$33:Q$1082,$AH149),"")</f>
        <v>5.0000000000000008E-7</v>
      </c>
      <c r="AM149" s="14">
        <f t="shared" si="93"/>
        <v>1.0031374838965256E-2</v>
      </c>
      <c r="AN149" s="14">
        <f t="shared" si="112"/>
        <v>1.5812979154169891E-7</v>
      </c>
      <c r="AO149" s="13">
        <f t="shared" si="113"/>
        <v>4.7286411103741773E-3</v>
      </c>
      <c r="AP149" s="13">
        <f t="shared" si="114"/>
        <v>4.9843114929722115E-5</v>
      </c>
      <c r="AR149" s="14" t="str">
        <f t="shared" si="184"/>
        <v>500Hz10m10m</v>
      </c>
      <c r="AS149" s="14">
        <f t="shared" si="185"/>
        <v>6.7941749957306508E-7</v>
      </c>
      <c r="AT149" s="14">
        <f t="shared" si="186"/>
        <v>3.7437563257105232E-3</v>
      </c>
      <c r="AU149" s="14">
        <f t="shared" si="187"/>
        <v>9.6332018856133775E-7</v>
      </c>
      <c r="AV149" s="14">
        <f t="shared" si="188"/>
        <v>1.5914847750823872E-3</v>
      </c>
      <c r="AX149" s="14" t="str">
        <f t="shared" si="189"/>
        <v>500Hz10m</v>
      </c>
      <c r="AY149" s="14" t="str">
        <f t="shared" si="190"/>
        <v>500Hz10m</v>
      </c>
      <c r="AZ149" s="14">
        <f t="shared" si="191"/>
        <v>87</v>
      </c>
      <c r="BB149" s="42">
        <f t="shared" si="115"/>
        <v>1.0000681826545506</v>
      </c>
      <c r="BC149" s="43">
        <f t="shared" si="116"/>
        <v>3.7527825954552547E-4</v>
      </c>
      <c r="BD149" s="43">
        <f t="shared" si="192"/>
        <v>9.5715910123415557E-5</v>
      </c>
      <c r="BE149" s="42">
        <f t="shared" si="193"/>
        <v>3.0464143180135604E-4</v>
      </c>
      <c r="BF149" t="str">
        <f t="shared" si="117"/>
        <v>OK</v>
      </c>
    </row>
    <row r="150" spans="1:58" x14ac:dyDescent="0.25">
      <c r="A150" s="8">
        <f t="shared" ref="A150:B150" si="210">A149</f>
        <v>10</v>
      </c>
      <c r="B150" s="44" t="str">
        <f t="shared" si="210"/>
        <v>m</v>
      </c>
      <c r="C150" s="10">
        <f t="shared" si="164"/>
        <v>1000</v>
      </c>
      <c r="D150" s="7">
        <f t="shared" ref="D150:E150" si="211">D149</f>
        <v>10</v>
      </c>
      <c r="E150" s="7" t="str">
        <f t="shared" si="211"/>
        <v>m</v>
      </c>
      <c r="F150" s="7">
        <v>10.083775090615861</v>
      </c>
      <c r="G150" s="7">
        <v>1.1235104008881149E-3</v>
      </c>
      <c r="H150" s="7">
        <v>9.0967195647462987E-2</v>
      </c>
      <c r="I150" s="7">
        <v>1.5245150902990746E-3</v>
      </c>
      <c r="J150" s="8" t="s">
        <v>3</v>
      </c>
      <c r="L150" s="8">
        <v>1.1297222533523425E-3</v>
      </c>
      <c r="M150" s="8">
        <v>2.1990326736561448E-4</v>
      </c>
      <c r="N150" s="8">
        <v>2.7678455212955526E-4</v>
      </c>
      <c r="O150" s="8">
        <v>1.7803136836245237E-3</v>
      </c>
      <c r="P150" s="8" t="s">
        <v>3</v>
      </c>
      <c r="Q150" s="56" t="str">
        <f t="shared" si="176"/>
        <v>OK</v>
      </c>
      <c r="S150" s="12">
        <f t="shared" si="177"/>
        <v>0.01</v>
      </c>
      <c r="T150" s="11">
        <f t="shared" si="178"/>
        <v>1</v>
      </c>
      <c r="U150" s="11" t="str">
        <f t="shared" si="179"/>
        <v>kHz</v>
      </c>
      <c r="V150" s="12">
        <f t="shared" si="180"/>
        <v>0.01</v>
      </c>
      <c r="W150" s="12">
        <f t="shared" si="181"/>
        <v>1E-3</v>
      </c>
      <c r="X150" s="13">
        <f t="shared" si="106"/>
        <v>1.0082645368362508E-2</v>
      </c>
      <c r="Y150" s="13">
        <f t="shared" si="107"/>
        <v>1.1448288378189315E-6</v>
      </c>
      <c r="Z150" s="13">
        <f t="shared" si="108"/>
        <v>9.0690411095333435E-5</v>
      </c>
      <c r="AA150" s="13">
        <f t="shared" si="109"/>
        <v>2.3438564530811856E-6</v>
      </c>
      <c r="AB150" s="13">
        <f t="shared" si="165"/>
        <v>1.0083053226817093E-2</v>
      </c>
      <c r="AC150" s="14">
        <f t="shared" si="110"/>
        <v>1.144976623043053E-6</v>
      </c>
      <c r="AD150" s="13">
        <f t="shared" si="182"/>
        <v>8.9944614871032332E-3</v>
      </c>
      <c r="AE150" s="13">
        <f t="shared" si="111"/>
        <v>2.3244787175573834E-4</v>
      </c>
      <c r="AG150" s="14" t="str">
        <f t="shared" si="183"/>
        <v>1kHz10m</v>
      </c>
      <c r="AH150" s="12">
        <f>IFERROR(MATCH(AG150,'Ref Z'!$S$33:$S$1082,0),0)</f>
        <v>70</v>
      </c>
      <c r="AI150" s="14">
        <f>IF($AH150&gt;0,INDEX('Ref Z'!N$33:N$1082,$AH150),"")</f>
        <v>1.0082652857276261E-2</v>
      </c>
      <c r="AJ150" s="14">
        <f>IF($AH150&gt;0,INDEX('Ref Z'!O$33:O$1082,$AH150),"")</f>
        <v>4.4721359549995803E-7</v>
      </c>
      <c r="AK150" s="14">
        <f>IF($AH150&gt;0,INDEX('Ref Z'!P$33:P$1082,$AH150),"")</f>
        <v>9.010765306789605E-5</v>
      </c>
      <c r="AL150" s="14">
        <f>IF($AH150&gt;0,INDEX('Ref Z'!Q$33:Q$1082,$AH150),"")</f>
        <v>1.0000000000000002E-6</v>
      </c>
      <c r="AM150" s="14">
        <f t="shared" si="93"/>
        <v>1.0083055490746966E-2</v>
      </c>
      <c r="AN150" s="14">
        <f t="shared" si="112"/>
        <v>4.4728502035309777E-7</v>
      </c>
      <c r="AO150" s="13">
        <f t="shared" si="113"/>
        <v>8.9366613675230903E-3</v>
      </c>
      <c r="AP150" s="13">
        <f t="shared" si="114"/>
        <v>9.917311827662441E-5</v>
      </c>
      <c r="AR150" s="14" t="str">
        <f t="shared" si="184"/>
        <v>1kHz10m10m</v>
      </c>
      <c r="AS150" s="14">
        <f t="shared" si="185"/>
        <v>7.4889137530176342E-9</v>
      </c>
      <c r="AT150" s="14">
        <f t="shared" si="186"/>
        <v>2.2470208462796E-3</v>
      </c>
      <c r="AU150" s="14">
        <f t="shared" si="187"/>
        <v>-5.82758027437385E-7</v>
      </c>
      <c r="AV150" s="14">
        <f t="shared" si="188"/>
        <v>3.0490303445847144E-3</v>
      </c>
      <c r="AX150" s="14" t="str">
        <f t="shared" si="189"/>
        <v>1kHz10m</v>
      </c>
      <c r="AY150" s="14" t="str">
        <f t="shared" si="190"/>
        <v>1kHz10m</v>
      </c>
      <c r="AZ150" s="14">
        <f t="shared" si="191"/>
        <v>88</v>
      </c>
      <c r="BB150" s="42">
        <f t="shared" si="115"/>
        <v>1.000000224528208</v>
      </c>
      <c r="BC150" s="43">
        <f t="shared" si="116"/>
        <v>2.3140082180216057E-4</v>
      </c>
      <c r="BD150" s="43">
        <f t="shared" si="192"/>
        <v>-5.7800119580142875E-5</v>
      </c>
      <c r="BE150" s="42">
        <f t="shared" si="193"/>
        <v>4.7535603469799146E-4</v>
      </c>
      <c r="BF150" t="str">
        <f t="shared" si="117"/>
        <v>OK</v>
      </c>
    </row>
    <row r="151" spans="1:58" x14ac:dyDescent="0.25">
      <c r="A151" s="8">
        <f t="shared" ref="A151:B151" si="212">A150</f>
        <v>10</v>
      </c>
      <c r="B151" s="44" t="str">
        <f t="shared" si="212"/>
        <v>m</v>
      </c>
      <c r="C151" s="10">
        <f t="shared" si="164"/>
        <v>2000</v>
      </c>
      <c r="D151" s="7">
        <f t="shared" ref="D151:E151" si="213">D150</f>
        <v>10</v>
      </c>
      <c r="E151" s="7" t="str">
        <f t="shared" si="213"/>
        <v>m</v>
      </c>
      <c r="F151" s="7">
        <v>10.233566535046949</v>
      </c>
      <c r="G151" s="7">
        <v>8.7624968228242907E-4</v>
      </c>
      <c r="H151" s="7">
        <v>0.18251535130419166</v>
      </c>
      <c r="I151" s="7">
        <v>1.7619365422512142E-3</v>
      </c>
      <c r="J151" s="8" t="s">
        <v>3</v>
      </c>
      <c r="L151" s="8">
        <v>-6.3508553031570519E-5</v>
      </c>
      <c r="M151" s="8">
        <v>1.3111300221453008E-3</v>
      </c>
      <c r="N151" s="8">
        <v>-6.5006458038343738E-4</v>
      </c>
      <c r="O151" s="8">
        <v>1.2403908985846876E-3</v>
      </c>
      <c r="P151" s="8" t="s">
        <v>3</v>
      </c>
      <c r="Q151" s="56" t="str">
        <f t="shared" si="176"/>
        <v>OK</v>
      </c>
      <c r="S151" s="12">
        <f t="shared" si="177"/>
        <v>0.01</v>
      </c>
      <c r="T151" s="11">
        <f t="shared" si="178"/>
        <v>2</v>
      </c>
      <c r="U151" s="11" t="str">
        <f t="shared" si="179"/>
        <v>kHz</v>
      </c>
      <c r="V151" s="12">
        <f t="shared" si="180"/>
        <v>0.01</v>
      </c>
      <c r="W151" s="12">
        <f t="shared" si="181"/>
        <v>1E-3</v>
      </c>
      <c r="X151" s="13">
        <f t="shared" si="106"/>
        <v>1.023363004359998E-2</v>
      </c>
      <c r="Y151" s="13">
        <f t="shared" si="107"/>
        <v>1.5769830185105973E-6</v>
      </c>
      <c r="Z151" s="13">
        <f t="shared" si="108"/>
        <v>1.8316541588457512E-4</v>
      </c>
      <c r="AA151" s="13">
        <f t="shared" si="109"/>
        <v>2.1547598381749863E-6</v>
      </c>
      <c r="AB151" s="13">
        <f t="shared" si="165"/>
        <v>1.0235269094598749E-2</v>
      </c>
      <c r="AC151" s="14">
        <f t="shared" si="110"/>
        <v>1.5772019322862162E-6</v>
      </c>
      <c r="AD151" s="13">
        <f t="shared" si="182"/>
        <v>1.7896470726731329E-2</v>
      </c>
      <c r="AE151" s="13">
        <f t="shared" si="111"/>
        <v>2.1050737278116214E-4</v>
      </c>
      <c r="AG151" s="14" t="str">
        <f t="shared" si="183"/>
        <v>2kHz10m</v>
      </c>
      <c r="AH151" s="12">
        <f>IFERROR(MATCH(AG151,'Ref Z'!$S$33:$S$1082,0),0)</f>
        <v>71</v>
      </c>
      <c r="AI151" s="14">
        <f>IF($AH151&gt;0,INDEX('Ref Z'!N$33:N$1082,$AH151),"")</f>
        <v>1.0233987882443799E-2</v>
      </c>
      <c r="AJ151" s="14">
        <f>IF($AH151&gt;0,INDEX('Ref Z'!O$33:O$1082,$AH151),"")</f>
        <v>1.2649110640673521E-6</v>
      </c>
      <c r="AK151" s="14">
        <f>IF($AH151&gt;0,INDEX('Ref Z'!P$33:P$1082,$AH151),"")</f>
        <v>1.8386666022042597E-4</v>
      </c>
      <c r="AL151" s="14">
        <f>IF($AH151&gt;0,INDEX('Ref Z'!Q$33:Q$1082,$AH151),"")</f>
        <v>2.0000000000000003E-6</v>
      </c>
      <c r="AM151" s="14">
        <f t="shared" si="93"/>
        <v>1.0235639448844763E-2</v>
      </c>
      <c r="AN151" s="14">
        <f t="shared" si="112"/>
        <v>1.2652171509569926E-6</v>
      </c>
      <c r="AO151" s="13">
        <f t="shared" si="113"/>
        <v>1.7964344193138023E-2</v>
      </c>
      <c r="AP151" s="13">
        <f t="shared" si="114"/>
        <v>1.9537679017061135E-4</v>
      </c>
      <c r="AR151" s="14" t="str">
        <f t="shared" si="184"/>
        <v>2kHz10m10m</v>
      </c>
      <c r="AS151" s="14">
        <f t="shared" si="185"/>
        <v>3.578388438185004E-7</v>
      </c>
      <c r="AT151" s="14">
        <f t="shared" si="186"/>
        <v>1.7524998210556916E-3</v>
      </c>
      <c r="AU151" s="14">
        <f t="shared" si="187"/>
        <v>7.0124433585084687E-7</v>
      </c>
      <c r="AV151" s="14">
        <f t="shared" si="188"/>
        <v>3.5238736520597129E-3</v>
      </c>
      <c r="AX151" s="14" t="str">
        <f t="shared" si="189"/>
        <v>2kHz10m</v>
      </c>
      <c r="AY151" s="14" t="str">
        <f t="shared" si="190"/>
        <v>2kHz10m</v>
      </c>
      <c r="AZ151" s="14">
        <f t="shared" si="191"/>
        <v>89</v>
      </c>
      <c r="BB151" s="42">
        <f t="shared" si="115"/>
        <v>1.0000361841239924</v>
      </c>
      <c r="BC151" s="43">
        <f t="shared" si="116"/>
        <v>3.3204391838346343E-4</v>
      </c>
      <c r="BD151" s="43">
        <f t="shared" si="192"/>
        <v>6.7873466406694061E-5</v>
      </c>
      <c r="BE151" s="42">
        <f t="shared" si="193"/>
        <v>4.6413953302673947E-4</v>
      </c>
      <c r="BF151" t="str">
        <f t="shared" si="117"/>
        <v>OK</v>
      </c>
    </row>
    <row r="152" spans="1:58" x14ac:dyDescent="0.25">
      <c r="A152" s="8">
        <f t="shared" ref="A152:B152" si="214">A151</f>
        <v>10</v>
      </c>
      <c r="B152" s="44" t="str">
        <f t="shared" si="214"/>
        <v>m</v>
      </c>
      <c r="C152" s="10">
        <f t="shared" si="164"/>
        <v>5000</v>
      </c>
      <c r="D152" s="7">
        <f t="shared" ref="D152:E152" si="215">D151</f>
        <v>10</v>
      </c>
      <c r="E152" s="7" t="str">
        <f t="shared" si="215"/>
        <v>m</v>
      </c>
      <c r="F152" s="7">
        <v>10.926485682324904</v>
      </c>
      <c r="G152" s="7">
        <v>1.7478054123225464E-3</v>
      </c>
      <c r="H152" s="7">
        <v>0.45544308583404014</v>
      </c>
      <c r="I152" s="7">
        <v>1.4318009506687979E-4</v>
      </c>
      <c r="J152" s="8" t="s">
        <v>3</v>
      </c>
      <c r="L152" s="8">
        <v>-4.5418556266541569E-4</v>
      </c>
      <c r="M152" s="8">
        <v>1.3901492478727035E-3</v>
      </c>
      <c r="N152" s="8">
        <v>-4.2888118902599743E-4</v>
      </c>
      <c r="O152" s="8">
        <v>1.8870662333882746E-3</v>
      </c>
      <c r="P152" s="8" t="s">
        <v>3</v>
      </c>
      <c r="Q152" s="56" t="str">
        <f t="shared" si="176"/>
        <v>OK</v>
      </c>
      <c r="S152" s="12">
        <f t="shared" si="177"/>
        <v>0.01</v>
      </c>
      <c r="T152" s="11">
        <f t="shared" si="178"/>
        <v>5</v>
      </c>
      <c r="U152" s="11" t="str">
        <f t="shared" si="179"/>
        <v>kHz</v>
      </c>
      <c r="V152" s="12">
        <f t="shared" si="180"/>
        <v>0.01</v>
      </c>
      <c r="W152" s="12">
        <f t="shared" si="181"/>
        <v>1E-3</v>
      </c>
      <c r="X152" s="13">
        <f t="shared" si="106"/>
        <v>1.0926939867887569E-2</v>
      </c>
      <c r="Y152" s="13">
        <f t="shared" si="107"/>
        <v>2.233235028093781E-6</v>
      </c>
      <c r="Z152" s="13">
        <f t="shared" si="108"/>
        <v>4.5587196702306617E-4</v>
      </c>
      <c r="AA152" s="13">
        <f t="shared" si="109"/>
        <v>1.8924902929255864E-6</v>
      </c>
      <c r="AB152" s="13">
        <f t="shared" si="165"/>
        <v>1.093644522350605E-2</v>
      </c>
      <c r="AC152" s="14">
        <f t="shared" si="110"/>
        <v>2.2326880730471768E-6</v>
      </c>
      <c r="AD152" s="13">
        <f t="shared" si="182"/>
        <v>4.1695823146300083E-2</v>
      </c>
      <c r="AE152" s="13">
        <f t="shared" si="111"/>
        <v>1.7310337134585226E-4</v>
      </c>
      <c r="AG152" s="14" t="str">
        <f t="shared" si="183"/>
        <v>5kHz10m</v>
      </c>
      <c r="AH152" s="12">
        <f>IFERROR(MATCH(AG152,'Ref Z'!$S$33:$S$1082,0),0)</f>
        <v>72</v>
      </c>
      <c r="AI152" s="14">
        <f>IF($AH152&gt;0,INDEX('Ref Z'!N$33:N$1082,$AH152),"")</f>
        <v>1.0928092637053018E-2</v>
      </c>
      <c r="AJ152" s="14">
        <f>IF($AH152&gt;0,INDEX('Ref Z'!O$33:O$1082,$AH152),"")</f>
        <v>5.0000000000000004E-6</v>
      </c>
      <c r="AK152" s="14">
        <f>IF($AH152&gt;0,INDEX('Ref Z'!P$33:P$1082,$AH152),"")</f>
        <v>4.5608908697811364E-4</v>
      </c>
      <c r="AL152" s="14">
        <f>IF($AH152&gt;0,INDEX('Ref Z'!Q$33:Q$1082,$AH152),"")</f>
        <v>5.0000000000000004E-6</v>
      </c>
      <c r="AM152" s="14">
        <f t="shared" si="93"/>
        <v>1.0937606042424134E-2</v>
      </c>
      <c r="AN152" s="14">
        <f t="shared" si="112"/>
        <v>4.9999999999999996E-6</v>
      </c>
      <c r="AO152" s="13">
        <f t="shared" si="113"/>
        <v>4.1711263409241889E-2</v>
      </c>
      <c r="AP152" s="13">
        <f t="shared" si="114"/>
        <v>4.5713842504532505E-4</v>
      </c>
      <c r="AR152" s="14" t="str">
        <f t="shared" si="184"/>
        <v>5kHz10m10m</v>
      </c>
      <c r="AS152" s="14">
        <f t="shared" si="185"/>
        <v>1.1527691654491384E-6</v>
      </c>
      <c r="AT152" s="14">
        <f t="shared" si="186"/>
        <v>3.495614400556209E-3</v>
      </c>
      <c r="AU152" s="14">
        <f t="shared" si="187"/>
        <v>2.1711995504746992E-7</v>
      </c>
      <c r="AV152" s="14">
        <f t="shared" si="188"/>
        <v>2.8640383812624252E-4</v>
      </c>
      <c r="AX152" s="14" t="str">
        <f t="shared" si="189"/>
        <v>5kHz10m</v>
      </c>
      <c r="AY152" s="14" t="str">
        <f t="shared" si="190"/>
        <v>5kHz10m</v>
      </c>
      <c r="AZ152" s="14">
        <f t="shared" si="191"/>
        <v>90</v>
      </c>
      <c r="BB152" s="42">
        <f t="shared" si="115"/>
        <v>1.0001061422513771</v>
      </c>
      <c r="BC152" s="43">
        <f t="shared" si="116"/>
        <v>6.1290370677721719E-4</v>
      </c>
      <c r="BD152" s="43">
        <f t="shared" si="192"/>
        <v>1.5440262941805727E-5</v>
      </c>
      <c r="BE152" s="42">
        <f t="shared" si="193"/>
        <v>5.7344105916660722E-4</v>
      </c>
      <c r="BF152" t="str">
        <f t="shared" si="117"/>
        <v>OK</v>
      </c>
    </row>
    <row r="153" spans="1:58" ht="19.5" customHeight="1" x14ac:dyDescent="0.25">
      <c r="A153" s="8">
        <v>100</v>
      </c>
      <c r="B153" s="44" t="s">
        <v>3</v>
      </c>
      <c r="C153" s="10">
        <f t="shared" ref="C153:C171" si="216">C135</f>
        <v>0.01</v>
      </c>
      <c r="D153" s="7">
        <v>10</v>
      </c>
      <c r="E153" s="7" t="s">
        <v>3</v>
      </c>
      <c r="F153" s="7">
        <v>10.00023864607496</v>
      </c>
      <c r="G153" s="7">
        <v>1.7356339781140115E-4</v>
      </c>
      <c r="H153" s="7">
        <v>-1.3338408280113893E-3</v>
      </c>
      <c r="I153" s="7">
        <v>1.493303425243189E-3</v>
      </c>
      <c r="J153" s="8" t="s">
        <v>3</v>
      </c>
      <c r="L153" s="8">
        <v>7.5051757200538595E-5</v>
      </c>
      <c r="M153" s="8">
        <v>1.3567232050527038E-3</v>
      </c>
      <c r="N153" s="8">
        <v>9.0019708933098254E-4</v>
      </c>
      <c r="O153" s="8">
        <v>1.9763555183841463E-3</v>
      </c>
      <c r="P153" s="8" t="s">
        <v>3</v>
      </c>
      <c r="Q153" s="56" t="str">
        <f t="shared" si="176"/>
        <v>OK</v>
      </c>
      <c r="S153" s="12">
        <f t="shared" si="177"/>
        <v>0.1</v>
      </c>
      <c r="T153" s="11">
        <f t="shared" si="178"/>
        <v>10</v>
      </c>
      <c r="U153" s="11" t="str">
        <f t="shared" si="179"/>
        <v>mHz</v>
      </c>
      <c r="V153" s="12">
        <f t="shared" si="180"/>
        <v>0.01</v>
      </c>
      <c r="W153" s="12">
        <f t="shared" si="181"/>
        <v>1E-3</v>
      </c>
      <c r="X153" s="13">
        <f t="shared" si="106"/>
        <v>1.0000163594317761E-2</v>
      </c>
      <c r="Y153" s="13">
        <f t="shared" si="107"/>
        <v>1.3677799926115016E-6</v>
      </c>
      <c r="Z153" s="13">
        <f t="shared" si="108"/>
        <v>-2.2340379173423719E-6</v>
      </c>
      <c r="AA153" s="13">
        <f t="shared" si="109"/>
        <v>2.4770822059210125E-6</v>
      </c>
      <c r="AB153" s="13">
        <f>SUMSQ(X153,Z153)^0.5</f>
        <v>1.0000163843859947E-2</v>
      </c>
      <c r="AC153" s="14">
        <f t="shared" si="110"/>
        <v>1.3677800704243391E-6</v>
      </c>
      <c r="AD153" s="13">
        <f t="shared" si="182"/>
        <v>-2.2340013331848023E-4</v>
      </c>
      <c r="AE153" s="13">
        <f t="shared" si="111"/>
        <v>2.4770415781494564E-4</v>
      </c>
      <c r="AG153" s="14" t="str">
        <f t="shared" si="183"/>
        <v>10mHz10m</v>
      </c>
      <c r="AH153" s="12">
        <f>IFERROR(MATCH(AG153,'Ref Z'!$S$33:$S$1082,0),0)</f>
        <v>55</v>
      </c>
      <c r="AI153" s="14">
        <f>IF($AH153&gt;0,INDEX('Ref Z'!N$33:N$1082,$AH153),"")</f>
        <v>1.0001102785446383E-2</v>
      </c>
      <c r="AJ153" s="14">
        <f>IF($AH153&gt;0,INDEX('Ref Z'!O$33:O$1082,$AH153),"")</f>
        <v>1.0000000000000001E-7</v>
      </c>
      <c r="AK153" s="14">
        <f>IF($AH153&gt;0,INDEX('Ref Z'!P$33:P$1082,$AH153),"")</f>
        <v>-1.2341469449494659E-6</v>
      </c>
      <c r="AL153" s="14">
        <f>IF($AH153&gt;0,INDEX('Ref Z'!Q$33:Q$1082,$AH153),"")</f>
        <v>5.0000000000000008E-7</v>
      </c>
      <c r="AM153" s="14">
        <f t="shared" si="93"/>
        <v>1.0001102861593919E-2</v>
      </c>
      <c r="AN153" s="14">
        <f t="shared" si="112"/>
        <v>1.000000182733917E-7</v>
      </c>
      <c r="AO153" s="13">
        <f t="shared" si="113"/>
        <v>-1.2340108537639858E-4</v>
      </c>
      <c r="AP153" s="13">
        <f t="shared" si="114"/>
        <v>4.9994485934687633E-5</v>
      </c>
      <c r="AR153" s="14" t="str">
        <f t="shared" si="184"/>
        <v>10mHz100m10m</v>
      </c>
      <c r="AS153" s="14">
        <f t="shared" si="185"/>
        <v>9.3919112862175802E-7</v>
      </c>
      <c r="AT153" s="14">
        <f t="shared" si="186"/>
        <v>3.4712681002676063E-4</v>
      </c>
      <c r="AU153" s="14">
        <f t="shared" si="187"/>
        <v>9.9989097239290599E-7</v>
      </c>
      <c r="AV153" s="14">
        <f t="shared" si="188"/>
        <v>2.9866068923398948E-3</v>
      </c>
      <c r="AX153" s="14" t="str">
        <f t="shared" si="189"/>
        <v>10mHz100m</v>
      </c>
      <c r="AY153" s="14" t="str">
        <f t="shared" si="190"/>
        <v>10mHz100m</v>
      </c>
      <c r="AZ153" s="14">
        <f t="shared" si="191"/>
        <v>109</v>
      </c>
      <c r="BB153" s="42">
        <f t="shared" si="115"/>
        <v>1.0000939002348996</v>
      </c>
      <c r="BC153" s="43">
        <f t="shared" si="116"/>
        <v>2.737085447888765E-4</v>
      </c>
      <c r="BD153" s="43">
        <f t="shared" si="192"/>
        <v>9.9999047942081649E-5</v>
      </c>
      <c r="BE153" s="42">
        <f t="shared" si="193"/>
        <v>4.9792454028609566E-4</v>
      </c>
      <c r="BF153" t="str">
        <f t="shared" si="117"/>
        <v>OK</v>
      </c>
    </row>
    <row r="154" spans="1:58" x14ac:dyDescent="0.25">
      <c r="A154" s="8">
        <f>A153</f>
        <v>100</v>
      </c>
      <c r="B154" s="44" t="str">
        <f>B153</f>
        <v>m</v>
      </c>
      <c r="C154" s="10">
        <f t="shared" si="216"/>
        <v>0.02</v>
      </c>
      <c r="D154" s="7">
        <f>D153</f>
        <v>10</v>
      </c>
      <c r="E154" s="7" t="str">
        <f>E153</f>
        <v>m</v>
      </c>
      <c r="F154" s="7">
        <v>9.9980091305368042</v>
      </c>
      <c r="G154" s="7">
        <v>1.998925997497254E-3</v>
      </c>
      <c r="H154" s="7">
        <v>-3.4915800932387641E-3</v>
      </c>
      <c r="I154" s="7">
        <v>3.4048117836955122E-5</v>
      </c>
      <c r="J154" s="8" t="s">
        <v>3</v>
      </c>
      <c r="L154" s="8">
        <v>-1.492428043897368E-3</v>
      </c>
      <c r="M154" s="8">
        <v>1.3809321715642481E-3</v>
      </c>
      <c r="N154" s="8">
        <v>-8.698137916996635E-4</v>
      </c>
      <c r="O154" s="8">
        <v>1.8223876883120434E-3</v>
      </c>
      <c r="P154" s="8" t="s">
        <v>3</v>
      </c>
      <c r="Q154" s="56" t="str">
        <f t="shared" si="176"/>
        <v>OK</v>
      </c>
      <c r="S154" s="12">
        <f t="shared" si="177"/>
        <v>0.1</v>
      </c>
      <c r="T154" s="11">
        <f t="shared" si="178"/>
        <v>20</v>
      </c>
      <c r="U154" s="11" t="str">
        <f t="shared" si="179"/>
        <v>mHz</v>
      </c>
      <c r="V154" s="12">
        <f t="shared" si="180"/>
        <v>0.01</v>
      </c>
      <c r="W154" s="12">
        <f t="shared" si="181"/>
        <v>1E-3</v>
      </c>
      <c r="X154" s="13">
        <f t="shared" si="106"/>
        <v>9.9995015585807017E-3</v>
      </c>
      <c r="Y154" s="13">
        <f t="shared" si="107"/>
        <v>2.4295429211955782E-6</v>
      </c>
      <c r="Z154" s="13">
        <f t="shared" si="108"/>
        <v>-2.621766301539101E-6</v>
      </c>
      <c r="AA154" s="13">
        <f t="shared" si="109"/>
        <v>1.8227057252446299E-6</v>
      </c>
      <c r="AB154" s="13">
        <f t="shared" ref="AB154:AB170" si="217">SUMSQ(X154,Z154)^0.5</f>
        <v>9.9995019022807545E-3</v>
      </c>
      <c r="AC154" s="14">
        <f t="shared" si="110"/>
        <v>2.4295428846893052E-6</v>
      </c>
      <c r="AD154" s="13">
        <f t="shared" si="182"/>
        <v>-2.6218969276652819E-4</v>
      </c>
      <c r="AE154" s="13">
        <f t="shared" si="111"/>
        <v>1.8227965669862772E-4</v>
      </c>
      <c r="AG154" s="14" t="str">
        <f t="shared" si="183"/>
        <v>20mHz10m</v>
      </c>
      <c r="AH154" s="12">
        <f>IFERROR(MATCH(AG154,'Ref Z'!$S$33:$S$1082,0),0)</f>
        <v>56</v>
      </c>
      <c r="AI154" s="14">
        <f>IF($AH154&gt;0,INDEX('Ref Z'!N$33:N$1082,$AH154),"")</f>
        <v>1.0000286433222302E-2</v>
      </c>
      <c r="AJ154" s="14">
        <f>IF($AH154&gt;0,INDEX('Ref Z'!O$33:O$1082,$AH154),"")</f>
        <v>1.0000000000000001E-7</v>
      </c>
      <c r="AK154" s="14">
        <f>IF($AH154&gt;0,INDEX('Ref Z'!P$33:P$1082,$AH154),"")</f>
        <v>-1.6219481247039896E-6</v>
      </c>
      <c r="AL154" s="14">
        <f>IF($AH154&gt;0,INDEX('Ref Z'!Q$33:Q$1082,$AH154),"")</f>
        <v>5.0000000000000008E-7</v>
      </c>
      <c r="AM154" s="14">
        <f t="shared" si="93"/>
        <v>1.000028656475432E-2</v>
      </c>
      <c r="AN154" s="14">
        <f t="shared" si="112"/>
        <v>1.0000003156677444E-7</v>
      </c>
      <c r="AO154" s="13">
        <f t="shared" si="113"/>
        <v>-1.62190165383016E-4</v>
      </c>
      <c r="AP154" s="13">
        <f t="shared" si="114"/>
        <v>4.9998566585969403E-5</v>
      </c>
      <c r="AR154" s="14" t="str">
        <f t="shared" si="184"/>
        <v>20mHz100m10m</v>
      </c>
      <c r="AS154" s="14">
        <f t="shared" si="185"/>
        <v>7.8487464160066633E-7</v>
      </c>
      <c r="AT154" s="14">
        <f t="shared" si="186"/>
        <v>3.9978519962451794E-3</v>
      </c>
      <c r="AU154" s="14">
        <f t="shared" si="187"/>
        <v>9.998181768351114E-7</v>
      </c>
      <c r="AV154" s="14">
        <f t="shared" si="188"/>
        <v>6.8098071286613735E-5</v>
      </c>
      <c r="AX154" s="14" t="str">
        <f t="shared" si="189"/>
        <v>20mHz100m</v>
      </c>
      <c r="AY154" s="14" t="str">
        <f t="shared" si="190"/>
        <v>20mHz100m</v>
      </c>
      <c r="AZ154" s="14">
        <f t="shared" si="191"/>
        <v>110</v>
      </c>
      <c r="BB154" s="42">
        <f t="shared" si="115"/>
        <v>1.0000784701559371</v>
      </c>
      <c r="BC154" s="43">
        <f t="shared" si="116"/>
        <v>4.8599753914839634E-4</v>
      </c>
      <c r="BD154" s="43">
        <f t="shared" si="192"/>
        <v>9.9999527383512189E-5</v>
      </c>
      <c r="BE154" s="42">
        <f t="shared" si="193"/>
        <v>3.6797194138321187E-4</v>
      </c>
      <c r="BF154" t="str">
        <f t="shared" si="117"/>
        <v>OK</v>
      </c>
    </row>
    <row r="155" spans="1:58" x14ac:dyDescent="0.25">
      <c r="A155" s="8">
        <f t="shared" ref="A155:B155" si="218">A154</f>
        <v>100</v>
      </c>
      <c r="B155" s="44" t="str">
        <f t="shared" si="218"/>
        <v>m</v>
      </c>
      <c r="C155" s="10">
        <f t="shared" si="216"/>
        <v>0.05</v>
      </c>
      <c r="D155" s="7">
        <f t="shared" ref="D155:E155" si="219">D154</f>
        <v>10</v>
      </c>
      <c r="E155" s="7" t="str">
        <f t="shared" si="219"/>
        <v>m</v>
      </c>
      <c r="F155" s="7">
        <v>10.000286216539321</v>
      </c>
      <c r="G155" s="7">
        <v>5.228200500037711E-4</v>
      </c>
      <c r="H155" s="7">
        <v>-8.2571013767319051E-5</v>
      </c>
      <c r="I155" s="7">
        <v>1.3059955595995196E-3</v>
      </c>
      <c r="J155" s="8" t="s">
        <v>3</v>
      </c>
      <c r="L155" s="8">
        <v>-7.5269262710006275E-4</v>
      </c>
      <c r="M155" s="8">
        <v>1.76273619436207E-3</v>
      </c>
      <c r="N155" s="8">
        <v>8.41814673215801E-4</v>
      </c>
      <c r="O155" s="8">
        <v>9.2550026165593195E-4</v>
      </c>
      <c r="P155" s="8" t="s">
        <v>3</v>
      </c>
      <c r="Q155" s="56" t="str">
        <f t="shared" si="176"/>
        <v>OK</v>
      </c>
      <c r="S155" s="12">
        <f t="shared" si="177"/>
        <v>0.1</v>
      </c>
      <c r="T155" s="11">
        <f t="shared" si="178"/>
        <v>50</v>
      </c>
      <c r="U155" s="11" t="str">
        <f t="shared" si="179"/>
        <v>mHz</v>
      </c>
      <c r="V155" s="12">
        <f t="shared" si="180"/>
        <v>0.01</v>
      </c>
      <c r="W155" s="12">
        <f t="shared" si="181"/>
        <v>1E-3</v>
      </c>
      <c r="X155" s="13">
        <f t="shared" si="106"/>
        <v>1.0001038909166421E-2</v>
      </c>
      <c r="Y155" s="13">
        <f t="shared" si="107"/>
        <v>1.8386352807449385E-6</v>
      </c>
      <c r="Z155" s="13">
        <f t="shared" si="108"/>
        <v>-9.2438568698312007E-7</v>
      </c>
      <c r="AA155" s="13">
        <f t="shared" si="109"/>
        <v>1.6006795856819256E-6</v>
      </c>
      <c r="AB155" s="13">
        <f t="shared" si="217"/>
        <v>1.0001038951886428E-2</v>
      </c>
      <c r="AC155" s="14">
        <f t="shared" si="110"/>
        <v>1.8386352788436034E-6</v>
      </c>
      <c r="AD155" s="13">
        <f t="shared" si="182"/>
        <v>-9.2428965905082104E-5</v>
      </c>
      <c r="AE155" s="13">
        <f t="shared" si="111"/>
        <v>1.6005133022344508E-4</v>
      </c>
      <c r="AG155" s="14" t="str">
        <f t="shared" si="183"/>
        <v>50mHz10m</v>
      </c>
      <c r="AH155" s="12">
        <f>IFERROR(MATCH(AG155,'Ref Z'!$S$33:$S$1082,0),0)</f>
        <v>57</v>
      </c>
      <c r="AI155" s="14">
        <f>IF($AH155&gt;0,INDEX('Ref Z'!N$33:N$1082,$AH155),"")</f>
        <v>1.0000386316867074E-2</v>
      </c>
      <c r="AJ155" s="14">
        <f>IF($AH155&gt;0,INDEX('Ref Z'!O$33:O$1082,$AH155),"")</f>
        <v>1.0000000000000001E-7</v>
      </c>
      <c r="AK155" s="14">
        <f>IF($AH155&gt;0,INDEX('Ref Z'!P$33:P$1082,$AH155),"")</f>
        <v>7.5712248672535474E-8</v>
      </c>
      <c r="AL155" s="14">
        <f>IF($AH155&gt;0,INDEX('Ref Z'!Q$33:Q$1082,$AH155),"")</f>
        <v>5.0000000000000008E-7</v>
      </c>
      <c r="AM155" s="14">
        <f t="shared" si="93"/>
        <v>1.000038631715368E-2</v>
      </c>
      <c r="AN155" s="14">
        <f t="shared" si="112"/>
        <v>1.0000000006878283E-7</v>
      </c>
      <c r="AO155" s="13">
        <f t="shared" si="113"/>
        <v>7.5709323892207456E-6</v>
      </c>
      <c r="AP155" s="13">
        <f t="shared" si="114"/>
        <v>4.9998068487473591E-5</v>
      </c>
      <c r="AR155" s="14" t="str">
        <f t="shared" si="184"/>
        <v>50mHz100m10m</v>
      </c>
      <c r="AS155" s="14">
        <f t="shared" si="185"/>
        <v>-6.5259229934701291E-7</v>
      </c>
      <c r="AT155" s="14">
        <f t="shared" si="186"/>
        <v>1.0456401047893023E-3</v>
      </c>
      <c r="AU155" s="14">
        <f t="shared" si="187"/>
        <v>1.0000979356556556E-6</v>
      </c>
      <c r="AV155" s="14">
        <f t="shared" si="188"/>
        <v>2.6119911670552504E-3</v>
      </c>
      <c r="AX155" s="14" t="str">
        <f t="shared" si="189"/>
        <v>50mHz100m</v>
      </c>
      <c r="AY155" s="14" t="str">
        <f t="shared" si="190"/>
        <v>50mHz100m</v>
      </c>
      <c r="AZ155" s="14">
        <f t="shared" si="191"/>
        <v>111</v>
      </c>
      <c r="BB155" s="42">
        <f t="shared" si="115"/>
        <v>0.99993474330658172</v>
      </c>
      <c r="BC155" s="43">
        <f t="shared" si="116"/>
        <v>3.6784879042424916E-4</v>
      </c>
      <c r="BD155" s="43">
        <f t="shared" si="192"/>
        <v>9.999989829430285E-5</v>
      </c>
      <c r="BE155" s="42">
        <f t="shared" si="193"/>
        <v>3.2398382687667473E-4</v>
      </c>
      <c r="BF155" t="str">
        <f t="shared" si="117"/>
        <v>OK</v>
      </c>
    </row>
    <row r="156" spans="1:58" x14ac:dyDescent="0.25">
      <c r="A156" s="8">
        <f t="shared" ref="A156:B156" si="220">A155</f>
        <v>100</v>
      </c>
      <c r="B156" s="44" t="str">
        <f t="shared" si="220"/>
        <v>m</v>
      </c>
      <c r="C156" s="10">
        <f t="shared" si="216"/>
        <v>0.1</v>
      </c>
      <c r="D156" s="7">
        <f t="shared" ref="D156:E156" si="221">D155</f>
        <v>10</v>
      </c>
      <c r="E156" s="7" t="str">
        <f t="shared" si="221"/>
        <v>m</v>
      </c>
      <c r="F156" s="7">
        <v>9.998148903707925</v>
      </c>
      <c r="G156" s="7">
        <v>1.5601287348282623E-3</v>
      </c>
      <c r="H156" s="7">
        <v>-2.0221450006452733E-3</v>
      </c>
      <c r="I156" s="7">
        <v>1.4150852841068925E-3</v>
      </c>
      <c r="J156" s="8" t="s">
        <v>3</v>
      </c>
      <c r="L156" s="8">
        <v>-9.7849392533872642E-4</v>
      </c>
      <c r="M156" s="8">
        <v>1.6589567951891735E-3</v>
      </c>
      <c r="N156" s="8">
        <v>-1.4557542137339616E-3</v>
      </c>
      <c r="O156" s="8">
        <v>1.0595309628323244E-3</v>
      </c>
      <c r="P156" s="8" t="s">
        <v>3</v>
      </c>
      <c r="Q156" s="56" t="str">
        <f t="shared" si="176"/>
        <v>OK</v>
      </c>
      <c r="S156" s="12">
        <f t="shared" si="177"/>
        <v>0.1</v>
      </c>
      <c r="T156" s="11">
        <f t="shared" si="178"/>
        <v>100</v>
      </c>
      <c r="U156" s="11" t="str">
        <f t="shared" si="179"/>
        <v>mHz</v>
      </c>
      <c r="V156" s="12">
        <f t="shared" si="180"/>
        <v>0.01</v>
      </c>
      <c r="W156" s="12">
        <f t="shared" si="181"/>
        <v>1E-3</v>
      </c>
      <c r="X156" s="13">
        <f t="shared" si="106"/>
        <v>9.9991273976332631E-3</v>
      </c>
      <c r="Y156" s="13">
        <f t="shared" si="107"/>
        <v>2.2773096665893214E-6</v>
      </c>
      <c r="Z156" s="13">
        <f t="shared" si="108"/>
        <v>-5.6639078691131165E-7</v>
      </c>
      <c r="AA156" s="13">
        <f t="shared" si="109"/>
        <v>1.7677873804550922E-6</v>
      </c>
      <c r="AB156" s="13">
        <f t="shared" si="217"/>
        <v>9.9991274136745894E-3</v>
      </c>
      <c r="AC156" s="14">
        <f t="shared" si="110"/>
        <v>2.2773096651373828E-6</v>
      </c>
      <c r="AD156" s="13">
        <f t="shared" si="182"/>
        <v>-5.6644021401268441E-5</v>
      </c>
      <c r="AE156" s="13">
        <f t="shared" si="111"/>
        <v>1.7679416504963517E-4</v>
      </c>
      <c r="AG156" s="14" t="str">
        <f t="shared" si="183"/>
        <v>100mHz10m</v>
      </c>
      <c r="AH156" s="12">
        <f>IFERROR(MATCH(AG156,'Ref Z'!$S$33:$S$1082,0),0)</f>
        <v>58</v>
      </c>
      <c r="AI156" s="14">
        <f>IF($AH156&gt;0,INDEX('Ref Z'!N$33:N$1082,$AH156),"")</f>
        <v>1.0000093774102605E-2</v>
      </c>
      <c r="AJ156" s="14">
        <f>IF($AH156&gt;0,INDEX('Ref Z'!O$33:O$1082,$AH156),"")</f>
        <v>1.0000000000000001E-7</v>
      </c>
      <c r="AK156" s="14">
        <f>IF($AH156&gt;0,INDEX('Ref Z'!P$33:P$1082,$AH156),"")</f>
        <v>4.3356278013632259E-7</v>
      </c>
      <c r="AL156" s="14">
        <f>IF($AH156&gt;0,INDEX('Ref Z'!Q$33:Q$1082,$AH156),"")</f>
        <v>5.0000000000000008E-7</v>
      </c>
      <c r="AM156" s="14">
        <f t="shared" si="93"/>
        <v>1.000009378350135E-2</v>
      </c>
      <c r="AN156" s="14">
        <f t="shared" si="112"/>
        <v>1.0000000225567789E-7</v>
      </c>
      <c r="AO156" s="13">
        <f t="shared" si="113"/>
        <v>4.3355871420672689E-5</v>
      </c>
      <c r="AP156" s="13">
        <f t="shared" si="114"/>
        <v>4.9999531041777758E-5</v>
      </c>
      <c r="AR156" s="14" t="str">
        <f t="shared" si="184"/>
        <v>100mHz100m10m</v>
      </c>
      <c r="AS156" s="14">
        <f t="shared" si="185"/>
        <v>9.6637646934162602E-7</v>
      </c>
      <c r="AT156" s="14">
        <f t="shared" si="186"/>
        <v>3.1202574712589567E-3</v>
      </c>
      <c r="AU156" s="14">
        <f t="shared" si="187"/>
        <v>9.9995356704763414E-7</v>
      </c>
      <c r="AV156" s="14">
        <f t="shared" si="188"/>
        <v>2.8301706123807337E-3</v>
      </c>
      <c r="AX156" s="14" t="str">
        <f t="shared" si="189"/>
        <v>100mHz100m</v>
      </c>
      <c r="AY156" s="14" t="str">
        <f t="shared" si="190"/>
        <v>100mHz100m</v>
      </c>
      <c r="AZ156" s="14">
        <f t="shared" si="191"/>
        <v>112</v>
      </c>
      <c r="BB156" s="42">
        <f t="shared" si="115"/>
        <v>1.0000966454158229</v>
      </c>
      <c r="BC156" s="43">
        <f t="shared" si="116"/>
        <v>4.5556742599345772E-4</v>
      </c>
      <c r="BD156" s="43">
        <f t="shared" si="192"/>
        <v>9.9999892821941137E-5</v>
      </c>
      <c r="BE156" s="42">
        <f t="shared" si="193"/>
        <v>3.5710595106605022E-4</v>
      </c>
      <c r="BF156" t="str">
        <f t="shared" si="117"/>
        <v>OK</v>
      </c>
    </row>
    <row r="157" spans="1:58" x14ac:dyDescent="0.25">
      <c r="A157" s="8">
        <f t="shared" ref="A157:B157" si="222">A156</f>
        <v>100</v>
      </c>
      <c r="B157" s="44" t="str">
        <f t="shared" si="222"/>
        <v>m</v>
      </c>
      <c r="C157" s="10">
        <f t="shared" si="216"/>
        <v>0.2</v>
      </c>
      <c r="D157" s="7">
        <f t="shared" ref="D157:E157" si="223">D156</f>
        <v>10</v>
      </c>
      <c r="E157" s="7" t="str">
        <f t="shared" si="223"/>
        <v>m</v>
      </c>
      <c r="F157" s="7">
        <v>9.9996918036922224</v>
      </c>
      <c r="G157" s="7">
        <v>2.2074179805108259E-4</v>
      </c>
      <c r="H157" s="7">
        <v>4.6973761743116486E-4</v>
      </c>
      <c r="I157" s="7">
        <v>1.1951354137907844E-3</v>
      </c>
      <c r="J157" s="8" t="s">
        <v>3</v>
      </c>
      <c r="L157" s="8">
        <v>7.4405446465456273E-4</v>
      </c>
      <c r="M157" s="8">
        <v>1.4648036260552382E-3</v>
      </c>
      <c r="N157" s="8">
        <v>3.3751928118413321E-4</v>
      </c>
      <c r="O157" s="8">
        <v>6.3463270422921595E-4</v>
      </c>
      <c r="P157" s="8" t="s">
        <v>3</v>
      </c>
      <c r="Q157" s="56" t="str">
        <f t="shared" si="176"/>
        <v>OK</v>
      </c>
      <c r="S157" s="12">
        <f t="shared" si="177"/>
        <v>0.1</v>
      </c>
      <c r="T157" s="11">
        <f t="shared" si="178"/>
        <v>200</v>
      </c>
      <c r="U157" s="11" t="str">
        <f t="shared" si="179"/>
        <v>mHz</v>
      </c>
      <c r="V157" s="12">
        <f t="shared" si="180"/>
        <v>0.01</v>
      </c>
      <c r="W157" s="12">
        <f t="shared" si="181"/>
        <v>1E-3</v>
      </c>
      <c r="X157" s="13">
        <f t="shared" si="106"/>
        <v>9.9989477492275682E-3</v>
      </c>
      <c r="Y157" s="13">
        <f t="shared" si="107"/>
        <v>1.4813428382084276E-6</v>
      </c>
      <c r="Z157" s="13">
        <f t="shared" si="108"/>
        <v>1.3221833624703165E-7</v>
      </c>
      <c r="AA157" s="13">
        <f t="shared" si="109"/>
        <v>1.3531841436309239E-6</v>
      </c>
      <c r="AB157" s="13">
        <f t="shared" si="217"/>
        <v>9.998947750101744E-3</v>
      </c>
      <c r="AC157" s="14">
        <f t="shared" si="110"/>
        <v>1.4813428381869879E-6</v>
      </c>
      <c r="AD157" s="13">
        <f t="shared" si="182"/>
        <v>1.3223225038808648E-5</v>
      </c>
      <c r="AE157" s="13">
        <f t="shared" si="111"/>
        <v>1.3533265474265779E-4</v>
      </c>
      <c r="AG157" s="14" t="str">
        <f t="shared" si="183"/>
        <v>200mHz10m</v>
      </c>
      <c r="AH157" s="12">
        <f>IFERROR(MATCH(AG157,'Ref Z'!$S$33:$S$1082,0),0)</f>
        <v>59</v>
      </c>
      <c r="AI157" s="14">
        <f>IF($AH157&gt;0,INDEX('Ref Z'!N$33:N$1082,$AH157),"")</f>
        <v>9.9992615383127266E-3</v>
      </c>
      <c r="AJ157" s="14">
        <f>IF($AH157&gt;0,INDEX('Ref Z'!O$33:O$1082,$AH157),"")</f>
        <v>1.0000000000000001E-7</v>
      </c>
      <c r="AK157" s="14">
        <f>IF($AH157&gt;0,INDEX('Ref Z'!P$33:P$1082,$AH157),"")</f>
        <v>1.1321499457248194E-6</v>
      </c>
      <c r="AL157" s="14">
        <f>IF($AH157&gt;0,INDEX('Ref Z'!Q$33:Q$1082,$AH157),"")</f>
        <v>5.0000000000000008E-7</v>
      </c>
      <c r="AM157" s="14">
        <f t="shared" si="93"/>
        <v>9.9992616024056347E-3</v>
      </c>
      <c r="AN157" s="14">
        <f t="shared" si="112"/>
        <v>1.0000001538343256E-7</v>
      </c>
      <c r="AO157" s="13">
        <f t="shared" si="113"/>
        <v>1.1322335519968628E-4</v>
      </c>
      <c r="AP157" s="13">
        <f t="shared" si="114"/>
        <v>5.0003691952916076E-5</v>
      </c>
      <c r="AR157" s="14" t="str">
        <f t="shared" si="184"/>
        <v>200mHz100m10m</v>
      </c>
      <c r="AS157" s="14">
        <f t="shared" si="185"/>
        <v>3.1378908515837522E-7</v>
      </c>
      <c r="AT157" s="14">
        <f t="shared" si="186"/>
        <v>4.4148360742761418E-4</v>
      </c>
      <c r="AU157" s="14">
        <f t="shared" si="187"/>
        <v>9.9993160947778772E-7</v>
      </c>
      <c r="AV157" s="14">
        <f t="shared" si="188"/>
        <v>2.3902708798768974E-3</v>
      </c>
      <c r="AX157" s="14" t="str">
        <f t="shared" si="189"/>
        <v>200mHz100m</v>
      </c>
      <c r="AY157" s="14" t="str">
        <f t="shared" si="190"/>
        <v>200mHz100m</v>
      </c>
      <c r="AZ157" s="14">
        <f t="shared" si="191"/>
        <v>113</v>
      </c>
      <c r="BB157" s="42">
        <f t="shared" si="115"/>
        <v>1.0000313885332472</v>
      </c>
      <c r="BC157" s="43">
        <f t="shared" si="116"/>
        <v>2.9645917591700883E-4</v>
      </c>
      <c r="BD157" s="43">
        <f t="shared" si="192"/>
        <v>1.0000013016087763E-4</v>
      </c>
      <c r="BE157" s="42">
        <f t="shared" si="193"/>
        <v>2.7524548855104562E-4</v>
      </c>
      <c r="BF157" t="str">
        <f t="shared" si="117"/>
        <v>OK</v>
      </c>
    </row>
    <row r="158" spans="1:58" x14ac:dyDescent="0.25">
      <c r="A158" s="8">
        <f t="shared" ref="A158:B158" si="224">A157</f>
        <v>100</v>
      </c>
      <c r="B158" s="44" t="str">
        <f t="shared" si="224"/>
        <v>m</v>
      </c>
      <c r="C158" s="10">
        <f t="shared" si="216"/>
        <v>0.5</v>
      </c>
      <c r="D158" s="7">
        <f t="shared" ref="D158:E158" si="225">D157</f>
        <v>10</v>
      </c>
      <c r="E158" s="7" t="str">
        <f t="shared" si="225"/>
        <v>m</v>
      </c>
      <c r="F158" s="7">
        <v>10.000443190721429</v>
      </c>
      <c r="G158" s="7">
        <v>1.8810449667301216E-3</v>
      </c>
      <c r="H158" s="7">
        <v>8.0274058568528025E-4</v>
      </c>
      <c r="I158" s="7">
        <v>1.9820370902698318E-3</v>
      </c>
      <c r="J158" s="8" t="s">
        <v>3</v>
      </c>
      <c r="L158" s="8">
        <v>7.9259941471646967E-4</v>
      </c>
      <c r="M158" s="8">
        <v>8.0972196907570207E-4</v>
      </c>
      <c r="N158" s="8">
        <v>1.2766787277225483E-3</v>
      </c>
      <c r="O158" s="8">
        <v>4.8887331193201192E-4</v>
      </c>
      <c r="P158" s="8" t="s">
        <v>3</v>
      </c>
      <c r="Q158" s="56" t="str">
        <f t="shared" si="176"/>
        <v>OK</v>
      </c>
      <c r="S158" s="12">
        <f t="shared" si="177"/>
        <v>0.1</v>
      </c>
      <c r="T158" s="11">
        <f t="shared" si="178"/>
        <v>500</v>
      </c>
      <c r="U158" s="11" t="str">
        <f t="shared" si="179"/>
        <v>mHz</v>
      </c>
      <c r="V158" s="12">
        <f t="shared" si="180"/>
        <v>0.01</v>
      </c>
      <c r="W158" s="12">
        <f t="shared" si="181"/>
        <v>1E-3</v>
      </c>
      <c r="X158" s="13">
        <f t="shared" si="106"/>
        <v>9.9996505913067125E-3</v>
      </c>
      <c r="Y158" s="13">
        <f t="shared" si="107"/>
        <v>2.0479208563966915E-6</v>
      </c>
      <c r="Z158" s="13">
        <f t="shared" si="108"/>
        <v>-4.7393814203726808E-7</v>
      </c>
      <c r="AA158" s="13">
        <f t="shared" si="109"/>
        <v>2.0414377635197889E-6</v>
      </c>
      <c r="AB158" s="13">
        <f t="shared" si="217"/>
        <v>9.9996506025379732E-3</v>
      </c>
      <c r="AC158" s="14">
        <f t="shared" si="110"/>
        <v>2.0479208563821518E-6</v>
      </c>
      <c r="AD158" s="13">
        <f t="shared" si="182"/>
        <v>-4.7395470207170695E-5</v>
      </c>
      <c r="AE158" s="13">
        <f t="shared" si="111"/>
        <v>2.0415090933439671E-4</v>
      </c>
      <c r="AG158" s="14" t="str">
        <f t="shared" si="183"/>
        <v>500mHz10m</v>
      </c>
      <c r="AH158" s="12">
        <f>IFERROR(MATCH(AG158,'Ref Z'!$S$33:$S$1082,0),0)</f>
        <v>60</v>
      </c>
      <c r="AI158" s="14">
        <f>IF($AH158&gt;0,INDEX('Ref Z'!N$33:N$1082,$AH158),"")</f>
        <v>9.9998649342601404E-3</v>
      </c>
      <c r="AJ158" s="14">
        <f>IF($AH158&gt;0,INDEX('Ref Z'!O$33:O$1082,$AH158),"")</f>
        <v>1.0000000000000001E-7</v>
      </c>
      <c r="AK158" s="14">
        <f>IF($AH158&gt;0,INDEX('Ref Z'!P$33:P$1082,$AH158),"")</f>
        <v>5.260401408354495E-7</v>
      </c>
      <c r="AL158" s="14">
        <f>IF($AH158&gt;0,INDEX('Ref Z'!Q$33:Q$1082,$AH158),"")</f>
        <v>5.0000000000000008E-7</v>
      </c>
      <c r="AM158" s="14">
        <f t="shared" si="93"/>
        <v>9.9998649480962376E-3</v>
      </c>
      <c r="AN158" s="14">
        <f t="shared" si="112"/>
        <v>1.0000000332070841E-7</v>
      </c>
      <c r="AO158" s="13">
        <f t="shared" si="113"/>
        <v>5.2604724544626085E-5</v>
      </c>
      <c r="AP158" s="13">
        <f t="shared" si="114"/>
        <v>5.0000675202223392E-5</v>
      </c>
      <c r="AR158" s="14" t="str">
        <f t="shared" si="184"/>
        <v>500mHz100m10m</v>
      </c>
      <c r="AS158" s="14">
        <f t="shared" si="185"/>
        <v>2.143429534279262E-7</v>
      </c>
      <c r="AT158" s="14">
        <f t="shared" si="186"/>
        <v>3.7620899347892917E-3</v>
      </c>
      <c r="AU158" s="14">
        <f t="shared" si="187"/>
        <v>9.9997828287271747E-7</v>
      </c>
      <c r="AV158" s="14">
        <f t="shared" si="188"/>
        <v>3.9640742120728781E-3</v>
      </c>
      <c r="AX158" s="14" t="str">
        <f t="shared" si="189"/>
        <v>500mHz100m</v>
      </c>
      <c r="AY158" s="14" t="str">
        <f t="shared" si="190"/>
        <v>500mHz100m</v>
      </c>
      <c r="AZ158" s="14">
        <f t="shared" si="191"/>
        <v>114</v>
      </c>
      <c r="BB158" s="42">
        <f t="shared" si="115"/>
        <v>1.0000214353047705</v>
      </c>
      <c r="BC158" s="43">
        <f t="shared" si="116"/>
        <v>4.0971176136329857E-4</v>
      </c>
      <c r="BD158" s="43">
        <f t="shared" si="192"/>
        <v>1.0000019475179678E-4</v>
      </c>
      <c r="BE158" s="42">
        <f t="shared" si="193"/>
        <v>4.1135196930235118E-4</v>
      </c>
      <c r="BF158" t="str">
        <f t="shared" si="117"/>
        <v>OK</v>
      </c>
    </row>
    <row r="159" spans="1:58" x14ac:dyDescent="0.25">
      <c r="A159" s="8">
        <f t="shared" ref="A159:B159" si="226">A158</f>
        <v>100</v>
      </c>
      <c r="B159" s="44" t="str">
        <f t="shared" si="226"/>
        <v>m</v>
      </c>
      <c r="C159" s="10">
        <f t="shared" si="216"/>
        <v>1</v>
      </c>
      <c r="D159" s="7">
        <f t="shared" ref="D159:E159" si="227">D158</f>
        <v>10</v>
      </c>
      <c r="E159" s="7" t="str">
        <f t="shared" si="227"/>
        <v>m</v>
      </c>
      <c r="F159" s="7">
        <v>10.000294196826896</v>
      </c>
      <c r="G159" s="7">
        <v>1.9794363972543663E-3</v>
      </c>
      <c r="H159" s="7">
        <v>-1.6053084414136567E-3</v>
      </c>
      <c r="I159" s="7">
        <v>1.0635846796061424E-3</v>
      </c>
      <c r="J159" s="8" t="s">
        <v>3</v>
      </c>
      <c r="L159" s="8">
        <v>-2.8190191493141474E-4</v>
      </c>
      <c r="M159" s="8">
        <v>9.3376323972519488E-5</v>
      </c>
      <c r="N159" s="8">
        <v>-1.0255075628919715E-3</v>
      </c>
      <c r="O159" s="8">
        <v>8.982778471454785E-5</v>
      </c>
      <c r="P159" s="8" t="s">
        <v>3</v>
      </c>
      <c r="Q159" s="56" t="str">
        <f t="shared" si="176"/>
        <v>OK</v>
      </c>
      <c r="S159" s="12">
        <f t="shared" si="177"/>
        <v>0.1</v>
      </c>
      <c r="T159" s="11">
        <f t="shared" si="178"/>
        <v>1</v>
      </c>
      <c r="U159" s="11" t="str">
        <f t="shared" si="179"/>
        <v>Hz</v>
      </c>
      <c r="V159" s="12">
        <f t="shared" si="180"/>
        <v>0.01</v>
      </c>
      <c r="W159" s="12">
        <f t="shared" si="181"/>
        <v>1E-3</v>
      </c>
      <c r="X159" s="13">
        <f t="shared" si="106"/>
        <v>1.0000576098741828E-2</v>
      </c>
      <c r="Y159" s="13">
        <f t="shared" si="107"/>
        <v>1.9816376027553493E-6</v>
      </c>
      <c r="Z159" s="13">
        <f t="shared" si="108"/>
        <v>-5.7980087852168521E-7</v>
      </c>
      <c r="AA159" s="13">
        <f t="shared" si="109"/>
        <v>1.0673712576229622E-6</v>
      </c>
      <c r="AB159" s="13">
        <f t="shared" si="217"/>
        <v>1.0000576115549312E-2</v>
      </c>
      <c r="AC159" s="14">
        <f t="shared" si="110"/>
        <v>1.9816376003911457E-6</v>
      </c>
      <c r="AD159" s="13">
        <f t="shared" si="182"/>
        <v>-5.7976747754061993E-5</v>
      </c>
      <c r="AE159" s="13">
        <f t="shared" si="111"/>
        <v>1.0673097726366508E-4</v>
      </c>
      <c r="AG159" s="14" t="str">
        <f t="shared" si="183"/>
        <v>1Hz10m</v>
      </c>
      <c r="AH159" s="12">
        <f>IFERROR(MATCH(AG159,'Ref Z'!$S$33:$S$1082,0),0)</f>
        <v>61</v>
      </c>
      <c r="AI159" s="14">
        <f>IF($AH159&gt;0,INDEX('Ref Z'!N$33:N$1082,$AH159),"")</f>
        <v>1.0000198776536184E-2</v>
      </c>
      <c r="AJ159" s="14">
        <f>IF($AH159&gt;0,INDEX('Ref Z'!O$33:O$1082,$AH159),"")</f>
        <v>1.0000000000000001E-7</v>
      </c>
      <c r="AK159" s="14">
        <f>IF($AH159&gt;0,INDEX('Ref Z'!P$33:P$1082,$AH159),"")</f>
        <v>4.2024061686862458E-7</v>
      </c>
      <c r="AL159" s="14">
        <f>IF($AH159&gt;0,INDEX('Ref Z'!Q$33:Q$1082,$AH159),"")</f>
        <v>5.0000000000000008E-7</v>
      </c>
      <c r="AM159" s="14">
        <f t="shared" si="93"/>
        <v>1.0000198785366118E-2</v>
      </c>
      <c r="AN159" s="14">
        <f t="shared" si="112"/>
        <v>1.0000000211914183E-7</v>
      </c>
      <c r="AO159" s="13">
        <f t="shared" si="113"/>
        <v>4.2023226338987877E-5</v>
      </c>
      <c r="AP159" s="13">
        <f t="shared" si="114"/>
        <v>4.9999006050544838E-5</v>
      </c>
      <c r="AR159" s="14" t="str">
        <f t="shared" si="184"/>
        <v>1Hz100m10m</v>
      </c>
      <c r="AS159" s="14">
        <f t="shared" si="185"/>
        <v>-3.7732220564343222E-7</v>
      </c>
      <c r="AT159" s="14">
        <f t="shared" si="186"/>
        <v>3.9588727957717189E-3</v>
      </c>
      <c r="AU159" s="14">
        <f t="shared" si="187"/>
        <v>1.0000414953903098E-6</v>
      </c>
      <c r="AV159" s="14">
        <f t="shared" si="188"/>
        <v>2.1271694179758232E-3</v>
      </c>
      <c r="AX159" s="14" t="str">
        <f t="shared" si="189"/>
        <v>1Hz100m</v>
      </c>
      <c r="AY159" s="14" t="str">
        <f t="shared" si="190"/>
        <v>1Hz100m</v>
      </c>
      <c r="AZ159" s="14">
        <f t="shared" si="191"/>
        <v>115</v>
      </c>
      <c r="BB159" s="42">
        <f t="shared" si="115"/>
        <v>0.9999622691554132</v>
      </c>
      <c r="BC159" s="43">
        <f t="shared" si="116"/>
        <v>3.9644577753323391E-4</v>
      </c>
      <c r="BD159" s="43">
        <f t="shared" si="192"/>
        <v>9.9999974093049876E-5</v>
      </c>
      <c r="BE159" s="42">
        <f t="shared" si="193"/>
        <v>2.1923938203860727E-4</v>
      </c>
      <c r="BF159" t="str">
        <f t="shared" si="117"/>
        <v>OK</v>
      </c>
    </row>
    <row r="160" spans="1:58" x14ac:dyDescent="0.25">
      <c r="A160" s="8">
        <f t="shared" ref="A160:B160" si="228">A159</f>
        <v>100</v>
      </c>
      <c r="B160" s="44" t="str">
        <f t="shared" si="228"/>
        <v>m</v>
      </c>
      <c r="C160" s="10">
        <f t="shared" si="216"/>
        <v>2</v>
      </c>
      <c r="D160" s="7">
        <f t="shared" ref="D160:E160" si="229">D159</f>
        <v>10</v>
      </c>
      <c r="E160" s="7" t="str">
        <f t="shared" si="229"/>
        <v>m</v>
      </c>
      <c r="F160" s="7">
        <v>10.000013875180811</v>
      </c>
      <c r="G160" s="7">
        <v>4.5780915954227489E-4</v>
      </c>
      <c r="H160" s="7">
        <v>-3.0933082038358535E-3</v>
      </c>
      <c r="I160" s="7">
        <v>9.7204552533288694E-4</v>
      </c>
      <c r="J160" s="8" t="s">
        <v>3</v>
      </c>
      <c r="L160" s="8">
        <v>-2.8695599766137932E-4</v>
      </c>
      <c r="M160" s="8">
        <v>1.2741991242783224E-3</v>
      </c>
      <c r="N160" s="8">
        <v>-1.9741898099996397E-3</v>
      </c>
      <c r="O160" s="8">
        <v>6.3891047030780054E-4</v>
      </c>
      <c r="P160" s="8" t="s">
        <v>3</v>
      </c>
      <c r="Q160" s="56" t="str">
        <f t="shared" si="176"/>
        <v>OK</v>
      </c>
      <c r="S160" s="12">
        <f t="shared" si="177"/>
        <v>0.1</v>
      </c>
      <c r="T160" s="11">
        <f t="shared" si="178"/>
        <v>2</v>
      </c>
      <c r="U160" s="11" t="str">
        <f t="shared" si="179"/>
        <v>Hz</v>
      </c>
      <c r="V160" s="12">
        <f t="shared" si="180"/>
        <v>0.01</v>
      </c>
      <c r="W160" s="12">
        <f t="shared" si="181"/>
        <v>1E-3</v>
      </c>
      <c r="X160" s="13">
        <f t="shared" si="106"/>
        <v>1.0000300831178472E-2</v>
      </c>
      <c r="Y160" s="13">
        <f t="shared" si="107"/>
        <v>1.3539470576327745E-6</v>
      </c>
      <c r="Z160" s="13">
        <f t="shared" si="108"/>
        <v>-1.1191183938362137E-6</v>
      </c>
      <c r="AA160" s="13">
        <f t="shared" si="109"/>
        <v>1.1632192795808635E-6</v>
      </c>
      <c r="AB160" s="13">
        <f t="shared" si="217"/>
        <v>1.0000300893797887E-2</v>
      </c>
      <c r="AC160" s="14">
        <f t="shared" si="110"/>
        <v>1.3539470554124313E-6</v>
      </c>
      <c r="AD160" s="13">
        <f t="shared" si="182"/>
        <v>-1.1190847236068304E-4</v>
      </c>
      <c r="AE160" s="13">
        <f t="shared" si="111"/>
        <v>1.163184282671621E-4</v>
      </c>
      <c r="AG160" s="14" t="str">
        <f t="shared" si="183"/>
        <v>2Hz10m</v>
      </c>
      <c r="AH160" s="12">
        <f>IFERROR(MATCH(AG160,'Ref Z'!$S$33:$S$1082,0),0)</f>
        <v>62</v>
      </c>
      <c r="AI160" s="14">
        <f>IF($AH160&gt;0,INDEX('Ref Z'!N$33:N$1082,$AH160),"")</f>
        <v>9.9993715459255148E-3</v>
      </c>
      <c r="AJ160" s="14">
        <f>IF($AH160&gt;0,INDEX('Ref Z'!O$33:O$1082,$AH160),"")</f>
        <v>1.0000000000000001E-7</v>
      </c>
      <c r="AK160" s="14">
        <f>IF($AH160&gt;0,INDEX('Ref Z'!P$33:P$1082,$AH160),"")</f>
        <v>-1.1906579852390826E-7</v>
      </c>
      <c r="AL160" s="14">
        <f>IF($AH160&gt;0,INDEX('Ref Z'!Q$33:Q$1082,$AH160),"")</f>
        <v>5.0000000000000008E-7</v>
      </c>
      <c r="AM160" s="14">
        <f t="shared" si="93"/>
        <v>9.9993715466343922E-3</v>
      </c>
      <c r="AN160" s="14">
        <f t="shared" si="112"/>
        <v>1.0000000017014137E-7</v>
      </c>
      <c r="AO160" s="13">
        <f t="shared" si="113"/>
        <v>-1.1907328172718741E-5</v>
      </c>
      <c r="AP160" s="13">
        <f t="shared" si="114"/>
        <v>5.0003142460914229E-5</v>
      </c>
      <c r="AR160" s="14" t="str">
        <f t="shared" si="184"/>
        <v>2Hz100m10m</v>
      </c>
      <c r="AS160" s="14">
        <f t="shared" si="185"/>
        <v>-9.2928525295687958E-7</v>
      </c>
      <c r="AT160" s="14">
        <f t="shared" si="186"/>
        <v>9.1561832454534046E-4</v>
      </c>
      <c r="AU160" s="14">
        <f t="shared" si="187"/>
        <v>1.0000525953123055E-6</v>
      </c>
      <c r="AV160" s="14">
        <f t="shared" si="188"/>
        <v>1.9440911149631729E-3</v>
      </c>
      <c r="AX160" s="14" t="str">
        <f t="shared" si="189"/>
        <v>2Hz100m</v>
      </c>
      <c r="AY160" s="14" t="str">
        <f t="shared" si="190"/>
        <v>2Hz100m</v>
      </c>
      <c r="AZ160" s="14">
        <f t="shared" si="191"/>
        <v>116</v>
      </c>
      <c r="BB160" s="42">
        <f t="shared" si="115"/>
        <v>0.99990706807991436</v>
      </c>
      <c r="BC160" s="43">
        <f t="shared" si="116"/>
        <v>2.7099102402469667E-4</v>
      </c>
      <c r="BD160" s="43">
        <f t="shared" si="192"/>
        <v>1.000011441879643E-4</v>
      </c>
      <c r="BE160" s="42">
        <f t="shared" si="193"/>
        <v>2.3795003944975134E-4</v>
      </c>
      <c r="BF160" t="str">
        <f t="shared" si="117"/>
        <v>OK</v>
      </c>
    </row>
    <row r="161" spans="1:58" x14ac:dyDescent="0.25">
      <c r="A161" s="8">
        <f t="shared" ref="A161:B161" si="230">A160</f>
        <v>100</v>
      </c>
      <c r="B161" s="44" t="str">
        <f t="shared" si="230"/>
        <v>m</v>
      </c>
      <c r="C161" s="10">
        <f t="shared" si="216"/>
        <v>5</v>
      </c>
      <c r="D161" s="7">
        <f t="shared" ref="D161:E161" si="231">D160</f>
        <v>10</v>
      </c>
      <c r="E161" s="7" t="str">
        <f t="shared" si="231"/>
        <v>m</v>
      </c>
      <c r="F161" s="7">
        <v>9.9976674426393402</v>
      </c>
      <c r="G161" s="7">
        <v>1.9395175248750488E-3</v>
      </c>
      <c r="H161" s="7">
        <v>9.4106010843511177E-4</v>
      </c>
      <c r="I161" s="7">
        <v>2.5340777534587668E-4</v>
      </c>
      <c r="J161" s="8" t="s">
        <v>3</v>
      </c>
      <c r="L161" s="8">
        <v>-1.5865214649967816E-3</v>
      </c>
      <c r="M161" s="8">
        <v>1.4176058169724894E-3</v>
      </c>
      <c r="N161" s="8">
        <v>1.0371199667063421E-3</v>
      </c>
      <c r="O161" s="8">
        <v>1.9447304133471037E-3</v>
      </c>
      <c r="P161" s="8" t="s">
        <v>3</v>
      </c>
      <c r="Q161" s="56" t="str">
        <f t="shared" si="176"/>
        <v>OK</v>
      </c>
      <c r="S161" s="12">
        <f t="shared" si="177"/>
        <v>0.1</v>
      </c>
      <c r="T161" s="11">
        <f t="shared" si="178"/>
        <v>5</v>
      </c>
      <c r="U161" s="11" t="str">
        <f t="shared" si="179"/>
        <v>Hz</v>
      </c>
      <c r="V161" s="12">
        <f t="shared" si="180"/>
        <v>0.01</v>
      </c>
      <c r="W161" s="12">
        <f t="shared" si="181"/>
        <v>1E-3</v>
      </c>
      <c r="X161" s="13">
        <f t="shared" si="106"/>
        <v>9.9992539641043376E-3</v>
      </c>
      <c r="Y161" s="13">
        <f t="shared" si="107"/>
        <v>2.4023601898157727E-6</v>
      </c>
      <c r="Z161" s="13">
        <f t="shared" si="108"/>
        <v>-9.6059858271230355E-8</v>
      </c>
      <c r="AA161" s="13">
        <f t="shared" si="109"/>
        <v>1.9611710484307442E-6</v>
      </c>
      <c r="AB161" s="13">
        <f t="shared" si="217"/>
        <v>9.9992539645657463E-3</v>
      </c>
      <c r="AC161" s="14">
        <f t="shared" si="110"/>
        <v>2.4023601897787947E-6</v>
      </c>
      <c r="AD161" s="13">
        <f t="shared" si="182"/>
        <v>-9.6067025213195135E-6</v>
      </c>
      <c r="AE161" s="13">
        <f t="shared" si="111"/>
        <v>1.9613173697016024E-4</v>
      </c>
      <c r="AG161" s="14" t="str">
        <f t="shared" si="183"/>
        <v>5Hz10m</v>
      </c>
      <c r="AH161" s="12">
        <f>IFERROR(MATCH(AG161,'Ref Z'!$S$33:$S$1082,0),0)</f>
        <v>63</v>
      </c>
      <c r="AI161" s="14">
        <f>IF($AH161&gt;0,INDEX('Ref Z'!N$33:N$1082,$AH161),"")</f>
        <v>9.999037971649985E-3</v>
      </c>
      <c r="AJ161" s="14">
        <f>IF($AH161&gt;0,INDEX('Ref Z'!O$33:O$1082,$AH161),"")</f>
        <v>1.0000000000000001E-7</v>
      </c>
      <c r="AK161" s="14">
        <f>IF($AH161&gt;0,INDEX('Ref Z'!P$33:P$1082,$AH161),"")</f>
        <v>9.0385416397925542E-7</v>
      </c>
      <c r="AL161" s="14">
        <f>IF($AH161&gt;0,INDEX('Ref Z'!Q$33:Q$1082,$AH161),"")</f>
        <v>5.0000000000000008E-7</v>
      </c>
      <c r="AM161" s="14">
        <f t="shared" si="93"/>
        <v>9.9990380125015328E-3</v>
      </c>
      <c r="AN161" s="14">
        <f t="shared" si="112"/>
        <v>1.0000000980531415E-7</v>
      </c>
      <c r="AO161" s="13">
        <f t="shared" si="113"/>
        <v>9.0394112321615702E-5</v>
      </c>
      <c r="AP161" s="13">
        <f t="shared" si="114"/>
        <v>5.0004810204121672E-5</v>
      </c>
      <c r="AR161" s="14" t="str">
        <f t="shared" si="184"/>
        <v>5Hz100m10m</v>
      </c>
      <c r="AS161" s="14">
        <f t="shared" si="185"/>
        <v>-2.1599245435266479E-7</v>
      </c>
      <c r="AT161" s="14">
        <f t="shared" si="186"/>
        <v>3.8790350510390778E-3</v>
      </c>
      <c r="AU161" s="14">
        <f t="shared" si="187"/>
        <v>9.9991402225048584E-7</v>
      </c>
      <c r="AV161" s="14">
        <f t="shared" si="188"/>
        <v>5.0681579732974507E-4</v>
      </c>
      <c r="AX161" s="14" t="str">
        <f t="shared" si="189"/>
        <v>5Hz100m</v>
      </c>
      <c r="AY161" s="14" t="str">
        <f t="shared" si="190"/>
        <v>5Hz100m</v>
      </c>
      <c r="AZ161" s="14">
        <f t="shared" si="191"/>
        <v>117</v>
      </c>
      <c r="BB161" s="42">
        <f t="shared" si="115"/>
        <v>0.99997840318237952</v>
      </c>
      <c r="BC161" s="43">
        <f t="shared" si="116"/>
        <v>4.8062232630452989E-4</v>
      </c>
      <c r="BD161" s="43">
        <f t="shared" si="192"/>
        <v>1.0000081484293521E-4</v>
      </c>
      <c r="BE161" s="42">
        <f t="shared" si="193"/>
        <v>3.9543787632354937E-4</v>
      </c>
      <c r="BF161" t="str">
        <f t="shared" si="117"/>
        <v>OK</v>
      </c>
    </row>
    <row r="162" spans="1:58" x14ac:dyDescent="0.25">
      <c r="A162" s="8">
        <f t="shared" ref="A162:B162" si="232">A161</f>
        <v>100</v>
      </c>
      <c r="B162" s="44" t="str">
        <f t="shared" si="232"/>
        <v>m</v>
      </c>
      <c r="C162" s="10">
        <f t="shared" si="216"/>
        <v>10</v>
      </c>
      <c r="D162" s="7">
        <f t="shared" ref="D162:E162" si="233">D161</f>
        <v>10</v>
      </c>
      <c r="E162" s="7" t="str">
        <f t="shared" si="233"/>
        <v>m</v>
      </c>
      <c r="F162" s="7">
        <v>9.9982451187201757</v>
      </c>
      <c r="G162" s="7">
        <v>1.2445602974626814E-4</v>
      </c>
      <c r="H162" s="7">
        <v>-1.9949081831502173E-3</v>
      </c>
      <c r="I162" s="7">
        <v>9.1985336792541482E-5</v>
      </c>
      <c r="J162" s="8" t="s">
        <v>3</v>
      </c>
      <c r="L162" s="8">
        <v>-1.4794499174874403E-3</v>
      </c>
      <c r="M162" s="8">
        <v>8.263530854676662E-4</v>
      </c>
      <c r="N162" s="8">
        <v>-9.2460229695519682E-4</v>
      </c>
      <c r="O162" s="8">
        <v>1.202598934138218E-3</v>
      </c>
      <c r="P162" s="8" t="s">
        <v>3</v>
      </c>
      <c r="Q162" s="56" t="str">
        <f t="shared" si="176"/>
        <v>OK</v>
      </c>
      <c r="S162" s="12">
        <f t="shared" si="177"/>
        <v>0.1</v>
      </c>
      <c r="T162" s="11">
        <f t="shared" si="178"/>
        <v>10</v>
      </c>
      <c r="U162" s="11" t="str">
        <f t="shared" si="179"/>
        <v>Hz</v>
      </c>
      <c r="V162" s="12">
        <f t="shared" si="180"/>
        <v>0.01</v>
      </c>
      <c r="W162" s="12">
        <f t="shared" si="181"/>
        <v>1E-3</v>
      </c>
      <c r="X162" s="13">
        <f t="shared" si="106"/>
        <v>9.9997245686376645E-3</v>
      </c>
      <c r="Y162" s="13">
        <f t="shared" si="107"/>
        <v>8.3567261843507592E-7</v>
      </c>
      <c r="Z162" s="13">
        <f t="shared" si="108"/>
        <v>-1.0703058861950206E-6</v>
      </c>
      <c r="AA162" s="13">
        <f t="shared" si="109"/>
        <v>1.2061117272355887E-6</v>
      </c>
      <c r="AB162" s="13">
        <f t="shared" si="217"/>
        <v>9.999724625916976E-3</v>
      </c>
      <c r="AC162" s="14">
        <f t="shared" si="110"/>
        <v>8.3567262361949724E-7</v>
      </c>
      <c r="AD162" s="13">
        <f t="shared" si="182"/>
        <v>-1.0703353625005206E-4</v>
      </c>
      <c r="AE162" s="13">
        <f t="shared" si="111"/>
        <v>1.2061449377491075E-4</v>
      </c>
      <c r="AG162" s="14" t="str">
        <f t="shared" si="183"/>
        <v>10Hz10m</v>
      </c>
      <c r="AH162" s="12">
        <f>IFERROR(MATCH(AG162,'Ref Z'!$S$33:$S$1082,0),0)</f>
        <v>64</v>
      </c>
      <c r="AI162" s="14">
        <f>IF($AH162&gt;0,INDEX('Ref Z'!N$33:N$1082,$AH162),"")</f>
        <v>1.000063803148425E-2</v>
      </c>
      <c r="AJ162" s="14">
        <f>IF($AH162&gt;0,INDEX('Ref Z'!O$33:O$1082,$AH162),"")</f>
        <v>1.0000000000000001E-7</v>
      </c>
      <c r="AK162" s="14">
        <f>IF($AH162&gt;0,INDEX('Ref Z'!P$33:P$1082,$AH162),"")</f>
        <v>-7.035366754660376E-8</v>
      </c>
      <c r="AL162" s="14">
        <f>IF($AH162&gt;0,INDEX('Ref Z'!Q$33:Q$1082,$AH162),"")</f>
        <v>5.0000000000000008E-7</v>
      </c>
      <c r="AM162" s="14">
        <f t="shared" si="93"/>
        <v>1.0000638031731717E-2</v>
      </c>
      <c r="AN162" s="14">
        <f t="shared" si="112"/>
        <v>1.0000000005938808E-7</v>
      </c>
      <c r="AO162" s="13">
        <f t="shared" si="113"/>
        <v>-7.0349179046330884E-6</v>
      </c>
      <c r="AP162" s="13">
        <f t="shared" si="114"/>
        <v>4.9996810043682989E-5</v>
      </c>
      <c r="AR162" s="14" t="str">
        <f t="shared" si="184"/>
        <v>10Hz100m10m</v>
      </c>
      <c r="AS162" s="14">
        <f t="shared" si="185"/>
        <v>9.1346284658566645E-7</v>
      </c>
      <c r="AT162" s="14">
        <f t="shared" si="186"/>
        <v>2.4891207957995114E-4</v>
      </c>
      <c r="AU162" s="14">
        <f t="shared" si="187"/>
        <v>9.9995221864841669E-7</v>
      </c>
      <c r="AV162" s="14">
        <f t="shared" si="188"/>
        <v>1.8397135303994789E-4</v>
      </c>
      <c r="AX162" s="14" t="str">
        <f t="shared" si="189"/>
        <v>10Hz100m</v>
      </c>
      <c r="AY162" s="14" t="str">
        <f t="shared" si="190"/>
        <v>10Hz100m</v>
      </c>
      <c r="AZ162" s="14">
        <f t="shared" si="191"/>
        <v>118</v>
      </c>
      <c r="BB162" s="42">
        <f t="shared" si="115"/>
        <v>1.0000913430968263</v>
      </c>
      <c r="BC162" s="43">
        <f t="shared" si="116"/>
        <v>1.6742273557461735E-4</v>
      </c>
      <c r="BD162" s="43">
        <f t="shared" si="192"/>
        <v>9.9998618345418963E-5</v>
      </c>
      <c r="BE162" s="42">
        <f t="shared" si="193"/>
        <v>2.46355648299072E-4</v>
      </c>
      <c r="BF162" t="str">
        <f t="shared" si="117"/>
        <v>OK</v>
      </c>
    </row>
    <row r="163" spans="1:58" x14ac:dyDescent="0.25">
      <c r="A163" s="8">
        <f t="shared" ref="A163:B163" si="234">A162</f>
        <v>100</v>
      </c>
      <c r="B163" s="44" t="str">
        <f t="shared" si="234"/>
        <v>m</v>
      </c>
      <c r="C163" s="10">
        <f t="shared" si="216"/>
        <v>20</v>
      </c>
      <c r="D163" s="7">
        <f t="shared" ref="D163:E163" si="235">D162</f>
        <v>10</v>
      </c>
      <c r="E163" s="7" t="str">
        <f t="shared" si="235"/>
        <v>m</v>
      </c>
      <c r="F163" s="7">
        <v>10.00028461457992</v>
      </c>
      <c r="G163" s="7">
        <v>5.2623097480896123E-4</v>
      </c>
      <c r="H163" s="7">
        <v>-5.5069835014682959E-6</v>
      </c>
      <c r="I163" s="7">
        <v>1.0543614374749011E-3</v>
      </c>
      <c r="J163" s="8" t="s">
        <v>3</v>
      </c>
      <c r="L163" s="8">
        <v>-1.8132535000422786E-4</v>
      </c>
      <c r="M163" s="8">
        <v>4.728172840873095E-4</v>
      </c>
      <c r="N163" s="8">
        <v>-2.9370521416790851E-4</v>
      </c>
      <c r="O163" s="8">
        <v>1.1247751579740969E-3</v>
      </c>
      <c r="P163" s="8" t="s">
        <v>3</v>
      </c>
      <c r="Q163" s="56" t="str">
        <f t="shared" si="176"/>
        <v>OK</v>
      </c>
      <c r="S163" s="12">
        <f t="shared" si="177"/>
        <v>0.1</v>
      </c>
      <c r="T163" s="11">
        <f t="shared" si="178"/>
        <v>20</v>
      </c>
      <c r="U163" s="11" t="str">
        <f t="shared" si="179"/>
        <v>Hz</v>
      </c>
      <c r="V163" s="12">
        <f t="shared" si="180"/>
        <v>0.01</v>
      </c>
      <c r="W163" s="12">
        <f t="shared" si="181"/>
        <v>1E-3</v>
      </c>
      <c r="X163" s="13">
        <f t="shared" si="106"/>
        <v>1.0000465939929924E-2</v>
      </c>
      <c r="Y163" s="13">
        <f t="shared" si="107"/>
        <v>7.0744273477087114E-7</v>
      </c>
      <c r="Z163" s="13">
        <f t="shared" si="108"/>
        <v>2.8819823066644021E-7</v>
      </c>
      <c r="AA163" s="13">
        <f t="shared" si="109"/>
        <v>1.5416864781238092E-6</v>
      </c>
      <c r="AB163" s="13">
        <f t="shared" si="217"/>
        <v>1.0000465944082642E-2</v>
      </c>
      <c r="AC163" s="14">
        <f t="shared" si="110"/>
        <v>7.0744273587222837E-7</v>
      </c>
      <c r="AD163" s="13">
        <f t="shared" si="182"/>
        <v>2.8818480290596974E-5</v>
      </c>
      <c r="AE163" s="13">
        <f t="shared" si="111"/>
        <v>1.5416146469961745E-4</v>
      </c>
      <c r="AG163" s="14" t="str">
        <f t="shared" si="183"/>
        <v>20Hz10m</v>
      </c>
      <c r="AH163" s="12">
        <f>IFERROR(MATCH(AG163,'Ref Z'!$S$33:$S$1082,0),0)</f>
        <v>65</v>
      </c>
      <c r="AI163" s="14">
        <f>IF($AH163&gt;0,INDEX('Ref Z'!N$33:N$1082,$AH163),"")</f>
        <v>1.0000520992323103E-2</v>
      </c>
      <c r="AJ163" s="14">
        <f>IF($AH163&gt;0,INDEX('Ref Z'!O$33:O$1082,$AH163),"")</f>
        <v>1.0000000000000001E-7</v>
      </c>
      <c r="AK163" s="14">
        <f>IF($AH163&gt;0,INDEX('Ref Z'!P$33:P$1082,$AH163),"")</f>
        <v>1.2882503746611812E-6</v>
      </c>
      <c r="AL163" s="14">
        <f>IF($AH163&gt;0,INDEX('Ref Z'!Q$33:Q$1082,$AH163),"")</f>
        <v>5.0000000000000008E-7</v>
      </c>
      <c r="AM163" s="14">
        <f t="shared" si="93"/>
        <v>1.0000521075298231E-2</v>
      </c>
      <c r="AN163" s="14">
        <f t="shared" si="112"/>
        <v>1.0000001991299107E-7</v>
      </c>
      <c r="AO163" s="13">
        <f t="shared" si="113"/>
        <v>1.2881832541767523E-4</v>
      </c>
      <c r="AP163" s="13">
        <f t="shared" si="114"/>
        <v>4.9997394361022403E-5</v>
      </c>
      <c r="AR163" s="14" t="str">
        <f t="shared" si="184"/>
        <v>20Hz100m10m</v>
      </c>
      <c r="AS163" s="14">
        <f t="shared" si="185"/>
        <v>5.5052393178878223E-8</v>
      </c>
      <c r="AT163" s="14">
        <f t="shared" si="186"/>
        <v>1.052461954368688E-3</v>
      </c>
      <c r="AU163" s="14">
        <f t="shared" si="187"/>
        <v>1.000052143994741E-6</v>
      </c>
      <c r="AV163" s="14">
        <f t="shared" si="188"/>
        <v>2.1087229342273868E-3</v>
      </c>
      <c r="AX163" s="14" t="str">
        <f t="shared" si="189"/>
        <v>20Hz100m</v>
      </c>
      <c r="AY163" s="14" t="str">
        <f t="shared" si="190"/>
        <v>20Hz100m</v>
      </c>
      <c r="AZ163" s="14">
        <f t="shared" si="191"/>
        <v>119</v>
      </c>
      <c r="BB163" s="42">
        <f t="shared" si="115"/>
        <v>1.0000055128646903</v>
      </c>
      <c r="BC163" s="43">
        <f t="shared" si="116"/>
        <v>1.4183410196953988E-4</v>
      </c>
      <c r="BD163" s="43">
        <f t="shared" si="192"/>
        <v>9.9999845127078253E-5</v>
      </c>
      <c r="BE163" s="42">
        <f t="shared" si="193"/>
        <v>3.1235039336651588E-4</v>
      </c>
      <c r="BF163" t="str">
        <f t="shared" si="117"/>
        <v>OK</v>
      </c>
    </row>
    <row r="164" spans="1:58" x14ac:dyDescent="0.25">
      <c r="A164" s="8">
        <f t="shared" ref="A164:B164" si="236">A163</f>
        <v>100</v>
      </c>
      <c r="B164" s="44" t="str">
        <f t="shared" si="236"/>
        <v>m</v>
      </c>
      <c r="C164" s="10">
        <f t="shared" si="216"/>
        <v>50</v>
      </c>
      <c r="D164" s="7">
        <f t="shared" ref="D164:E164" si="237">D163</f>
        <v>10</v>
      </c>
      <c r="E164" s="7" t="str">
        <f t="shared" si="237"/>
        <v>m</v>
      </c>
      <c r="F164" s="7">
        <v>10.003096285853818</v>
      </c>
      <c r="G164" s="7">
        <v>1.1850412734331582E-3</v>
      </c>
      <c r="H164" s="7">
        <v>1.8546998566353653E-3</v>
      </c>
      <c r="I164" s="7">
        <v>1.6496193252295733E-3</v>
      </c>
      <c r="J164" s="8" t="s">
        <v>3</v>
      </c>
      <c r="L164" s="8">
        <v>1.2880867724326015E-3</v>
      </c>
      <c r="M164" s="8">
        <v>6.5976153529840047E-4</v>
      </c>
      <c r="N164" s="8">
        <v>-1.0822118103699903E-3</v>
      </c>
      <c r="O164" s="8">
        <v>3.1574180720317444E-4</v>
      </c>
      <c r="P164" s="8" t="s">
        <v>3</v>
      </c>
      <c r="Q164" s="56" t="str">
        <f t="shared" si="176"/>
        <v>OK</v>
      </c>
      <c r="S164" s="12">
        <f t="shared" si="177"/>
        <v>0.1</v>
      </c>
      <c r="T164" s="11">
        <f t="shared" si="178"/>
        <v>50</v>
      </c>
      <c r="U164" s="11" t="str">
        <f t="shared" si="179"/>
        <v>Hz</v>
      </c>
      <c r="V164" s="12">
        <f t="shared" si="180"/>
        <v>0.01</v>
      </c>
      <c r="W164" s="12">
        <f t="shared" si="181"/>
        <v>1E-3</v>
      </c>
      <c r="X164" s="13">
        <f t="shared" si="106"/>
        <v>1.0001808199081384E-2</v>
      </c>
      <c r="Y164" s="13">
        <f t="shared" si="107"/>
        <v>1.3563215338552226E-6</v>
      </c>
      <c r="Z164" s="13">
        <f t="shared" si="108"/>
        <v>2.9369116670053561E-6</v>
      </c>
      <c r="AA164" s="13">
        <f t="shared" si="109"/>
        <v>1.6795644694345016E-6</v>
      </c>
      <c r="AB164" s="13">
        <f t="shared" si="217"/>
        <v>1.0001808630275914E-2</v>
      </c>
      <c r="AC164" s="14">
        <f t="shared" si="110"/>
        <v>1.3563215650474603E-6</v>
      </c>
      <c r="AD164" s="13">
        <f t="shared" si="182"/>
        <v>2.9363806265201258E-4</v>
      </c>
      <c r="AE164" s="13">
        <f t="shared" si="111"/>
        <v>1.6792607280660156E-4</v>
      </c>
      <c r="AG164" s="14" t="str">
        <f t="shared" si="183"/>
        <v>50Hz10m</v>
      </c>
      <c r="AH164" s="12">
        <f>IFERROR(MATCH(AG164,'Ref Z'!$S$33:$S$1082,0),0)</f>
        <v>66</v>
      </c>
      <c r="AI164" s="14">
        <f>IF($AH164&gt;0,INDEX('Ref Z'!N$33:N$1082,$AH164),"")</f>
        <v>1.0001163984149826E-2</v>
      </c>
      <c r="AJ164" s="14">
        <f>IF($AH164&gt;0,INDEX('Ref Z'!O$33:O$1082,$AH164),"")</f>
        <v>1.0000000000000001E-7</v>
      </c>
      <c r="AK164" s="14">
        <f>IF($AH164&gt;0,INDEX('Ref Z'!P$33:P$1082,$AH164),"")</f>
        <v>3.9368298103296234E-6</v>
      </c>
      <c r="AL164" s="14">
        <f>IF($AH164&gt;0,INDEX('Ref Z'!Q$33:Q$1082,$AH164),"")</f>
        <v>5.0000000000000008E-7</v>
      </c>
      <c r="AM164" s="14">
        <f t="shared" si="93"/>
        <v>1.0001164758991054E-2</v>
      </c>
      <c r="AN164" s="14">
        <f t="shared" si="112"/>
        <v>1.0000018594005697E-7</v>
      </c>
      <c r="AO164" s="13">
        <f t="shared" si="113"/>
        <v>3.9363714195980758E-4</v>
      </c>
      <c r="AP164" s="13">
        <f t="shared" si="114"/>
        <v>4.9994173164925856E-5</v>
      </c>
      <c r="AR164" s="14" t="str">
        <f t="shared" si="184"/>
        <v>50Hz100m10m</v>
      </c>
      <c r="AS164" s="14">
        <f t="shared" si="185"/>
        <v>-6.4421493155795984E-7</v>
      </c>
      <c r="AT164" s="14">
        <f t="shared" si="186"/>
        <v>2.3700825489759475E-3</v>
      </c>
      <c r="AU164" s="14">
        <f t="shared" si="187"/>
        <v>9.999181433242673E-7</v>
      </c>
      <c r="AV164" s="14">
        <f t="shared" si="188"/>
        <v>3.2992386883466756E-3</v>
      </c>
      <c r="AX164" s="14" t="str">
        <f t="shared" si="189"/>
        <v>50Hz100m</v>
      </c>
      <c r="AY164" s="14" t="str">
        <f t="shared" si="190"/>
        <v>50Hz100m</v>
      </c>
      <c r="AZ164" s="14">
        <f t="shared" si="191"/>
        <v>120</v>
      </c>
      <c r="BB164" s="42">
        <f t="shared" si="115"/>
        <v>0.99993562451465923</v>
      </c>
      <c r="BC164" s="43">
        <f t="shared" si="116"/>
        <v>2.7141695965099714E-4</v>
      </c>
      <c r="BD164" s="43">
        <f t="shared" si="192"/>
        <v>9.9999079307795007E-5</v>
      </c>
      <c r="BE164" s="42">
        <f t="shared" si="193"/>
        <v>3.3955276624324059E-4</v>
      </c>
      <c r="BF164" t="str">
        <f t="shared" si="117"/>
        <v>OK</v>
      </c>
    </row>
    <row r="165" spans="1:58" x14ac:dyDescent="0.25">
      <c r="A165" s="8">
        <f t="shared" ref="A165:B165" si="238">A164</f>
        <v>100</v>
      </c>
      <c r="B165" s="44" t="str">
        <f t="shared" si="238"/>
        <v>m</v>
      </c>
      <c r="C165" s="10">
        <f t="shared" si="216"/>
        <v>100</v>
      </c>
      <c r="D165" s="7">
        <f t="shared" ref="D165:E165" si="239">D164</f>
        <v>10</v>
      </c>
      <c r="E165" s="7" t="str">
        <f t="shared" si="239"/>
        <v>m</v>
      </c>
      <c r="F165" s="7">
        <v>10.003312756558442</v>
      </c>
      <c r="G165" s="7">
        <v>1.1609176828421936E-3</v>
      </c>
      <c r="H165" s="7">
        <v>9.9435273257992857E-3</v>
      </c>
      <c r="I165" s="7">
        <v>1.6495333837153795E-3</v>
      </c>
      <c r="J165" s="8" t="s">
        <v>3</v>
      </c>
      <c r="L165" s="8">
        <v>1.3863077190288651E-3</v>
      </c>
      <c r="M165" s="8">
        <v>1.6884358533608846E-3</v>
      </c>
      <c r="N165" s="8">
        <v>1.338245968316745E-3</v>
      </c>
      <c r="O165" s="8">
        <v>6.8288711038966407E-4</v>
      </c>
      <c r="P165" s="8" t="s">
        <v>3</v>
      </c>
      <c r="Q165" s="56" t="str">
        <f t="shared" si="176"/>
        <v>OK</v>
      </c>
      <c r="S165" s="12">
        <f t="shared" si="177"/>
        <v>0.1</v>
      </c>
      <c r="T165" s="11">
        <f t="shared" si="178"/>
        <v>100</v>
      </c>
      <c r="U165" s="11" t="str">
        <f t="shared" si="179"/>
        <v>Hz</v>
      </c>
      <c r="V165" s="12">
        <f t="shared" si="180"/>
        <v>0.01</v>
      </c>
      <c r="W165" s="12">
        <f t="shared" si="181"/>
        <v>1E-3</v>
      </c>
      <c r="X165" s="13">
        <f t="shared" si="106"/>
        <v>1.0001926448839413E-2</v>
      </c>
      <c r="Y165" s="13">
        <f t="shared" si="107"/>
        <v>2.0490352601285773E-6</v>
      </c>
      <c r="Z165" s="13">
        <f t="shared" si="108"/>
        <v>8.6052813574825407E-6</v>
      </c>
      <c r="AA165" s="13">
        <f t="shared" si="109"/>
        <v>1.7852997478092732E-6</v>
      </c>
      <c r="AB165" s="13">
        <f t="shared" si="217"/>
        <v>1.000193015066895E-2</v>
      </c>
      <c r="AC165" s="14">
        <f t="shared" si="110"/>
        <v>2.0490350774692841E-6</v>
      </c>
      <c r="AD165" s="13">
        <f t="shared" si="182"/>
        <v>8.6036217904851781E-4</v>
      </c>
      <c r="AE165" s="13">
        <f t="shared" si="111"/>
        <v>1.7849554341595758E-4</v>
      </c>
      <c r="AG165" s="14" t="str">
        <f t="shared" si="183"/>
        <v>100Hz10m</v>
      </c>
      <c r="AH165" s="12">
        <f>IFERROR(MATCH(AG165,'Ref Z'!$S$33:$S$1082,0),0)</f>
        <v>67</v>
      </c>
      <c r="AI165" s="14">
        <f>IF($AH165&gt;0,INDEX('Ref Z'!N$33:N$1082,$AH165),"")</f>
        <v>1.0002682136182803E-2</v>
      </c>
      <c r="AJ165" s="14">
        <f>IF($AH165&gt;0,INDEX('Ref Z'!O$33:O$1082,$AH165),"")</f>
        <v>1.0000000000000001E-7</v>
      </c>
      <c r="AK165" s="14">
        <f>IF($AH165&gt;0,INDEX('Ref Z'!P$33:P$1082,$AH165),"")</f>
        <v>9.6061850884755952E-6</v>
      </c>
      <c r="AL165" s="14">
        <f>IF($AH165&gt;0,INDEX('Ref Z'!Q$33:Q$1082,$AH165),"")</f>
        <v>5.0000000000000008E-7</v>
      </c>
      <c r="AM165" s="14">
        <f t="shared" si="93"/>
        <v>1.0002686748884148E-2</v>
      </c>
      <c r="AN165" s="14">
        <f t="shared" si="112"/>
        <v>1.000011067445869E-7</v>
      </c>
      <c r="AO165" s="13">
        <f t="shared" si="113"/>
        <v>9.6036063172389027E-4</v>
      </c>
      <c r="AP165" s="13">
        <f t="shared" si="114"/>
        <v>4.9986547734845983E-5</v>
      </c>
      <c r="AR165" s="14" t="str">
        <f t="shared" si="184"/>
        <v>100Hz100m10m</v>
      </c>
      <c r="AS165" s="14">
        <f t="shared" si="185"/>
        <v>7.5568734339039045E-7</v>
      </c>
      <c r="AT165" s="14">
        <f t="shared" si="186"/>
        <v>2.3218353678378561E-3</v>
      </c>
      <c r="AU165" s="14">
        <f t="shared" si="187"/>
        <v>1.0009037309930544E-6</v>
      </c>
      <c r="AV165" s="14">
        <f t="shared" si="188"/>
        <v>3.2990668053202617E-3</v>
      </c>
      <c r="AX165" s="14" t="str">
        <f t="shared" si="189"/>
        <v>100Hz100m</v>
      </c>
      <c r="AY165" s="14" t="str">
        <f t="shared" si="190"/>
        <v>100Hz100m</v>
      </c>
      <c r="AZ165" s="14">
        <f t="shared" si="191"/>
        <v>121</v>
      </c>
      <c r="BB165" s="42">
        <f t="shared" si="115"/>
        <v>1.0000756452208523</v>
      </c>
      <c r="BC165" s="43">
        <f t="shared" si="116"/>
        <v>4.0981890063762139E-4</v>
      </c>
      <c r="BD165" s="43">
        <f t="shared" si="192"/>
        <v>9.9998452675372461E-5</v>
      </c>
      <c r="BE165" s="42">
        <f t="shared" si="193"/>
        <v>3.6047370366211186E-4</v>
      </c>
      <c r="BF165" t="str">
        <f t="shared" si="117"/>
        <v>OK</v>
      </c>
    </row>
    <row r="166" spans="1:58" x14ac:dyDescent="0.25">
      <c r="A166" s="8">
        <f t="shared" ref="A166:B166" si="240">A165</f>
        <v>100</v>
      </c>
      <c r="B166" s="44" t="str">
        <f t="shared" si="240"/>
        <v>m</v>
      </c>
      <c r="C166" s="10">
        <f t="shared" si="216"/>
        <v>200</v>
      </c>
      <c r="D166" s="7">
        <f t="shared" ref="D166:E166" si="241">D165</f>
        <v>10</v>
      </c>
      <c r="E166" s="7" t="str">
        <f t="shared" si="241"/>
        <v>m</v>
      </c>
      <c r="F166" s="7">
        <v>10.008383997137365</v>
      </c>
      <c r="G166" s="7">
        <v>5.9583903319210729E-4</v>
      </c>
      <c r="H166" s="7">
        <v>1.4586876720236534E-2</v>
      </c>
      <c r="I166" s="7">
        <v>1.9943436608817677E-3</v>
      </c>
      <c r="J166" s="8" t="s">
        <v>3</v>
      </c>
      <c r="L166" s="8">
        <v>9.741630623312902E-4</v>
      </c>
      <c r="M166" s="8">
        <v>1.1512044880514778E-3</v>
      </c>
      <c r="N166" s="8">
        <v>-1.9428853939954293E-3</v>
      </c>
      <c r="O166" s="8">
        <v>2.2174711726114448E-4</v>
      </c>
      <c r="P166" s="8" t="s">
        <v>3</v>
      </c>
      <c r="Q166" s="56" t="str">
        <f t="shared" si="176"/>
        <v>OK</v>
      </c>
      <c r="S166" s="12">
        <f t="shared" si="177"/>
        <v>0.1</v>
      </c>
      <c r="T166" s="11">
        <f t="shared" si="178"/>
        <v>200</v>
      </c>
      <c r="U166" s="11" t="str">
        <f t="shared" si="179"/>
        <v>Hz</v>
      </c>
      <c r="V166" s="12">
        <f t="shared" si="180"/>
        <v>0.01</v>
      </c>
      <c r="W166" s="12">
        <f t="shared" si="181"/>
        <v>1E-3</v>
      </c>
      <c r="X166" s="13">
        <f t="shared" si="106"/>
        <v>1.0007409834075035E-2</v>
      </c>
      <c r="Y166" s="13">
        <f t="shared" si="107"/>
        <v>1.2962622908906865E-6</v>
      </c>
      <c r="Z166" s="13">
        <f t="shared" si="108"/>
        <v>1.6529762114231966E-5</v>
      </c>
      <c r="AA166" s="13">
        <f t="shared" si="109"/>
        <v>2.0066336042518872E-6</v>
      </c>
      <c r="AB166" s="13">
        <f t="shared" si="217"/>
        <v>1.000742348560194E-2</v>
      </c>
      <c r="AC166" s="14">
        <f t="shared" si="110"/>
        <v>1.296264760030341E-6</v>
      </c>
      <c r="AD166" s="13">
        <f t="shared" si="182"/>
        <v>1.6517507882344972E-3</v>
      </c>
      <c r="AE166" s="13">
        <f t="shared" si="111"/>
        <v>2.0051434938282139E-4</v>
      </c>
      <c r="AG166" s="14" t="str">
        <f t="shared" si="183"/>
        <v>200Hz10m</v>
      </c>
      <c r="AH166" s="12">
        <f>IFERROR(MATCH(AG166,'Ref Z'!$S$33:$S$1082,0),0)</f>
        <v>68</v>
      </c>
      <c r="AI166" s="14">
        <f>IF($AH166&gt;0,INDEX('Ref Z'!N$33:N$1082,$AH166),"")</f>
        <v>1.0007704483145268E-2</v>
      </c>
      <c r="AJ166" s="14">
        <f>IF($AH166&gt;0,INDEX('Ref Z'!O$33:O$1082,$AH166),"")</f>
        <v>1.0000000000000001E-7</v>
      </c>
      <c r="AK166" s="14">
        <f>IF($AH166&gt;0,INDEX('Ref Z'!P$33:P$1082,$AH166),"")</f>
        <v>1.7530861328615836E-5</v>
      </c>
      <c r="AL166" s="14">
        <f>IF($AH166&gt;0,INDEX('Ref Z'!Q$33:Q$1082,$AH166),"")</f>
        <v>5.0000000000000008E-7</v>
      </c>
      <c r="AM166" s="14">
        <f t="shared" si="93"/>
        <v>1.0007719837858413E-2</v>
      </c>
      <c r="AN166" s="14">
        <f t="shared" si="112"/>
        <v>1.000036822178693E-7</v>
      </c>
      <c r="AO166" s="13">
        <f t="shared" si="113"/>
        <v>1.7517347186412594E-3</v>
      </c>
      <c r="AP166" s="13">
        <f t="shared" si="114"/>
        <v>4.9961356996712423E-5</v>
      </c>
      <c r="AR166" s="14" t="str">
        <f t="shared" si="184"/>
        <v>200Hz100m10m</v>
      </c>
      <c r="AS166" s="14">
        <f t="shared" si="185"/>
        <v>2.9464907023296627E-7</v>
      </c>
      <c r="AT166" s="14">
        <f t="shared" si="186"/>
        <v>1.1916780705799785E-3</v>
      </c>
      <c r="AU166" s="14">
        <f t="shared" si="187"/>
        <v>1.0010992143838698E-6</v>
      </c>
      <c r="AV166" s="14">
        <f t="shared" si="188"/>
        <v>3.9886873531021659E-3</v>
      </c>
      <c r="AX166" s="14" t="str">
        <f t="shared" si="189"/>
        <v>200Hz100m</v>
      </c>
      <c r="AY166" s="14" t="str">
        <f t="shared" si="190"/>
        <v>200Hz100m</v>
      </c>
      <c r="AZ166" s="14">
        <f t="shared" si="191"/>
        <v>122</v>
      </c>
      <c r="BB166" s="42">
        <f t="shared" si="115"/>
        <v>1.0000296132422994</v>
      </c>
      <c r="BC166" s="43">
        <f t="shared" si="116"/>
        <v>2.5924562293333232E-4</v>
      </c>
      <c r="BD166" s="43">
        <f t="shared" si="192"/>
        <v>9.9983930406762154E-5</v>
      </c>
      <c r="BE166" s="42">
        <f t="shared" si="193"/>
        <v>4.0412888343524474E-4</v>
      </c>
      <c r="BF166" t="str">
        <f t="shared" si="117"/>
        <v>OK</v>
      </c>
    </row>
    <row r="167" spans="1:58" x14ac:dyDescent="0.25">
      <c r="A167" s="8">
        <f t="shared" ref="A167:B167" si="242">A166</f>
        <v>100</v>
      </c>
      <c r="B167" s="44" t="str">
        <f t="shared" si="242"/>
        <v>m</v>
      </c>
      <c r="C167" s="10">
        <f t="shared" si="216"/>
        <v>500</v>
      </c>
      <c r="D167" s="7">
        <f t="shared" ref="D167:E167" si="243">D166</f>
        <v>10</v>
      </c>
      <c r="E167" s="7" t="str">
        <f t="shared" si="243"/>
        <v>m</v>
      </c>
      <c r="F167" s="7">
        <v>10.029375092140416</v>
      </c>
      <c r="G167" s="7">
        <v>1.2223925223561896E-3</v>
      </c>
      <c r="H167" s="7">
        <v>4.7566179658972446E-2</v>
      </c>
      <c r="I167" s="7">
        <v>2.2451339986124096E-4</v>
      </c>
      <c r="J167" s="8" t="s">
        <v>3</v>
      </c>
      <c r="L167" s="8">
        <v>-1.5026246919012222E-3</v>
      </c>
      <c r="M167" s="8">
        <v>1.5323642666132562E-3</v>
      </c>
      <c r="N167" s="8">
        <v>1.1362851196350676E-3</v>
      </c>
      <c r="O167" s="8">
        <v>1.6538519437739644E-4</v>
      </c>
      <c r="P167" s="8" t="s">
        <v>3</v>
      </c>
      <c r="Q167" s="56" t="str">
        <f t="shared" si="176"/>
        <v>OK</v>
      </c>
      <c r="S167" s="12">
        <f t="shared" si="177"/>
        <v>0.1</v>
      </c>
      <c r="T167" s="11">
        <f t="shared" si="178"/>
        <v>500</v>
      </c>
      <c r="U167" s="11" t="str">
        <f t="shared" si="179"/>
        <v>Hz</v>
      </c>
      <c r="V167" s="12">
        <f t="shared" si="180"/>
        <v>0.01</v>
      </c>
      <c r="W167" s="12">
        <f t="shared" si="181"/>
        <v>1E-3</v>
      </c>
      <c r="X167" s="13">
        <f t="shared" si="106"/>
        <v>1.0030877716832318E-2</v>
      </c>
      <c r="Y167" s="13">
        <f t="shared" si="107"/>
        <v>1.9601999194739066E-6</v>
      </c>
      <c r="Z167" s="13">
        <f t="shared" si="108"/>
        <v>4.6429894539337378E-5</v>
      </c>
      <c r="AA167" s="13">
        <f t="shared" si="109"/>
        <v>2.7885216376514397E-7</v>
      </c>
      <c r="AB167" s="13">
        <f t="shared" si="217"/>
        <v>1.003098517121574E-2</v>
      </c>
      <c r="AC167" s="14">
        <f t="shared" si="110"/>
        <v>1.9601793462724648E-6</v>
      </c>
      <c r="AD167" s="13">
        <f t="shared" si="182"/>
        <v>4.6286640381812683E-3</v>
      </c>
      <c r="AE167" s="13">
        <f t="shared" si="111"/>
        <v>2.7813493960829044E-5</v>
      </c>
      <c r="AG167" s="14" t="str">
        <f t="shared" si="183"/>
        <v>500Hz10m</v>
      </c>
      <c r="AH167" s="12">
        <f>IFERROR(MATCH(AG167,'Ref Z'!$S$33:$S$1082,0),0)</f>
        <v>69</v>
      </c>
      <c r="AI167" s="14">
        <f>IF($AH167&gt;0,INDEX('Ref Z'!N$33:N$1082,$AH167),"")</f>
        <v>1.0031262688169043E-2</v>
      </c>
      <c r="AJ167" s="14">
        <f>IF($AH167&gt;0,INDEX('Ref Z'!O$33:O$1082,$AH167),"")</f>
        <v>1.5811388300841901E-7</v>
      </c>
      <c r="AK167" s="14">
        <f>IF($AH167&gt;0,INDEX('Ref Z'!P$33:P$1082,$AH167),"")</f>
        <v>4.7434594683350652E-5</v>
      </c>
      <c r="AL167" s="14">
        <f>IF($AH167&gt;0,INDEX('Ref Z'!Q$33:Q$1082,$AH167),"")</f>
        <v>5.0000000000000008E-7</v>
      </c>
      <c r="AM167" s="14">
        <f t="shared" si="93"/>
        <v>1.0031374838965256E-2</v>
      </c>
      <c r="AN167" s="14">
        <f t="shared" si="112"/>
        <v>1.5812979154169891E-7</v>
      </c>
      <c r="AO167" s="13">
        <f t="shared" si="113"/>
        <v>4.7286411103741773E-3</v>
      </c>
      <c r="AP167" s="13">
        <f t="shared" si="114"/>
        <v>4.9843114929722115E-5</v>
      </c>
      <c r="AR167" s="14" t="str">
        <f t="shared" si="184"/>
        <v>500Hz100m10m</v>
      </c>
      <c r="AS167" s="14">
        <f t="shared" si="185"/>
        <v>3.8497133672543704E-7</v>
      </c>
      <c r="AT167" s="14">
        <f t="shared" si="186"/>
        <v>2.4447850498253033E-3</v>
      </c>
      <c r="AU167" s="14">
        <f t="shared" si="187"/>
        <v>1.0047001440132743E-6</v>
      </c>
      <c r="AV167" s="14">
        <f t="shared" si="188"/>
        <v>4.4902707810221633E-4</v>
      </c>
      <c r="AX167" s="14" t="str">
        <f t="shared" si="189"/>
        <v>500Hz100m</v>
      </c>
      <c r="AY167" s="14" t="str">
        <f t="shared" si="190"/>
        <v>500Hz100m</v>
      </c>
      <c r="AZ167" s="14">
        <f t="shared" si="191"/>
        <v>123</v>
      </c>
      <c r="BB167" s="42">
        <f t="shared" si="115"/>
        <v>1.0000388464086891</v>
      </c>
      <c r="BC167" s="43">
        <f t="shared" si="116"/>
        <v>3.9112749596573952E-4</v>
      </c>
      <c r="BD167" s="43">
        <f t="shared" si="192"/>
        <v>9.9977072192908994E-5</v>
      </c>
      <c r="BE167" s="42">
        <f t="shared" si="193"/>
        <v>7.4690681421003125E-5</v>
      </c>
      <c r="BF167" t="str">
        <f t="shared" si="117"/>
        <v>OK</v>
      </c>
    </row>
    <row r="168" spans="1:58" x14ac:dyDescent="0.25">
      <c r="A168" s="8">
        <f t="shared" ref="A168:B168" si="244">A167</f>
        <v>100</v>
      </c>
      <c r="B168" s="44" t="str">
        <f t="shared" si="244"/>
        <v>m</v>
      </c>
      <c r="C168" s="10">
        <f t="shared" si="216"/>
        <v>1000</v>
      </c>
      <c r="D168" s="7">
        <f t="shared" ref="D168:E168" si="245">D167</f>
        <v>10</v>
      </c>
      <c r="E168" s="7" t="str">
        <f t="shared" si="245"/>
        <v>m</v>
      </c>
      <c r="F168" s="7">
        <v>10.084057058389737</v>
      </c>
      <c r="G168" s="7">
        <v>2.1511625480071227E-4</v>
      </c>
      <c r="H168" s="7">
        <v>9.0010506563236073E-2</v>
      </c>
      <c r="I168" s="7">
        <v>1.8264556959758157E-3</v>
      </c>
      <c r="J168" s="8" t="s">
        <v>3</v>
      </c>
      <c r="L168" s="8">
        <v>1.116481721932647E-3</v>
      </c>
      <c r="M168" s="8">
        <v>6.0662495677602001E-5</v>
      </c>
      <c r="N168" s="8">
        <v>9.0748884238967507E-4</v>
      </c>
      <c r="O168" s="8">
        <v>1.2768956058698609E-3</v>
      </c>
      <c r="P168" s="8" t="s">
        <v>3</v>
      </c>
      <c r="Q168" s="56" t="str">
        <f t="shared" si="176"/>
        <v>OK</v>
      </c>
      <c r="S168" s="12">
        <f t="shared" si="177"/>
        <v>0.1</v>
      </c>
      <c r="T168" s="11">
        <f t="shared" si="178"/>
        <v>1</v>
      </c>
      <c r="U168" s="11" t="str">
        <f t="shared" si="179"/>
        <v>kHz</v>
      </c>
      <c r="V168" s="12">
        <f t="shared" si="180"/>
        <v>0.01</v>
      </c>
      <c r="W168" s="12">
        <f t="shared" si="181"/>
        <v>1E-3</v>
      </c>
      <c r="X168" s="13">
        <f t="shared" si="106"/>
        <v>1.0082940576667804E-2</v>
      </c>
      <c r="Y168" s="13">
        <f t="shared" si="107"/>
        <v>2.2350602108516012E-7</v>
      </c>
      <c r="Z168" s="13">
        <f t="shared" si="108"/>
        <v>8.9103017720846401E-5</v>
      </c>
      <c r="AA168" s="13">
        <f t="shared" si="109"/>
        <v>2.2285427520360158E-6</v>
      </c>
      <c r="AB168" s="13">
        <f t="shared" si="217"/>
        <v>1.0083334270983037E-2</v>
      </c>
      <c r="AC168" s="14">
        <f t="shared" si="110"/>
        <v>2.2436321031632925E-7</v>
      </c>
      <c r="AD168" s="13">
        <f t="shared" si="182"/>
        <v>8.8367771009289324E-3</v>
      </c>
      <c r="AE168" s="13">
        <f t="shared" si="111"/>
        <v>2.2100394135675147E-4</v>
      </c>
      <c r="AG168" s="14" t="str">
        <f t="shared" si="183"/>
        <v>1kHz10m</v>
      </c>
      <c r="AH168" s="12">
        <f>IFERROR(MATCH(AG168,'Ref Z'!$S$33:$S$1082,0),0)</f>
        <v>70</v>
      </c>
      <c r="AI168" s="14">
        <f>IF($AH168&gt;0,INDEX('Ref Z'!N$33:N$1082,$AH168),"")</f>
        <v>1.0082652857276261E-2</v>
      </c>
      <c r="AJ168" s="14">
        <f>IF($AH168&gt;0,INDEX('Ref Z'!O$33:O$1082,$AH168),"")</f>
        <v>4.4721359549995803E-7</v>
      </c>
      <c r="AK168" s="14">
        <f>IF($AH168&gt;0,INDEX('Ref Z'!P$33:P$1082,$AH168),"")</f>
        <v>9.010765306789605E-5</v>
      </c>
      <c r="AL168" s="14">
        <f>IF($AH168&gt;0,INDEX('Ref Z'!Q$33:Q$1082,$AH168),"")</f>
        <v>1.0000000000000002E-6</v>
      </c>
      <c r="AM168" s="14">
        <f t="shared" si="93"/>
        <v>1.0083055490746966E-2</v>
      </c>
      <c r="AN168" s="14">
        <f t="shared" si="112"/>
        <v>4.4728502035309777E-7</v>
      </c>
      <c r="AO168" s="13">
        <f t="shared" si="113"/>
        <v>8.9366613675230903E-3</v>
      </c>
      <c r="AP168" s="13">
        <f t="shared" si="114"/>
        <v>9.917311827662441E-5</v>
      </c>
      <c r="AR168" s="14" t="str">
        <f t="shared" si="184"/>
        <v>1kHz100m10m</v>
      </c>
      <c r="AS168" s="14">
        <f t="shared" si="185"/>
        <v>-2.8771939154272064E-7</v>
      </c>
      <c r="AT168" s="14">
        <f t="shared" si="186"/>
        <v>4.3023274203382041E-4</v>
      </c>
      <c r="AU168" s="14">
        <f t="shared" si="187"/>
        <v>1.0046353470496489E-6</v>
      </c>
      <c r="AV168" s="14">
        <f t="shared" si="188"/>
        <v>3.6529115288287512E-3</v>
      </c>
      <c r="AX168" s="14" t="str">
        <f t="shared" si="189"/>
        <v>1kHz100m</v>
      </c>
      <c r="AY168" s="14" t="str">
        <f t="shared" si="190"/>
        <v>1kHz100m</v>
      </c>
      <c r="AZ168" s="14">
        <f t="shared" si="191"/>
        <v>124</v>
      </c>
      <c r="BB168" s="42">
        <f t="shared" si="115"/>
        <v>0.99997235237585314</v>
      </c>
      <c r="BC168" s="43">
        <f t="shared" si="116"/>
        <v>6.2835772978520659E-5</v>
      </c>
      <c r="BD168" s="43">
        <f t="shared" si="192"/>
        <v>9.9884266594157944E-5</v>
      </c>
      <c r="BE168" s="42">
        <f t="shared" si="193"/>
        <v>4.5299699311318072E-4</v>
      </c>
      <c r="BF168" t="str">
        <f t="shared" si="117"/>
        <v>OK</v>
      </c>
    </row>
    <row r="169" spans="1:58" x14ac:dyDescent="0.25">
      <c r="A169" s="8">
        <f t="shared" ref="A169:B169" si="246">A168</f>
        <v>100</v>
      </c>
      <c r="B169" s="44" t="str">
        <f t="shared" si="246"/>
        <v>m</v>
      </c>
      <c r="C169" s="10">
        <f t="shared" si="216"/>
        <v>2000</v>
      </c>
      <c r="D169" s="7">
        <f t="shared" ref="D169:E169" si="247">D168</f>
        <v>10</v>
      </c>
      <c r="E169" s="7" t="str">
        <f t="shared" si="247"/>
        <v>m</v>
      </c>
      <c r="F169" s="7">
        <v>10.233980971377928</v>
      </c>
      <c r="G169" s="7">
        <v>1.2859875139253562E-3</v>
      </c>
      <c r="H169" s="7">
        <v>0.1838631860971163</v>
      </c>
      <c r="I169" s="7">
        <v>8.1744252729268221E-4</v>
      </c>
      <c r="J169" s="8" t="s">
        <v>3</v>
      </c>
      <c r="L169" s="8">
        <v>4.5608872101304072E-4</v>
      </c>
      <c r="M169" s="8">
        <v>1.960207643629135E-4</v>
      </c>
      <c r="N169" s="8">
        <v>1.0238331880886482E-3</v>
      </c>
      <c r="O169" s="8">
        <v>1.6842598791319287E-3</v>
      </c>
      <c r="P169" s="8" t="s">
        <v>3</v>
      </c>
      <c r="Q169" s="56" t="str">
        <f t="shared" si="176"/>
        <v>OK</v>
      </c>
      <c r="S169" s="12">
        <f t="shared" si="177"/>
        <v>0.1</v>
      </c>
      <c r="T169" s="11">
        <f t="shared" si="178"/>
        <v>2</v>
      </c>
      <c r="U169" s="11" t="str">
        <f t="shared" si="179"/>
        <v>kHz</v>
      </c>
      <c r="V169" s="12">
        <f t="shared" si="180"/>
        <v>0.01</v>
      </c>
      <c r="W169" s="12">
        <f t="shared" si="181"/>
        <v>1E-3</v>
      </c>
      <c r="X169" s="13">
        <f t="shared" si="106"/>
        <v>1.0233524882656915E-2</v>
      </c>
      <c r="Y169" s="13">
        <f t="shared" si="107"/>
        <v>1.3008412762644561E-6</v>
      </c>
      <c r="Z169" s="13">
        <f t="shared" si="108"/>
        <v>1.8283935290902765E-4</v>
      </c>
      <c r="AA169" s="13">
        <f t="shared" si="109"/>
        <v>1.8721494667574346E-6</v>
      </c>
      <c r="AB169" s="13">
        <f t="shared" si="217"/>
        <v>1.023515812056318E-2</v>
      </c>
      <c r="AC169" s="14">
        <f t="shared" si="110"/>
        <v>1.3010636062694749E-6</v>
      </c>
      <c r="AD169" s="13">
        <f t="shared" si="182"/>
        <v>1.7864802544610738E-2</v>
      </c>
      <c r="AE169" s="13">
        <f t="shared" si="111"/>
        <v>1.8289848986330402E-4</v>
      </c>
      <c r="AG169" s="14" t="str">
        <f t="shared" si="183"/>
        <v>2kHz10m</v>
      </c>
      <c r="AH169" s="12">
        <f>IFERROR(MATCH(AG169,'Ref Z'!$S$33:$S$1082,0),0)</f>
        <v>71</v>
      </c>
      <c r="AI169" s="14">
        <f>IF($AH169&gt;0,INDEX('Ref Z'!N$33:N$1082,$AH169),"")</f>
        <v>1.0233987882443799E-2</v>
      </c>
      <c r="AJ169" s="14">
        <f>IF($AH169&gt;0,INDEX('Ref Z'!O$33:O$1082,$AH169),"")</f>
        <v>1.2649110640673521E-6</v>
      </c>
      <c r="AK169" s="14">
        <f>IF($AH169&gt;0,INDEX('Ref Z'!P$33:P$1082,$AH169),"")</f>
        <v>1.8386666022042597E-4</v>
      </c>
      <c r="AL169" s="14">
        <f>IF($AH169&gt;0,INDEX('Ref Z'!Q$33:Q$1082,$AH169),"")</f>
        <v>2.0000000000000003E-6</v>
      </c>
      <c r="AM169" s="14">
        <f t="shared" si="93"/>
        <v>1.0235639448844763E-2</v>
      </c>
      <c r="AN169" s="14">
        <f t="shared" si="112"/>
        <v>1.2652171509569926E-6</v>
      </c>
      <c r="AO169" s="13">
        <f t="shared" si="113"/>
        <v>1.7964344193138023E-2</v>
      </c>
      <c r="AP169" s="13">
        <f t="shared" si="114"/>
        <v>1.9537679017061135E-4</v>
      </c>
      <c r="AR169" s="14" t="str">
        <f t="shared" si="184"/>
        <v>2kHz100m10m</v>
      </c>
      <c r="AS169" s="14">
        <f t="shared" si="185"/>
        <v>4.6299978688317533E-7</v>
      </c>
      <c r="AT169" s="14">
        <f t="shared" si="186"/>
        <v>2.5719753388957043E-3</v>
      </c>
      <c r="AU169" s="14">
        <f t="shared" si="187"/>
        <v>1.0273073113983226E-6</v>
      </c>
      <c r="AV169" s="14">
        <f t="shared" si="188"/>
        <v>1.6348862779125006E-3</v>
      </c>
      <c r="AX169" s="14" t="str">
        <f t="shared" si="189"/>
        <v>2kHz100m</v>
      </c>
      <c r="AY169" s="14" t="str">
        <f t="shared" si="190"/>
        <v>2kHz100m</v>
      </c>
      <c r="AZ169" s="14">
        <f t="shared" si="191"/>
        <v>125</v>
      </c>
      <c r="BB169" s="42">
        <f t="shared" si="115"/>
        <v>1.0000470269512121</v>
      </c>
      <c r="BC169" s="43">
        <f t="shared" si="116"/>
        <v>2.8268026681708058E-4</v>
      </c>
      <c r="BD169" s="43">
        <f t="shared" si="192"/>
        <v>9.9541648527285559E-5</v>
      </c>
      <c r="BE169" s="42">
        <f t="shared" si="193"/>
        <v>4.1470413611932979E-4</v>
      </c>
      <c r="BF169" t="str">
        <f t="shared" si="117"/>
        <v>OK</v>
      </c>
    </row>
    <row r="170" spans="1:58" x14ac:dyDescent="0.25">
      <c r="A170" s="8">
        <f t="shared" ref="A170:B170" si="248">A169</f>
        <v>100</v>
      </c>
      <c r="B170" s="44" t="str">
        <f t="shared" si="248"/>
        <v>m</v>
      </c>
      <c r="C170" s="10">
        <f t="shared" si="216"/>
        <v>5000</v>
      </c>
      <c r="D170" s="7">
        <f t="shared" ref="D170:E170" si="249">D169</f>
        <v>10</v>
      </c>
      <c r="E170" s="7" t="str">
        <f t="shared" si="249"/>
        <v>m</v>
      </c>
      <c r="F170" s="7">
        <v>10.927324817927655</v>
      </c>
      <c r="G170" s="7">
        <v>1.742092184330393E-3</v>
      </c>
      <c r="H170" s="7">
        <v>0.45542374081230563</v>
      </c>
      <c r="I170" s="7">
        <v>1.9871150683046426E-3</v>
      </c>
      <c r="J170" s="8" t="s">
        <v>3</v>
      </c>
      <c r="L170" s="8">
        <v>-1.1830297170759446E-5</v>
      </c>
      <c r="M170" s="8">
        <v>1.5788504882230592E-4</v>
      </c>
      <c r="N170" s="8">
        <v>4.6002543771275799E-4</v>
      </c>
      <c r="O170" s="8">
        <v>1.9170766847882584E-3</v>
      </c>
      <c r="P170" s="8" t="s">
        <v>3</v>
      </c>
      <c r="Q170" s="56" t="str">
        <f t="shared" si="176"/>
        <v>OK</v>
      </c>
      <c r="S170" s="12">
        <f t="shared" si="177"/>
        <v>0.1</v>
      </c>
      <c r="T170" s="11">
        <f t="shared" si="178"/>
        <v>5</v>
      </c>
      <c r="U170" s="11" t="str">
        <f t="shared" si="179"/>
        <v>kHz</v>
      </c>
      <c r="V170" s="12">
        <f t="shared" si="180"/>
        <v>0.01</v>
      </c>
      <c r="W170" s="12">
        <f t="shared" si="181"/>
        <v>1E-3</v>
      </c>
      <c r="X170" s="13">
        <f t="shared" si="106"/>
        <v>1.0927336648224826E-2</v>
      </c>
      <c r="Y170" s="13">
        <f t="shared" si="107"/>
        <v>1.7492320793270006E-6</v>
      </c>
      <c r="Z170" s="13">
        <f t="shared" si="108"/>
        <v>4.5496371537459286E-4</v>
      </c>
      <c r="AA170" s="13">
        <f t="shared" si="109"/>
        <v>2.7611246458720594E-6</v>
      </c>
      <c r="AB170" s="13">
        <f t="shared" si="217"/>
        <v>1.0936803838688194E-2</v>
      </c>
      <c r="AC170" s="14">
        <f t="shared" si="110"/>
        <v>1.7514881908632033E-6</v>
      </c>
      <c r="AD170" s="13">
        <f t="shared" si="182"/>
        <v>4.1611337628379631E-2</v>
      </c>
      <c r="AE170" s="13">
        <f t="shared" si="111"/>
        <v>2.5233094593869629E-4</v>
      </c>
      <c r="AG170" s="14" t="str">
        <f t="shared" si="183"/>
        <v>5kHz10m</v>
      </c>
      <c r="AH170" s="12">
        <f>IFERROR(MATCH(AG170,'Ref Z'!$S$33:$S$1082,0),0)</f>
        <v>72</v>
      </c>
      <c r="AI170" s="14">
        <f>IF($AH170&gt;0,INDEX('Ref Z'!N$33:N$1082,$AH170),"")</f>
        <v>1.0928092637053018E-2</v>
      </c>
      <c r="AJ170" s="14">
        <f>IF($AH170&gt;0,INDEX('Ref Z'!O$33:O$1082,$AH170),"")</f>
        <v>5.0000000000000004E-6</v>
      </c>
      <c r="AK170" s="14">
        <f>IF($AH170&gt;0,INDEX('Ref Z'!P$33:P$1082,$AH170),"")</f>
        <v>4.5608908697811364E-4</v>
      </c>
      <c r="AL170" s="14">
        <f>IF($AH170&gt;0,INDEX('Ref Z'!Q$33:Q$1082,$AH170),"")</f>
        <v>5.0000000000000004E-6</v>
      </c>
      <c r="AM170" s="14">
        <f t="shared" si="93"/>
        <v>1.0937606042424134E-2</v>
      </c>
      <c r="AN170" s="14">
        <f t="shared" si="112"/>
        <v>4.9999999999999996E-6</v>
      </c>
      <c r="AO170" s="13">
        <f t="shared" si="113"/>
        <v>4.1711263409241889E-2</v>
      </c>
      <c r="AP170" s="13">
        <f t="shared" si="114"/>
        <v>4.5713842504532505E-4</v>
      </c>
      <c r="AR170" s="14" t="str">
        <f t="shared" si="184"/>
        <v>5kHz100m10m</v>
      </c>
      <c r="AS170" s="14">
        <f t="shared" si="185"/>
        <v>7.5598882819279123E-7</v>
      </c>
      <c r="AT170" s="14">
        <f t="shared" si="186"/>
        <v>3.4841879562991663E-3</v>
      </c>
      <c r="AU170" s="14">
        <f t="shared" si="187"/>
        <v>1.125371603520782E-6</v>
      </c>
      <c r="AV170" s="14">
        <f t="shared" si="188"/>
        <v>3.9742332818712917E-3</v>
      </c>
      <c r="AX170" s="14" t="str">
        <f t="shared" si="189"/>
        <v>5kHz100m</v>
      </c>
      <c r="AY170" s="14" t="str">
        <f t="shared" si="190"/>
        <v>5kHz100m</v>
      </c>
      <c r="AZ170" s="14">
        <f t="shared" si="191"/>
        <v>126</v>
      </c>
      <c r="BB170" s="42">
        <f t="shared" si="115"/>
        <v>1.0000733490101654</v>
      </c>
      <c r="BC170" s="43">
        <f t="shared" si="116"/>
        <v>5.5816465815012987E-4</v>
      </c>
      <c r="BD170" s="43">
        <f t="shared" si="192"/>
        <v>9.9925780862257507E-5</v>
      </c>
      <c r="BE170" s="42">
        <f t="shared" si="193"/>
        <v>6.8092522700087218E-4</v>
      </c>
      <c r="BF170" t="str">
        <f t="shared" si="117"/>
        <v>OK</v>
      </c>
    </row>
    <row r="171" spans="1:58" ht="19.5" customHeight="1" x14ac:dyDescent="0.25">
      <c r="A171" s="8">
        <v>100</v>
      </c>
      <c r="B171" s="44" t="s">
        <v>3</v>
      </c>
      <c r="C171" s="10">
        <f t="shared" si="216"/>
        <v>0.01</v>
      </c>
      <c r="D171" s="7">
        <v>100</v>
      </c>
      <c r="E171" s="7" t="s">
        <v>3</v>
      </c>
      <c r="F171" s="7">
        <v>100.01679912695947</v>
      </c>
      <c r="G171" s="7">
        <v>2.3874898378184288E-3</v>
      </c>
      <c r="H171" s="7">
        <v>-2.207639904467151E-2</v>
      </c>
      <c r="I171" s="7">
        <v>7.9949503768542618E-4</v>
      </c>
      <c r="J171" s="8" t="s">
        <v>3</v>
      </c>
      <c r="L171" s="8">
        <v>8.1363793380569561E-4</v>
      </c>
      <c r="M171" s="8">
        <v>1.9130073456166653E-3</v>
      </c>
      <c r="N171" s="8">
        <v>4.3866705473661526E-4</v>
      </c>
      <c r="O171" s="8">
        <v>9.1466490754078019E-4</v>
      </c>
      <c r="P171" s="8" t="s">
        <v>3</v>
      </c>
      <c r="Q171" s="56" t="str">
        <f t="shared" si="176"/>
        <v>OK</v>
      </c>
      <c r="S171" s="12">
        <f t="shared" si="177"/>
        <v>0.1</v>
      </c>
      <c r="T171" s="11">
        <f t="shared" si="178"/>
        <v>10</v>
      </c>
      <c r="U171" s="11" t="str">
        <f t="shared" si="179"/>
        <v>mHz</v>
      </c>
      <c r="V171" s="12">
        <f t="shared" si="180"/>
        <v>0.1</v>
      </c>
      <c r="W171" s="12">
        <f t="shared" si="181"/>
        <v>1E-3</v>
      </c>
      <c r="X171" s="13">
        <f t="shared" si="106"/>
        <v>0.10001598548902567</v>
      </c>
      <c r="Y171" s="13">
        <f t="shared" si="107"/>
        <v>3.0593634681203845E-6</v>
      </c>
      <c r="Z171" s="13">
        <f t="shared" si="108"/>
        <v>-2.2515066099408126E-5</v>
      </c>
      <c r="AA171" s="13">
        <f t="shared" si="109"/>
        <v>1.2148268223784841E-6</v>
      </c>
      <c r="AB171" s="13">
        <f>SUMSQ(X171,Z171)^0.5</f>
        <v>0.10001598802326153</v>
      </c>
      <c r="AC171" s="14">
        <f t="shared" si="110"/>
        <v>3.0593634028242205E-6</v>
      </c>
      <c r="AD171" s="13">
        <f t="shared" si="182"/>
        <v>-2.2511467150968073E-4</v>
      </c>
      <c r="AE171" s="13">
        <f t="shared" si="111"/>
        <v>1.2146327910441244E-5</v>
      </c>
      <c r="AG171" s="14" t="str">
        <f t="shared" si="183"/>
        <v>10mHz100m</v>
      </c>
      <c r="AH171" s="12">
        <f>IFERROR(MATCH(AG171,'Ref Z'!$S$33:$S$1082,0),0)</f>
        <v>73</v>
      </c>
      <c r="AI171" s="14">
        <f>IF($AH171&gt;0,INDEX('Ref Z'!N$33:N$1082,$AH171),"")</f>
        <v>0.10001383737109187</v>
      </c>
      <c r="AJ171" s="14">
        <f>IF($AH171&gt;0,INDEX('Ref Z'!O$33:O$1082,$AH171),"")</f>
        <v>1.0000000000000002E-6</v>
      </c>
      <c r="AK171" s="14">
        <f>IF($AH171&gt;0,INDEX('Ref Z'!P$33:P$1082,$AH171),"")</f>
        <v>-2.028482184118571E-5</v>
      </c>
      <c r="AL171" s="14">
        <f>IF($AH171&gt;0,INDEX('Ref Z'!Q$33:Q$1082,$AH171),"")</f>
        <v>5.0000000000000004E-6</v>
      </c>
      <c r="AM171" s="14">
        <f t="shared" si="93"/>
        <v>0.1000138394281772</v>
      </c>
      <c r="AN171" s="14">
        <f t="shared" si="112"/>
        <v>1.0000004936320335E-6</v>
      </c>
      <c r="AO171" s="13">
        <f t="shared" si="113"/>
        <v>-2.0282015065350639E-4</v>
      </c>
      <c r="AP171" s="13">
        <f t="shared" si="114"/>
        <v>4.999308025630004E-5</v>
      </c>
      <c r="AR171" s="14" t="str">
        <f t="shared" si="184"/>
        <v>10mHz100m100m</v>
      </c>
      <c r="AS171" s="14">
        <f t="shared" si="185"/>
        <v>-2.1481179337951017E-6</v>
      </c>
      <c r="AT171" s="14">
        <f t="shared" si="186"/>
        <v>4.7749797803493437E-3</v>
      </c>
      <c r="AU171" s="14">
        <f t="shared" si="187"/>
        <v>2.230244258222417E-6</v>
      </c>
      <c r="AV171" s="14">
        <f t="shared" si="188"/>
        <v>1.59899789278613E-3</v>
      </c>
      <c r="AX171" s="14" t="str">
        <f t="shared" si="189"/>
        <v>10mHz100m</v>
      </c>
      <c r="AY171" s="14" t="str">
        <f t="shared" si="190"/>
        <v>10mHz100m</v>
      </c>
      <c r="AZ171" s="14">
        <f t="shared" si="191"/>
        <v>109</v>
      </c>
      <c r="BB171" s="42">
        <f t="shared" si="115"/>
        <v>0.9999785174837863</v>
      </c>
      <c r="BC171" s="43">
        <f t="shared" si="116"/>
        <v>6.1990468212666495E-5</v>
      </c>
      <c r="BD171" s="43">
        <f t="shared" si="192"/>
        <v>2.229452085617434E-5</v>
      </c>
      <c r="BE171" s="42">
        <f t="shared" si="193"/>
        <v>5.5582741928990091E-5</v>
      </c>
      <c r="BF171" t="str">
        <f t="shared" si="117"/>
        <v>OK</v>
      </c>
    </row>
    <row r="172" spans="1:58" x14ac:dyDescent="0.25">
      <c r="A172" s="8">
        <f>A171</f>
        <v>100</v>
      </c>
      <c r="B172" s="44" t="str">
        <f>B171</f>
        <v>m</v>
      </c>
      <c r="C172" s="10">
        <f t="shared" si="164"/>
        <v>0.02</v>
      </c>
      <c r="D172" s="7">
        <f>D171</f>
        <v>100</v>
      </c>
      <c r="E172" s="7" t="str">
        <f>E171</f>
        <v>m</v>
      </c>
      <c r="F172" s="7">
        <v>99.988358664637985</v>
      </c>
      <c r="G172" s="7">
        <v>1.3728401270814258E-3</v>
      </c>
      <c r="H172" s="7">
        <v>-1.82581505501035E-3</v>
      </c>
      <c r="I172" s="7">
        <v>8.3705082752033252E-4</v>
      </c>
      <c r="J172" s="8" t="s">
        <v>3</v>
      </c>
      <c r="L172" s="8">
        <v>8.1551023917612994E-4</v>
      </c>
      <c r="M172" s="8">
        <v>5.8960426521842359E-4</v>
      </c>
      <c r="N172" s="8">
        <v>-1.1228094453838188E-3</v>
      </c>
      <c r="O172" s="8">
        <v>1.2085379732429517E-4</v>
      </c>
      <c r="P172" s="8" t="s">
        <v>3</v>
      </c>
      <c r="Q172" s="56" t="str">
        <f t="shared" si="176"/>
        <v>OK</v>
      </c>
      <c r="S172" s="12">
        <f t="shared" si="177"/>
        <v>0.1</v>
      </c>
      <c r="T172" s="11">
        <f t="shared" si="178"/>
        <v>20</v>
      </c>
      <c r="U172" s="11" t="str">
        <f t="shared" si="179"/>
        <v>mHz</v>
      </c>
      <c r="V172" s="12">
        <f t="shared" si="180"/>
        <v>0.1</v>
      </c>
      <c r="W172" s="12">
        <f t="shared" si="181"/>
        <v>1E-3</v>
      </c>
      <c r="X172" s="13">
        <f t="shared" si="106"/>
        <v>9.9987543154398811E-2</v>
      </c>
      <c r="Y172" s="13">
        <f t="shared" si="107"/>
        <v>1.4940961160811251E-6</v>
      </c>
      <c r="Z172" s="13">
        <f t="shared" si="108"/>
        <v>-7.0300560962653121E-7</v>
      </c>
      <c r="AA172" s="13">
        <f t="shared" si="109"/>
        <v>8.4573029281217976E-7</v>
      </c>
      <c r="AB172" s="13">
        <f t="shared" ref="AB172:AB188" si="250">SUMSQ(X172,Z172)^0.5</f>
        <v>9.9987543156870209E-2</v>
      </c>
      <c r="AC172" s="14">
        <f t="shared" si="110"/>
        <v>1.4940961160560282E-6</v>
      </c>
      <c r="AD172" s="13">
        <f t="shared" si="182"/>
        <v>-7.0309319284841273E-6</v>
      </c>
      <c r="AE172" s="13">
        <f t="shared" si="111"/>
        <v>8.4583565727747969E-6</v>
      </c>
      <c r="AG172" s="14" t="str">
        <f t="shared" si="183"/>
        <v>20mHz100m</v>
      </c>
      <c r="AH172" s="12">
        <f>IFERROR(MATCH(AG172,'Ref Z'!$S$33:$S$1082,0),0)</f>
        <v>74</v>
      </c>
      <c r="AI172" s="14">
        <f>IF($AH172&gt;0,INDEX('Ref Z'!N$33:N$1082,$AH172),"")</f>
        <v>9.9994207628077314E-2</v>
      </c>
      <c r="AJ172" s="14">
        <f>IF($AH172&gt;0,INDEX('Ref Z'!O$33:O$1082,$AH172),"")</f>
        <v>1.0000000000000002E-6</v>
      </c>
      <c r="AK172" s="14">
        <f>IF($AH172&gt;0,INDEX('Ref Z'!P$33:P$1082,$AH172),"")</f>
        <v>-5.5450531045854461E-6</v>
      </c>
      <c r="AL172" s="14">
        <f>IF($AH172&gt;0,INDEX('Ref Z'!Q$33:Q$1082,$AH172),"")</f>
        <v>5.0000000000000004E-6</v>
      </c>
      <c r="AM172" s="14">
        <f t="shared" si="93"/>
        <v>9.9994207781824287E-2</v>
      </c>
      <c r="AN172" s="14">
        <f t="shared" si="112"/>
        <v>1.0000000369014109E-6</v>
      </c>
      <c r="AO172" s="13">
        <f t="shared" si="113"/>
        <v>-5.5453743076059512E-5</v>
      </c>
      <c r="AP172" s="13">
        <f t="shared" si="114"/>
        <v>5.0002896203039433E-5</v>
      </c>
      <c r="AR172" s="14" t="str">
        <f t="shared" si="184"/>
        <v>20mHz100m100m</v>
      </c>
      <c r="AS172" s="14">
        <f t="shared" si="185"/>
        <v>6.664473678502647E-6</v>
      </c>
      <c r="AT172" s="14">
        <f t="shared" si="186"/>
        <v>2.7456804362670797E-3</v>
      </c>
      <c r="AU172" s="14">
        <f t="shared" si="187"/>
        <v>-4.8420474949589151E-6</v>
      </c>
      <c r="AV172" s="14">
        <f t="shared" si="188"/>
        <v>1.6741091217151568E-3</v>
      </c>
      <c r="AX172" s="14" t="str">
        <f t="shared" si="189"/>
        <v>20mHz100m</v>
      </c>
      <c r="AY172" s="14" t="str">
        <f t="shared" si="190"/>
        <v>20mHz100m</v>
      </c>
      <c r="AZ172" s="14">
        <f t="shared" si="191"/>
        <v>110</v>
      </c>
      <c r="BB172" s="42">
        <f t="shared" si="115"/>
        <v>1.0000666545525938</v>
      </c>
      <c r="BC172" s="43">
        <f t="shared" si="116"/>
        <v>3.1512605798978384E-5</v>
      </c>
      <c r="BD172" s="43">
        <f t="shared" si="192"/>
        <v>-4.8422811147575383E-5</v>
      </c>
      <c r="BE172" s="42">
        <f t="shared" si="193"/>
        <v>5.2786975783243593E-5</v>
      </c>
      <c r="BF172" t="str">
        <f t="shared" si="117"/>
        <v>OK</v>
      </c>
    </row>
    <row r="173" spans="1:58" x14ac:dyDescent="0.25">
      <c r="A173" s="8">
        <f t="shared" ref="A173:B173" si="251">A172</f>
        <v>100</v>
      </c>
      <c r="B173" s="44" t="str">
        <f t="shared" si="251"/>
        <v>m</v>
      </c>
      <c r="C173" s="10">
        <f t="shared" si="164"/>
        <v>0.05</v>
      </c>
      <c r="D173" s="7">
        <f t="shared" ref="D173:E173" si="252">D172</f>
        <v>100</v>
      </c>
      <c r="E173" s="7" t="str">
        <f t="shared" si="252"/>
        <v>m</v>
      </c>
      <c r="F173" s="7">
        <v>99.993314651270296</v>
      </c>
      <c r="G173" s="7">
        <v>1.7397401098748272E-3</v>
      </c>
      <c r="H173" s="7">
        <v>-1.8042172313372875E-2</v>
      </c>
      <c r="I173" s="7">
        <v>5.4431154887504862E-4</v>
      </c>
      <c r="J173" s="8" t="s">
        <v>3</v>
      </c>
      <c r="L173" s="8">
        <v>-1.1857183816220907E-5</v>
      </c>
      <c r="M173" s="8">
        <v>3.1510306769420339E-4</v>
      </c>
      <c r="N173" s="8">
        <v>-7.9281420040607441E-4</v>
      </c>
      <c r="O173" s="8">
        <v>1.9274663893202248E-3</v>
      </c>
      <c r="P173" s="8" t="s">
        <v>3</v>
      </c>
      <c r="Q173" s="56" t="str">
        <f t="shared" ref="Q173:Q188" si="253">IF(AH173=0,"Ref Z spot not found!","OK")</f>
        <v>OK</v>
      </c>
      <c r="S173" s="12">
        <f t="shared" ref="S173:S188" si="254">IF(MID(B173,1,1)="m",0.001,IF(OR(MID(B173,1,1)="u",MID(B173,1,1)="µ"),0.000001,1))*A173</f>
        <v>0.1</v>
      </c>
      <c r="T173" s="11">
        <f t="shared" ref="T173:T188" si="255">IF(U173="mHz",1000,IF(U173="kHz",0.001,1))*C173</f>
        <v>50</v>
      </c>
      <c r="U173" s="11" t="str">
        <f t="shared" ref="U173:U188" si="256">IF(C173&gt;=1000,"kHz",IF(C173&gt;=1,"Hz","mHz"))</f>
        <v>mHz</v>
      </c>
      <c r="V173" s="12">
        <f t="shared" ref="V173:V188" si="257">IF(MID(E173,1,1)="m",0.001,IF(OR(MID(E173,1,1)="u",MID(E173,1,1)="µ"),0.000001,1))*D173</f>
        <v>0.1</v>
      </c>
      <c r="W173" s="12">
        <f t="shared" ref="W173:W188" si="258">IF(MID(P173,1,1)="m",0.001,IF(OR(MID(P173,1,1)="u",MID(P173,1,1)="µ"),0.000001,1))</f>
        <v>1E-3</v>
      </c>
      <c r="X173" s="13">
        <f t="shared" si="106"/>
        <v>9.999332650845412E-2</v>
      </c>
      <c r="Y173" s="13">
        <f t="shared" si="107"/>
        <v>1.7680456988374403E-6</v>
      </c>
      <c r="Z173" s="13">
        <f t="shared" si="108"/>
        <v>-1.7249358112966802E-5</v>
      </c>
      <c r="AA173" s="13">
        <f t="shared" si="109"/>
        <v>2.0028484076928785E-6</v>
      </c>
      <c r="AB173" s="13">
        <f t="shared" si="250"/>
        <v>9.9993327996255169E-2</v>
      </c>
      <c r="AC173" s="14">
        <f t="shared" si="110"/>
        <v>1.7680457062886672E-6</v>
      </c>
      <c r="AD173" s="13">
        <f t="shared" ref="AD173:AD188" si="259">ATAN2(X173,Z173)</f>
        <v>-1.7250509153134586E-4</v>
      </c>
      <c r="AE173" s="13">
        <f t="shared" si="111"/>
        <v>2.0029820401519191E-5</v>
      </c>
      <c r="AG173" s="14" t="str">
        <f t="shared" ref="AG173:AG188" si="260">T173&amp;U173&amp;D173&amp;E173</f>
        <v>50mHz100m</v>
      </c>
      <c r="AH173" s="12">
        <f>IFERROR(MATCH(AG173,'Ref Z'!$S$33:$S$1082,0),0)</f>
        <v>75</v>
      </c>
      <c r="AI173" s="14">
        <f>IF($AH173&gt;0,INDEX('Ref Z'!N$33:N$1082,$AH173),"")</f>
        <v>9.9996702166800316E-2</v>
      </c>
      <c r="AJ173" s="14">
        <f>IF($AH173&gt;0,INDEX('Ref Z'!O$33:O$1082,$AH173),"")</f>
        <v>1.0000000000000002E-6</v>
      </c>
      <c r="AK173" s="14">
        <f>IF($AH173&gt;0,INDEX('Ref Z'!P$33:P$1082,$AH173),"")</f>
        <v>-9.6195346622879392E-6</v>
      </c>
      <c r="AL173" s="14">
        <f>IF($AH173&gt;0,INDEX('Ref Z'!Q$33:Q$1082,$AH173),"")</f>
        <v>5.0000000000000004E-6</v>
      </c>
      <c r="AM173" s="14">
        <f t="shared" ref="AM173:AM188" si="261">SUMSQ(AI173,AK173)^0.5</f>
        <v>9.9996702629492798E-2</v>
      </c>
      <c r="AN173" s="14">
        <f t="shared" si="112"/>
        <v>1.0000001110498541E-6</v>
      </c>
      <c r="AO173" s="13">
        <f t="shared" si="113"/>
        <v>-9.6198518792834202E-5</v>
      </c>
      <c r="AP173" s="13">
        <f t="shared" si="114"/>
        <v>5.0001648517511615E-5</v>
      </c>
      <c r="AR173" s="14" t="str">
        <f t="shared" ref="AR173:AR188" si="262">T173&amp;U173&amp;A173&amp;B173&amp;D173&amp;E173</f>
        <v>50mHz100m100m</v>
      </c>
      <c r="AS173" s="14">
        <f t="shared" ref="AS173:AS188" si="263">AI173-X173</f>
        <v>3.3756583461969081E-6</v>
      </c>
      <c r="AT173" s="14">
        <f t="shared" ref="AT173:AT188" si="264">(4*G173^2+AJ173^2)^0.5</f>
        <v>3.4794803634492755E-3</v>
      </c>
      <c r="AU173" s="14">
        <f t="shared" ref="AU173:AU188" si="265">AK173-Z173</f>
        <v>7.6298234506788625E-6</v>
      </c>
      <c r="AV173" s="14">
        <f t="shared" ref="AV173:AV188" si="266">(4*I173^2+AL173^2)^0.5</f>
        <v>1.088634580084161E-3</v>
      </c>
      <c r="AX173" s="14" t="str">
        <f t="shared" ref="AX173:AX188" si="267">T173&amp;U173&amp;A173&amp;B173</f>
        <v>50mHz100m</v>
      </c>
      <c r="AY173" s="14" t="str">
        <f t="shared" ref="AY173:AY188" si="268">IF(V173=0,"",AX173)</f>
        <v>50mHz100m</v>
      </c>
      <c r="AZ173" s="14">
        <f t="shared" ref="AZ173:AZ188" si="269">MATCH(AX173,$AY$45:$AY$1039,0)</f>
        <v>111</v>
      </c>
      <c r="BB173" s="42">
        <f t="shared" si="115"/>
        <v>1.0000337485840831</v>
      </c>
      <c r="BC173" s="43">
        <f t="shared" si="116"/>
        <v>3.6748922833601176E-5</v>
      </c>
      <c r="BD173" s="43">
        <f t="shared" ref="BD173:BD188" si="270">IF(V173=0,INDEX(BD$45:BD$1039,AZ173),AO173-AD173)</f>
        <v>7.6306572738511658E-5</v>
      </c>
      <c r="BE173" s="42">
        <f t="shared" ref="BE173:BE188" si="271">IF(V173=0,INDEX(BE$45:BE$1039,AZ173),(4*AE173^2 + AP173^2)^0.5)</f>
        <v>6.4069803150448572E-5</v>
      </c>
      <c r="BF173" t="str">
        <f t="shared" si="117"/>
        <v>OK</v>
      </c>
    </row>
    <row r="174" spans="1:58" x14ac:dyDescent="0.25">
      <c r="A174" s="8">
        <f t="shared" ref="A174:B174" si="272">A173</f>
        <v>100</v>
      </c>
      <c r="B174" s="44" t="str">
        <f t="shared" si="272"/>
        <v>m</v>
      </c>
      <c r="C174" s="10">
        <f t="shared" si="164"/>
        <v>0.1</v>
      </c>
      <c r="D174" s="7">
        <f t="shared" ref="D174:E174" si="273">D173</f>
        <v>100</v>
      </c>
      <c r="E174" s="7" t="str">
        <f t="shared" si="273"/>
        <v>m</v>
      </c>
      <c r="F174" s="7">
        <v>100.00024012427684</v>
      </c>
      <c r="G174" s="7">
        <v>1.4058178970188207E-3</v>
      </c>
      <c r="H174" s="7">
        <v>-2.8061549533602713E-3</v>
      </c>
      <c r="I174" s="7">
        <v>4.9524723625083387E-4</v>
      </c>
      <c r="J174" s="8" t="s">
        <v>3</v>
      </c>
      <c r="L174" s="8">
        <v>-2.4960774693056801E-4</v>
      </c>
      <c r="M174" s="8">
        <v>3.2238857974305221E-5</v>
      </c>
      <c r="N174" s="8">
        <v>1.6069155926694526E-3</v>
      </c>
      <c r="O174" s="8">
        <v>1.7914285778922344E-3</v>
      </c>
      <c r="P174" s="8" t="s">
        <v>3</v>
      </c>
      <c r="Q174" s="56" t="str">
        <f t="shared" si="253"/>
        <v>OK</v>
      </c>
      <c r="S174" s="12">
        <f t="shared" si="254"/>
        <v>0.1</v>
      </c>
      <c r="T174" s="11">
        <f t="shared" si="255"/>
        <v>100</v>
      </c>
      <c r="U174" s="11" t="str">
        <f t="shared" si="256"/>
        <v>mHz</v>
      </c>
      <c r="V174" s="12">
        <f t="shared" si="257"/>
        <v>0.1</v>
      </c>
      <c r="W174" s="12">
        <f t="shared" si="258"/>
        <v>1E-3</v>
      </c>
      <c r="X174" s="13">
        <f t="shared" ref="X174:X188" si="274">(F174 - L174)*$W174</f>
        <v>0.10000048973202379</v>
      </c>
      <c r="Y174" s="13">
        <f t="shared" ref="Y174:Y188" si="275">(G174^2 + M174^2)^0.5*$W174</f>
        <v>1.4061875065374132E-6</v>
      </c>
      <c r="Z174" s="13">
        <f t="shared" ref="Z174:Z188" si="276">(H174 - N174)*$W174</f>
        <v>-4.4130705460297239E-6</v>
      </c>
      <c r="AA174" s="13">
        <f t="shared" ref="AA174:AA188" si="277">(I174^2 + O174^2)^0.5*$W174</f>
        <v>1.8586248074054865E-6</v>
      </c>
      <c r="AB174" s="13">
        <f t="shared" si="250"/>
        <v>0.10000048982939927</v>
      </c>
      <c r="AC174" s="14">
        <f t="shared" ref="AC174:AC188" si="278">IFERROR(((X174/AB174*Y174)^2 + (Z174/AB174*AA174)^2)^0.5,(Y174^2 + AA174^2)^0.5)</f>
        <v>1.4061875075602842E-6</v>
      </c>
      <c r="AD174" s="13">
        <f t="shared" si="259"/>
        <v>-4.4130489310510647E-5</v>
      </c>
      <c r="AE174" s="13">
        <f t="shared" ref="AE174:AE188" si="279">IFERROR(((Z174/AB174^2*Y174)^2 + (X174/AB174^2*AA174)^2)^0.5,0)</f>
        <v>1.858615702585478E-5</v>
      </c>
      <c r="AG174" s="14" t="str">
        <f t="shared" si="260"/>
        <v>100mHz100m</v>
      </c>
      <c r="AH174" s="12">
        <f>IFERROR(MATCH(AG174,'Ref Z'!$S$33:$S$1082,0),0)</f>
        <v>76</v>
      </c>
      <c r="AI174" s="14">
        <f>IF($AH174&gt;0,INDEX('Ref Z'!N$33:N$1082,$AH174),"")</f>
        <v>0.10000098167271093</v>
      </c>
      <c r="AJ174" s="14">
        <f>IF($AH174&gt;0,INDEX('Ref Z'!O$33:O$1082,$AH174),"")</f>
        <v>1.0000000000000002E-6</v>
      </c>
      <c r="AK174" s="14">
        <f>IF($AH174&gt;0,INDEX('Ref Z'!P$33:P$1082,$AH174),"")</f>
        <v>-4.6986254391797131E-6</v>
      </c>
      <c r="AL174" s="14">
        <f>IF($AH174&gt;0,INDEX('Ref Z'!Q$33:Q$1082,$AH174),"")</f>
        <v>5.0000000000000004E-6</v>
      </c>
      <c r="AM174" s="14">
        <f t="shared" si="261"/>
        <v>0.10000098178309526</v>
      </c>
      <c r="AN174" s="14">
        <f t="shared" ref="AN174:AN188" si="280">IFERROR(((AI174/AM174*AJ174)^2 + (AK174/AM174*AL174)^2)^0.5,(AJ174^2+AL174^2)^0.5)</f>
        <v>1.0000000264919769E-6</v>
      </c>
      <c r="AO174" s="13">
        <f t="shared" ref="AO174:AO188" si="281">ATAN2(AI174,AK174)</f>
        <v>-4.6985793110511522E-5</v>
      </c>
      <c r="AP174" s="13">
        <f t="shared" ref="AP174:AP188" si="282">((AK174/AM174^2*AJ174)^2 + (AI174/AM174^2*AL174)^2)^0.5</f>
        <v>4.9999509060288376E-5</v>
      </c>
      <c r="AR174" s="14" t="str">
        <f t="shared" si="262"/>
        <v>100mHz100m100m</v>
      </c>
      <c r="AS174" s="14">
        <f t="shared" si="263"/>
        <v>4.9194068714453199E-7</v>
      </c>
      <c r="AT174" s="14">
        <f t="shared" si="264"/>
        <v>2.8116359718700565E-3</v>
      </c>
      <c r="AU174" s="14">
        <f t="shared" si="265"/>
        <v>-2.8555489314998923E-7</v>
      </c>
      <c r="AV174" s="14">
        <f t="shared" si="266"/>
        <v>9.9050709238064378E-4</v>
      </c>
      <c r="AX174" s="14" t="str">
        <f t="shared" si="267"/>
        <v>100mHz100m</v>
      </c>
      <c r="AY174" s="14" t="str">
        <f t="shared" si="268"/>
        <v>100mHz100m</v>
      </c>
      <c r="AZ174" s="14">
        <f t="shared" si="269"/>
        <v>112</v>
      </c>
      <c r="BB174" s="42">
        <f t="shared" ref="BB174:BB188" si="283">IF(AM174=0,1,AM174/AB174)</f>
        <v>1.0000049195128626</v>
      </c>
      <c r="BC174" s="43">
        <f t="shared" ref="BC174:BC188" si="284">IFERROR((4*AC174^2 + (AN174)^2)^0.5/AM174,INDEX($BC$45:$BC$188,AZ174))</f>
        <v>2.984841425975983E-5</v>
      </c>
      <c r="BD174" s="43">
        <f t="shared" si="270"/>
        <v>-2.8553038000008748E-6</v>
      </c>
      <c r="BE174" s="42">
        <f t="shared" si="271"/>
        <v>6.2303545952287369E-5</v>
      </c>
      <c r="BF174" t="str">
        <f t="shared" ref="BF174:BF188" si="285">IF(AZ174&lt;&gt;0,Q174,"Zero-Z gain correction fail")</f>
        <v>OK</v>
      </c>
    </row>
    <row r="175" spans="1:58" x14ac:dyDescent="0.25">
      <c r="A175" s="8">
        <f t="shared" ref="A175:B175" si="286">A174</f>
        <v>100</v>
      </c>
      <c r="B175" s="44" t="str">
        <f t="shared" si="286"/>
        <v>m</v>
      </c>
      <c r="C175" s="10">
        <f t="shared" si="164"/>
        <v>0.2</v>
      </c>
      <c r="D175" s="7">
        <f t="shared" ref="D175:E175" si="287">D174</f>
        <v>100</v>
      </c>
      <c r="E175" s="7" t="str">
        <f t="shared" si="287"/>
        <v>m</v>
      </c>
      <c r="F175" s="7">
        <v>100.01301852890457</v>
      </c>
      <c r="G175" s="7">
        <v>2.1262219980441818E-3</v>
      </c>
      <c r="H175" s="7">
        <v>-1.212272280541324E-2</v>
      </c>
      <c r="I175" s="7">
        <v>2.1143253335942775E-4</v>
      </c>
      <c r="J175" s="8" t="s">
        <v>3</v>
      </c>
      <c r="L175" s="8">
        <v>1.9673110140562398E-4</v>
      </c>
      <c r="M175" s="8">
        <v>1.6034063064307741E-3</v>
      </c>
      <c r="N175" s="8">
        <v>4.3007300614590231E-5</v>
      </c>
      <c r="O175" s="8">
        <v>2.2674733635045979E-4</v>
      </c>
      <c r="P175" s="8" t="s">
        <v>3</v>
      </c>
      <c r="Q175" s="56" t="str">
        <f t="shared" si="253"/>
        <v>OK</v>
      </c>
      <c r="S175" s="12">
        <f t="shared" si="254"/>
        <v>0.1</v>
      </c>
      <c r="T175" s="11">
        <f t="shared" si="255"/>
        <v>200</v>
      </c>
      <c r="U175" s="11" t="str">
        <f t="shared" si="256"/>
        <v>mHz</v>
      </c>
      <c r="V175" s="12">
        <f t="shared" si="257"/>
        <v>0.1</v>
      </c>
      <c r="W175" s="12">
        <f t="shared" si="258"/>
        <v>1E-3</v>
      </c>
      <c r="X175" s="13">
        <f t="shared" si="274"/>
        <v>0.10001282179780316</v>
      </c>
      <c r="Y175" s="13">
        <f t="shared" si="275"/>
        <v>2.663030560934097E-6</v>
      </c>
      <c r="Z175" s="13">
        <f t="shared" si="276"/>
        <v>-1.216573010602783E-5</v>
      </c>
      <c r="AA175" s="13">
        <f t="shared" si="277"/>
        <v>3.1002914492804392E-7</v>
      </c>
      <c r="AB175" s="13">
        <f t="shared" si="250"/>
        <v>0.10001282253773322</v>
      </c>
      <c r="AC175" s="14">
        <f t="shared" si="278"/>
        <v>2.663030541499092E-6</v>
      </c>
      <c r="AD175" s="13">
        <f t="shared" si="259"/>
        <v>-1.2164170380692951E-4</v>
      </c>
      <c r="AE175" s="13">
        <f t="shared" si="279"/>
        <v>3.0998956333845562E-6</v>
      </c>
      <c r="AG175" s="14" t="str">
        <f t="shared" si="260"/>
        <v>200mHz100m</v>
      </c>
      <c r="AH175" s="12">
        <f>IFERROR(MATCH(AG175,'Ref Z'!$S$33:$S$1082,0),0)</f>
        <v>77</v>
      </c>
      <c r="AI175" s="14">
        <f>IF($AH175&gt;0,INDEX('Ref Z'!N$33:N$1082,$AH175),"")</f>
        <v>0.10000952866547773</v>
      </c>
      <c r="AJ175" s="14">
        <f>IF($AH175&gt;0,INDEX('Ref Z'!O$33:O$1082,$AH175),"")</f>
        <v>1.0000000000000002E-6</v>
      </c>
      <c r="AK175" s="14">
        <f>IF($AH175&gt;0,INDEX('Ref Z'!P$33:P$1082,$AH175),"")</f>
        <v>-3.7511688226945039E-6</v>
      </c>
      <c r="AL175" s="14">
        <f>IF($AH175&gt;0,INDEX('Ref Z'!Q$33:Q$1082,$AH175),"")</f>
        <v>5.0000000000000004E-6</v>
      </c>
      <c r="AM175" s="14">
        <f t="shared" si="261"/>
        <v>0.10000952873582736</v>
      </c>
      <c r="AN175" s="14">
        <f t="shared" si="280"/>
        <v>1.0000000168823036E-6</v>
      </c>
      <c r="AO175" s="13">
        <f t="shared" si="281"/>
        <v>-3.7508114186625976E-5</v>
      </c>
      <c r="AP175" s="13">
        <f t="shared" si="282"/>
        <v>4.9995236052265718E-5</v>
      </c>
      <c r="AR175" s="14" t="str">
        <f t="shared" si="262"/>
        <v>200mHz100m100m</v>
      </c>
      <c r="AS175" s="14">
        <f t="shared" si="263"/>
        <v>-3.2931323254298261E-6</v>
      </c>
      <c r="AT175" s="14">
        <f t="shared" si="264"/>
        <v>4.2524441136678054E-3</v>
      </c>
      <c r="AU175" s="14">
        <f t="shared" si="265"/>
        <v>8.4145612833333262E-6</v>
      </c>
      <c r="AV175" s="14">
        <f t="shared" si="266"/>
        <v>4.2289462594261246E-4</v>
      </c>
      <c r="AX175" s="14" t="str">
        <f t="shared" si="267"/>
        <v>200mHz100m</v>
      </c>
      <c r="AY175" s="14" t="str">
        <f t="shared" si="268"/>
        <v>200mHz100m</v>
      </c>
      <c r="AZ175" s="14">
        <f t="shared" si="269"/>
        <v>113</v>
      </c>
      <c r="BB175" s="42">
        <f t="shared" si="283"/>
        <v>0.99996706620388975</v>
      </c>
      <c r="BC175" s="43">
        <f t="shared" si="284"/>
        <v>5.4186096832755206E-5</v>
      </c>
      <c r="BD175" s="43">
        <f t="shared" si="270"/>
        <v>8.4133589620303525E-5</v>
      </c>
      <c r="BE175" s="42">
        <f t="shared" si="271"/>
        <v>5.0378180194140362E-5</v>
      </c>
      <c r="BF175" t="str">
        <f t="shared" si="285"/>
        <v>OK</v>
      </c>
    </row>
    <row r="176" spans="1:58" x14ac:dyDescent="0.25">
      <c r="A176" s="8">
        <f t="shared" ref="A176:B176" si="288">A175</f>
        <v>100</v>
      </c>
      <c r="B176" s="44" t="str">
        <f t="shared" si="288"/>
        <v>m</v>
      </c>
      <c r="C176" s="10">
        <f t="shared" si="164"/>
        <v>0.5</v>
      </c>
      <c r="D176" s="7">
        <f t="shared" ref="D176:E176" si="289">D175</f>
        <v>100</v>
      </c>
      <c r="E176" s="7" t="str">
        <f t="shared" si="289"/>
        <v>m</v>
      </c>
      <c r="F176" s="7">
        <v>100.00578523023941</v>
      </c>
      <c r="G176" s="7">
        <v>2.2360026342129503E-3</v>
      </c>
      <c r="H176" s="7">
        <v>1.2812716042877923E-2</v>
      </c>
      <c r="I176" s="7">
        <v>7.0672601075107274E-4</v>
      </c>
      <c r="J176" s="8" t="s">
        <v>3</v>
      </c>
      <c r="L176" s="8">
        <v>1.4974378527970909E-3</v>
      </c>
      <c r="M176" s="8">
        <v>5.0447415619900911E-4</v>
      </c>
      <c r="N176" s="8">
        <v>-1.7384472988723101E-3</v>
      </c>
      <c r="O176" s="8">
        <v>1.5204518810540736E-3</v>
      </c>
      <c r="P176" s="8" t="s">
        <v>3</v>
      </c>
      <c r="Q176" s="56" t="str">
        <f t="shared" si="253"/>
        <v>OK</v>
      </c>
      <c r="S176" s="12">
        <f t="shared" si="254"/>
        <v>0.1</v>
      </c>
      <c r="T176" s="11">
        <f t="shared" si="255"/>
        <v>500</v>
      </c>
      <c r="U176" s="11" t="str">
        <f t="shared" si="256"/>
        <v>mHz</v>
      </c>
      <c r="V176" s="12">
        <f t="shared" si="257"/>
        <v>0.1</v>
      </c>
      <c r="W176" s="12">
        <f t="shared" si="258"/>
        <v>1E-3</v>
      </c>
      <c r="X176" s="13">
        <f t="shared" si="274"/>
        <v>0.10000428779238663</v>
      </c>
      <c r="Y176" s="13">
        <f t="shared" si="275"/>
        <v>2.292204605719122E-6</v>
      </c>
      <c r="Z176" s="13">
        <f t="shared" si="276"/>
        <v>1.4551163341750233E-5</v>
      </c>
      <c r="AA176" s="13">
        <f t="shared" si="277"/>
        <v>1.6766739626036412E-6</v>
      </c>
      <c r="AB176" s="13">
        <f t="shared" si="250"/>
        <v>0.100004288851023</v>
      </c>
      <c r="AC176" s="14">
        <f t="shared" si="278"/>
        <v>2.2922045944369608E-6</v>
      </c>
      <c r="AD176" s="13">
        <f t="shared" si="259"/>
        <v>1.4550539342140573E-4</v>
      </c>
      <c r="AE176" s="13">
        <f t="shared" si="279"/>
        <v>1.676602071062566E-5</v>
      </c>
      <c r="AG176" s="14" t="str">
        <f t="shared" si="260"/>
        <v>500mHz100m</v>
      </c>
      <c r="AH176" s="12">
        <f>IFERROR(MATCH(AG176,'Ref Z'!$S$33:$S$1082,0),0)</f>
        <v>78</v>
      </c>
      <c r="AI176" s="14">
        <f>IF($AH176&gt;0,INDEX('Ref Z'!N$33:N$1082,$AH176),"")</f>
        <v>9.9994951654191089E-2</v>
      </c>
      <c r="AJ176" s="14">
        <f>IF($AH176&gt;0,INDEX('Ref Z'!O$33:O$1082,$AH176),"")</f>
        <v>1.0000000000000002E-6</v>
      </c>
      <c r="AK176" s="14">
        <f>IF($AH176&gt;0,INDEX('Ref Z'!P$33:P$1082,$AH176),"")</f>
        <v>1.1572219801315763E-5</v>
      </c>
      <c r="AL176" s="14">
        <f>IF($AH176&gt;0,INDEX('Ref Z'!Q$33:Q$1082,$AH176),"")</f>
        <v>5.0000000000000004E-6</v>
      </c>
      <c r="AM176" s="14">
        <f t="shared" si="261"/>
        <v>9.9994952323806244E-2</v>
      </c>
      <c r="AN176" s="14">
        <f t="shared" si="280"/>
        <v>1.000000160715737E-6</v>
      </c>
      <c r="AO176" s="13">
        <f t="shared" si="281"/>
        <v>1.1572803984818538E-4</v>
      </c>
      <c r="AP176" s="13">
        <f t="shared" si="282"/>
        <v>5.0002523644050769E-5</v>
      </c>
      <c r="AR176" s="14" t="str">
        <f t="shared" si="262"/>
        <v>500mHz100m100m</v>
      </c>
      <c r="AS176" s="14">
        <f t="shared" si="263"/>
        <v>-9.3361381955370248E-6</v>
      </c>
      <c r="AT176" s="14">
        <f t="shared" si="264"/>
        <v>4.4720053802325653E-3</v>
      </c>
      <c r="AU176" s="14">
        <f t="shared" si="265"/>
        <v>-2.9789435404344698E-6</v>
      </c>
      <c r="AV176" s="14">
        <f t="shared" si="266"/>
        <v>1.4134608650714392E-3</v>
      </c>
      <c r="AX176" s="14" t="str">
        <f t="shared" si="267"/>
        <v>500mHz100m</v>
      </c>
      <c r="AY176" s="14" t="str">
        <f t="shared" si="268"/>
        <v>500mHz100m</v>
      </c>
      <c r="AZ176" s="14">
        <f t="shared" si="269"/>
        <v>114</v>
      </c>
      <c r="BB176" s="42">
        <f t="shared" si="283"/>
        <v>0.99990663873195818</v>
      </c>
      <c r="BC176" s="43">
        <f t="shared" si="284"/>
        <v>4.6924440087346638E-5</v>
      </c>
      <c r="BD176" s="43">
        <f t="shared" si="270"/>
        <v>-2.9777353573220354E-5</v>
      </c>
      <c r="BE176" s="42">
        <f t="shared" si="271"/>
        <v>6.0205067665856591E-5</v>
      </c>
      <c r="BF176" t="str">
        <f t="shared" si="285"/>
        <v>OK</v>
      </c>
    </row>
    <row r="177" spans="1:58" x14ac:dyDescent="0.25">
      <c r="A177" s="8">
        <f t="shared" ref="A177:B177" si="290">A176</f>
        <v>100</v>
      </c>
      <c r="B177" s="44" t="str">
        <f t="shared" si="290"/>
        <v>m</v>
      </c>
      <c r="C177" s="10">
        <f t="shared" si="164"/>
        <v>1</v>
      </c>
      <c r="D177" s="7">
        <f t="shared" ref="D177:E177" si="291">D176</f>
        <v>100</v>
      </c>
      <c r="E177" s="7" t="str">
        <f t="shared" si="291"/>
        <v>m</v>
      </c>
      <c r="F177" s="7">
        <v>100.01134152486917</v>
      </c>
      <c r="G177" s="7">
        <v>8.6533304134917227E-4</v>
      </c>
      <c r="H177" s="7">
        <v>2.1442314235542593E-3</v>
      </c>
      <c r="I177" s="7">
        <v>4.6705712431609841E-5</v>
      </c>
      <c r="J177" s="8" t="s">
        <v>3</v>
      </c>
      <c r="L177" s="8">
        <v>-5.2384427731955119E-5</v>
      </c>
      <c r="M177" s="8">
        <v>1.2449116104337834E-3</v>
      </c>
      <c r="N177" s="8">
        <v>-5.5709053480045847E-4</v>
      </c>
      <c r="O177" s="8">
        <v>1.6173628341577353E-3</v>
      </c>
      <c r="P177" s="8" t="s">
        <v>3</v>
      </c>
      <c r="Q177" s="56" t="str">
        <f t="shared" si="253"/>
        <v>OK</v>
      </c>
      <c r="S177" s="12">
        <f t="shared" si="254"/>
        <v>0.1</v>
      </c>
      <c r="T177" s="11">
        <f t="shared" si="255"/>
        <v>1</v>
      </c>
      <c r="U177" s="11" t="str">
        <f t="shared" si="256"/>
        <v>Hz</v>
      </c>
      <c r="V177" s="12">
        <f t="shared" si="257"/>
        <v>0.1</v>
      </c>
      <c r="W177" s="12">
        <f t="shared" si="258"/>
        <v>1E-3</v>
      </c>
      <c r="X177" s="13">
        <f t="shared" si="274"/>
        <v>0.10001139390929691</v>
      </c>
      <c r="Y177" s="13">
        <f t="shared" si="275"/>
        <v>1.5161154937020609E-6</v>
      </c>
      <c r="Z177" s="13">
        <f t="shared" si="276"/>
        <v>2.7013219583547176E-6</v>
      </c>
      <c r="AA177" s="13">
        <f t="shared" si="277"/>
        <v>1.6180370703072555E-6</v>
      </c>
      <c r="AB177" s="13">
        <f t="shared" si="250"/>
        <v>0.10001139394577845</v>
      </c>
      <c r="AC177" s="14">
        <f t="shared" si="278"/>
        <v>1.5161154937789171E-6</v>
      </c>
      <c r="AD177" s="13">
        <f t="shared" si="259"/>
        <v>2.7010142065890079E-5</v>
      </c>
      <c r="AE177" s="13">
        <f t="shared" si="279"/>
        <v>1.6178527329720712E-5</v>
      </c>
      <c r="AG177" s="14" t="str">
        <f t="shared" si="260"/>
        <v>1Hz100m</v>
      </c>
      <c r="AH177" s="12">
        <f>IFERROR(MATCH(AG177,'Ref Z'!$S$33:$S$1082,0),0)</f>
        <v>79</v>
      </c>
      <c r="AI177" s="14">
        <f>IF($AH177&gt;0,INDEX('Ref Z'!N$33:N$1082,$AH177),"")</f>
        <v>0.10001169523671244</v>
      </c>
      <c r="AJ177" s="14">
        <f>IF($AH177&gt;0,INDEX('Ref Z'!O$33:O$1082,$AH177),"")</f>
        <v>1.0000000000000002E-6</v>
      </c>
      <c r="AK177" s="14">
        <f>IF($AH177&gt;0,INDEX('Ref Z'!P$33:P$1082,$AH177),"")</f>
        <v>1.1529273851676524E-5</v>
      </c>
      <c r="AL177" s="14">
        <f>IF($AH177&gt;0,INDEX('Ref Z'!Q$33:Q$1082,$AH177),"")</f>
        <v>5.0000000000000004E-6</v>
      </c>
      <c r="AM177" s="14">
        <f t="shared" si="261"/>
        <v>0.1000116959012555</v>
      </c>
      <c r="AN177" s="14">
        <f t="shared" si="280"/>
        <v>1.0000001594716686E-6</v>
      </c>
      <c r="AO177" s="13">
        <f t="shared" si="281"/>
        <v>1.1527925582419606E-4</v>
      </c>
      <c r="AP177" s="13">
        <f t="shared" si="282"/>
        <v>4.9994152414356732E-5</v>
      </c>
      <c r="AR177" s="14" t="str">
        <f t="shared" si="262"/>
        <v>1Hz100m100m</v>
      </c>
      <c r="AS177" s="14">
        <f t="shared" si="263"/>
        <v>3.0132741553334785E-7</v>
      </c>
      <c r="AT177" s="14">
        <f t="shared" si="264"/>
        <v>1.7306663716044272E-3</v>
      </c>
      <c r="AU177" s="14">
        <f t="shared" si="265"/>
        <v>8.8279518933218055E-6</v>
      </c>
      <c r="AV177" s="14">
        <f t="shared" si="266"/>
        <v>9.354514575848891E-5</v>
      </c>
      <c r="AX177" s="14" t="str">
        <f t="shared" si="267"/>
        <v>1Hz100m</v>
      </c>
      <c r="AY177" s="14" t="str">
        <f t="shared" si="268"/>
        <v>1Hz100m</v>
      </c>
      <c r="AZ177" s="14">
        <f t="shared" si="269"/>
        <v>115</v>
      </c>
      <c r="BB177" s="42">
        <f t="shared" si="283"/>
        <v>1.0000030192107634</v>
      </c>
      <c r="BC177" s="43">
        <f t="shared" si="284"/>
        <v>3.19249758643029E-5</v>
      </c>
      <c r="BD177" s="43">
        <f t="shared" si="270"/>
        <v>8.8269113758305975E-5</v>
      </c>
      <c r="BE177" s="42">
        <f t="shared" si="271"/>
        <v>5.9551610069451614E-5</v>
      </c>
      <c r="BF177" t="str">
        <f t="shared" si="285"/>
        <v>OK</v>
      </c>
    </row>
    <row r="178" spans="1:58" x14ac:dyDescent="0.25">
      <c r="A178" s="8">
        <f t="shared" ref="A178:B178" si="292">A177</f>
        <v>100</v>
      </c>
      <c r="B178" s="44" t="str">
        <f t="shared" si="292"/>
        <v>m</v>
      </c>
      <c r="C178" s="10">
        <f t="shared" si="164"/>
        <v>2</v>
      </c>
      <c r="D178" s="7">
        <f t="shared" ref="D178:E178" si="293">D177</f>
        <v>100</v>
      </c>
      <c r="E178" s="7" t="str">
        <f t="shared" si="293"/>
        <v>m</v>
      </c>
      <c r="F178" s="7">
        <v>100.01288386564048</v>
      </c>
      <c r="G178" s="7">
        <v>1.3046808151346463E-3</v>
      </c>
      <c r="H178" s="7">
        <v>-3.3478103080227324E-3</v>
      </c>
      <c r="I178" s="7">
        <v>1.6641159585581728E-3</v>
      </c>
      <c r="J178" s="8" t="s">
        <v>3</v>
      </c>
      <c r="L178" s="8">
        <v>4.1177244057450175E-5</v>
      </c>
      <c r="M178" s="8">
        <v>2.6126280396877497E-4</v>
      </c>
      <c r="N178" s="8">
        <v>1.7222708557910491E-3</v>
      </c>
      <c r="O178" s="8">
        <v>6.3325817846486044E-4</v>
      </c>
      <c r="P178" s="8" t="s">
        <v>3</v>
      </c>
      <c r="Q178" s="56" t="str">
        <f t="shared" si="253"/>
        <v>OK</v>
      </c>
      <c r="S178" s="12">
        <f t="shared" si="254"/>
        <v>0.1</v>
      </c>
      <c r="T178" s="11">
        <f t="shared" si="255"/>
        <v>2</v>
      </c>
      <c r="U178" s="11" t="str">
        <f t="shared" si="256"/>
        <v>Hz</v>
      </c>
      <c r="V178" s="12">
        <f t="shared" si="257"/>
        <v>0.1</v>
      </c>
      <c r="W178" s="12">
        <f t="shared" si="258"/>
        <v>1E-3</v>
      </c>
      <c r="X178" s="13">
        <f t="shared" si="274"/>
        <v>0.10001284268839641</v>
      </c>
      <c r="Y178" s="13">
        <f t="shared" si="275"/>
        <v>1.3305826851864682E-6</v>
      </c>
      <c r="Z178" s="13">
        <f t="shared" si="276"/>
        <v>-5.0700811638137822E-6</v>
      </c>
      <c r="AA178" s="13">
        <f t="shared" si="277"/>
        <v>1.7805330224740624E-6</v>
      </c>
      <c r="AB178" s="13">
        <f t="shared" si="250"/>
        <v>0.10001284281690852</v>
      </c>
      <c r="AC178" s="14">
        <f t="shared" si="278"/>
        <v>1.3305826865383141E-6</v>
      </c>
      <c r="AD178" s="13">
        <f t="shared" si="259"/>
        <v>-5.0694301083582707E-5</v>
      </c>
      <c r="AE178" s="13">
        <f t="shared" si="279"/>
        <v>1.7803043802318681E-5</v>
      </c>
      <c r="AG178" s="14" t="str">
        <f t="shared" si="260"/>
        <v>2Hz100m</v>
      </c>
      <c r="AH178" s="12">
        <f>IFERROR(MATCH(AG178,'Ref Z'!$S$33:$S$1082,0),0)</f>
        <v>80</v>
      </c>
      <c r="AI178" s="14">
        <f>IF($AH178&gt;0,INDEX('Ref Z'!N$33:N$1082,$AH178),"")</f>
        <v>0.10000761514232091</v>
      </c>
      <c r="AJ178" s="14">
        <f>IF($AH178&gt;0,INDEX('Ref Z'!O$33:O$1082,$AH178),"")</f>
        <v>1.0000000000000002E-6</v>
      </c>
      <c r="AK178" s="14">
        <f>IF($AH178&gt;0,INDEX('Ref Z'!P$33:P$1082,$AH178),"")</f>
        <v>-1.1457458161855869E-5</v>
      </c>
      <c r="AL178" s="14">
        <f>IF($AH178&gt;0,INDEX('Ref Z'!Q$33:Q$1082,$AH178),"")</f>
        <v>5.0000000000000004E-6</v>
      </c>
      <c r="AM178" s="14">
        <f t="shared" si="261"/>
        <v>0.10000761579863766</v>
      </c>
      <c r="AN178" s="14">
        <f t="shared" si="280"/>
        <v>1.0000001575040136E-6</v>
      </c>
      <c r="AO178" s="13">
        <f t="shared" si="281"/>
        <v>-1.145658567642383E-4</v>
      </c>
      <c r="AP178" s="13">
        <f t="shared" si="282"/>
        <v>4.9996192075676965E-5</v>
      </c>
      <c r="AR178" s="14" t="str">
        <f t="shared" si="262"/>
        <v>2Hz100m100m</v>
      </c>
      <c r="AS178" s="14">
        <f t="shared" si="263"/>
        <v>-5.2275460755007996E-6</v>
      </c>
      <c r="AT178" s="14">
        <f t="shared" si="264"/>
        <v>2.6093618218870338E-3</v>
      </c>
      <c r="AU178" s="14">
        <f t="shared" si="265"/>
        <v>-6.3873769980420863E-6</v>
      </c>
      <c r="AV178" s="14">
        <f t="shared" si="266"/>
        <v>3.3282356728621164E-3</v>
      </c>
      <c r="AX178" s="14" t="str">
        <f t="shared" si="267"/>
        <v>2Hz100m</v>
      </c>
      <c r="AY178" s="14" t="str">
        <f t="shared" si="268"/>
        <v>2Hz100m</v>
      </c>
      <c r="AZ178" s="14">
        <f t="shared" si="269"/>
        <v>116</v>
      </c>
      <c r="BB178" s="42">
        <f t="shared" si="283"/>
        <v>0.99994773652939328</v>
      </c>
      <c r="BC178" s="43">
        <f t="shared" si="284"/>
        <v>2.8426344490682367E-5</v>
      </c>
      <c r="BD178" s="43">
        <f t="shared" si="270"/>
        <v>-6.3871555680655595E-5</v>
      </c>
      <c r="BE178" s="42">
        <f t="shared" si="271"/>
        <v>6.1379252981582416E-5</v>
      </c>
      <c r="BF178" t="str">
        <f t="shared" si="285"/>
        <v>OK</v>
      </c>
    </row>
    <row r="179" spans="1:58" x14ac:dyDescent="0.25">
      <c r="A179" s="8">
        <f t="shared" ref="A179:B179" si="294">A178</f>
        <v>100</v>
      </c>
      <c r="B179" s="44" t="str">
        <f t="shared" si="294"/>
        <v>m</v>
      </c>
      <c r="C179" s="10">
        <f t="shared" si="164"/>
        <v>5</v>
      </c>
      <c r="D179" s="7">
        <f t="shared" ref="D179:E179" si="295">D178</f>
        <v>100</v>
      </c>
      <c r="E179" s="7" t="str">
        <f t="shared" si="295"/>
        <v>m</v>
      </c>
      <c r="F179" s="7">
        <v>100.00040566816665</v>
      </c>
      <c r="G179" s="7">
        <v>2.0113225138379876E-3</v>
      </c>
      <c r="H179" s="7">
        <v>5.1302403330277811E-5</v>
      </c>
      <c r="I179" s="7">
        <v>6.011919409866464E-4</v>
      </c>
      <c r="J179" s="8" t="s">
        <v>3</v>
      </c>
      <c r="L179" s="8">
        <v>-1.2679499917182017E-3</v>
      </c>
      <c r="M179" s="8">
        <v>5.7023818105176574E-4</v>
      </c>
      <c r="N179" s="8">
        <v>-1.0674863423542772E-3</v>
      </c>
      <c r="O179" s="8">
        <v>1.2977760549140395E-3</v>
      </c>
      <c r="P179" s="8" t="s">
        <v>3</v>
      </c>
      <c r="Q179" s="56" t="str">
        <f t="shared" si="253"/>
        <v>OK</v>
      </c>
      <c r="S179" s="12">
        <f t="shared" si="254"/>
        <v>0.1</v>
      </c>
      <c r="T179" s="11">
        <f t="shared" si="255"/>
        <v>5</v>
      </c>
      <c r="U179" s="11" t="str">
        <f t="shared" si="256"/>
        <v>Hz</v>
      </c>
      <c r="V179" s="12">
        <f t="shared" si="257"/>
        <v>0.1</v>
      </c>
      <c r="W179" s="12">
        <f t="shared" si="258"/>
        <v>1E-3</v>
      </c>
      <c r="X179" s="13">
        <f t="shared" si="274"/>
        <v>0.10000167361815837</v>
      </c>
      <c r="Y179" s="13">
        <f t="shared" si="275"/>
        <v>2.090595570118905E-6</v>
      </c>
      <c r="Z179" s="13">
        <f t="shared" si="276"/>
        <v>1.118788745684555E-6</v>
      </c>
      <c r="AA179" s="13">
        <f t="shared" si="277"/>
        <v>1.430263765399774E-6</v>
      </c>
      <c r="AB179" s="13">
        <f t="shared" si="250"/>
        <v>0.10000167362441671</v>
      </c>
      <c r="AC179" s="14">
        <f t="shared" si="278"/>
        <v>2.0905955700493077E-6</v>
      </c>
      <c r="AD179" s="13">
        <f t="shared" si="259"/>
        <v>1.1187700216996439E-5</v>
      </c>
      <c r="AE179" s="13">
        <f t="shared" si="279"/>
        <v>1.4302398286585134E-5</v>
      </c>
      <c r="AG179" s="14" t="str">
        <f t="shared" si="260"/>
        <v>5Hz100m</v>
      </c>
      <c r="AH179" s="12">
        <f>IFERROR(MATCH(AG179,'Ref Z'!$S$33:$S$1082,0),0)</f>
        <v>81</v>
      </c>
      <c r="AI179" s="14">
        <f>IF($AH179&gt;0,INDEX('Ref Z'!N$33:N$1082,$AH179),"")</f>
        <v>0.10000012159148333</v>
      </c>
      <c r="AJ179" s="14">
        <f>IF($AH179&gt;0,INDEX('Ref Z'!O$33:O$1082,$AH179),"")</f>
        <v>1.0000000000000002E-6</v>
      </c>
      <c r="AK179" s="14">
        <f>IF($AH179&gt;0,INDEX('Ref Z'!P$33:P$1082,$AH179),"")</f>
        <v>3.4953941968184462E-6</v>
      </c>
      <c r="AL179" s="14">
        <f>IF($AH179&gt;0,INDEX('Ref Z'!Q$33:Q$1082,$AH179),"")</f>
        <v>5.0000000000000004E-6</v>
      </c>
      <c r="AM179" s="14">
        <f t="shared" si="261"/>
        <v>0.10000012165257216</v>
      </c>
      <c r="AN179" s="14">
        <f t="shared" si="280"/>
        <v>1.0000000146613011E-6</v>
      </c>
      <c r="AO179" s="13">
        <f t="shared" si="281"/>
        <v>3.4953899452984345E-5</v>
      </c>
      <c r="AP179" s="13">
        <f t="shared" si="282"/>
        <v>4.9999939144465354E-5</v>
      </c>
      <c r="AR179" s="14" t="str">
        <f t="shared" si="262"/>
        <v>5Hz100m100m</v>
      </c>
      <c r="AS179" s="14">
        <f t="shared" si="263"/>
        <v>-1.5520266750390643E-6</v>
      </c>
      <c r="AT179" s="14">
        <f t="shared" si="264"/>
        <v>4.0226451519723002E-3</v>
      </c>
      <c r="AU179" s="14">
        <f t="shared" si="265"/>
        <v>2.3766054511338911E-6</v>
      </c>
      <c r="AV179" s="14">
        <f t="shared" si="266"/>
        <v>1.2023942779426245E-3</v>
      </c>
      <c r="AX179" s="14" t="str">
        <f t="shared" si="267"/>
        <v>5Hz100m</v>
      </c>
      <c r="AY179" s="14" t="str">
        <f t="shared" si="268"/>
        <v>5Hz100m</v>
      </c>
      <c r="AZ179" s="14">
        <f t="shared" si="269"/>
        <v>117</v>
      </c>
      <c r="BB179" s="42">
        <f t="shared" si="283"/>
        <v>0.99998448054129196</v>
      </c>
      <c r="BC179" s="43">
        <f t="shared" si="284"/>
        <v>4.2991062339645269E-5</v>
      </c>
      <c r="BD179" s="43">
        <f t="shared" si="270"/>
        <v>2.3766199235987906E-5</v>
      </c>
      <c r="BE179" s="42">
        <f t="shared" si="271"/>
        <v>5.7604064973252472E-5</v>
      </c>
      <c r="BF179" t="str">
        <f t="shared" si="285"/>
        <v>OK</v>
      </c>
    </row>
    <row r="180" spans="1:58" x14ac:dyDescent="0.25">
      <c r="A180" s="8">
        <f t="shared" ref="A180:B180" si="296">A179</f>
        <v>100</v>
      </c>
      <c r="B180" s="44" t="str">
        <f t="shared" si="296"/>
        <v>m</v>
      </c>
      <c r="C180" s="10">
        <f t="shared" si="164"/>
        <v>10</v>
      </c>
      <c r="D180" s="7">
        <f t="shared" ref="D180:E180" si="297">D179</f>
        <v>100</v>
      </c>
      <c r="E180" s="7" t="str">
        <f t="shared" si="297"/>
        <v>m</v>
      </c>
      <c r="F180" s="7">
        <v>99.98635306404168</v>
      </c>
      <c r="G180" s="7">
        <v>1.9254527760367715E-3</v>
      </c>
      <c r="H180" s="7">
        <v>8.6103129240204142E-3</v>
      </c>
      <c r="I180" s="7">
        <v>8.5754124244197282E-4</v>
      </c>
      <c r="J180" s="8" t="s">
        <v>3</v>
      </c>
      <c r="L180" s="8">
        <v>-6.015507168541616E-4</v>
      </c>
      <c r="M180" s="8">
        <v>7.1913045757173171E-4</v>
      </c>
      <c r="N180" s="8">
        <v>1.689840279855051E-3</v>
      </c>
      <c r="O180" s="8">
        <v>1.6995913758878557E-4</v>
      </c>
      <c r="P180" s="8" t="s">
        <v>3</v>
      </c>
      <c r="Q180" s="56" t="str">
        <f t="shared" si="253"/>
        <v>OK</v>
      </c>
      <c r="S180" s="12">
        <f t="shared" si="254"/>
        <v>0.1</v>
      </c>
      <c r="T180" s="11">
        <f t="shared" si="255"/>
        <v>10</v>
      </c>
      <c r="U180" s="11" t="str">
        <f t="shared" si="256"/>
        <v>Hz</v>
      </c>
      <c r="V180" s="12">
        <f t="shared" si="257"/>
        <v>0.1</v>
      </c>
      <c r="W180" s="12">
        <f t="shared" si="258"/>
        <v>1E-3</v>
      </c>
      <c r="X180" s="13">
        <f t="shared" si="274"/>
        <v>9.9986954614758539E-2</v>
      </c>
      <c r="Y180" s="13">
        <f t="shared" si="275"/>
        <v>2.0553629868602378E-6</v>
      </c>
      <c r="Z180" s="13">
        <f t="shared" si="276"/>
        <v>6.9204726441653632E-6</v>
      </c>
      <c r="AA180" s="13">
        <f t="shared" si="277"/>
        <v>8.7422141985817642E-7</v>
      </c>
      <c r="AB180" s="13">
        <f t="shared" si="250"/>
        <v>9.9986954854254489E-2</v>
      </c>
      <c r="AC180" s="14">
        <f t="shared" si="278"/>
        <v>2.0553629828277388E-6</v>
      </c>
      <c r="AD180" s="13">
        <f t="shared" si="259"/>
        <v>6.9213755532193465E-5</v>
      </c>
      <c r="AE180" s="13">
        <f t="shared" si="279"/>
        <v>8.7433548767756952E-6</v>
      </c>
      <c r="AG180" s="14" t="str">
        <f t="shared" si="260"/>
        <v>10Hz100m</v>
      </c>
      <c r="AH180" s="12">
        <f>IFERROR(MATCH(AG180,'Ref Z'!$S$33:$S$1082,0),0)</f>
        <v>82</v>
      </c>
      <c r="AI180" s="14">
        <f>IF($AH180&gt;0,INDEX('Ref Z'!N$33:N$1082,$AH180),"")</f>
        <v>9.999333591688761E-2</v>
      </c>
      <c r="AJ180" s="14">
        <f>IF($AH180&gt;0,INDEX('Ref Z'!O$33:O$1082,$AH180),"")</f>
        <v>1.0000000000000002E-6</v>
      </c>
      <c r="AK180" s="14">
        <f>IF($AH180&gt;0,INDEX('Ref Z'!P$33:P$1082,$AH180),"")</f>
        <v>-2.566466099648108E-6</v>
      </c>
      <c r="AL180" s="14">
        <f>IF($AH180&gt;0,INDEX('Ref Z'!Q$33:Q$1082,$AH180),"")</f>
        <v>5.0000000000000004E-6</v>
      </c>
      <c r="AM180" s="14">
        <f t="shared" si="261"/>
        <v>9.9993335949823542E-2</v>
      </c>
      <c r="AN180" s="14">
        <f t="shared" si="280"/>
        <v>1.0000000079051518E-6</v>
      </c>
      <c r="AO180" s="13">
        <f t="shared" si="281"/>
        <v>-2.5666371419168748E-5</v>
      </c>
      <c r="AP180" s="13">
        <f t="shared" si="282"/>
        <v>5.0003332231339501E-5</v>
      </c>
      <c r="AR180" s="14" t="str">
        <f t="shared" si="262"/>
        <v>10Hz100m100m</v>
      </c>
      <c r="AS180" s="14">
        <f t="shared" si="263"/>
        <v>6.3813021290715088E-6</v>
      </c>
      <c r="AT180" s="14">
        <f t="shared" si="264"/>
        <v>3.8509056819131314E-3</v>
      </c>
      <c r="AU180" s="14">
        <f t="shared" si="265"/>
        <v>-9.4869387438134712E-6</v>
      </c>
      <c r="AV180" s="14">
        <f t="shared" si="266"/>
        <v>1.7150897731476593E-3</v>
      </c>
      <c r="AX180" s="14" t="str">
        <f t="shared" si="267"/>
        <v>10Hz100m</v>
      </c>
      <c r="AY180" s="14" t="str">
        <f t="shared" si="268"/>
        <v>10Hz100m</v>
      </c>
      <c r="AZ180" s="14">
        <f t="shared" si="269"/>
        <v>118</v>
      </c>
      <c r="BB180" s="42">
        <f t="shared" si="283"/>
        <v>1.0000638192810087</v>
      </c>
      <c r="BC180" s="43">
        <f t="shared" si="284"/>
        <v>4.2308927771170181E-5</v>
      </c>
      <c r="BD180" s="43">
        <f t="shared" si="270"/>
        <v>-9.488012695136221E-5</v>
      </c>
      <c r="BE180" s="42">
        <f t="shared" si="271"/>
        <v>5.297280672423036E-5</v>
      </c>
      <c r="BF180" t="str">
        <f t="shared" si="285"/>
        <v>OK</v>
      </c>
    </row>
    <row r="181" spans="1:58" x14ac:dyDescent="0.25">
      <c r="A181" s="8">
        <f t="shared" ref="A181:B181" si="298">A180</f>
        <v>100</v>
      </c>
      <c r="B181" s="44" t="str">
        <f t="shared" si="298"/>
        <v>m</v>
      </c>
      <c r="C181" s="10">
        <f t="shared" si="164"/>
        <v>20</v>
      </c>
      <c r="D181" s="7">
        <f t="shared" ref="D181:E181" si="299">D180</f>
        <v>100</v>
      </c>
      <c r="E181" s="7" t="str">
        <f t="shared" si="299"/>
        <v>m</v>
      </c>
      <c r="F181" s="7">
        <v>100.00234898465597</v>
      </c>
      <c r="G181" s="7">
        <v>2.0060711047011921E-3</v>
      </c>
      <c r="H181" s="7">
        <v>5.8180234401041808E-3</v>
      </c>
      <c r="I181" s="7">
        <v>1.570219732822677E-3</v>
      </c>
      <c r="J181" s="8" t="s">
        <v>3</v>
      </c>
      <c r="L181" s="8">
        <v>-1.0987325452741358E-3</v>
      </c>
      <c r="M181" s="8">
        <v>2.1932685868879804E-4</v>
      </c>
      <c r="N181" s="8">
        <v>1.5876923879241207E-3</v>
      </c>
      <c r="O181" s="8">
        <v>4.137889239349245E-4</v>
      </c>
      <c r="P181" s="8" t="s">
        <v>3</v>
      </c>
      <c r="Q181" s="56" t="str">
        <f t="shared" si="253"/>
        <v>OK</v>
      </c>
      <c r="S181" s="12">
        <f t="shared" si="254"/>
        <v>0.1</v>
      </c>
      <c r="T181" s="11">
        <f t="shared" si="255"/>
        <v>20</v>
      </c>
      <c r="U181" s="11" t="str">
        <f t="shared" si="256"/>
        <v>Hz</v>
      </c>
      <c r="V181" s="12">
        <f t="shared" si="257"/>
        <v>0.1</v>
      </c>
      <c r="W181" s="12">
        <f t="shared" si="258"/>
        <v>1E-3</v>
      </c>
      <c r="X181" s="13">
        <f t="shared" si="274"/>
        <v>0.10000344771720124</v>
      </c>
      <c r="Y181" s="13">
        <f t="shared" si="275"/>
        <v>2.0180251604128618E-6</v>
      </c>
      <c r="Z181" s="13">
        <f t="shared" si="276"/>
        <v>4.2303310521800601E-6</v>
      </c>
      <c r="AA181" s="13">
        <f t="shared" si="277"/>
        <v>1.6238261245949154E-6</v>
      </c>
      <c r="AB181" s="13">
        <f t="shared" si="250"/>
        <v>0.10000344780667665</v>
      </c>
      <c r="AC181" s="14">
        <f t="shared" si="278"/>
        <v>2.0180251597763598E-6</v>
      </c>
      <c r="AD181" s="13">
        <f t="shared" si="259"/>
        <v>4.2301852048337911E-5</v>
      </c>
      <c r="AE181" s="13">
        <f t="shared" si="279"/>
        <v>1.6237701409306024E-5</v>
      </c>
      <c r="AG181" s="14" t="str">
        <f t="shared" si="260"/>
        <v>20Hz100m</v>
      </c>
      <c r="AH181" s="12">
        <f>IFERROR(MATCH(AG181,'Ref Z'!$S$33:$S$1082,0),0)</f>
        <v>83</v>
      </c>
      <c r="AI181" s="14">
        <f>IF($AH181&gt;0,INDEX('Ref Z'!N$33:N$1082,$AH181),"")</f>
        <v>0.10000020902246419</v>
      </c>
      <c r="AJ181" s="14">
        <f>IF($AH181&gt;0,INDEX('Ref Z'!O$33:O$1082,$AH181),"")</f>
        <v>1.0000000000000002E-6</v>
      </c>
      <c r="AK181" s="14">
        <f>IF($AH181&gt;0,INDEX('Ref Z'!P$33:P$1082,$AH181),"")</f>
        <v>1.1555241802746781E-5</v>
      </c>
      <c r="AL181" s="14">
        <f>IF($AH181&gt;0,INDEX('Ref Z'!Q$33:Q$1082,$AH181),"")</f>
        <v>5.0000000000000004E-6</v>
      </c>
      <c r="AM181" s="14">
        <f t="shared" si="261"/>
        <v>0.10000020969008086</v>
      </c>
      <c r="AN181" s="14">
        <f t="shared" si="280"/>
        <v>1.000000160227651E-6</v>
      </c>
      <c r="AO181" s="13">
        <f t="shared" si="281"/>
        <v>1.155521759831651E-4</v>
      </c>
      <c r="AP181" s="13">
        <f t="shared" si="282"/>
        <v>4.9999894834724772E-5</v>
      </c>
      <c r="AR181" s="14" t="str">
        <f t="shared" si="262"/>
        <v>20Hz100m100m</v>
      </c>
      <c r="AS181" s="14">
        <f t="shared" si="263"/>
        <v>-3.2386947370482977E-6</v>
      </c>
      <c r="AT181" s="14">
        <f t="shared" si="264"/>
        <v>4.0121423340240868E-3</v>
      </c>
      <c r="AU181" s="14">
        <f t="shared" si="265"/>
        <v>7.3249107505667211E-6</v>
      </c>
      <c r="AV181" s="14">
        <f t="shared" si="266"/>
        <v>3.1404434459774747E-3</v>
      </c>
      <c r="AX181" s="14" t="str">
        <f t="shared" si="267"/>
        <v>20Hz100m</v>
      </c>
      <c r="AY181" s="14" t="str">
        <f t="shared" si="268"/>
        <v>20Hz100m</v>
      </c>
      <c r="AZ181" s="14">
        <f t="shared" si="269"/>
        <v>119</v>
      </c>
      <c r="BB181" s="42">
        <f t="shared" si="283"/>
        <v>0.99996761995044359</v>
      </c>
      <c r="BC181" s="43">
        <f t="shared" si="284"/>
        <v>4.1580800849746373E-5</v>
      </c>
      <c r="BD181" s="43">
        <f t="shared" si="270"/>
        <v>7.3250323934827196E-5</v>
      </c>
      <c r="BE181" s="42">
        <f t="shared" si="271"/>
        <v>5.9620812404014194E-5</v>
      </c>
      <c r="BF181" t="str">
        <f t="shared" si="285"/>
        <v>OK</v>
      </c>
    </row>
    <row r="182" spans="1:58" x14ac:dyDescent="0.25">
      <c r="A182" s="8">
        <f t="shared" ref="A182:B182" si="300">A181</f>
        <v>100</v>
      </c>
      <c r="B182" s="44" t="str">
        <f t="shared" si="300"/>
        <v>m</v>
      </c>
      <c r="C182" s="10">
        <f t="shared" si="164"/>
        <v>50</v>
      </c>
      <c r="D182" s="7">
        <f t="shared" ref="D182:E182" si="301">D181</f>
        <v>100</v>
      </c>
      <c r="E182" s="7" t="str">
        <f t="shared" si="301"/>
        <v>m</v>
      </c>
      <c r="F182" s="7">
        <v>100.02300020318386</v>
      </c>
      <c r="G182" s="7">
        <v>1.6939053310950755E-3</v>
      </c>
      <c r="H182" s="7">
        <v>3.4077723021714697E-2</v>
      </c>
      <c r="I182" s="7">
        <v>2.8646741770370495E-4</v>
      </c>
      <c r="J182" s="8" t="s">
        <v>3</v>
      </c>
      <c r="L182" s="8">
        <v>1.7020297778914525E-3</v>
      </c>
      <c r="M182" s="8">
        <v>1.8788767076696818E-3</v>
      </c>
      <c r="N182" s="8">
        <v>-6.7181580298950601E-6</v>
      </c>
      <c r="O182" s="8">
        <v>1.046801372008825E-4</v>
      </c>
      <c r="P182" s="8" t="s">
        <v>3</v>
      </c>
      <c r="Q182" s="56" t="str">
        <f t="shared" si="253"/>
        <v>OK</v>
      </c>
      <c r="S182" s="12">
        <f t="shared" si="254"/>
        <v>0.1</v>
      </c>
      <c r="T182" s="11">
        <f t="shared" si="255"/>
        <v>50</v>
      </c>
      <c r="U182" s="11" t="str">
        <f t="shared" si="256"/>
        <v>Hz</v>
      </c>
      <c r="V182" s="12">
        <f t="shared" si="257"/>
        <v>0.1</v>
      </c>
      <c r="W182" s="12">
        <f t="shared" si="258"/>
        <v>1E-3</v>
      </c>
      <c r="X182" s="13">
        <f t="shared" si="274"/>
        <v>0.10002129817340596</v>
      </c>
      <c r="Y182" s="13">
        <f t="shared" si="275"/>
        <v>2.529721912253594E-6</v>
      </c>
      <c r="Z182" s="13">
        <f t="shared" si="276"/>
        <v>3.4084441179744593E-5</v>
      </c>
      <c r="AA182" s="13">
        <f t="shared" si="277"/>
        <v>3.0499428278284919E-7</v>
      </c>
      <c r="AB182" s="13">
        <f t="shared" si="250"/>
        <v>0.10002130398091456</v>
      </c>
      <c r="AC182" s="14">
        <f t="shared" si="278"/>
        <v>2.5297217675061183E-6</v>
      </c>
      <c r="AD182" s="13">
        <f t="shared" si="259"/>
        <v>3.4077182043064347E-4</v>
      </c>
      <c r="AE182" s="13">
        <f t="shared" si="279"/>
        <v>3.0493052102315718E-6</v>
      </c>
      <c r="AG182" s="14" t="str">
        <f t="shared" si="260"/>
        <v>50Hz100m</v>
      </c>
      <c r="AH182" s="12">
        <f>IFERROR(MATCH(AG182,'Ref Z'!$S$33:$S$1082,0),0)</f>
        <v>84</v>
      </c>
      <c r="AI182" s="14">
        <f>IF($AH182&gt;0,INDEX('Ref Z'!N$33:N$1082,$AH182),"")</f>
        <v>0.10001968337664476</v>
      </c>
      <c r="AJ182" s="14">
        <f>IF($AH182&gt;0,INDEX('Ref Z'!O$33:O$1082,$AH182),"")</f>
        <v>1.0000000000000002E-6</v>
      </c>
      <c r="AK182" s="14">
        <f>IF($AH182&gt;0,INDEX('Ref Z'!P$33:P$1082,$AH182),"")</f>
        <v>3.6968787199712814E-5</v>
      </c>
      <c r="AL182" s="14">
        <f>IF($AH182&gt;0,INDEX('Ref Z'!Q$33:Q$1082,$AH182),"")</f>
        <v>5.0000000000000004E-6</v>
      </c>
      <c r="AM182" s="14">
        <f t="shared" si="261"/>
        <v>0.10001969020875587</v>
      </c>
      <c r="AN182" s="14">
        <f t="shared" si="280"/>
        <v>1.0000016393824689E-6</v>
      </c>
      <c r="AO182" s="13">
        <f t="shared" si="281"/>
        <v>3.6961510242937147E-4</v>
      </c>
      <c r="AP182" s="13">
        <f t="shared" si="282"/>
        <v>4.9990153555639789E-5</v>
      </c>
      <c r="AR182" s="14" t="str">
        <f t="shared" si="262"/>
        <v>50Hz100m100m</v>
      </c>
      <c r="AS182" s="14">
        <f t="shared" si="263"/>
        <v>-1.6147967612095693E-6</v>
      </c>
      <c r="AT182" s="14">
        <f t="shared" si="264"/>
        <v>3.3878108097780885E-3</v>
      </c>
      <c r="AU182" s="14">
        <f t="shared" si="265"/>
        <v>2.8843460199682203E-6</v>
      </c>
      <c r="AV182" s="14">
        <f t="shared" si="266"/>
        <v>5.7295665248194468E-4</v>
      </c>
      <c r="AX182" s="14" t="str">
        <f t="shared" si="267"/>
        <v>50Hz100m</v>
      </c>
      <c r="AY182" s="14" t="str">
        <f t="shared" si="268"/>
        <v>50Hz100m</v>
      </c>
      <c r="AZ182" s="14">
        <f t="shared" si="269"/>
        <v>120</v>
      </c>
      <c r="BB182" s="42">
        <f t="shared" si="283"/>
        <v>0.99998386571565789</v>
      </c>
      <c r="BC182" s="43">
        <f t="shared" si="284"/>
        <v>5.1563069015614296E-5</v>
      </c>
      <c r="BD182" s="43">
        <f t="shared" si="270"/>
        <v>2.8843281998727993E-5</v>
      </c>
      <c r="BE182" s="42">
        <f t="shared" si="271"/>
        <v>5.0360783369374101E-5</v>
      </c>
      <c r="BF182" t="str">
        <f t="shared" si="285"/>
        <v>OK</v>
      </c>
    </row>
    <row r="183" spans="1:58" x14ac:dyDescent="0.25">
      <c r="A183" s="8">
        <f t="shared" ref="A183:B183" si="302">A182</f>
        <v>100</v>
      </c>
      <c r="B183" s="44" t="str">
        <f t="shared" si="302"/>
        <v>m</v>
      </c>
      <c r="C183" s="10">
        <f t="shared" si="164"/>
        <v>100</v>
      </c>
      <c r="D183" s="7">
        <f t="shared" ref="D183:E183" si="303">D182</f>
        <v>100</v>
      </c>
      <c r="E183" s="7" t="str">
        <f t="shared" si="303"/>
        <v>m</v>
      </c>
      <c r="F183" s="7">
        <v>100.02796870018963</v>
      </c>
      <c r="G183" s="7">
        <v>1.3841574672968568E-3</v>
      </c>
      <c r="H183" s="7">
        <v>7.9968295162828731E-2</v>
      </c>
      <c r="I183" s="7">
        <v>1.9445504369660458E-3</v>
      </c>
      <c r="J183" s="8" t="s">
        <v>3</v>
      </c>
      <c r="L183" s="8">
        <v>9.7947388634929864E-5</v>
      </c>
      <c r="M183" s="8">
        <v>1.3298891079919562E-3</v>
      </c>
      <c r="N183" s="8">
        <v>-2.9773035895681871E-4</v>
      </c>
      <c r="O183" s="8">
        <v>1.1319794232809244E-3</v>
      </c>
      <c r="P183" s="8" t="s">
        <v>3</v>
      </c>
      <c r="Q183" s="56" t="str">
        <f t="shared" si="253"/>
        <v>OK</v>
      </c>
      <c r="S183" s="12">
        <f t="shared" si="254"/>
        <v>0.1</v>
      </c>
      <c r="T183" s="11">
        <f t="shared" si="255"/>
        <v>100</v>
      </c>
      <c r="U183" s="11" t="str">
        <f t="shared" si="256"/>
        <v>Hz</v>
      </c>
      <c r="V183" s="12">
        <f t="shared" si="257"/>
        <v>0.1</v>
      </c>
      <c r="W183" s="12">
        <f t="shared" si="258"/>
        <v>1E-3</v>
      </c>
      <c r="X183" s="13">
        <f t="shared" si="274"/>
        <v>0.10002787075280099</v>
      </c>
      <c r="Y183" s="13">
        <f t="shared" si="275"/>
        <v>1.9195043458740308E-6</v>
      </c>
      <c r="Z183" s="13">
        <f t="shared" si="276"/>
        <v>8.0266025521785552E-5</v>
      </c>
      <c r="AA183" s="13">
        <f t="shared" si="277"/>
        <v>2.2500341812150886E-6</v>
      </c>
      <c r="AB183" s="13">
        <f t="shared" si="250"/>
        <v>0.10002790295699453</v>
      </c>
      <c r="AC183" s="14">
        <f t="shared" si="278"/>
        <v>1.9195045770276653E-6</v>
      </c>
      <c r="AD183" s="13">
        <f t="shared" si="259"/>
        <v>8.0243643786308651E-4</v>
      </c>
      <c r="AE183" s="13">
        <f t="shared" si="279"/>
        <v>2.249406333136116E-5</v>
      </c>
      <c r="AG183" s="14" t="str">
        <f t="shared" si="260"/>
        <v>100Hz100m</v>
      </c>
      <c r="AH183" s="12">
        <f>IFERROR(MATCH(AG183,'Ref Z'!$S$33:$S$1082,0),0)</f>
        <v>85</v>
      </c>
      <c r="AI183" s="14">
        <f>IF($AH183&gt;0,INDEX('Ref Z'!N$33:N$1082,$AH183),"")</f>
        <v>0.10002282666518346</v>
      </c>
      <c r="AJ183" s="14">
        <f>IF($AH183&gt;0,INDEX('Ref Z'!O$33:O$1082,$AH183),"")</f>
        <v>1.0000000000000002E-6</v>
      </c>
      <c r="AK183" s="14">
        <f>IF($AH183&gt;0,INDEX('Ref Z'!P$33:P$1082,$AH183),"")</f>
        <v>8.5078576865998398E-5</v>
      </c>
      <c r="AL183" s="14">
        <f>IF($AH183&gt;0,INDEX('Ref Z'!Q$33:Q$1082,$AH183),"")</f>
        <v>5.0000000000000004E-6</v>
      </c>
      <c r="AM183" s="14">
        <f t="shared" si="261"/>
        <v>0.10002286284873863</v>
      </c>
      <c r="AN183" s="14">
        <f t="shared" si="280"/>
        <v>1.0000086820290118E-6</v>
      </c>
      <c r="AO183" s="13">
        <f t="shared" si="281"/>
        <v>8.5059140182580629E-4</v>
      </c>
      <c r="AP183" s="13">
        <f t="shared" si="282"/>
        <v>4.9988553828415172E-5</v>
      </c>
      <c r="AR183" s="14" t="str">
        <f t="shared" si="262"/>
        <v>100Hz100m100m</v>
      </c>
      <c r="AS183" s="14">
        <f t="shared" si="263"/>
        <v>-5.0440876175339433E-6</v>
      </c>
      <c r="AT183" s="14">
        <f t="shared" si="264"/>
        <v>2.7683151152089959E-3</v>
      </c>
      <c r="AU183" s="14">
        <f t="shared" si="265"/>
        <v>4.8125513442128458E-6</v>
      </c>
      <c r="AV183" s="14">
        <f t="shared" si="266"/>
        <v>3.8891040880412752E-3</v>
      </c>
      <c r="AX183" s="14" t="str">
        <f t="shared" si="267"/>
        <v>100Hz100m</v>
      </c>
      <c r="AY183" s="14" t="str">
        <f t="shared" si="268"/>
        <v>100Hz100m</v>
      </c>
      <c r="AZ183" s="14">
        <f t="shared" si="269"/>
        <v>121</v>
      </c>
      <c r="BB183" s="42">
        <f t="shared" si="283"/>
        <v>0.99994961297691032</v>
      </c>
      <c r="BC183" s="43">
        <f t="shared" si="284"/>
        <v>3.966209122323452E-5</v>
      </c>
      <c r="BD183" s="43">
        <f t="shared" si="270"/>
        <v>4.8154963962719773E-5</v>
      </c>
      <c r="BE183" s="42">
        <f t="shared" si="271"/>
        <v>6.7251669529295012E-5</v>
      </c>
      <c r="BF183" t="str">
        <f t="shared" si="285"/>
        <v>OK</v>
      </c>
    </row>
    <row r="184" spans="1:58" x14ac:dyDescent="0.25">
      <c r="A184" s="8">
        <f t="shared" ref="A184:B184" si="304">A183</f>
        <v>100</v>
      </c>
      <c r="B184" s="44" t="str">
        <f t="shared" si="304"/>
        <v>m</v>
      </c>
      <c r="C184" s="10">
        <f t="shared" si="164"/>
        <v>200</v>
      </c>
      <c r="D184" s="7">
        <f t="shared" ref="D184:E184" si="305">D183</f>
        <v>100</v>
      </c>
      <c r="E184" s="7" t="str">
        <f t="shared" si="305"/>
        <v>m</v>
      </c>
      <c r="F184" s="7">
        <v>100.06624525756878</v>
      </c>
      <c r="G184" s="7">
        <v>2.3775872531449278E-3</v>
      </c>
      <c r="H184" s="7">
        <v>0.1754742304233004</v>
      </c>
      <c r="I184" s="7">
        <v>1.5126468946722431E-3</v>
      </c>
      <c r="J184" s="8" t="s">
        <v>3</v>
      </c>
      <c r="L184" s="8">
        <v>1.3512735939211291E-3</v>
      </c>
      <c r="M184" s="8">
        <v>7.3147524967206502E-4</v>
      </c>
      <c r="N184" s="8">
        <v>1.2551271055629546E-3</v>
      </c>
      <c r="O184" s="8">
        <v>1.6645436553258106E-3</v>
      </c>
      <c r="P184" s="8" t="s">
        <v>3</v>
      </c>
      <c r="Q184" s="56" t="str">
        <f t="shared" si="253"/>
        <v>OK</v>
      </c>
      <c r="S184" s="12">
        <f t="shared" si="254"/>
        <v>0.1</v>
      </c>
      <c r="T184" s="11">
        <f t="shared" si="255"/>
        <v>200</v>
      </c>
      <c r="U184" s="11" t="str">
        <f t="shared" si="256"/>
        <v>Hz</v>
      </c>
      <c r="V184" s="12">
        <f t="shared" si="257"/>
        <v>0.1</v>
      </c>
      <c r="W184" s="12">
        <f t="shared" si="258"/>
        <v>1E-3</v>
      </c>
      <c r="X184" s="13">
        <f t="shared" si="274"/>
        <v>0.10006489398397486</v>
      </c>
      <c r="Y184" s="13">
        <f t="shared" si="275"/>
        <v>2.4875645091534917E-6</v>
      </c>
      <c r="Z184" s="13">
        <f t="shared" si="276"/>
        <v>1.7421910331773746E-4</v>
      </c>
      <c r="AA184" s="13">
        <f t="shared" si="277"/>
        <v>2.2491790076485665E-6</v>
      </c>
      <c r="AB184" s="13">
        <f t="shared" si="250"/>
        <v>0.10006504564691952</v>
      </c>
      <c r="AC184" s="14">
        <f t="shared" si="278"/>
        <v>2.4875638211634177E-6</v>
      </c>
      <c r="AD184" s="13">
        <f t="shared" si="259"/>
        <v>1.7410594299886405E-3</v>
      </c>
      <c r="AE184" s="13">
        <f t="shared" si="279"/>
        <v>2.247717726021136E-5</v>
      </c>
      <c r="AG184" s="14" t="str">
        <f t="shared" si="260"/>
        <v>200Hz100m</v>
      </c>
      <c r="AH184" s="12">
        <f>IFERROR(MATCH(AG184,'Ref Z'!$S$33:$S$1082,0),0)</f>
        <v>86</v>
      </c>
      <c r="AI184" s="14">
        <f>IF($AH184&gt;0,INDEX('Ref Z'!N$33:N$1082,$AH184),"")</f>
        <v>0.10006778823575072</v>
      </c>
      <c r="AJ184" s="14">
        <f>IF($AH184&gt;0,INDEX('Ref Z'!O$33:O$1082,$AH184),"")</f>
        <v>1.0000000000000002E-6</v>
      </c>
      <c r="AK184" s="14">
        <f>IF($AH184&gt;0,INDEX('Ref Z'!P$33:P$1082,$AH184),"")</f>
        <v>1.6546967221046626E-4</v>
      </c>
      <c r="AL184" s="14">
        <f>IF($AH184&gt;0,INDEX('Ref Z'!Q$33:Q$1082,$AH184),"")</f>
        <v>5.0000000000000004E-6</v>
      </c>
      <c r="AM184" s="14">
        <f t="shared" si="261"/>
        <v>0.10006792504397935</v>
      </c>
      <c r="AN184" s="14">
        <f t="shared" si="280"/>
        <v>1.0000328111268064E-6</v>
      </c>
      <c r="AO184" s="13">
        <f t="shared" si="281"/>
        <v>1.653574285119562E-3</v>
      </c>
      <c r="AP184" s="13">
        <f t="shared" si="282"/>
        <v>4.9965994952580502E-5</v>
      </c>
      <c r="AR184" s="14" t="str">
        <f t="shared" si="262"/>
        <v>200Hz100m100m</v>
      </c>
      <c r="AS184" s="14">
        <f t="shared" si="263"/>
        <v>2.8942517758534514E-6</v>
      </c>
      <c r="AT184" s="14">
        <f t="shared" si="264"/>
        <v>4.7551746114384667E-3</v>
      </c>
      <c r="AU184" s="14">
        <f t="shared" si="265"/>
        <v>-8.7494311072711995E-6</v>
      </c>
      <c r="AV184" s="14">
        <f t="shared" si="266"/>
        <v>3.0252979211717844E-3</v>
      </c>
      <c r="AX184" s="14" t="str">
        <f t="shared" si="267"/>
        <v>200Hz100m</v>
      </c>
      <c r="AY184" s="14" t="str">
        <f t="shared" si="268"/>
        <v>200Hz100m</v>
      </c>
      <c r="AZ184" s="14">
        <f t="shared" si="269"/>
        <v>122</v>
      </c>
      <c r="BB184" s="42">
        <f t="shared" si="283"/>
        <v>1.0000287752535484</v>
      </c>
      <c r="BC184" s="43">
        <f t="shared" si="284"/>
        <v>5.0711943594869961E-5</v>
      </c>
      <c r="BD184" s="43">
        <f t="shared" si="270"/>
        <v>-8.7485144869078532E-5</v>
      </c>
      <c r="BE184" s="42">
        <f t="shared" si="271"/>
        <v>6.7212310196489676E-5</v>
      </c>
      <c r="BF184" t="str">
        <f t="shared" si="285"/>
        <v>OK</v>
      </c>
    </row>
    <row r="185" spans="1:58" x14ac:dyDescent="0.25">
      <c r="A185" s="8">
        <f t="shared" ref="A185:B185" si="306">A184</f>
        <v>100</v>
      </c>
      <c r="B185" s="44" t="str">
        <f t="shared" si="306"/>
        <v>m</v>
      </c>
      <c r="C185" s="10">
        <f t="shared" si="164"/>
        <v>500</v>
      </c>
      <c r="D185" s="7">
        <f t="shared" ref="D185:E185" si="307">D184</f>
        <v>100</v>
      </c>
      <c r="E185" s="7" t="str">
        <f t="shared" si="307"/>
        <v>m</v>
      </c>
      <c r="F185" s="7">
        <v>100.31968501995323</v>
      </c>
      <c r="G185" s="7">
        <v>1.7864465267997359E-3</v>
      </c>
      <c r="H185" s="7">
        <v>0.4487160713433726</v>
      </c>
      <c r="I185" s="7">
        <v>3.2770181874517275E-4</v>
      </c>
      <c r="J185" s="8" t="s">
        <v>3</v>
      </c>
      <c r="L185" s="8">
        <v>8.5751558321728739E-4</v>
      </c>
      <c r="M185" s="8">
        <v>1.0431712972540901E-3</v>
      </c>
      <c r="N185" s="8">
        <v>-1.6526038611148304E-3</v>
      </c>
      <c r="O185" s="8">
        <v>1.2038259280635628E-3</v>
      </c>
      <c r="P185" s="8" t="s">
        <v>3</v>
      </c>
      <c r="Q185" s="56" t="str">
        <f t="shared" si="253"/>
        <v>OK</v>
      </c>
      <c r="S185" s="12">
        <f t="shared" si="254"/>
        <v>0.1</v>
      </c>
      <c r="T185" s="11">
        <f t="shared" si="255"/>
        <v>500</v>
      </c>
      <c r="U185" s="11" t="str">
        <f t="shared" si="256"/>
        <v>Hz</v>
      </c>
      <c r="V185" s="12">
        <f t="shared" si="257"/>
        <v>0.1</v>
      </c>
      <c r="W185" s="12">
        <f t="shared" si="258"/>
        <v>1E-3</v>
      </c>
      <c r="X185" s="13">
        <f t="shared" si="274"/>
        <v>0.10031882750437</v>
      </c>
      <c r="Y185" s="13">
        <f t="shared" si="275"/>
        <v>2.0687188181407401E-6</v>
      </c>
      <c r="Z185" s="13">
        <f t="shared" si="276"/>
        <v>4.5036867520448741E-4</v>
      </c>
      <c r="AA185" s="13">
        <f t="shared" si="277"/>
        <v>1.2476318956675453E-6</v>
      </c>
      <c r="AB185" s="13">
        <f t="shared" si="250"/>
        <v>0.10031983843585052</v>
      </c>
      <c r="AC185" s="14">
        <f t="shared" si="278"/>
        <v>2.0687055539052668E-6</v>
      </c>
      <c r="AD185" s="13">
        <f t="shared" si="259"/>
        <v>4.4893432349338083E-3</v>
      </c>
      <c r="AE185" s="13">
        <f t="shared" si="279"/>
        <v>1.2436761347521702E-5</v>
      </c>
      <c r="AG185" s="14" t="str">
        <f t="shared" si="260"/>
        <v>500Hz100m</v>
      </c>
      <c r="AH185" s="12">
        <f>IFERROR(MATCH(AG185,'Ref Z'!$S$33:$S$1082,0),0)</f>
        <v>87</v>
      </c>
      <c r="AI185" s="14">
        <f>IF($AH185&gt;0,INDEX('Ref Z'!N$33:N$1082,$AH185),"")</f>
        <v>0.10031205042374716</v>
      </c>
      <c r="AJ185" s="14">
        <f>IF($AH185&gt;0,INDEX('Ref Z'!O$33:O$1082,$AH185),"")</f>
        <v>1.5811388300841902E-6</v>
      </c>
      <c r="AK185" s="14">
        <f>IF($AH185&gt;0,INDEX('Ref Z'!P$33:P$1082,$AH185),"")</f>
        <v>4.5374911660628678E-4</v>
      </c>
      <c r="AL185" s="14">
        <f>IF($AH185&gt;0,INDEX('Ref Z'!Q$33:Q$1082,$AH185),"")</f>
        <v>5.0000000000000004E-6</v>
      </c>
      <c r="AM185" s="14">
        <f t="shared" si="261"/>
        <v>0.10031307665741897</v>
      </c>
      <c r="AN185" s="14">
        <f t="shared" si="280"/>
        <v>1.581284402473412E-6</v>
      </c>
      <c r="AO185" s="13">
        <f t="shared" si="281"/>
        <v>4.5233451017887248E-3</v>
      </c>
      <c r="AP185" s="13">
        <f t="shared" si="282"/>
        <v>4.9843491299872411E-5</v>
      </c>
      <c r="AR185" s="14" t="str">
        <f t="shared" si="262"/>
        <v>500Hz100m100m</v>
      </c>
      <c r="AS185" s="14">
        <f t="shared" si="263"/>
        <v>-6.7770806228412139E-6</v>
      </c>
      <c r="AT185" s="14">
        <f t="shared" si="264"/>
        <v>3.5728934034559945E-3</v>
      </c>
      <c r="AU185" s="14">
        <f t="shared" si="265"/>
        <v>3.3804414017993734E-6</v>
      </c>
      <c r="AV185" s="14">
        <f t="shared" si="266"/>
        <v>6.5542270942924778E-4</v>
      </c>
      <c r="AX185" s="14" t="str">
        <f t="shared" si="267"/>
        <v>500Hz100m</v>
      </c>
      <c r="AY185" s="14" t="str">
        <f t="shared" si="268"/>
        <v>500Hz100m</v>
      </c>
      <c r="AZ185" s="14">
        <f t="shared" si="269"/>
        <v>123</v>
      </c>
      <c r="BB185" s="42">
        <f t="shared" si="283"/>
        <v>0.99993259779384636</v>
      </c>
      <c r="BC185" s="43">
        <f t="shared" si="284"/>
        <v>4.4154685840804705E-5</v>
      </c>
      <c r="BD185" s="43">
        <f t="shared" si="270"/>
        <v>3.400186685491649E-5</v>
      </c>
      <c r="BE185" s="42">
        <f t="shared" si="271"/>
        <v>5.5705168128471671E-5</v>
      </c>
      <c r="BF185" t="str">
        <f t="shared" si="285"/>
        <v>OK</v>
      </c>
    </row>
    <row r="186" spans="1:58" x14ac:dyDescent="0.25">
      <c r="A186" s="8">
        <f t="shared" ref="A186:B186" si="308">A185</f>
        <v>100</v>
      </c>
      <c r="B186" s="44" t="str">
        <f t="shared" si="308"/>
        <v>m</v>
      </c>
      <c r="C186" s="10">
        <f t="shared" si="164"/>
        <v>1000</v>
      </c>
      <c r="D186" s="7">
        <f t="shared" ref="D186:E186" si="309">D185</f>
        <v>100</v>
      </c>
      <c r="E186" s="7" t="str">
        <f t="shared" si="309"/>
        <v>m</v>
      </c>
      <c r="F186" s="7">
        <v>100.81841256585213</v>
      </c>
      <c r="G186" s="7">
        <v>2.0286067341515634E-3</v>
      </c>
      <c r="H186" s="7">
        <v>0.9189541041798085</v>
      </c>
      <c r="I186" s="7">
        <v>8.5534974515478918E-5</v>
      </c>
      <c r="J186" s="8" t="s">
        <v>3</v>
      </c>
      <c r="L186" s="8">
        <v>-8.5070007213352628E-4</v>
      </c>
      <c r="M186" s="8">
        <v>6.1474262924443709E-4</v>
      </c>
      <c r="N186" s="8">
        <v>-1.2897365025947931E-3</v>
      </c>
      <c r="O186" s="8">
        <v>1.4618731485802471E-3</v>
      </c>
      <c r="P186" s="8" t="s">
        <v>3</v>
      </c>
      <c r="Q186" s="56" t="str">
        <f t="shared" si="253"/>
        <v>OK</v>
      </c>
      <c r="S186" s="12">
        <f t="shared" si="254"/>
        <v>0.1</v>
      </c>
      <c r="T186" s="11">
        <f t="shared" si="255"/>
        <v>1</v>
      </c>
      <c r="U186" s="11" t="str">
        <f t="shared" si="256"/>
        <v>kHz</v>
      </c>
      <c r="V186" s="12">
        <f t="shared" si="257"/>
        <v>0.1</v>
      </c>
      <c r="W186" s="12">
        <f t="shared" si="258"/>
        <v>1E-3</v>
      </c>
      <c r="X186" s="13">
        <f t="shared" si="274"/>
        <v>0.10081926326592426</v>
      </c>
      <c r="Y186" s="13">
        <f t="shared" si="275"/>
        <v>2.1197060602959632E-6</v>
      </c>
      <c r="Z186" s="13">
        <f t="shared" si="276"/>
        <v>9.2024384068240331E-4</v>
      </c>
      <c r="AA186" s="13">
        <f t="shared" si="277"/>
        <v>1.4643733589509504E-6</v>
      </c>
      <c r="AB186" s="13">
        <f t="shared" si="250"/>
        <v>0.10082346301437012</v>
      </c>
      <c r="AC186" s="14">
        <f t="shared" si="278"/>
        <v>2.1196599050389207E-6</v>
      </c>
      <c r="AD186" s="13">
        <f t="shared" si="259"/>
        <v>9.1274053757596611E-3</v>
      </c>
      <c r="AE186" s="13">
        <f t="shared" si="279"/>
        <v>1.4524795354758357E-5</v>
      </c>
      <c r="AG186" s="14" t="str">
        <f t="shared" si="260"/>
        <v>1kHz100m</v>
      </c>
      <c r="AH186" s="12">
        <f>IFERROR(MATCH(AG186,'Ref Z'!$S$33:$S$1082,0),0)</f>
        <v>88</v>
      </c>
      <c r="AI186" s="14">
        <f>IF($AH186&gt;0,INDEX('Ref Z'!N$33:N$1082,$AH186),"")</f>
        <v>0.10082697005930429</v>
      </c>
      <c r="AJ186" s="14">
        <f>IF($AH186&gt;0,INDEX('Ref Z'!O$33:O$1082,$AH186),"")</f>
        <v>4.4721359549995807E-6</v>
      </c>
      <c r="AK186" s="14">
        <f>IF($AH186&gt;0,INDEX('Ref Z'!P$33:P$1082,$AH186),"")</f>
        <v>9.1763515516685352E-4</v>
      </c>
      <c r="AL186" s="14">
        <f>IF($AH186&gt;0,INDEX('Ref Z'!Q$33:Q$1082,$AH186),"")</f>
        <v>1.0000000000000001E-5</v>
      </c>
      <c r="AM186" s="14">
        <f t="shared" si="261"/>
        <v>0.10083114571211536</v>
      </c>
      <c r="AN186" s="14">
        <f t="shared" si="280"/>
        <v>4.4728766846190512E-6</v>
      </c>
      <c r="AO186" s="13">
        <f t="shared" si="281"/>
        <v>9.1008370085736857E-3</v>
      </c>
      <c r="AP186" s="13">
        <f t="shared" si="282"/>
        <v>9.9172419713169661E-5</v>
      </c>
      <c r="AR186" s="14" t="str">
        <f t="shared" si="262"/>
        <v>1kHz100m100m</v>
      </c>
      <c r="AS186" s="14">
        <f t="shared" si="263"/>
        <v>7.7067933800245569E-6</v>
      </c>
      <c r="AT186" s="14">
        <f t="shared" si="264"/>
        <v>4.0572159330482136E-3</v>
      </c>
      <c r="AU186" s="14">
        <f t="shared" si="265"/>
        <v>-2.6086855155497881E-6</v>
      </c>
      <c r="AV186" s="14">
        <f t="shared" si="266"/>
        <v>1.7136197787564927E-4</v>
      </c>
      <c r="AX186" s="14" t="str">
        <f t="shared" si="267"/>
        <v>1kHz100m</v>
      </c>
      <c r="AY186" s="14" t="str">
        <f t="shared" si="268"/>
        <v>1kHz100m</v>
      </c>
      <c r="AZ186" s="14">
        <f t="shared" si="269"/>
        <v>124</v>
      </c>
      <c r="BB186" s="42">
        <f t="shared" si="283"/>
        <v>1.0000761995027303</v>
      </c>
      <c r="BC186" s="43">
        <f t="shared" si="284"/>
        <v>6.1118679631941769E-5</v>
      </c>
      <c r="BD186" s="43">
        <f t="shared" si="270"/>
        <v>-2.6568367185975453E-5</v>
      </c>
      <c r="BE186" s="42">
        <f t="shared" si="271"/>
        <v>1.0333947722025461E-4</v>
      </c>
      <c r="BF186" t="str">
        <f t="shared" si="285"/>
        <v>OK</v>
      </c>
    </row>
    <row r="187" spans="1:58" x14ac:dyDescent="0.25">
      <c r="A187" s="8">
        <f t="shared" ref="A187:B187" si="310">A186</f>
        <v>100</v>
      </c>
      <c r="B187" s="44" t="str">
        <f t="shared" si="310"/>
        <v>m</v>
      </c>
      <c r="C187" s="10">
        <f t="shared" si="164"/>
        <v>2000</v>
      </c>
      <c r="D187" s="7">
        <f t="shared" ref="D187:E187" si="311">D186</f>
        <v>100</v>
      </c>
      <c r="E187" s="7" t="str">
        <f t="shared" si="311"/>
        <v>m</v>
      </c>
      <c r="F187" s="7">
        <v>102.35458685346985</v>
      </c>
      <c r="G187" s="7">
        <v>2.1431891090820318E-3</v>
      </c>
      <c r="H187" s="7">
        <v>1.8434620715233268</v>
      </c>
      <c r="I187" s="7">
        <v>2.1501877508744503E-4</v>
      </c>
      <c r="J187" s="8" t="s">
        <v>3</v>
      </c>
      <c r="L187" s="8">
        <v>8.0971893679310464E-4</v>
      </c>
      <c r="M187" s="8">
        <v>2.1036431344934758E-4</v>
      </c>
      <c r="N187" s="8">
        <v>1.8396183973890285E-4</v>
      </c>
      <c r="O187" s="8">
        <v>1.7532723099032332E-3</v>
      </c>
      <c r="P187" s="8" t="s">
        <v>3</v>
      </c>
      <c r="Q187" s="56" t="str">
        <f t="shared" si="253"/>
        <v>OK</v>
      </c>
      <c r="S187" s="12">
        <f t="shared" si="254"/>
        <v>0.1</v>
      </c>
      <c r="T187" s="11">
        <f t="shared" si="255"/>
        <v>2</v>
      </c>
      <c r="U187" s="11" t="str">
        <f t="shared" si="256"/>
        <v>kHz</v>
      </c>
      <c r="V187" s="12">
        <f t="shared" si="257"/>
        <v>0.1</v>
      </c>
      <c r="W187" s="12">
        <f t="shared" si="258"/>
        <v>1E-3</v>
      </c>
      <c r="X187" s="13">
        <f t="shared" si="274"/>
        <v>0.10235377713453306</v>
      </c>
      <c r="Y187" s="13">
        <f t="shared" si="275"/>
        <v>2.1534884958273747E-6</v>
      </c>
      <c r="Z187" s="13">
        <f t="shared" si="276"/>
        <v>1.8432781096835878E-3</v>
      </c>
      <c r="AA187" s="13">
        <f t="shared" si="277"/>
        <v>1.7664078991879326E-6</v>
      </c>
      <c r="AB187" s="13">
        <f t="shared" si="250"/>
        <v>0.10237037348713397</v>
      </c>
      <c r="AC187" s="14">
        <f t="shared" si="278"/>
        <v>2.1533742742609201E-6</v>
      </c>
      <c r="AD187" s="13">
        <f t="shared" si="259"/>
        <v>1.800694541307319E-2</v>
      </c>
      <c r="AE187" s="13">
        <f t="shared" si="279"/>
        <v>1.7256429582733046E-5</v>
      </c>
      <c r="AG187" s="14" t="str">
        <f t="shared" si="260"/>
        <v>2kHz100m</v>
      </c>
      <c r="AH187" s="12">
        <f>IFERROR(MATCH(AG187,'Ref Z'!$S$33:$S$1082,0),0)</f>
        <v>89</v>
      </c>
      <c r="AI187" s="14">
        <f>IF($AH187&gt;0,INDEX('Ref Z'!N$33:N$1082,$AH187),"")</f>
        <v>0.10234427721368998</v>
      </c>
      <c r="AJ187" s="14">
        <f>IF($AH187&gt;0,INDEX('Ref Z'!O$33:O$1082,$AH187),"")</f>
        <v>1.2649110640673522E-5</v>
      </c>
      <c r="AK187" s="14">
        <f>IF($AH187&gt;0,INDEX('Ref Z'!P$33:P$1082,$AH187),"")</f>
        <v>1.8349522177319487E-3</v>
      </c>
      <c r="AL187" s="14">
        <f>IF($AH187&gt;0,INDEX('Ref Z'!Q$33:Q$1082,$AH187),"")</f>
        <v>2.0000000000000002E-5</v>
      </c>
      <c r="AM187" s="14">
        <f t="shared" si="261"/>
        <v>0.10236072551537519</v>
      </c>
      <c r="AN187" s="14">
        <f t="shared" si="280"/>
        <v>1.2652158898776522E-5</v>
      </c>
      <c r="AO187" s="13">
        <f t="shared" si="281"/>
        <v>1.7927290967400589E-2</v>
      </c>
      <c r="AP187" s="13">
        <f t="shared" si="282"/>
        <v>1.9536860144713219E-4</v>
      </c>
      <c r="AR187" s="14" t="str">
        <f t="shared" si="262"/>
        <v>2kHz100m100m</v>
      </c>
      <c r="AS187" s="14">
        <f t="shared" si="263"/>
        <v>-9.4999208430784909E-6</v>
      </c>
      <c r="AT187" s="14">
        <f t="shared" si="264"/>
        <v>4.2863968818987507E-3</v>
      </c>
      <c r="AU187" s="14">
        <f t="shared" si="265"/>
        <v>-8.3258919516390664E-6</v>
      </c>
      <c r="AV187" s="14">
        <f t="shared" si="266"/>
        <v>4.3050237462808618E-4</v>
      </c>
      <c r="AX187" s="14" t="str">
        <f t="shared" si="267"/>
        <v>2kHz100m</v>
      </c>
      <c r="AY187" s="14" t="str">
        <f t="shared" si="268"/>
        <v>2kHz100m</v>
      </c>
      <c r="AZ187" s="14">
        <f t="shared" si="269"/>
        <v>125</v>
      </c>
      <c r="BB187" s="42">
        <f t="shared" si="283"/>
        <v>0.99990575425848183</v>
      </c>
      <c r="BC187" s="43">
        <f t="shared" si="284"/>
        <v>1.3056838072977273E-4</v>
      </c>
      <c r="BD187" s="43">
        <f t="shared" si="270"/>
        <v>-7.9654445672601437E-5</v>
      </c>
      <c r="BE187" s="42">
        <f t="shared" si="271"/>
        <v>1.9839361854450782E-4</v>
      </c>
      <c r="BF187" t="str">
        <f t="shared" si="285"/>
        <v>OK</v>
      </c>
    </row>
    <row r="188" spans="1:58" x14ac:dyDescent="0.25">
      <c r="A188" s="8">
        <f t="shared" ref="A188:B188" si="312">A187</f>
        <v>100</v>
      </c>
      <c r="B188" s="44" t="str">
        <f t="shared" si="312"/>
        <v>m</v>
      </c>
      <c r="C188" s="10">
        <f t="shared" si="164"/>
        <v>5000</v>
      </c>
      <c r="D188" s="7">
        <f t="shared" ref="D188:E188" si="313">D187</f>
        <v>100</v>
      </c>
      <c r="E188" s="7" t="str">
        <f t="shared" si="313"/>
        <v>m</v>
      </c>
      <c r="F188" s="7">
        <v>109.3056949030677</v>
      </c>
      <c r="G188" s="7">
        <v>1.2780571406527837E-3</v>
      </c>
      <c r="H188" s="7">
        <v>4.5435244033707507</v>
      </c>
      <c r="I188" s="7">
        <v>4.2342437399399923E-4</v>
      </c>
      <c r="J188" s="8" t="s">
        <v>3</v>
      </c>
      <c r="L188" s="8">
        <v>-1.6986601713308994E-3</v>
      </c>
      <c r="M188" s="8">
        <v>1.8890715420288326E-3</v>
      </c>
      <c r="N188" s="8">
        <v>1.6489299326749901E-3</v>
      </c>
      <c r="O188" s="8">
        <v>1.4940272957726399E-3</v>
      </c>
      <c r="P188" s="8" t="s">
        <v>3</v>
      </c>
      <c r="Q188" s="56" t="str">
        <f t="shared" si="253"/>
        <v>OK</v>
      </c>
      <c r="S188" s="12">
        <f t="shared" si="254"/>
        <v>0.1</v>
      </c>
      <c r="T188" s="11">
        <f t="shared" si="255"/>
        <v>5</v>
      </c>
      <c r="U188" s="11" t="str">
        <f t="shared" si="256"/>
        <v>kHz</v>
      </c>
      <c r="V188" s="12">
        <f t="shared" si="257"/>
        <v>0.1</v>
      </c>
      <c r="W188" s="12">
        <f t="shared" si="258"/>
        <v>1E-3</v>
      </c>
      <c r="X188" s="13">
        <f t="shared" si="274"/>
        <v>0.10930739356323903</v>
      </c>
      <c r="Y188" s="13">
        <f t="shared" si="275"/>
        <v>2.2807940164944226E-6</v>
      </c>
      <c r="Z188" s="13">
        <f t="shared" si="276"/>
        <v>4.541875473438076E-3</v>
      </c>
      <c r="AA188" s="13">
        <f t="shared" si="277"/>
        <v>1.5528701687539489E-6</v>
      </c>
      <c r="AB188" s="13">
        <f t="shared" si="250"/>
        <v>0.10940171351676832</v>
      </c>
      <c r="AC188" s="14">
        <f t="shared" si="278"/>
        <v>2.2797393708268836E-6</v>
      </c>
      <c r="AD188" s="13">
        <f t="shared" si="259"/>
        <v>4.1527513846403796E-2</v>
      </c>
      <c r="AE188" s="13">
        <f t="shared" si="279"/>
        <v>1.4208352052691336E-5</v>
      </c>
      <c r="AG188" s="14" t="str">
        <f t="shared" si="260"/>
        <v>5kHz100m</v>
      </c>
      <c r="AH188" s="12">
        <f>IFERROR(MATCH(AG188,'Ref Z'!$S$33:$S$1082,0),0)</f>
        <v>90</v>
      </c>
      <c r="AI188" s="14">
        <f>IF($AH188&gt;0,INDEX('Ref Z'!N$33:N$1082,$AH188),"")</f>
        <v>0.10930327890581484</v>
      </c>
      <c r="AJ188" s="14">
        <f>IF($AH188&gt;0,INDEX('Ref Z'!O$33:O$1082,$AH188),"")</f>
        <v>5.0000000000000002E-5</v>
      </c>
      <c r="AK188" s="14">
        <f>IF($AH188&gt;0,INDEX('Ref Z'!P$33:P$1082,$AH188),"")</f>
        <v>4.5517922410209461E-3</v>
      </c>
      <c r="AL188" s="14">
        <f>IF($AH188&gt;0,INDEX('Ref Z'!Q$33:Q$1082,$AH188),"")</f>
        <v>5.0000000000000002E-5</v>
      </c>
      <c r="AM188" s="14">
        <f t="shared" si="261"/>
        <v>0.10939801457141608</v>
      </c>
      <c r="AN188" s="14">
        <f t="shared" si="280"/>
        <v>5.0000000000000002E-5</v>
      </c>
      <c r="AO188" s="13">
        <f t="shared" si="281"/>
        <v>4.1619645685789124E-2</v>
      </c>
      <c r="AP188" s="13">
        <f t="shared" si="282"/>
        <v>4.5704668586429896E-4</v>
      </c>
      <c r="AR188" s="14" t="str">
        <f t="shared" si="262"/>
        <v>5kHz100m100m</v>
      </c>
      <c r="AS188" s="14">
        <f t="shared" si="263"/>
        <v>-4.1146574241840428E-6</v>
      </c>
      <c r="AT188" s="14">
        <f t="shared" si="264"/>
        <v>2.5566032580543814E-3</v>
      </c>
      <c r="AU188" s="14">
        <f t="shared" si="265"/>
        <v>9.9167675828700994E-6</v>
      </c>
      <c r="AV188" s="14">
        <f t="shared" si="266"/>
        <v>8.4832352435190695E-4</v>
      </c>
      <c r="AX188" s="14" t="str">
        <f t="shared" si="267"/>
        <v>5kHz100m</v>
      </c>
      <c r="AY188" s="14" t="str">
        <f t="shared" si="268"/>
        <v>5kHz100m</v>
      </c>
      <c r="AZ188" s="14">
        <f t="shared" si="269"/>
        <v>126</v>
      </c>
      <c r="BB188" s="42">
        <f t="shared" si="283"/>
        <v>0.99996618932891146</v>
      </c>
      <c r="BC188" s="43">
        <f t="shared" si="284"/>
        <v>4.5894304638087761E-4</v>
      </c>
      <c r="BD188" s="43">
        <f t="shared" si="270"/>
        <v>9.2131839385327374E-5</v>
      </c>
      <c r="BE188" s="42">
        <f t="shared" si="271"/>
        <v>4.5792923266783491E-4</v>
      </c>
      <c r="BF188" t="str">
        <f t="shared" si="285"/>
        <v>OK</v>
      </c>
    </row>
  </sheetData>
  <mergeCells count="21">
    <mergeCell ref="A36:J37"/>
    <mergeCell ref="D44:E44"/>
    <mergeCell ref="D43:E43"/>
    <mergeCell ref="A44:B44"/>
    <mergeCell ref="A43:B43"/>
    <mergeCell ref="T43:U43"/>
    <mergeCell ref="T44:U44"/>
    <mergeCell ref="D5:E5"/>
    <mergeCell ref="D4:E4"/>
    <mergeCell ref="A5:B5"/>
    <mergeCell ref="A4:B4"/>
    <mergeCell ref="F6:H9"/>
    <mergeCell ref="A27:J28"/>
    <mergeCell ref="A30:J31"/>
    <mergeCell ref="F10:H13"/>
    <mergeCell ref="F14:H17"/>
    <mergeCell ref="F18:H21"/>
    <mergeCell ref="F22:H22"/>
    <mergeCell ref="A24:J25"/>
    <mergeCell ref="A33:J34"/>
    <mergeCell ref="A39:J40"/>
  </mergeCells>
  <conditionalFormatting sqref="Q45:Q188">
    <cfRule type="containsText" dxfId="1" priority="2" stopIfTrue="1" operator="containsText" text="OK">
      <formula>NOT(ISERROR(SEARCH("OK",Q45)))</formula>
    </cfRule>
  </conditionalFormatting>
  <conditionalFormatting sqref="Q45:Q188">
    <cfRule type="containsText" dxfId="0" priority="1" stopIfTrue="1" operator="containsText" text="Extrapolated">
      <formula>NOT(ISERROR(SEARCH("Extrapolated",Q45)))</formula>
    </cfRule>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U122"/>
  <sheetViews>
    <sheetView topLeftCell="A28" zoomScale="85" zoomScaleNormal="85" workbookViewId="0">
      <selection activeCell="A28" sqref="A28"/>
    </sheetView>
  </sheetViews>
  <sheetFormatPr defaultRowHeight="15" x14ac:dyDescent="0.25"/>
  <cols>
    <col min="2" max="2" width="6.140625" customWidth="1"/>
    <col min="3" max="3" width="6.5703125" customWidth="1"/>
    <col min="8" max="8" width="9.7109375" bestFit="1" customWidth="1"/>
    <col min="9" max="9" width="9.7109375" style="30" customWidth="1"/>
    <col min="10" max="11" width="5.140625" customWidth="1"/>
    <col min="12" max="12" width="11" customWidth="1"/>
    <col min="13" max="13" width="10.85546875" customWidth="1"/>
    <col min="19" max="19" width="11.85546875" customWidth="1"/>
    <col min="21" max="21" width="16.7109375" bestFit="1" customWidth="1"/>
    <col min="23" max="23" width="16.7109375" customWidth="1"/>
  </cols>
  <sheetData>
    <row r="1" spans="1:9" x14ac:dyDescent="0.25">
      <c r="A1" t="s">
        <v>14</v>
      </c>
    </row>
    <row r="3" spans="1:9" x14ac:dyDescent="0.25">
      <c r="A3" s="59" t="s">
        <v>119</v>
      </c>
      <c r="B3" s="59"/>
      <c r="C3" s="59"/>
      <c r="D3" s="59"/>
      <c r="E3" s="59"/>
      <c r="F3" s="59"/>
      <c r="G3" s="59"/>
      <c r="H3" s="59"/>
      <c r="I3" s="59"/>
    </row>
    <row r="4" spans="1:9" x14ac:dyDescent="0.25">
      <c r="A4" s="59"/>
      <c r="B4" s="59"/>
      <c r="C4" s="59"/>
      <c r="D4" s="59"/>
      <c r="E4" s="59"/>
      <c r="F4" s="59"/>
      <c r="G4" s="59"/>
      <c r="H4" s="59"/>
      <c r="I4" s="59"/>
    </row>
    <row r="5" spans="1:9" ht="37.5" customHeight="1" x14ac:dyDescent="0.25">
      <c r="A5" s="59"/>
      <c r="B5" s="59"/>
      <c r="C5" s="59"/>
      <c r="D5" s="59"/>
      <c r="E5" s="59"/>
      <c r="F5" s="59"/>
      <c r="G5" s="59"/>
      <c r="H5" s="59"/>
      <c r="I5" s="59"/>
    </row>
    <row r="6" spans="1:9" x14ac:dyDescent="0.25">
      <c r="A6" s="48" t="s">
        <v>111</v>
      </c>
      <c r="B6" s="48"/>
      <c r="C6" s="48"/>
      <c r="D6" s="48"/>
      <c r="E6" s="48"/>
      <c r="F6" s="48"/>
      <c r="G6" s="48"/>
      <c r="H6" s="48"/>
      <c r="I6" s="48"/>
    </row>
    <row r="7" spans="1:9" x14ac:dyDescent="0.25">
      <c r="A7" s="46" t="s">
        <v>6</v>
      </c>
      <c r="B7" s="61" t="s">
        <v>115</v>
      </c>
      <c r="C7" s="61"/>
    </row>
    <row r="8" spans="1:9" x14ac:dyDescent="0.25">
      <c r="A8" s="47" t="s">
        <v>4</v>
      </c>
      <c r="B8" s="62" t="s">
        <v>4</v>
      </c>
      <c r="C8" s="62"/>
    </row>
    <row r="9" spans="1:9" x14ac:dyDescent="0.25">
      <c r="A9" s="67" t="s">
        <v>112</v>
      </c>
      <c r="B9" s="62" t="s">
        <v>116</v>
      </c>
      <c r="C9" s="62"/>
    </row>
    <row r="10" spans="1:9" x14ac:dyDescent="0.25">
      <c r="A10" s="67"/>
      <c r="B10" s="62" t="s">
        <v>112</v>
      </c>
      <c r="C10" s="62"/>
    </row>
    <row r="11" spans="1:9" x14ac:dyDescent="0.25">
      <c r="A11" s="67" t="s">
        <v>113</v>
      </c>
      <c r="B11" s="62" t="s">
        <v>112</v>
      </c>
      <c r="C11" s="62"/>
    </row>
    <row r="12" spans="1:9" x14ac:dyDescent="0.25">
      <c r="A12" s="67"/>
      <c r="B12" s="62" t="s">
        <v>113</v>
      </c>
      <c r="C12" s="62"/>
    </row>
    <row r="13" spans="1:9" x14ac:dyDescent="0.25">
      <c r="A13" s="67" t="s">
        <v>114</v>
      </c>
      <c r="B13" s="62" t="s">
        <v>113</v>
      </c>
      <c r="C13" s="62"/>
    </row>
    <row r="14" spans="1:9" x14ac:dyDescent="0.25">
      <c r="A14" s="67"/>
      <c r="B14" s="62" t="s">
        <v>114</v>
      </c>
      <c r="C14" s="62"/>
    </row>
    <row r="15" spans="1:9" x14ac:dyDescent="0.25">
      <c r="A15" s="59" t="s">
        <v>144</v>
      </c>
      <c r="B15" s="59"/>
      <c r="C15" s="59"/>
      <c r="D15" s="59"/>
      <c r="E15" s="59"/>
      <c r="F15" s="59"/>
      <c r="G15" s="59"/>
      <c r="H15" s="59"/>
      <c r="I15" s="59"/>
    </row>
    <row r="16" spans="1:9" ht="31.5" customHeight="1" x14ac:dyDescent="0.25">
      <c r="A16" s="59"/>
      <c r="B16" s="59"/>
      <c r="C16" s="59"/>
      <c r="D16" s="59"/>
      <c r="E16" s="59"/>
      <c r="F16" s="59"/>
      <c r="G16" s="59"/>
      <c r="H16" s="59"/>
      <c r="I16" s="59"/>
    </row>
    <row r="17" spans="1:21" x14ac:dyDescent="0.25">
      <c r="A17" s="48"/>
      <c r="B17" s="48"/>
      <c r="C17" s="48"/>
      <c r="D17" s="48"/>
      <c r="E17" s="48"/>
      <c r="F17" s="48"/>
      <c r="G17" s="48"/>
      <c r="H17" s="48"/>
      <c r="I17" s="48"/>
    </row>
    <row r="18" spans="1:21" x14ac:dyDescent="0.25">
      <c r="A18" s="59" t="s">
        <v>118</v>
      </c>
      <c r="B18" s="59"/>
      <c r="C18" s="59"/>
      <c r="D18" s="59"/>
      <c r="E18" s="59"/>
      <c r="F18" s="59"/>
      <c r="G18" s="59"/>
      <c r="H18" s="59"/>
      <c r="I18" s="59"/>
    </row>
    <row r="19" spans="1:21" x14ac:dyDescent="0.25">
      <c r="A19" s="59"/>
      <c r="B19" s="59"/>
      <c r="C19" s="59"/>
      <c r="D19" s="59"/>
      <c r="E19" s="59"/>
      <c r="F19" s="59"/>
      <c r="G19" s="59"/>
      <c r="H19" s="59"/>
      <c r="I19" s="59"/>
    </row>
    <row r="20" spans="1:21" x14ac:dyDescent="0.25">
      <c r="A20" s="48"/>
      <c r="B20" s="48"/>
      <c r="C20" s="48"/>
      <c r="D20" s="48"/>
      <c r="E20" s="48"/>
      <c r="F20" s="48"/>
      <c r="G20" s="48"/>
      <c r="H20" s="48"/>
      <c r="I20" s="48"/>
    </row>
    <row r="21" spans="1:21" x14ac:dyDescent="0.25">
      <c r="A21" s="59" t="s">
        <v>145</v>
      </c>
      <c r="B21" s="59"/>
      <c r="C21" s="59"/>
      <c r="D21" s="59"/>
      <c r="E21" s="59"/>
      <c r="F21" s="59"/>
      <c r="G21" s="59"/>
      <c r="H21" s="59"/>
      <c r="I21" s="59"/>
    </row>
    <row r="22" spans="1:21" ht="137.25" customHeight="1" x14ac:dyDescent="0.25">
      <c r="A22" s="59"/>
      <c r="B22" s="59"/>
      <c r="C22" s="59"/>
      <c r="D22" s="59"/>
      <c r="E22" s="59"/>
      <c r="F22" s="59"/>
      <c r="G22" s="59"/>
      <c r="H22" s="59"/>
      <c r="I22" s="59"/>
    </row>
    <row r="23" spans="1:21" x14ac:dyDescent="0.25">
      <c r="A23" s="48"/>
      <c r="B23" s="48"/>
      <c r="C23" s="48"/>
      <c r="D23" s="48"/>
      <c r="E23" s="48"/>
      <c r="F23" s="48"/>
      <c r="G23" s="48"/>
      <c r="H23" s="48"/>
      <c r="I23" s="48"/>
    </row>
    <row r="24" spans="1:21" x14ac:dyDescent="0.25">
      <c r="A24" s="59" t="s">
        <v>146</v>
      </c>
      <c r="B24" s="59"/>
      <c r="C24" s="59"/>
      <c r="D24" s="59"/>
      <c r="E24" s="59"/>
      <c r="F24" s="59"/>
      <c r="G24" s="59"/>
      <c r="H24" s="59"/>
      <c r="I24" s="59"/>
    </row>
    <row r="25" spans="1:21" x14ac:dyDescent="0.25">
      <c r="A25" s="48"/>
      <c r="B25" s="48"/>
      <c r="C25" s="48"/>
      <c r="D25" s="48"/>
      <c r="E25" s="48"/>
      <c r="F25" s="48"/>
      <c r="G25" s="48"/>
      <c r="H25" s="48"/>
      <c r="I25" s="48"/>
    </row>
    <row r="26" spans="1:21" x14ac:dyDescent="0.25">
      <c r="A26" s="59" t="s">
        <v>126</v>
      </c>
      <c r="B26" s="59"/>
      <c r="C26" s="59"/>
      <c r="D26" s="59"/>
      <c r="E26" s="59"/>
      <c r="F26" s="59"/>
      <c r="G26" s="59"/>
      <c r="H26" s="59"/>
      <c r="I26" s="59"/>
    </row>
    <row r="27" spans="1:21" ht="96.75" customHeight="1" x14ac:dyDescent="0.25">
      <c r="A27" s="59"/>
      <c r="B27" s="59"/>
      <c r="C27" s="59"/>
      <c r="D27" s="59"/>
      <c r="E27" s="59"/>
      <c r="F27" s="59"/>
      <c r="G27" s="59"/>
      <c r="H27" s="59"/>
      <c r="I27" s="59"/>
    </row>
    <row r="30" spans="1:21" x14ac:dyDescent="0.25">
      <c r="A30" s="5" t="s">
        <v>110</v>
      </c>
    </row>
    <row r="31" spans="1:21" x14ac:dyDescent="0.25">
      <c r="A31" s="4" t="s">
        <v>0</v>
      </c>
      <c r="B31" s="61" t="s">
        <v>5</v>
      </c>
      <c r="C31" s="61"/>
      <c r="D31" s="4" t="s">
        <v>7</v>
      </c>
      <c r="E31" s="4" t="s">
        <v>15</v>
      </c>
      <c r="F31" s="4" t="s">
        <v>9</v>
      </c>
      <c r="G31" s="4" t="s">
        <v>16</v>
      </c>
      <c r="H31" s="4" t="s">
        <v>11</v>
      </c>
      <c r="I31" s="40"/>
      <c r="J31" s="61" t="s">
        <v>0</v>
      </c>
      <c r="K31" s="61"/>
      <c r="L31" s="4" t="s">
        <v>17</v>
      </c>
      <c r="M31" s="4" t="s">
        <v>12</v>
      </c>
      <c r="N31" s="4" t="str">
        <f t="shared" ref="N31:Q32" si="0">D31</f>
        <v>Rs</v>
      </c>
      <c r="O31" s="4" t="str">
        <f t="shared" si="0"/>
        <v>U(Rs)</v>
      </c>
      <c r="P31" s="4" t="str">
        <f t="shared" si="0"/>
        <v>Xs</v>
      </c>
      <c r="Q31" s="4" t="str">
        <f t="shared" si="0"/>
        <v>U(Xs)</v>
      </c>
      <c r="S31" s="4" t="s">
        <v>18</v>
      </c>
      <c r="U31" s="49" t="s">
        <v>123</v>
      </c>
    </row>
    <row r="32" spans="1:21" x14ac:dyDescent="0.25">
      <c r="A32" s="1" t="s">
        <v>2</v>
      </c>
      <c r="B32" s="62" t="s">
        <v>4</v>
      </c>
      <c r="C32" s="62"/>
      <c r="D32" s="1" t="s">
        <v>4</v>
      </c>
      <c r="E32" s="1" t="s">
        <v>4</v>
      </c>
      <c r="F32" s="1" t="s">
        <v>4</v>
      </c>
      <c r="G32" s="1" t="s">
        <v>4</v>
      </c>
      <c r="H32" s="1" t="s">
        <v>4</v>
      </c>
      <c r="I32" s="41"/>
      <c r="J32" s="62" t="s">
        <v>1</v>
      </c>
      <c r="K32" s="62"/>
      <c r="L32" s="1" t="s">
        <v>4</v>
      </c>
      <c r="M32" s="1" t="s">
        <v>1</v>
      </c>
      <c r="N32" s="1" t="str">
        <f t="shared" si="0"/>
        <v>Ohm</v>
      </c>
      <c r="O32" s="1" t="str">
        <f t="shared" si="0"/>
        <v>Ohm</v>
      </c>
      <c r="P32" s="1" t="str">
        <f t="shared" si="0"/>
        <v>Ohm</v>
      </c>
      <c r="Q32" s="1" t="str">
        <f t="shared" si="0"/>
        <v>Ohm</v>
      </c>
      <c r="S32" s="1" t="s">
        <v>1</v>
      </c>
    </row>
    <row r="33" spans="1:19" x14ac:dyDescent="0.25">
      <c r="A33" s="10">
        <v>0.01</v>
      </c>
      <c r="B33" s="7">
        <v>0</v>
      </c>
      <c r="C33" s="7" t="s">
        <v>3</v>
      </c>
      <c r="D33" s="7">
        <v>0</v>
      </c>
      <c r="E33" s="7">
        <v>0</v>
      </c>
      <c r="F33" s="7">
        <v>0</v>
      </c>
      <c r="G33" s="7">
        <v>0</v>
      </c>
      <c r="H33" s="8" t="s">
        <v>3</v>
      </c>
      <c r="I33" s="45"/>
      <c r="J33" s="11">
        <f t="shared" ref="J33:J64" si="1">IF(K33="mHz",1000,IF(K33="kHz",0.001,1))*A33</f>
        <v>10</v>
      </c>
      <c r="K33" s="11" t="str">
        <f t="shared" ref="K33:K64" si="2">IF(A33&gt;=1000,"kHz",IF(A33&gt;=1,"Hz","mHz"))</f>
        <v>mHz</v>
      </c>
      <c r="L33" s="12">
        <f t="shared" ref="L33:L64" si="3">IF(MID(C33,1,1)="m",0.001,IF(OR(MID(C33,1,1)="u",MID(C33,1,1)="µ"),0.000001,1))*B33</f>
        <v>0</v>
      </c>
      <c r="M33" s="12">
        <f t="shared" ref="M33:M64" si="4">IF(MID(H33,1,1)="m",0.001,IF(OR(MID(H33,1,1)="u",MID(H33,1,1)="µ"),0.000001,1))</f>
        <v>1E-3</v>
      </c>
      <c r="N33" s="13">
        <f t="shared" ref="N33:N64" si="5">D33*$M33</f>
        <v>0</v>
      </c>
      <c r="O33" s="13">
        <f t="shared" ref="O33:O64" si="6">E33*$M33</f>
        <v>0</v>
      </c>
      <c r="P33" s="13">
        <f t="shared" ref="P33:P64" si="7">F33*$M33</f>
        <v>0</v>
      </c>
      <c r="Q33" s="13">
        <f t="shared" ref="Q33:Q64" si="8">G33*$M33</f>
        <v>0</v>
      </c>
      <c r="S33" s="13" t="str">
        <f t="shared" ref="S33:S64" si="9">J33&amp;K33&amp;B33&amp;IF(C33="","R",C33)</f>
        <v>10mHz0m</v>
      </c>
    </row>
    <row r="34" spans="1:19" x14ac:dyDescent="0.25">
      <c r="A34" s="10">
        <v>0.02</v>
      </c>
      <c r="B34" s="7">
        <f>B33</f>
        <v>0</v>
      </c>
      <c r="C34" s="7" t="str">
        <f>C33</f>
        <v>m</v>
      </c>
      <c r="D34" s="7">
        <v>0</v>
      </c>
      <c r="E34" s="7">
        <v>0</v>
      </c>
      <c r="F34" s="7">
        <v>0</v>
      </c>
      <c r="G34" s="7">
        <v>0</v>
      </c>
      <c r="H34" s="8" t="s">
        <v>3</v>
      </c>
      <c r="I34" s="45"/>
      <c r="J34" s="11">
        <f t="shared" si="1"/>
        <v>20</v>
      </c>
      <c r="K34" s="11" t="str">
        <f t="shared" si="2"/>
        <v>mHz</v>
      </c>
      <c r="L34" s="12">
        <f t="shared" si="3"/>
        <v>0</v>
      </c>
      <c r="M34" s="12">
        <f t="shared" si="4"/>
        <v>1E-3</v>
      </c>
      <c r="N34" s="13">
        <f t="shared" si="5"/>
        <v>0</v>
      </c>
      <c r="O34" s="13">
        <f t="shared" si="6"/>
        <v>0</v>
      </c>
      <c r="P34" s="13">
        <f t="shared" si="7"/>
        <v>0</v>
      </c>
      <c r="Q34" s="13">
        <f t="shared" si="8"/>
        <v>0</v>
      </c>
      <c r="S34" s="13" t="str">
        <f t="shared" si="9"/>
        <v>20mHz0m</v>
      </c>
    </row>
    <row r="35" spans="1:19" x14ac:dyDescent="0.25">
      <c r="A35" s="10">
        <v>0.05</v>
      </c>
      <c r="B35" s="7">
        <f t="shared" ref="B35:B50" si="10">B34</f>
        <v>0</v>
      </c>
      <c r="C35" s="7" t="str">
        <f t="shared" ref="C35:C50" si="11">C34</f>
        <v>m</v>
      </c>
      <c r="D35" s="7">
        <v>0</v>
      </c>
      <c r="E35" s="7">
        <v>0</v>
      </c>
      <c r="F35" s="7">
        <v>0</v>
      </c>
      <c r="G35" s="7">
        <v>0</v>
      </c>
      <c r="H35" s="8" t="s">
        <v>3</v>
      </c>
      <c r="I35" s="45"/>
      <c r="J35" s="11">
        <f t="shared" si="1"/>
        <v>50</v>
      </c>
      <c r="K35" s="11" t="str">
        <f t="shared" si="2"/>
        <v>mHz</v>
      </c>
      <c r="L35" s="12">
        <f t="shared" si="3"/>
        <v>0</v>
      </c>
      <c r="M35" s="12">
        <f t="shared" si="4"/>
        <v>1E-3</v>
      </c>
      <c r="N35" s="13">
        <f t="shared" si="5"/>
        <v>0</v>
      </c>
      <c r="O35" s="13">
        <f t="shared" si="6"/>
        <v>0</v>
      </c>
      <c r="P35" s="13">
        <f t="shared" si="7"/>
        <v>0</v>
      </c>
      <c r="Q35" s="13">
        <f t="shared" si="8"/>
        <v>0</v>
      </c>
      <c r="S35" s="13" t="str">
        <f t="shared" si="9"/>
        <v>50mHz0m</v>
      </c>
    </row>
    <row r="36" spans="1:19" x14ac:dyDescent="0.25">
      <c r="A36" s="10">
        <v>0.1</v>
      </c>
      <c r="B36" s="7">
        <f t="shared" si="10"/>
        <v>0</v>
      </c>
      <c r="C36" s="7" t="str">
        <f t="shared" si="11"/>
        <v>m</v>
      </c>
      <c r="D36" s="7">
        <v>0</v>
      </c>
      <c r="E36" s="7">
        <v>0</v>
      </c>
      <c r="F36" s="7">
        <v>0</v>
      </c>
      <c r="G36" s="7">
        <v>0</v>
      </c>
      <c r="H36" s="8" t="s">
        <v>3</v>
      </c>
      <c r="I36" s="45"/>
      <c r="J36" s="11">
        <f t="shared" si="1"/>
        <v>100</v>
      </c>
      <c r="K36" s="11" t="str">
        <f t="shared" si="2"/>
        <v>mHz</v>
      </c>
      <c r="L36" s="12">
        <f t="shared" si="3"/>
        <v>0</v>
      </c>
      <c r="M36" s="12">
        <f t="shared" si="4"/>
        <v>1E-3</v>
      </c>
      <c r="N36" s="13">
        <f t="shared" si="5"/>
        <v>0</v>
      </c>
      <c r="O36" s="13">
        <f t="shared" si="6"/>
        <v>0</v>
      </c>
      <c r="P36" s="13">
        <f t="shared" si="7"/>
        <v>0</v>
      </c>
      <c r="Q36" s="13">
        <f t="shared" si="8"/>
        <v>0</v>
      </c>
      <c r="S36" s="13" t="str">
        <f t="shared" si="9"/>
        <v>100mHz0m</v>
      </c>
    </row>
    <row r="37" spans="1:19" x14ac:dyDescent="0.25">
      <c r="A37" s="10">
        <v>0.2</v>
      </c>
      <c r="B37" s="7">
        <f t="shared" si="10"/>
        <v>0</v>
      </c>
      <c r="C37" s="7" t="str">
        <f t="shared" si="11"/>
        <v>m</v>
      </c>
      <c r="D37" s="7">
        <v>0</v>
      </c>
      <c r="E37" s="7">
        <v>0</v>
      </c>
      <c r="F37" s="7">
        <v>0</v>
      </c>
      <c r="G37" s="7">
        <v>0</v>
      </c>
      <c r="H37" s="8" t="s">
        <v>3</v>
      </c>
      <c r="I37" s="45"/>
      <c r="J37" s="11">
        <f t="shared" si="1"/>
        <v>200</v>
      </c>
      <c r="K37" s="11" t="str">
        <f t="shared" si="2"/>
        <v>mHz</v>
      </c>
      <c r="L37" s="12">
        <f t="shared" si="3"/>
        <v>0</v>
      </c>
      <c r="M37" s="12">
        <f t="shared" si="4"/>
        <v>1E-3</v>
      </c>
      <c r="N37" s="13">
        <f t="shared" si="5"/>
        <v>0</v>
      </c>
      <c r="O37" s="13">
        <f t="shared" si="6"/>
        <v>0</v>
      </c>
      <c r="P37" s="13">
        <f t="shared" si="7"/>
        <v>0</v>
      </c>
      <c r="Q37" s="13">
        <f t="shared" si="8"/>
        <v>0</v>
      </c>
      <c r="S37" s="13" t="str">
        <f t="shared" si="9"/>
        <v>200mHz0m</v>
      </c>
    </row>
    <row r="38" spans="1:19" x14ac:dyDescent="0.25">
      <c r="A38" s="10">
        <v>0.5</v>
      </c>
      <c r="B38" s="7">
        <f t="shared" si="10"/>
        <v>0</v>
      </c>
      <c r="C38" s="7" t="str">
        <f t="shared" si="11"/>
        <v>m</v>
      </c>
      <c r="D38" s="7">
        <v>0</v>
      </c>
      <c r="E38" s="7">
        <v>0</v>
      </c>
      <c r="F38" s="7">
        <v>0</v>
      </c>
      <c r="G38" s="7">
        <v>0</v>
      </c>
      <c r="H38" s="8" t="s">
        <v>3</v>
      </c>
      <c r="I38" s="45"/>
      <c r="J38" s="11">
        <f t="shared" si="1"/>
        <v>500</v>
      </c>
      <c r="K38" s="11" t="str">
        <f t="shared" si="2"/>
        <v>mHz</v>
      </c>
      <c r="L38" s="12">
        <f t="shared" si="3"/>
        <v>0</v>
      </c>
      <c r="M38" s="12">
        <f t="shared" si="4"/>
        <v>1E-3</v>
      </c>
      <c r="N38" s="13">
        <f t="shared" si="5"/>
        <v>0</v>
      </c>
      <c r="O38" s="13">
        <f t="shared" si="6"/>
        <v>0</v>
      </c>
      <c r="P38" s="13">
        <f t="shared" si="7"/>
        <v>0</v>
      </c>
      <c r="Q38" s="13">
        <f t="shared" si="8"/>
        <v>0</v>
      </c>
      <c r="S38" s="13" t="str">
        <f t="shared" si="9"/>
        <v>500mHz0m</v>
      </c>
    </row>
    <row r="39" spans="1:19" x14ac:dyDescent="0.25">
      <c r="A39" s="10">
        <v>1</v>
      </c>
      <c r="B39" s="7">
        <f t="shared" si="10"/>
        <v>0</v>
      </c>
      <c r="C39" s="7" t="str">
        <f t="shared" si="11"/>
        <v>m</v>
      </c>
      <c r="D39" s="7">
        <v>0</v>
      </c>
      <c r="E39" s="7">
        <v>0</v>
      </c>
      <c r="F39" s="7">
        <v>0</v>
      </c>
      <c r="G39" s="7">
        <v>0</v>
      </c>
      <c r="H39" s="8" t="s">
        <v>3</v>
      </c>
      <c r="I39" s="45"/>
      <c r="J39" s="11">
        <f t="shared" si="1"/>
        <v>1</v>
      </c>
      <c r="K39" s="11" t="str">
        <f t="shared" si="2"/>
        <v>Hz</v>
      </c>
      <c r="L39" s="12">
        <f t="shared" si="3"/>
        <v>0</v>
      </c>
      <c r="M39" s="12">
        <f t="shared" si="4"/>
        <v>1E-3</v>
      </c>
      <c r="N39" s="13">
        <f t="shared" si="5"/>
        <v>0</v>
      </c>
      <c r="O39" s="13">
        <f t="shared" si="6"/>
        <v>0</v>
      </c>
      <c r="P39" s="13">
        <f t="shared" si="7"/>
        <v>0</v>
      </c>
      <c r="Q39" s="13">
        <f t="shared" si="8"/>
        <v>0</v>
      </c>
      <c r="S39" s="13" t="str">
        <f t="shared" si="9"/>
        <v>1Hz0m</v>
      </c>
    </row>
    <row r="40" spans="1:19" x14ac:dyDescent="0.25">
      <c r="A40" s="10">
        <v>2</v>
      </c>
      <c r="B40" s="7">
        <f t="shared" si="10"/>
        <v>0</v>
      </c>
      <c r="C40" s="7" t="str">
        <f t="shared" si="11"/>
        <v>m</v>
      </c>
      <c r="D40" s="7">
        <v>0</v>
      </c>
      <c r="E40" s="7">
        <v>0</v>
      </c>
      <c r="F40" s="7">
        <v>0</v>
      </c>
      <c r="G40" s="7">
        <v>0</v>
      </c>
      <c r="H40" s="8" t="s">
        <v>3</v>
      </c>
      <c r="I40" s="45"/>
      <c r="J40" s="11">
        <f t="shared" si="1"/>
        <v>2</v>
      </c>
      <c r="K40" s="11" t="str">
        <f t="shared" si="2"/>
        <v>Hz</v>
      </c>
      <c r="L40" s="12">
        <f t="shared" si="3"/>
        <v>0</v>
      </c>
      <c r="M40" s="12">
        <f t="shared" si="4"/>
        <v>1E-3</v>
      </c>
      <c r="N40" s="13">
        <f t="shared" si="5"/>
        <v>0</v>
      </c>
      <c r="O40" s="13">
        <f t="shared" si="6"/>
        <v>0</v>
      </c>
      <c r="P40" s="13">
        <f t="shared" si="7"/>
        <v>0</v>
      </c>
      <c r="Q40" s="13">
        <f t="shared" si="8"/>
        <v>0</v>
      </c>
      <c r="S40" s="13" t="str">
        <f t="shared" si="9"/>
        <v>2Hz0m</v>
      </c>
    </row>
    <row r="41" spans="1:19" x14ac:dyDescent="0.25">
      <c r="A41" s="10">
        <v>5</v>
      </c>
      <c r="B41" s="7">
        <f t="shared" si="10"/>
        <v>0</v>
      </c>
      <c r="C41" s="7" t="str">
        <f t="shared" si="11"/>
        <v>m</v>
      </c>
      <c r="D41" s="7">
        <v>0</v>
      </c>
      <c r="E41" s="7">
        <v>0</v>
      </c>
      <c r="F41" s="7">
        <v>0</v>
      </c>
      <c r="G41" s="7">
        <v>0</v>
      </c>
      <c r="H41" s="8" t="s">
        <v>3</v>
      </c>
      <c r="I41" s="45"/>
      <c r="J41" s="11">
        <f t="shared" si="1"/>
        <v>5</v>
      </c>
      <c r="K41" s="11" t="str">
        <f t="shared" si="2"/>
        <v>Hz</v>
      </c>
      <c r="L41" s="12">
        <f t="shared" si="3"/>
        <v>0</v>
      </c>
      <c r="M41" s="12">
        <f t="shared" si="4"/>
        <v>1E-3</v>
      </c>
      <c r="N41" s="13">
        <f t="shared" si="5"/>
        <v>0</v>
      </c>
      <c r="O41" s="13">
        <f t="shared" si="6"/>
        <v>0</v>
      </c>
      <c r="P41" s="13">
        <f t="shared" si="7"/>
        <v>0</v>
      </c>
      <c r="Q41" s="13">
        <f t="shared" si="8"/>
        <v>0</v>
      </c>
      <c r="S41" s="13" t="str">
        <f t="shared" si="9"/>
        <v>5Hz0m</v>
      </c>
    </row>
    <row r="42" spans="1:19" x14ac:dyDescent="0.25">
      <c r="A42" s="10">
        <v>10</v>
      </c>
      <c r="B42" s="7">
        <f t="shared" si="10"/>
        <v>0</v>
      </c>
      <c r="C42" s="7" t="str">
        <f t="shared" si="11"/>
        <v>m</v>
      </c>
      <c r="D42" s="7">
        <v>0</v>
      </c>
      <c r="E42" s="7">
        <v>0</v>
      </c>
      <c r="F42" s="7">
        <v>0</v>
      </c>
      <c r="G42" s="7">
        <v>0</v>
      </c>
      <c r="H42" s="8" t="s">
        <v>3</v>
      </c>
      <c r="I42" s="45"/>
      <c r="J42" s="11">
        <f t="shared" si="1"/>
        <v>10</v>
      </c>
      <c r="K42" s="11" t="str">
        <f t="shared" si="2"/>
        <v>Hz</v>
      </c>
      <c r="L42" s="12">
        <f t="shared" si="3"/>
        <v>0</v>
      </c>
      <c r="M42" s="12">
        <f t="shared" si="4"/>
        <v>1E-3</v>
      </c>
      <c r="N42" s="13">
        <f t="shared" si="5"/>
        <v>0</v>
      </c>
      <c r="O42" s="13">
        <f t="shared" si="6"/>
        <v>0</v>
      </c>
      <c r="P42" s="13">
        <f t="shared" si="7"/>
        <v>0</v>
      </c>
      <c r="Q42" s="13">
        <f t="shared" si="8"/>
        <v>0</v>
      </c>
      <c r="S42" s="13" t="str">
        <f t="shared" si="9"/>
        <v>10Hz0m</v>
      </c>
    </row>
    <row r="43" spans="1:19" x14ac:dyDescent="0.25">
      <c r="A43" s="10">
        <v>20</v>
      </c>
      <c r="B43" s="7">
        <f t="shared" si="10"/>
        <v>0</v>
      </c>
      <c r="C43" s="7" t="str">
        <f t="shared" si="11"/>
        <v>m</v>
      </c>
      <c r="D43" s="7">
        <v>0</v>
      </c>
      <c r="E43" s="7">
        <v>0</v>
      </c>
      <c r="F43" s="7">
        <v>0</v>
      </c>
      <c r="G43" s="7">
        <v>0</v>
      </c>
      <c r="H43" s="8" t="s">
        <v>3</v>
      </c>
      <c r="I43" s="45"/>
      <c r="J43" s="11">
        <f t="shared" si="1"/>
        <v>20</v>
      </c>
      <c r="K43" s="11" t="str">
        <f t="shared" si="2"/>
        <v>Hz</v>
      </c>
      <c r="L43" s="12">
        <f t="shared" si="3"/>
        <v>0</v>
      </c>
      <c r="M43" s="12">
        <f t="shared" si="4"/>
        <v>1E-3</v>
      </c>
      <c r="N43" s="13">
        <f t="shared" si="5"/>
        <v>0</v>
      </c>
      <c r="O43" s="13">
        <f t="shared" si="6"/>
        <v>0</v>
      </c>
      <c r="P43" s="13">
        <f t="shared" si="7"/>
        <v>0</v>
      </c>
      <c r="Q43" s="13">
        <f t="shared" si="8"/>
        <v>0</v>
      </c>
      <c r="S43" s="13" t="str">
        <f t="shared" si="9"/>
        <v>20Hz0m</v>
      </c>
    </row>
    <row r="44" spans="1:19" x14ac:dyDescent="0.25">
      <c r="A44" s="10">
        <v>50</v>
      </c>
      <c r="B44" s="7">
        <f t="shared" si="10"/>
        <v>0</v>
      </c>
      <c r="C44" s="7" t="str">
        <f t="shared" si="11"/>
        <v>m</v>
      </c>
      <c r="D44" s="7">
        <v>0</v>
      </c>
      <c r="E44" s="7">
        <v>0</v>
      </c>
      <c r="F44" s="7">
        <v>0</v>
      </c>
      <c r="G44" s="7">
        <v>0</v>
      </c>
      <c r="H44" s="8" t="s">
        <v>3</v>
      </c>
      <c r="I44" s="45"/>
      <c r="J44" s="11">
        <f t="shared" si="1"/>
        <v>50</v>
      </c>
      <c r="K44" s="11" t="str">
        <f t="shared" si="2"/>
        <v>Hz</v>
      </c>
      <c r="L44" s="12">
        <f t="shared" si="3"/>
        <v>0</v>
      </c>
      <c r="M44" s="12">
        <f t="shared" si="4"/>
        <v>1E-3</v>
      </c>
      <c r="N44" s="13">
        <f t="shared" si="5"/>
        <v>0</v>
      </c>
      <c r="O44" s="13">
        <f t="shared" si="6"/>
        <v>0</v>
      </c>
      <c r="P44" s="13">
        <f t="shared" si="7"/>
        <v>0</v>
      </c>
      <c r="Q44" s="13">
        <f t="shared" si="8"/>
        <v>0</v>
      </c>
      <c r="S44" s="13" t="str">
        <f t="shared" si="9"/>
        <v>50Hz0m</v>
      </c>
    </row>
    <row r="45" spans="1:19" x14ac:dyDescent="0.25">
      <c r="A45" s="10">
        <v>100</v>
      </c>
      <c r="B45" s="7">
        <f t="shared" si="10"/>
        <v>0</v>
      </c>
      <c r="C45" s="7" t="str">
        <f t="shared" si="11"/>
        <v>m</v>
      </c>
      <c r="D45" s="7">
        <v>0</v>
      </c>
      <c r="E45" s="7">
        <v>0</v>
      </c>
      <c r="F45" s="7">
        <v>0</v>
      </c>
      <c r="G45" s="7">
        <v>0</v>
      </c>
      <c r="H45" s="8" t="s">
        <v>3</v>
      </c>
      <c r="I45" s="45"/>
      <c r="J45" s="11">
        <f t="shared" si="1"/>
        <v>100</v>
      </c>
      <c r="K45" s="11" t="str">
        <f t="shared" si="2"/>
        <v>Hz</v>
      </c>
      <c r="L45" s="12">
        <f t="shared" si="3"/>
        <v>0</v>
      </c>
      <c r="M45" s="12">
        <f t="shared" si="4"/>
        <v>1E-3</v>
      </c>
      <c r="N45" s="13">
        <f t="shared" si="5"/>
        <v>0</v>
      </c>
      <c r="O45" s="13">
        <f t="shared" si="6"/>
        <v>0</v>
      </c>
      <c r="P45" s="13">
        <f t="shared" si="7"/>
        <v>0</v>
      </c>
      <c r="Q45" s="13">
        <f t="shared" si="8"/>
        <v>0</v>
      </c>
      <c r="S45" s="13" t="str">
        <f t="shared" si="9"/>
        <v>100Hz0m</v>
      </c>
    </row>
    <row r="46" spans="1:19" x14ac:dyDescent="0.25">
      <c r="A46" s="10">
        <v>200</v>
      </c>
      <c r="B46" s="7">
        <f t="shared" si="10"/>
        <v>0</v>
      </c>
      <c r="C46" s="7" t="str">
        <f t="shared" si="11"/>
        <v>m</v>
      </c>
      <c r="D46" s="7">
        <v>0</v>
      </c>
      <c r="E46" s="7">
        <v>0</v>
      </c>
      <c r="F46" s="7">
        <v>0</v>
      </c>
      <c r="G46" s="7">
        <v>0</v>
      </c>
      <c r="H46" s="8" t="s">
        <v>3</v>
      </c>
      <c r="I46" s="45"/>
      <c r="J46" s="11">
        <f t="shared" si="1"/>
        <v>200</v>
      </c>
      <c r="K46" s="11" t="str">
        <f t="shared" si="2"/>
        <v>Hz</v>
      </c>
      <c r="L46" s="12">
        <f t="shared" si="3"/>
        <v>0</v>
      </c>
      <c r="M46" s="12">
        <f t="shared" si="4"/>
        <v>1E-3</v>
      </c>
      <c r="N46" s="13">
        <f t="shared" si="5"/>
        <v>0</v>
      </c>
      <c r="O46" s="13">
        <f t="shared" si="6"/>
        <v>0</v>
      </c>
      <c r="P46" s="13">
        <f t="shared" si="7"/>
        <v>0</v>
      </c>
      <c r="Q46" s="13">
        <f t="shared" si="8"/>
        <v>0</v>
      </c>
      <c r="S46" s="13" t="str">
        <f t="shared" si="9"/>
        <v>200Hz0m</v>
      </c>
    </row>
    <row r="47" spans="1:19" x14ac:dyDescent="0.25">
      <c r="A47" s="10">
        <v>500</v>
      </c>
      <c r="B47" s="7">
        <f t="shared" si="10"/>
        <v>0</v>
      </c>
      <c r="C47" s="7" t="str">
        <f t="shared" si="11"/>
        <v>m</v>
      </c>
      <c r="D47" s="7">
        <v>0</v>
      </c>
      <c r="E47" s="7">
        <v>0</v>
      </c>
      <c r="F47" s="7">
        <v>0</v>
      </c>
      <c r="G47" s="7">
        <v>0</v>
      </c>
      <c r="H47" s="8" t="s">
        <v>3</v>
      </c>
      <c r="I47" s="45"/>
      <c r="J47" s="11">
        <f t="shared" si="1"/>
        <v>500</v>
      </c>
      <c r="K47" s="11" t="str">
        <f t="shared" si="2"/>
        <v>Hz</v>
      </c>
      <c r="L47" s="12">
        <f t="shared" si="3"/>
        <v>0</v>
      </c>
      <c r="M47" s="12">
        <f t="shared" si="4"/>
        <v>1E-3</v>
      </c>
      <c r="N47" s="13">
        <f t="shared" si="5"/>
        <v>0</v>
      </c>
      <c r="O47" s="13">
        <f t="shared" si="6"/>
        <v>0</v>
      </c>
      <c r="P47" s="13">
        <f t="shared" si="7"/>
        <v>0</v>
      </c>
      <c r="Q47" s="13">
        <f t="shared" si="8"/>
        <v>0</v>
      </c>
      <c r="S47" s="13" t="str">
        <f t="shared" si="9"/>
        <v>500Hz0m</v>
      </c>
    </row>
    <row r="48" spans="1:19" x14ac:dyDescent="0.25">
      <c r="A48" s="10">
        <v>1000</v>
      </c>
      <c r="B48" s="7">
        <f t="shared" si="10"/>
        <v>0</v>
      </c>
      <c r="C48" s="7" t="str">
        <f t="shared" si="11"/>
        <v>m</v>
      </c>
      <c r="D48" s="7">
        <v>0</v>
      </c>
      <c r="E48" s="7">
        <v>0</v>
      </c>
      <c r="F48" s="7">
        <v>0</v>
      </c>
      <c r="G48" s="7">
        <v>0</v>
      </c>
      <c r="H48" s="8" t="s">
        <v>3</v>
      </c>
      <c r="I48" s="45"/>
      <c r="J48" s="11">
        <f t="shared" si="1"/>
        <v>1</v>
      </c>
      <c r="K48" s="11" t="str">
        <f t="shared" si="2"/>
        <v>kHz</v>
      </c>
      <c r="L48" s="12">
        <f t="shared" si="3"/>
        <v>0</v>
      </c>
      <c r="M48" s="12">
        <f t="shared" si="4"/>
        <v>1E-3</v>
      </c>
      <c r="N48" s="13">
        <f t="shared" si="5"/>
        <v>0</v>
      </c>
      <c r="O48" s="13">
        <f t="shared" si="6"/>
        <v>0</v>
      </c>
      <c r="P48" s="13">
        <f t="shared" si="7"/>
        <v>0</v>
      </c>
      <c r="Q48" s="13">
        <f t="shared" si="8"/>
        <v>0</v>
      </c>
      <c r="S48" s="13" t="str">
        <f t="shared" si="9"/>
        <v>1kHz0m</v>
      </c>
    </row>
    <row r="49" spans="1:19" x14ac:dyDescent="0.25">
      <c r="A49" s="10">
        <v>2000</v>
      </c>
      <c r="B49" s="7">
        <f t="shared" si="10"/>
        <v>0</v>
      </c>
      <c r="C49" s="7" t="str">
        <f t="shared" si="11"/>
        <v>m</v>
      </c>
      <c r="D49" s="7">
        <v>0</v>
      </c>
      <c r="E49" s="7">
        <v>0</v>
      </c>
      <c r="F49" s="7">
        <v>0</v>
      </c>
      <c r="G49" s="7">
        <v>0</v>
      </c>
      <c r="H49" s="8" t="s">
        <v>3</v>
      </c>
      <c r="I49" s="45"/>
      <c r="J49" s="11">
        <f t="shared" si="1"/>
        <v>2</v>
      </c>
      <c r="K49" s="11" t="str">
        <f t="shared" si="2"/>
        <v>kHz</v>
      </c>
      <c r="L49" s="12">
        <f t="shared" si="3"/>
        <v>0</v>
      </c>
      <c r="M49" s="12">
        <f t="shared" si="4"/>
        <v>1E-3</v>
      </c>
      <c r="N49" s="13">
        <f t="shared" si="5"/>
        <v>0</v>
      </c>
      <c r="O49" s="13">
        <f t="shared" si="6"/>
        <v>0</v>
      </c>
      <c r="P49" s="13">
        <f t="shared" si="7"/>
        <v>0</v>
      </c>
      <c r="Q49" s="13">
        <f t="shared" si="8"/>
        <v>0</v>
      </c>
      <c r="S49" s="13" t="str">
        <f t="shared" si="9"/>
        <v>2kHz0m</v>
      </c>
    </row>
    <row r="50" spans="1:19" x14ac:dyDescent="0.25">
      <c r="A50" s="10">
        <v>5000</v>
      </c>
      <c r="B50" s="7">
        <f t="shared" si="10"/>
        <v>0</v>
      </c>
      <c r="C50" s="7" t="str">
        <f t="shared" si="11"/>
        <v>m</v>
      </c>
      <c r="D50" s="7">
        <v>0</v>
      </c>
      <c r="E50" s="7">
        <v>0</v>
      </c>
      <c r="F50" s="7">
        <v>0</v>
      </c>
      <c r="G50" s="7">
        <v>0</v>
      </c>
      <c r="H50" s="8" t="s">
        <v>3</v>
      </c>
      <c r="I50" s="45"/>
      <c r="J50" s="11">
        <f t="shared" si="1"/>
        <v>5</v>
      </c>
      <c r="K50" s="11" t="str">
        <f t="shared" si="2"/>
        <v>kHz</v>
      </c>
      <c r="L50" s="12">
        <f t="shared" si="3"/>
        <v>0</v>
      </c>
      <c r="M50" s="12">
        <f t="shared" si="4"/>
        <v>1E-3</v>
      </c>
      <c r="N50" s="13">
        <f t="shared" si="5"/>
        <v>0</v>
      </c>
      <c r="O50" s="13">
        <f t="shared" si="6"/>
        <v>0</v>
      </c>
      <c r="P50" s="13">
        <f t="shared" si="7"/>
        <v>0</v>
      </c>
      <c r="Q50" s="13">
        <f t="shared" si="8"/>
        <v>0</v>
      </c>
      <c r="S50" s="13" t="str">
        <f t="shared" si="9"/>
        <v>5kHz0m</v>
      </c>
    </row>
    <row r="51" spans="1:19" ht="21.75" customHeight="1" x14ac:dyDescent="0.25">
      <c r="A51" s="10">
        <f>A33</f>
        <v>0.01</v>
      </c>
      <c r="B51" s="7">
        <v>1</v>
      </c>
      <c r="C51" s="7" t="s">
        <v>3</v>
      </c>
      <c r="D51" s="7">
        <v>1.0001312293130296</v>
      </c>
      <c r="E51" s="7">
        <v>1.0000000000000001E-5</v>
      </c>
      <c r="F51" s="7">
        <v>-7.1567727015480533E-5</v>
      </c>
      <c r="G51" s="7">
        <v>5.0000000000000002E-5</v>
      </c>
      <c r="H51" s="8" t="s">
        <v>3</v>
      </c>
      <c r="I51" s="45"/>
      <c r="J51" s="11">
        <f t="shared" si="1"/>
        <v>10</v>
      </c>
      <c r="K51" s="11" t="str">
        <f t="shared" si="2"/>
        <v>mHz</v>
      </c>
      <c r="L51" s="12">
        <f t="shared" si="3"/>
        <v>1E-3</v>
      </c>
      <c r="M51" s="12">
        <f t="shared" si="4"/>
        <v>1E-3</v>
      </c>
      <c r="N51" s="13">
        <f t="shared" si="5"/>
        <v>1.0001312293130295E-3</v>
      </c>
      <c r="O51" s="13">
        <f t="shared" si="6"/>
        <v>1E-8</v>
      </c>
      <c r="P51" s="13">
        <f t="shared" si="7"/>
        <v>-7.1567727015480531E-8</v>
      </c>
      <c r="Q51" s="13">
        <f t="shared" si="8"/>
        <v>5.0000000000000004E-8</v>
      </c>
      <c r="S51" s="13" t="str">
        <f t="shared" si="9"/>
        <v>10mHz1m</v>
      </c>
    </row>
    <row r="52" spans="1:19" x14ac:dyDescent="0.25">
      <c r="A52" s="10">
        <f t="shared" ref="A52:A115" si="12">A34</f>
        <v>0.02</v>
      </c>
      <c r="B52" s="7">
        <f>B51</f>
        <v>1</v>
      </c>
      <c r="C52" s="7" t="str">
        <f>C51</f>
        <v>m</v>
      </c>
      <c r="D52" s="7">
        <v>0.99999559997597387</v>
      </c>
      <c r="E52" s="7">
        <v>1.0000000000000001E-5</v>
      </c>
      <c r="F52" s="7">
        <v>-1.3225288949418834E-4</v>
      </c>
      <c r="G52" s="7">
        <v>5.0000000000000002E-5</v>
      </c>
      <c r="H52" s="8" t="s">
        <v>3</v>
      </c>
      <c r="I52" s="45"/>
      <c r="J52" s="11">
        <f t="shared" si="1"/>
        <v>20</v>
      </c>
      <c r="K52" s="11" t="str">
        <f t="shared" si="2"/>
        <v>mHz</v>
      </c>
      <c r="L52" s="12">
        <f t="shared" si="3"/>
        <v>1E-3</v>
      </c>
      <c r="M52" s="12">
        <f t="shared" si="4"/>
        <v>1E-3</v>
      </c>
      <c r="N52" s="13">
        <f t="shared" si="5"/>
        <v>9.999955999759739E-4</v>
      </c>
      <c r="O52" s="13">
        <f t="shared" si="6"/>
        <v>1E-8</v>
      </c>
      <c r="P52" s="13">
        <f t="shared" si="7"/>
        <v>-1.3225288949418833E-7</v>
      </c>
      <c r="Q52" s="13">
        <f t="shared" si="8"/>
        <v>5.0000000000000004E-8</v>
      </c>
      <c r="S52" s="13" t="str">
        <f t="shared" si="9"/>
        <v>20mHz1m</v>
      </c>
    </row>
    <row r="53" spans="1:19" x14ac:dyDescent="0.25">
      <c r="A53" s="10">
        <f t="shared" si="12"/>
        <v>0.05</v>
      </c>
      <c r="B53" s="7">
        <f t="shared" ref="B53:B68" si="13">B52</f>
        <v>1</v>
      </c>
      <c r="C53" s="7" t="str">
        <f t="shared" ref="C53:C68" si="14">C52</f>
        <v>m</v>
      </c>
      <c r="D53" s="7">
        <v>0.99993407042643967</v>
      </c>
      <c r="E53" s="7">
        <v>1.0000000000000001E-5</v>
      </c>
      <c r="F53" s="7">
        <v>-8.1888234041135972E-5</v>
      </c>
      <c r="G53" s="7">
        <v>5.0000000000000002E-5</v>
      </c>
      <c r="H53" s="8" t="s">
        <v>3</v>
      </c>
      <c r="I53" s="45"/>
      <c r="J53" s="11">
        <f t="shared" si="1"/>
        <v>50</v>
      </c>
      <c r="K53" s="11" t="str">
        <f t="shared" si="2"/>
        <v>mHz</v>
      </c>
      <c r="L53" s="12">
        <f t="shared" si="3"/>
        <v>1E-3</v>
      </c>
      <c r="M53" s="12">
        <f t="shared" si="4"/>
        <v>1E-3</v>
      </c>
      <c r="N53" s="13">
        <f t="shared" si="5"/>
        <v>9.999340704264397E-4</v>
      </c>
      <c r="O53" s="13">
        <f t="shared" si="6"/>
        <v>1E-8</v>
      </c>
      <c r="P53" s="13">
        <f t="shared" si="7"/>
        <v>-8.188823404113597E-8</v>
      </c>
      <c r="Q53" s="13">
        <f t="shared" si="8"/>
        <v>5.0000000000000004E-8</v>
      </c>
      <c r="S53" s="13" t="str">
        <f t="shared" si="9"/>
        <v>50mHz1m</v>
      </c>
    </row>
    <row r="54" spans="1:19" x14ac:dyDescent="0.25">
      <c r="A54" s="10">
        <f t="shared" si="12"/>
        <v>0.1</v>
      </c>
      <c r="B54" s="7">
        <f t="shared" si="13"/>
        <v>1</v>
      </c>
      <c r="C54" s="7" t="str">
        <f t="shared" si="14"/>
        <v>m</v>
      </c>
      <c r="D54" s="7">
        <v>1.0000742115529313</v>
      </c>
      <c r="E54" s="7">
        <v>1.0000000000000001E-5</v>
      </c>
      <c r="F54" s="7">
        <v>-9.235521381370347E-5</v>
      </c>
      <c r="G54" s="7">
        <v>5.0000000000000002E-5</v>
      </c>
      <c r="H54" s="8" t="s">
        <v>3</v>
      </c>
      <c r="I54" s="45"/>
      <c r="J54" s="11">
        <f t="shared" si="1"/>
        <v>100</v>
      </c>
      <c r="K54" s="11" t="str">
        <f t="shared" si="2"/>
        <v>mHz</v>
      </c>
      <c r="L54" s="12">
        <f t="shared" si="3"/>
        <v>1E-3</v>
      </c>
      <c r="M54" s="12">
        <f t="shared" si="4"/>
        <v>1E-3</v>
      </c>
      <c r="N54" s="13">
        <f t="shared" si="5"/>
        <v>1.0000742115529313E-3</v>
      </c>
      <c r="O54" s="13">
        <f t="shared" si="6"/>
        <v>1E-8</v>
      </c>
      <c r="P54" s="13">
        <f t="shared" si="7"/>
        <v>-9.2355213813703472E-8</v>
      </c>
      <c r="Q54" s="13">
        <f t="shared" si="8"/>
        <v>5.0000000000000004E-8</v>
      </c>
      <c r="S54" s="13" t="str">
        <f t="shared" si="9"/>
        <v>100mHz1m</v>
      </c>
    </row>
    <row r="55" spans="1:19" x14ac:dyDescent="0.25">
      <c r="A55" s="10">
        <f t="shared" si="12"/>
        <v>0.2</v>
      </c>
      <c r="B55" s="7">
        <f t="shared" si="13"/>
        <v>1</v>
      </c>
      <c r="C55" s="7" t="str">
        <f t="shared" si="14"/>
        <v>m</v>
      </c>
      <c r="D55" s="7">
        <v>1.0000245811457129</v>
      </c>
      <c r="E55" s="7">
        <v>1.0000000000000001E-5</v>
      </c>
      <c r="F55" s="7">
        <v>6.4289437604129901E-5</v>
      </c>
      <c r="G55" s="7">
        <v>5.0000000000000002E-5</v>
      </c>
      <c r="H55" s="8" t="s">
        <v>3</v>
      </c>
      <c r="I55" s="45"/>
      <c r="J55" s="11">
        <f t="shared" si="1"/>
        <v>200</v>
      </c>
      <c r="K55" s="11" t="str">
        <f t="shared" si="2"/>
        <v>mHz</v>
      </c>
      <c r="L55" s="12">
        <f t="shared" si="3"/>
        <v>1E-3</v>
      </c>
      <c r="M55" s="12">
        <f t="shared" si="4"/>
        <v>1E-3</v>
      </c>
      <c r="N55" s="13">
        <f t="shared" si="5"/>
        <v>1.0000245811457129E-3</v>
      </c>
      <c r="O55" s="13">
        <f t="shared" si="6"/>
        <v>1E-8</v>
      </c>
      <c r="P55" s="13">
        <f t="shared" si="7"/>
        <v>6.4289437604129902E-8</v>
      </c>
      <c r="Q55" s="13">
        <f t="shared" si="8"/>
        <v>5.0000000000000004E-8</v>
      </c>
      <c r="S55" s="13" t="str">
        <f t="shared" si="9"/>
        <v>200mHz1m</v>
      </c>
    </row>
    <row r="56" spans="1:19" x14ac:dyDescent="0.25">
      <c r="A56" s="10">
        <f t="shared" si="12"/>
        <v>0.5</v>
      </c>
      <c r="B56" s="7">
        <f t="shared" si="13"/>
        <v>1</v>
      </c>
      <c r="C56" s="7" t="str">
        <f t="shared" si="14"/>
        <v>m</v>
      </c>
      <c r="D56" s="7">
        <v>1.0000510830676832</v>
      </c>
      <c r="E56" s="7">
        <v>1.0000000000000001E-5</v>
      </c>
      <c r="F56" s="7">
        <v>1.5698418417119228E-4</v>
      </c>
      <c r="G56" s="7">
        <v>5.0000000000000002E-5</v>
      </c>
      <c r="H56" s="8" t="s">
        <v>3</v>
      </c>
      <c r="I56" s="45"/>
      <c r="J56" s="11">
        <f t="shared" si="1"/>
        <v>500</v>
      </c>
      <c r="K56" s="11" t="str">
        <f t="shared" si="2"/>
        <v>mHz</v>
      </c>
      <c r="L56" s="12">
        <f t="shared" si="3"/>
        <v>1E-3</v>
      </c>
      <c r="M56" s="12">
        <f t="shared" si="4"/>
        <v>1E-3</v>
      </c>
      <c r="N56" s="13">
        <f t="shared" si="5"/>
        <v>1.0000510830676832E-3</v>
      </c>
      <c r="O56" s="13">
        <f t="shared" si="6"/>
        <v>1E-8</v>
      </c>
      <c r="P56" s="13">
        <f t="shared" si="7"/>
        <v>1.5698418417119227E-7</v>
      </c>
      <c r="Q56" s="13">
        <f t="shared" si="8"/>
        <v>5.0000000000000004E-8</v>
      </c>
      <c r="S56" s="13" t="str">
        <f t="shared" si="9"/>
        <v>500mHz1m</v>
      </c>
    </row>
    <row r="57" spans="1:19" x14ac:dyDescent="0.25">
      <c r="A57" s="10">
        <f t="shared" si="12"/>
        <v>1</v>
      </c>
      <c r="B57" s="7">
        <f t="shared" si="13"/>
        <v>1</v>
      </c>
      <c r="C57" s="7" t="str">
        <f t="shared" si="14"/>
        <v>m</v>
      </c>
      <c r="D57" s="7">
        <v>1.0001873031061916</v>
      </c>
      <c r="E57" s="7">
        <v>1.0000000000000001E-5</v>
      </c>
      <c r="F57" s="7">
        <v>-1.4964819297748993E-5</v>
      </c>
      <c r="G57" s="7">
        <v>5.0000000000000002E-5</v>
      </c>
      <c r="H57" s="8" t="s">
        <v>3</v>
      </c>
      <c r="I57" s="45"/>
      <c r="J57" s="11">
        <f t="shared" si="1"/>
        <v>1</v>
      </c>
      <c r="K57" s="11" t="str">
        <f t="shared" si="2"/>
        <v>Hz</v>
      </c>
      <c r="L57" s="12">
        <f t="shared" si="3"/>
        <v>1E-3</v>
      </c>
      <c r="M57" s="12">
        <f t="shared" si="4"/>
        <v>1E-3</v>
      </c>
      <c r="N57" s="13">
        <f t="shared" si="5"/>
        <v>1.0001873031061917E-3</v>
      </c>
      <c r="O57" s="13">
        <f t="shared" si="6"/>
        <v>1E-8</v>
      </c>
      <c r="P57" s="13">
        <f t="shared" si="7"/>
        <v>-1.4964819297748992E-8</v>
      </c>
      <c r="Q57" s="13">
        <f t="shared" si="8"/>
        <v>5.0000000000000004E-8</v>
      </c>
      <c r="S57" s="13" t="str">
        <f t="shared" si="9"/>
        <v>1Hz1m</v>
      </c>
    </row>
    <row r="58" spans="1:19" x14ac:dyDescent="0.25">
      <c r="A58" s="10">
        <f t="shared" si="12"/>
        <v>2</v>
      </c>
      <c r="B58" s="7">
        <f t="shared" si="13"/>
        <v>1</v>
      </c>
      <c r="C58" s="7" t="str">
        <f t="shared" si="14"/>
        <v>m</v>
      </c>
      <c r="D58" s="7">
        <v>0.9999157339697553</v>
      </c>
      <c r="E58" s="7">
        <v>1.0000000000000001E-5</v>
      </c>
      <c r="F58" s="7">
        <v>-1.768498317098446E-4</v>
      </c>
      <c r="G58" s="7">
        <v>5.0000000000000002E-5</v>
      </c>
      <c r="H58" s="8" t="s">
        <v>3</v>
      </c>
      <c r="I58" s="45"/>
      <c r="J58" s="11">
        <f t="shared" si="1"/>
        <v>2</v>
      </c>
      <c r="K58" s="11" t="str">
        <f t="shared" si="2"/>
        <v>Hz</v>
      </c>
      <c r="L58" s="12">
        <f t="shared" si="3"/>
        <v>1E-3</v>
      </c>
      <c r="M58" s="12">
        <f t="shared" si="4"/>
        <v>1E-3</v>
      </c>
      <c r="N58" s="13">
        <f t="shared" si="5"/>
        <v>9.9991573396975529E-4</v>
      </c>
      <c r="O58" s="13">
        <f t="shared" si="6"/>
        <v>1E-8</v>
      </c>
      <c r="P58" s="13">
        <f t="shared" si="7"/>
        <v>-1.768498317098446E-7</v>
      </c>
      <c r="Q58" s="13">
        <f t="shared" si="8"/>
        <v>5.0000000000000004E-8</v>
      </c>
      <c r="S58" s="13" t="str">
        <f t="shared" si="9"/>
        <v>2Hz1m</v>
      </c>
    </row>
    <row r="59" spans="1:19" x14ac:dyDescent="0.25">
      <c r="A59" s="10">
        <f t="shared" si="12"/>
        <v>5</v>
      </c>
      <c r="B59" s="7">
        <f t="shared" si="13"/>
        <v>1</v>
      </c>
      <c r="C59" s="7" t="str">
        <f t="shared" si="14"/>
        <v>m</v>
      </c>
      <c r="D59" s="7">
        <v>1.0000690055238037</v>
      </c>
      <c r="E59" s="7">
        <v>1.0000000000000001E-5</v>
      </c>
      <c r="F59" s="7">
        <v>1.9580125386236736E-4</v>
      </c>
      <c r="G59" s="7">
        <v>5.0000000000000002E-5</v>
      </c>
      <c r="H59" s="8" t="s">
        <v>3</v>
      </c>
      <c r="I59" s="45"/>
      <c r="J59" s="11">
        <f t="shared" si="1"/>
        <v>5</v>
      </c>
      <c r="K59" s="11" t="str">
        <f t="shared" si="2"/>
        <v>Hz</v>
      </c>
      <c r="L59" s="12">
        <f t="shared" si="3"/>
        <v>1E-3</v>
      </c>
      <c r="M59" s="12">
        <f t="shared" si="4"/>
        <v>1E-3</v>
      </c>
      <c r="N59" s="13">
        <f t="shared" si="5"/>
        <v>1.0000690055238038E-3</v>
      </c>
      <c r="O59" s="13">
        <f t="shared" si="6"/>
        <v>1E-8</v>
      </c>
      <c r="P59" s="13">
        <f t="shared" si="7"/>
        <v>1.9580125386236735E-7</v>
      </c>
      <c r="Q59" s="13">
        <f t="shared" si="8"/>
        <v>5.0000000000000004E-8</v>
      </c>
      <c r="S59" s="13" t="str">
        <f t="shared" si="9"/>
        <v>5Hz1m</v>
      </c>
    </row>
    <row r="60" spans="1:19" x14ac:dyDescent="0.25">
      <c r="A60" s="10">
        <f t="shared" si="12"/>
        <v>10</v>
      </c>
      <c r="B60" s="7">
        <f t="shared" si="13"/>
        <v>1</v>
      </c>
      <c r="C60" s="7" t="str">
        <f t="shared" si="14"/>
        <v>m</v>
      </c>
      <c r="D60" s="7">
        <v>1.0001867584924098</v>
      </c>
      <c r="E60" s="7">
        <v>1.0000000000000001E-5</v>
      </c>
      <c r="F60" s="7">
        <v>1.4427432814896032E-4</v>
      </c>
      <c r="G60" s="7">
        <v>5.0000000000000002E-5</v>
      </c>
      <c r="H60" s="8" t="s">
        <v>3</v>
      </c>
      <c r="I60" s="45"/>
      <c r="J60" s="11">
        <f t="shared" si="1"/>
        <v>10</v>
      </c>
      <c r="K60" s="11" t="str">
        <f t="shared" si="2"/>
        <v>Hz</v>
      </c>
      <c r="L60" s="12">
        <f t="shared" si="3"/>
        <v>1E-3</v>
      </c>
      <c r="M60" s="12">
        <f t="shared" si="4"/>
        <v>1E-3</v>
      </c>
      <c r="N60" s="13">
        <f t="shared" si="5"/>
        <v>1.0001867584924099E-3</v>
      </c>
      <c r="O60" s="13">
        <f t="shared" si="6"/>
        <v>1E-8</v>
      </c>
      <c r="P60" s="13">
        <f t="shared" si="7"/>
        <v>1.4427432814896034E-7</v>
      </c>
      <c r="Q60" s="13">
        <f t="shared" si="8"/>
        <v>5.0000000000000004E-8</v>
      </c>
      <c r="S60" s="13" t="str">
        <f t="shared" si="9"/>
        <v>10Hz1m</v>
      </c>
    </row>
    <row r="61" spans="1:19" x14ac:dyDescent="0.25">
      <c r="A61" s="10">
        <f t="shared" si="12"/>
        <v>20</v>
      </c>
      <c r="B61" s="7">
        <f t="shared" si="13"/>
        <v>1</v>
      </c>
      <c r="C61" s="7" t="str">
        <f t="shared" si="14"/>
        <v>m</v>
      </c>
      <c r="D61" s="7">
        <v>1.0000573070164396</v>
      </c>
      <c r="E61" s="7">
        <v>1.0000000000000001E-5</v>
      </c>
      <c r="F61" s="7">
        <v>1.5312946337684254E-4</v>
      </c>
      <c r="G61" s="7">
        <v>5.0000000000000002E-5</v>
      </c>
      <c r="H61" s="8" t="s">
        <v>3</v>
      </c>
      <c r="I61" s="45"/>
      <c r="J61" s="11">
        <f t="shared" si="1"/>
        <v>20</v>
      </c>
      <c r="K61" s="11" t="str">
        <f t="shared" si="2"/>
        <v>Hz</v>
      </c>
      <c r="L61" s="12">
        <f t="shared" si="3"/>
        <v>1E-3</v>
      </c>
      <c r="M61" s="12">
        <f t="shared" si="4"/>
        <v>1E-3</v>
      </c>
      <c r="N61" s="13">
        <f t="shared" si="5"/>
        <v>1.0000573070164396E-3</v>
      </c>
      <c r="O61" s="13">
        <f t="shared" si="6"/>
        <v>1E-8</v>
      </c>
      <c r="P61" s="13">
        <f t="shared" si="7"/>
        <v>1.5312946337684256E-7</v>
      </c>
      <c r="Q61" s="13">
        <f t="shared" si="8"/>
        <v>5.0000000000000004E-8</v>
      </c>
      <c r="S61" s="13" t="str">
        <f t="shared" si="9"/>
        <v>20Hz1m</v>
      </c>
    </row>
    <row r="62" spans="1:19" x14ac:dyDescent="0.25">
      <c r="A62" s="10">
        <f t="shared" si="12"/>
        <v>50</v>
      </c>
      <c r="B62" s="7">
        <f t="shared" si="13"/>
        <v>1</v>
      </c>
      <c r="C62" s="7" t="str">
        <f t="shared" si="14"/>
        <v>m</v>
      </c>
      <c r="D62" s="7">
        <v>1.0000715246927803</v>
      </c>
      <c r="E62" s="7">
        <v>1.0000000000000001E-5</v>
      </c>
      <c r="F62" s="7">
        <v>3.4996453346554011E-4</v>
      </c>
      <c r="G62" s="7">
        <v>5.0000000000000002E-5</v>
      </c>
      <c r="H62" s="8" t="s">
        <v>3</v>
      </c>
      <c r="I62" s="45"/>
      <c r="J62" s="11">
        <f t="shared" si="1"/>
        <v>50</v>
      </c>
      <c r="K62" s="11" t="str">
        <f t="shared" si="2"/>
        <v>Hz</v>
      </c>
      <c r="L62" s="12">
        <f t="shared" si="3"/>
        <v>1E-3</v>
      </c>
      <c r="M62" s="12">
        <f t="shared" si="4"/>
        <v>1E-3</v>
      </c>
      <c r="N62" s="13">
        <f t="shared" si="5"/>
        <v>1.0000715246927803E-3</v>
      </c>
      <c r="O62" s="13">
        <f t="shared" si="6"/>
        <v>1E-8</v>
      </c>
      <c r="P62" s="13">
        <f t="shared" si="7"/>
        <v>3.4996453346554013E-7</v>
      </c>
      <c r="Q62" s="13">
        <f t="shared" si="8"/>
        <v>5.0000000000000004E-8</v>
      </c>
      <c r="S62" s="13" t="str">
        <f t="shared" si="9"/>
        <v>50Hz1m</v>
      </c>
    </row>
    <row r="63" spans="1:19" x14ac:dyDescent="0.25">
      <c r="A63" s="10">
        <f t="shared" si="12"/>
        <v>100</v>
      </c>
      <c r="B63" s="7">
        <f t="shared" si="13"/>
        <v>1</v>
      </c>
      <c r="C63" s="7" t="str">
        <f t="shared" si="14"/>
        <v>m</v>
      </c>
      <c r="D63" s="7">
        <v>1.000264966368472</v>
      </c>
      <c r="E63" s="7">
        <v>1.0000000000000001E-5</v>
      </c>
      <c r="F63" s="7">
        <v>9.0588935951600074E-4</v>
      </c>
      <c r="G63" s="7">
        <v>5.0000000000000002E-5</v>
      </c>
      <c r="H63" s="8" t="s">
        <v>3</v>
      </c>
      <c r="I63" s="45"/>
      <c r="J63" s="11">
        <f t="shared" si="1"/>
        <v>100</v>
      </c>
      <c r="K63" s="11" t="str">
        <f t="shared" si="2"/>
        <v>Hz</v>
      </c>
      <c r="L63" s="12">
        <f t="shared" si="3"/>
        <v>1E-3</v>
      </c>
      <c r="M63" s="12">
        <f t="shared" si="4"/>
        <v>1E-3</v>
      </c>
      <c r="N63" s="13">
        <f t="shared" si="5"/>
        <v>1.0002649663684721E-3</v>
      </c>
      <c r="O63" s="13">
        <f t="shared" si="6"/>
        <v>1E-8</v>
      </c>
      <c r="P63" s="13">
        <f t="shared" si="7"/>
        <v>9.0588935951600074E-7</v>
      </c>
      <c r="Q63" s="13">
        <f t="shared" si="8"/>
        <v>5.0000000000000004E-8</v>
      </c>
      <c r="S63" s="13" t="str">
        <f t="shared" si="9"/>
        <v>100Hz1m</v>
      </c>
    </row>
    <row r="64" spans="1:19" x14ac:dyDescent="0.25">
      <c r="A64" s="10">
        <f t="shared" si="12"/>
        <v>200</v>
      </c>
      <c r="B64" s="7">
        <f t="shared" si="13"/>
        <v>1</v>
      </c>
      <c r="C64" s="7" t="str">
        <f t="shared" si="14"/>
        <v>m</v>
      </c>
      <c r="D64" s="7">
        <v>1.0006981703183873</v>
      </c>
      <c r="E64" s="7">
        <v>1.0000000000000001E-5</v>
      </c>
      <c r="F64" s="7">
        <v>1.7680211636419048E-3</v>
      </c>
      <c r="G64" s="7">
        <v>5.0000000000000002E-5</v>
      </c>
      <c r="H64" s="8" t="s">
        <v>3</v>
      </c>
      <c r="I64" s="45"/>
      <c r="J64" s="11">
        <f t="shared" si="1"/>
        <v>200</v>
      </c>
      <c r="K64" s="11" t="str">
        <f t="shared" si="2"/>
        <v>Hz</v>
      </c>
      <c r="L64" s="12">
        <f t="shared" si="3"/>
        <v>1E-3</v>
      </c>
      <c r="M64" s="12">
        <f t="shared" si="4"/>
        <v>1E-3</v>
      </c>
      <c r="N64" s="13">
        <f t="shared" si="5"/>
        <v>1.0006981703183874E-3</v>
      </c>
      <c r="O64" s="13">
        <f t="shared" si="6"/>
        <v>1E-8</v>
      </c>
      <c r="P64" s="13">
        <f t="shared" si="7"/>
        <v>1.7680211636419047E-6</v>
      </c>
      <c r="Q64" s="13">
        <f t="shared" si="8"/>
        <v>5.0000000000000004E-8</v>
      </c>
      <c r="S64" s="13" t="str">
        <f t="shared" si="9"/>
        <v>200Hz1m</v>
      </c>
    </row>
    <row r="65" spans="1:19" x14ac:dyDescent="0.25">
      <c r="A65" s="10">
        <f t="shared" si="12"/>
        <v>500</v>
      </c>
      <c r="B65" s="7">
        <f t="shared" si="13"/>
        <v>1</v>
      </c>
      <c r="C65" s="7" t="str">
        <f t="shared" si="14"/>
        <v>m</v>
      </c>
      <c r="D65" s="7">
        <v>1.0029110944705677</v>
      </c>
      <c r="E65" s="7">
        <v>1.5811388300841901E-5</v>
      </c>
      <c r="F65" s="7">
        <v>4.6098068327912146E-3</v>
      </c>
      <c r="G65" s="7">
        <v>5.0000000000000002E-5</v>
      </c>
      <c r="H65" s="8" t="s">
        <v>3</v>
      </c>
      <c r="I65" s="45"/>
      <c r="J65" s="11">
        <f t="shared" ref="J65:J96" si="15">IF(K65="mHz",1000,IF(K65="kHz",0.001,1))*A65</f>
        <v>500</v>
      </c>
      <c r="K65" s="11" t="str">
        <f t="shared" ref="K65:K96" si="16">IF(A65&gt;=1000,"kHz",IF(A65&gt;=1,"Hz","mHz"))</f>
        <v>Hz</v>
      </c>
      <c r="L65" s="12">
        <f t="shared" ref="L65:L96" si="17">IF(MID(C65,1,1)="m",0.001,IF(OR(MID(C65,1,1)="u",MID(C65,1,1)="µ"),0.000001,1))*B65</f>
        <v>1E-3</v>
      </c>
      <c r="M65" s="12">
        <f t="shared" ref="M65:M96" si="18">IF(MID(H65,1,1)="m",0.001,IF(OR(MID(H65,1,1)="u",MID(H65,1,1)="µ"),0.000001,1))</f>
        <v>1E-3</v>
      </c>
      <c r="N65" s="13">
        <f t="shared" ref="N65:N96" si="19">D65*$M65</f>
        <v>1.0029110944705676E-3</v>
      </c>
      <c r="O65" s="13">
        <f t="shared" ref="O65:O96" si="20">E65*$M65</f>
        <v>1.5811388300841903E-8</v>
      </c>
      <c r="P65" s="13">
        <f t="shared" ref="P65:P96" si="21">F65*$M65</f>
        <v>4.6098068327912149E-6</v>
      </c>
      <c r="Q65" s="13">
        <f t="shared" ref="Q65:Q96" si="22">G65*$M65</f>
        <v>5.0000000000000004E-8</v>
      </c>
      <c r="S65" s="13" t="str">
        <f t="shared" ref="S65:S96" si="23">J65&amp;K65&amp;B65&amp;IF(C65="","R",C65)</f>
        <v>500Hz1m</v>
      </c>
    </row>
    <row r="66" spans="1:19" x14ac:dyDescent="0.25">
      <c r="A66" s="10">
        <f t="shared" si="12"/>
        <v>1000</v>
      </c>
      <c r="B66" s="7">
        <f t="shared" si="13"/>
        <v>1</v>
      </c>
      <c r="C66" s="7" t="str">
        <f t="shared" si="14"/>
        <v>m</v>
      </c>
      <c r="D66" s="7">
        <v>1.0083403990302602</v>
      </c>
      <c r="E66" s="7">
        <v>4.4721359549995802E-5</v>
      </c>
      <c r="F66" s="7">
        <v>9.2383140565304497E-3</v>
      </c>
      <c r="G66" s="7">
        <v>1E-4</v>
      </c>
      <c r="H66" s="8" t="s">
        <v>3</v>
      </c>
      <c r="I66" s="45"/>
      <c r="J66" s="11">
        <f t="shared" si="15"/>
        <v>1</v>
      </c>
      <c r="K66" s="11" t="str">
        <f t="shared" si="16"/>
        <v>kHz</v>
      </c>
      <c r="L66" s="12">
        <f t="shared" si="17"/>
        <v>1E-3</v>
      </c>
      <c r="M66" s="12">
        <f t="shared" si="18"/>
        <v>1E-3</v>
      </c>
      <c r="N66" s="13">
        <f t="shared" si="19"/>
        <v>1.0083403990302602E-3</v>
      </c>
      <c r="O66" s="13">
        <f t="shared" si="20"/>
        <v>4.4721359549995803E-8</v>
      </c>
      <c r="P66" s="13">
        <f t="shared" si="21"/>
        <v>9.2383140565304496E-6</v>
      </c>
      <c r="Q66" s="13">
        <f t="shared" si="22"/>
        <v>1.0000000000000001E-7</v>
      </c>
      <c r="S66" s="13" t="str">
        <f t="shared" si="23"/>
        <v>1kHz1m</v>
      </c>
    </row>
    <row r="67" spans="1:19" x14ac:dyDescent="0.25">
      <c r="A67" s="10">
        <f t="shared" si="12"/>
        <v>2000</v>
      </c>
      <c r="B67" s="7">
        <f t="shared" si="13"/>
        <v>1</v>
      </c>
      <c r="C67" s="7" t="str">
        <f t="shared" si="14"/>
        <v>m</v>
      </c>
      <c r="D67" s="7">
        <v>1.0235664586018616</v>
      </c>
      <c r="E67" s="7">
        <v>1.2649110640673521E-4</v>
      </c>
      <c r="F67" s="7">
        <v>1.8381409145419914E-2</v>
      </c>
      <c r="G67" s="7">
        <v>2.0000000000000001E-4</v>
      </c>
      <c r="H67" s="8" t="s">
        <v>3</v>
      </c>
      <c r="I67" s="45"/>
      <c r="J67" s="11">
        <f t="shared" si="15"/>
        <v>2</v>
      </c>
      <c r="K67" s="11" t="str">
        <f t="shared" si="16"/>
        <v>kHz</v>
      </c>
      <c r="L67" s="12">
        <f t="shared" si="17"/>
        <v>1E-3</v>
      </c>
      <c r="M67" s="12">
        <f t="shared" si="18"/>
        <v>1E-3</v>
      </c>
      <c r="N67" s="13">
        <f t="shared" si="19"/>
        <v>1.0235664586018616E-3</v>
      </c>
      <c r="O67" s="13">
        <f t="shared" si="20"/>
        <v>1.2649110640673522E-7</v>
      </c>
      <c r="P67" s="13">
        <f t="shared" si="21"/>
        <v>1.8381409145419915E-5</v>
      </c>
      <c r="Q67" s="13">
        <f t="shared" si="22"/>
        <v>2.0000000000000002E-7</v>
      </c>
      <c r="S67" s="13" t="str">
        <f t="shared" si="23"/>
        <v>2kHz1m</v>
      </c>
    </row>
    <row r="68" spans="1:19" x14ac:dyDescent="0.25">
      <c r="A68" s="10">
        <f t="shared" si="12"/>
        <v>5000</v>
      </c>
      <c r="B68" s="7">
        <f t="shared" si="13"/>
        <v>1</v>
      </c>
      <c r="C68" s="7" t="str">
        <f t="shared" si="14"/>
        <v>m</v>
      </c>
      <c r="D68" s="7">
        <v>1.0929164379297305</v>
      </c>
      <c r="E68" s="7">
        <v>5.0000000000000001E-4</v>
      </c>
      <c r="F68" s="7">
        <v>4.5707888034168663E-2</v>
      </c>
      <c r="G68" s="7">
        <v>5.0000000000000001E-4</v>
      </c>
      <c r="H68" s="8" t="s">
        <v>3</v>
      </c>
      <c r="I68" s="45"/>
      <c r="J68" s="11">
        <f t="shared" si="15"/>
        <v>5</v>
      </c>
      <c r="K68" s="11" t="str">
        <f t="shared" si="16"/>
        <v>kHz</v>
      </c>
      <c r="L68" s="12">
        <f t="shared" si="17"/>
        <v>1E-3</v>
      </c>
      <c r="M68" s="12">
        <f t="shared" si="18"/>
        <v>1E-3</v>
      </c>
      <c r="N68" s="13">
        <f t="shared" si="19"/>
        <v>1.0929164379297304E-3</v>
      </c>
      <c r="O68" s="13">
        <f t="shared" si="20"/>
        <v>4.9999999999999998E-7</v>
      </c>
      <c r="P68" s="13">
        <f t="shared" si="21"/>
        <v>4.5707888034168662E-5</v>
      </c>
      <c r="Q68" s="13">
        <f t="shared" si="22"/>
        <v>4.9999999999999998E-7</v>
      </c>
      <c r="S68" s="13" t="str">
        <f t="shared" si="23"/>
        <v>5kHz1m</v>
      </c>
    </row>
    <row r="69" spans="1:19" ht="21.75" customHeight="1" x14ac:dyDescent="0.25">
      <c r="A69" s="10">
        <f>A51</f>
        <v>0.01</v>
      </c>
      <c r="B69" s="7">
        <v>3</v>
      </c>
      <c r="C69" s="7" t="s">
        <v>3</v>
      </c>
      <c r="D69" s="7">
        <v>2.9996608510706424</v>
      </c>
      <c r="E69" s="7">
        <v>3.0000000000000004E-5</v>
      </c>
      <c r="F69" s="7">
        <v>3.7683876135457849E-5</v>
      </c>
      <c r="G69" s="7">
        <v>1.5000000000000001E-4</v>
      </c>
      <c r="H69" s="8" t="s">
        <v>3</v>
      </c>
      <c r="I69" s="45"/>
      <c r="J69" s="11">
        <f t="shared" si="15"/>
        <v>10</v>
      </c>
      <c r="K69" s="11" t="str">
        <f t="shared" si="16"/>
        <v>mHz</v>
      </c>
      <c r="L69" s="12">
        <f t="shared" si="17"/>
        <v>3.0000000000000001E-3</v>
      </c>
      <c r="M69" s="12">
        <f t="shared" si="18"/>
        <v>1E-3</v>
      </c>
      <c r="N69" s="13">
        <f t="shared" si="19"/>
        <v>2.9996608510706423E-3</v>
      </c>
      <c r="O69" s="13">
        <f t="shared" si="20"/>
        <v>3.0000000000000004E-8</v>
      </c>
      <c r="P69" s="13">
        <f t="shared" si="21"/>
        <v>3.7683876135457848E-8</v>
      </c>
      <c r="Q69" s="13">
        <f t="shared" si="22"/>
        <v>1.5000000000000002E-7</v>
      </c>
      <c r="S69" s="13" t="str">
        <f t="shared" si="23"/>
        <v>10mHz3m</v>
      </c>
    </row>
    <row r="70" spans="1:19" x14ac:dyDescent="0.25">
      <c r="A70" s="10">
        <f t="shared" si="12"/>
        <v>0.02</v>
      </c>
      <c r="B70" s="7">
        <f>B69</f>
        <v>3</v>
      </c>
      <c r="C70" s="7" t="str">
        <f>C69</f>
        <v>m</v>
      </c>
      <c r="D70" s="7">
        <v>2.9998013529367848</v>
      </c>
      <c r="E70" s="7">
        <v>3.0000000000000004E-5</v>
      </c>
      <c r="F70" s="7">
        <v>-2.538955791225688E-5</v>
      </c>
      <c r="G70" s="7">
        <v>1.5000000000000001E-4</v>
      </c>
      <c r="H70" s="8" t="s">
        <v>3</v>
      </c>
      <c r="I70" s="45"/>
      <c r="J70" s="11">
        <f t="shared" si="15"/>
        <v>20</v>
      </c>
      <c r="K70" s="11" t="str">
        <f t="shared" si="16"/>
        <v>mHz</v>
      </c>
      <c r="L70" s="12">
        <f t="shared" si="17"/>
        <v>3.0000000000000001E-3</v>
      </c>
      <c r="M70" s="12">
        <f t="shared" si="18"/>
        <v>1E-3</v>
      </c>
      <c r="N70" s="13">
        <f t="shared" si="19"/>
        <v>2.9998013529367851E-3</v>
      </c>
      <c r="O70" s="13">
        <f t="shared" si="20"/>
        <v>3.0000000000000004E-8</v>
      </c>
      <c r="P70" s="13">
        <f t="shared" si="21"/>
        <v>-2.5389557912256882E-8</v>
      </c>
      <c r="Q70" s="13">
        <f t="shared" si="22"/>
        <v>1.5000000000000002E-7</v>
      </c>
      <c r="S70" s="13" t="str">
        <f t="shared" si="23"/>
        <v>20mHz3m</v>
      </c>
    </row>
    <row r="71" spans="1:19" x14ac:dyDescent="0.25">
      <c r="A71" s="10">
        <f t="shared" si="12"/>
        <v>0.05</v>
      </c>
      <c r="B71" s="7">
        <f t="shared" ref="B71:C86" si="24">B70</f>
        <v>3</v>
      </c>
      <c r="C71" s="7" t="str">
        <f t="shared" si="24"/>
        <v>m</v>
      </c>
      <c r="D71" s="7">
        <v>3.0001322319342294</v>
      </c>
      <c r="E71" s="7">
        <v>3.0000000000000004E-5</v>
      </c>
      <c r="F71" s="7">
        <v>3.2532546789341304E-4</v>
      </c>
      <c r="G71" s="7">
        <v>1.5000000000000001E-4</v>
      </c>
      <c r="H71" s="8" t="s">
        <v>3</v>
      </c>
      <c r="I71" s="45"/>
      <c r="J71" s="11">
        <f t="shared" si="15"/>
        <v>50</v>
      </c>
      <c r="K71" s="11" t="str">
        <f t="shared" si="16"/>
        <v>mHz</v>
      </c>
      <c r="L71" s="12">
        <f t="shared" si="17"/>
        <v>3.0000000000000001E-3</v>
      </c>
      <c r="M71" s="12">
        <f t="shared" si="18"/>
        <v>1E-3</v>
      </c>
      <c r="N71" s="13">
        <f t="shared" si="19"/>
        <v>3.0001322319342296E-3</v>
      </c>
      <c r="O71" s="13">
        <f t="shared" si="20"/>
        <v>3.0000000000000004E-8</v>
      </c>
      <c r="P71" s="13">
        <f t="shared" si="21"/>
        <v>3.2532546789341307E-7</v>
      </c>
      <c r="Q71" s="13">
        <f t="shared" si="22"/>
        <v>1.5000000000000002E-7</v>
      </c>
      <c r="S71" s="13" t="str">
        <f t="shared" si="23"/>
        <v>50mHz3m</v>
      </c>
    </row>
    <row r="72" spans="1:19" x14ac:dyDescent="0.25">
      <c r="A72" s="10">
        <f t="shared" si="12"/>
        <v>0.1</v>
      </c>
      <c r="B72" s="7">
        <f t="shared" si="24"/>
        <v>3</v>
      </c>
      <c r="C72" s="7" t="str">
        <f t="shared" si="24"/>
        <v>m</v>
      </c>
      <c r="D72" s="7">
        <v>2.9995807843340176</v>
      </c>
      <c r="E72" s="7">
        <v>3.0000000000000004E-5</v>
      </c>
      <c r="F72" s="7">
        <v>8.0053399934375475E-4</v>
      </c>
      <c r="G72" s="7">
        <v>1.5000000000000001E-4</v>
      </c>
      <c r="H72" s="8" t="s">
        <v>3</v>
      </c>
      <c r="I72" s="45"/>
      <c r="J72" s="11">
        <f t="shared" si="15"/>
        <v>100</v>
      </c>
      <c r="K72" s="11" t="str">
        <f t="shared" si="16"/>
        <v>mHz</v>
      </c>
      <c r="L72" s="12">
        <f t="shared" si="17"/>
        <v>3.0000000000000001E-3</v>
      </c>
      <c r="M72" s="12">
        <f t="shared" si="18"/>
        <v>1E-3</v>
      </c>
      <c r="N72" s="13">
        <f t="shared" si="19"/>
        <v>2.9995807843340178E-3</v>
      </c>
      <c r="O72" s="13">
        <f t="shared" si="20"/>
        <v>3.0000000000000004E-8</v>
      </c>
      <c r="P72" s="13">
        <f t="shared" si="21"/>
        <v>8.0053399934375475E-7</v>
      </c>
      <c r="Q72" s="13">
        <f t="shared" si="22"/>
        <v>1.5000000000000002E-7</v>
      </c>
      <c r="S72" s="13" t="str">
        <f t="shared" si="23"/>
        <v>100mHz3m</v>
      </c>
    </row>
    <row r="73" spans="1:19" x14ac:dyDescent="0.25">
      <c r="A73" s="10">
        <f t="shared" si="12"/>
        <v>0.2</v>
      </c>
      <c r="B73" s="7">
        <f t="shared" si="24"/>
        <v>3</v>
      </c>
      <c r="C73" s="7" t="str">
        <f t="shared" si="24"/>
        <v>m</v>
      </c>
      <c r="D73" s="7">
        <v>2.9999533204144919</v>
      </c>
      <c r="E73" s="7">
        <v>3.0000000000000004E-5</v>
      </c>
      <c r="F73" s="7">
        <v>-4.2223697482368012E-6</v>
      </c>
      <c r="G73" s="7">
        <v>1.5000000000000001E-4</v>
      </c>
      <c r="H73" s="8" t="s">
        <v>3</v>
      </c>
      <c r="I73" s="45"/>
      <c r="J73" s="11">
        <f t="shared" si="15"/>
        <v>200</v>
      </c>
      <c r="K73" s="11" t="str">
        <f t="shared" si="16"/>
        <v>mHz</v>
      </c>
      <c r="L73" s="12">
        <f t="shared" si="17"/>
        <v>3.0000000000000001E-3</v>
      </c>
      <c r="M73" s="12">
        <f t="shared" si="18"/>
        <v>1E-3</v>
      </c>
      <c r="N73" s="13">
        <f t="shared" si="19"/>
        <v>2.9999533204144919E-3</v>
      </c>
      <c r="O73" s="13">
        <f t="shared" si="20"/>
        <v>3.0000000000000004E-8</v>
      </c>
      <c r="P73" s="13">
        <f t="shared" si="21"/>
        <v>-4.2223697482368009E-9</v>
      </c>
      <c r="Q73" s="13">
        <f t="shared" si="22"/>
        <v>1.5000000000000002E-7</v>
      </c>
      <c r="S73" s="13" t="str">
        <f t="shared" si="23"/>
        <v>200mHz3m</v>
      </c>
    </row>
    <row r="74" spans="1:19" x14ac:dyDescent="0.25">
      <c r="A74" s="10">
        <f t="shared" si="12"/>
        <v>0.5</v>
      </c>
      <c r="B74" s="7">
        <f t="shared" si="24"/>
        <v>3</v>
      </c>
      <c r="C74" s="7" t="str">
        <f t="shared" si="24"/>
        <v>m</v>
      </c>
      <c r="D74" s="7">
        <v>2.9998346172453365</v>
      </c>
      <c r="E74" s="7">
        <v>3.0000000000000004E-5</v>
      </c>
      <c r="F74" s="7">
        <v>2.0750271082355424E-4</v>
      </c>
      <c r="G74" s="7">
        <v>1.5000000000000001E-4</v>
      </c>
      <c r="H74" s="8" t="s">
        <v>3</v>
      </c>
      <c r="I74" s="45"/>
      <c r="J74" s="11">
        <f t="shared" si="15"/>
        <v>500</v>
      </c>
      <c r="K74" s="11" t="str">
        <f t="shared" si="16"/>
        <v>mHz</v>
      </c>
      <c r="L74" s="12">
        <f t="shared" si="17"/>
        <v>3.0000000000000001E-3</v>
      </c>
      <c r="M74" s="12">
        <f t="shared" si="18"/>
        <v>1E-3</v>
      </c>
      <c r="N74" s="13">
        <f t="shared" si="19"/>
        <v>2.9998346172453367E-3</v>
      </c>
      <c r="O74" s="13">
        <f t="shared" si="20"/>
        <v>3.0000000000000004E-8</v>
      </c>
      <c r="P74" s="13">
        <f t="shared" si="21"/>
        <v>2.0750271082355424E-7</v>
      </c>
      <c r="Q74" s="13">
        <f t="shared" si="22"/>
        <v>1.5000000000000002E-7</v>
      </c>
      <c r="S74" s="13" t="str">
        <f t="shared" si="23"/>
        <v>500mHz3m</v>
      </c>
    </row>
    <row r="75" spans="1:19" x14ac:dyDescent="0.25">
      <c r="A75" s="10">
        <f t="shared" si="12"/>
        <v>1</v>
      </c>
      <c r="B75" s="7">
        <f t="shared" si="24"/>
        <v>3</v>
      </c>
      <c r="C75" s="7" t="str">
        <f t="shared" si="24"/>
        <v>m</v>
      </c>
      <c r="D75" s="7">
        <v>3.0000074231779927</v>
      </c>
      <c r="E75" s="7">
        <v>3.0000000000000004E-5</v>
      </c>
      <c r="F75" s="7">
        <v>1.2324209271796583E-3</v>
      </c>
      <c r="G75" s="7">
        <v>1.5000000000000001E-4</v>
      </c>
      <c r="H75" s="8" t="s">
        <v>3</v>
      </c>
      <c r="I75" s="45"/>
      <c r="J75" s="11">
        <f t="shared" si="15"/>
        <v>1</v>
      </c>
      <c r="K75" s="11" t="str">
        <f t="shared" si="16"/>
        <v>Hz</v>
      </c>
      <c r="L75" s="12">
        <f t="shared" si="17"/>
        <v>3.0000000000000001E-3</v>
      </c>
      <c r="M75" s="12">
        <f t="shared" si="18"/>
        <v>1E-3</v>
      </c>
      <c r="N75" s="13">
        <f t="shared" si="19"/>
        <v>3.0000074231779929E-3</v>
      </c>
      <c r="O75" s="13">
        <f t="shared" si="20"/>
        <v>3.0000000000000004E-8</v>
      </c>
      <c r="P75" s="13">
        <f t="shared" si="21"/>
        <v>1.2324209271796583E-6</v>
      </c>
      <c r="Q75" s="13">
        <f t="shared" si="22"/>
        <v>1.5000000000000002E-7</v>
      </c>
      <c r="S75" s="13" t="str">
        <f t="shared" si="23"/>
        <v>1Hz3m</v>
      </c>
    </row>
    <row r="76" spans="1:19" x14ac:dyDescent="0.25">
      <c r="A76" s="10">
        <f t="shared" si="12"/>
        <v>2</v>
      </c>
      <c r="B76" s="7">
        <f t="shared" si="24"/>
        <v>3</v>
      </c>
      <c r="C76" s="7" t="str">
        <f t="shared" si="24"/>
        <v>m</v>
      </c>
      <c r="D76" s="7">
        <v>2.9999875644206955</v>
      </c>
      <c r="E76" s="7">
        <v>3.0000000000000004E-5</v>
      </c>
      <c r="F76" s="7">
        <v>-1.4798644201253308E-5</v>
      </c>
      <c r="G76" s="7">
        <v>1.5000000000000001E-4</v>
      </c>
      <c r="H76" s="8" t="s">
        <v>3</v>
      </c>
      <c r="I76" s="45"/>
      <c r="J76" s="11">
        <f t="shared" si="15"/>
        <v>2</v>
      </c>
      <c r="K76" s="11" t="str">
        <f t="shared" si="16"/>
        <v>Hz</v>
      </c>
      <c r="L76" s="12">
        <f t="shared" si="17"/>
        <v>3.0000000000000001E-3</v>
      </c>
      <c r="M76" s="12">
        <f t="shared" si="18"/>
        <v>1E-3</v>
      </c>
      <c r="N76" s="13">
        <f t="shared" si="19"/>
        <v>2.9999875644206955E-3</v>
      </c>
      <c r="O76" s="13">
        <f t="shared" si="20"/>
        <v>3.0000000000000004E-8</v>
      </c>
      <c r="P76" s="13">
        <f t="shared" si="21"/>
        <v>-1.4798644201253309E-8</v>
      </c>
      <c r="Q76" s="13">
        <f t="shared" si="22"/>
        <v>1.5000000000000002E-7</v>
      </c>
      <c r="S76" s="13" t="str">
        <f t="shared" si="23"/>
        <v>2Hz3m</v>
      </c>
    </row>
    <row r="77" spans="1:19" x14ac:dyDescent="0.25">
      <c r="A77" s="10">
        <f t="shared" si="12"/>
        <v>5</v>
      </c>
      <c r="B77" s="7">
        <f t="shared" si="24"/>
        <v>3</v>
      </c>
      <c r="C77" s="7" t="str">
        <f t="shared" si="24"/>
        <v>m</v>
      </c>
      <c r="D77" s="7">
        <v>3.0000099485523029</v>
      </c>
      <c r="E77" s="7">
        <v>3.0000000000000004E-5</v>
      </c>
      <c r="F77" s="7">
        <v>5.0722957056306586E-4</v>
      </c>
      <c r="G77" s="7">
        <v>1.5000000000000001E-4</v>
      </c>
      <c r="H77" s="8" t="s">
        <v>3</v>
      </c>
      <c r="I77" s="45"/>
      <c r="J77" s="11">
        <f t="shared" si="15"/>
        <v>5</v>
      </c>
      <c r="K77" s="11" t="str">
        <f t="shared" si="16"/>
        <v>Hz</v>
      </c>
      <c r="L77" s="12">
        <f t="shared" si="17"/>
        <v>3.0000000000000001E-3</v>
      </c>
      <c r="M77" s="12">
        <f t="shared" si="18"/>
        <v>1E-3</v>
      </c>
      <c r="N77" s="13">
        <f t="shared" si="19"/>
        <v>3.0000099485523028E-3</v>
      </c>
      <c r="O77" s="13">
        <f t="shared" si="20"/>
        <v>3.0000000000000004E-8</v>
      </c>
      <c r="P77" s="13">
        <f t="shared" si="21"/>
        <v>5.0722957056306589E-7</v>
      </c>
      <c r="Q77" s="13">
        <f t="shared" si="22"/>
        <v>1.5000000000000002E-7</v>
      </c>
      <c r="S77" s="13" t="str">
        <f t="shared" si="23"/>
        <v>5Hz3m</v>
      </c>
    </row>
    <row r="78" spans="1:19" x14ac:dyDescent="0.25">
      <c r="A78" s="10">
        <f t="shared" si="12"/>
        <v>10</v>
      </c>
      <c r="B78" s="7">
        <f t="shared" si="24"/>
        <v>3</v>
      </c>
      <c r="C78" s="7" t="str">
        <f t="shared" si="24"/>
        <v>m</v>
      </c>
      <c r="D78" s="7">
        <v>3.0001050296423175</v>
      </c>
      <c r="E78" s="7">
        <v>3.0000000000000004E-5</v>
      </c>
      <c r="F78" s="7">
        <v>9.6095147475035541E-5</v>
      </c>
      <c r="G78" s="7">
        <v>1.5000000000000001E-4</v>
      </c>
      <c r="H78" s="8" t="s">
        <v>3</v>
      </c>
      <c r="I78" s="45"/>
      <c r="J78" s="11">
        <f t="shared" si="15"/>
        <v>10</v>
      </c>
      <c r="K78" s="11" t="str">
        <f t="shared" si="16"/>
        <v>Hz</v>
      </c>
      <c r="L78" s="12">
        <f t="shared" si="17"/>
        <v>3.0000000000000001E-3</v>
      </c>
      <c r="M78" s="12">
        <f t="shared" si="18"/>
        <v>1E-3</v>
      </c>
      <c r="N78" s="13">
        <f t="shared" si="19"/>
        <v>3.0001050296423176E-3</v>
      </c>
      <c r="O78" s="13">
        <f t="shared" si="20"/>
        <v>3.0000000000000004E-8</v>
      </c>
      <c r="P78" s="13">
        <f t="shared" si="21"/>
        <v>9.6095147475035537E-8</v>
      </c>
      <c r="Q78" s="13">
        <f t="shared" si="22"/>
        <v>1.5000000000000002E-7</v>
      </c>
      <c r="S78" s="13" t="str">
        <f t="shared" si="23"/>
        <v>10Hz3m</v>
      </c>
    </row>
    <row r="79" spans="1:19" x14ac:dyDescent="0.25">
      <c r="A79" s="10">
        <f t="shared" si="12"/>
        <v>20</v>
      </c>
      <c r="B79" s="7">
        <f t="shared" si="24"/>
        <v>3</v>
      </c>
      <c r="C79" s="7" t="str">
        <f t="shared" si="24"/>
        <v>m</v>
      </c>
      <c r="D79" s="7">
        <v>2.9999814209235969</v>
      </c>
      <c r="E79" s="7">
        <v>3.0000000000000004E-5</v>
      </c>
      <c r="F79" s="7">
        <v>1.1185309840474208E-3</v>
      </c>
      <c r="G79" s="7">
        <v>1.5000000000000001E-4</v>
      </c>
      <c r="H79" s="8" t="s">
        <v>3</v>
      </c>
      <c r="I79" s="45"/>
      <c r="J79" s="11">
        <f t="shared" si="15"/>
        <v>20</v>
      </c>
      <c r="K79" s="11" t="str">
        <f t="shared" si="16"/>
        <v>Hz</v>
      </c>
      <c r="L79" s="12">
        <f t="shared" si="17"/>
        <v>3.0000000000000001E-3</v>
      </c>
      <c r="M79" s="12">
        <f t="shared" si="18"/>
        <v>1E-3</v>
      </c>
      <c r="N79" s="13">
        <f t="shared" si="19"/>
        <v>2.9999814209235968E-3</v>
      </c>
      <c r="O79" s="13">
        <f t="shared" si="20"/>
        <v>3.0000000000000004E-8</v>
      </c>
      <c r="P79" s="13">
        <f t="shared" si="21"/>
        <v>1.1185309840474208E-6</v>
      </c>
      <c r="Q79" s="13">
        <f t="shared" si="22"/>
        <v>1.5000000000000002E-7</v>
      </c>
      <c r="S79" s="13" t="str">
        <f t="shared" si="23"/>
        <v>20Hz3m</v>
      </c>
    </row>
    <row r="80" spans="1:19" x14ac:dyDescent="0.25">
      <c r="A80" s="10">
        <f t="shared" si="12"/>
        <v>50</v>
      </c>
      <c r="B80" s="7">
        <f t="shared" si="24"/>
        <v>3</v>
      </c>
      <c r="C80" s="7" t="str">
        <f t="shared" si="24"/>
        <v>m</v>
      </c>
      <c r="D80" s="7">
        <v>3.0003034347673996</v>
      </c>
      <c r="E80" s="7">
        <v>3.0000000000000004E-5</v>
      </c>
      <c r="F80" s="7">
        <v>1.9180803186539055E-3</v>
      </c>
      <c r="G80" s="7">
        <v>1.5000000000000001E-4</v>
      </c>
      <c r="H80" s="8" t="s">
        <v>3</v>
      </c>
      <c r="I80" s="45"/>
      <c r="J80" s="11">
        <f t="shared" si="15"/>
        <v>50</v>
      </c>
      <c r="K80" s="11" t="str">
        <f t="shared" si="16"/>
        <v>Hz</v>
      </c>
      <c r="L80" s="12">
        <f t="shared" si="17"/>
        <v>3.0000000000000001E-3</v>
      </c>
      <c r="M80" s="12">
        <f t="shared" si="18"/>
        <v>1E-3</v>
      </c>
      <c r="N80" s="13">
        <f t="shared" si="19"/>
        <v>3.0003034347673998E-3</v>
      </c>
      <c r="O80" s="13">
        <f t="shared" si="20"/>
        <v>3.0000000000000004E-8</v>
      </c>
      <c r="P80" s="13">
        <f t="shared" si="21"/>
        <v>1.9180803186539055E-6</v>
      </c>
      <c r="Q80" s="13">
        <f t="shared" si="22"/>
        <v>1.5000000000000002E-7</v>
      </c>
      <c r="S80" s="13" t="str">
        <f t="shared" si="23"/>
        <v>50Hz3m</v>
      </c>
    </row>
    <row r="81" spans="1:19" x14ac:dyDescent="0.25">
      <c r="A81" s="10">
        <f t="shared" si="12"/>
        <v>100</v>
      </c>
      <c r="B81" s="7">
        <f t="shared" si="24"/>
        <v>3</v>
      </c>
      <c r="C81" s="7" t="str">
        <f t="shared" si="24"/>
        <v>m</v>
      </c>
      <c r="D81" s="7">
        <v>3.0012428318091029</v>
      </c>
      <c r="E81" s="7">
        <v>3.0000000000000004E-5</v>
      </c>
      <c r="F81" s="7">
        <v>2.6469414439741182E-3</v>
      </c>
      <c r="G81" s="7">
        <v>1.5000000000000001E-4</v>
      </c>
      <c r="H81" s="8" t="s">
        <v>3</v>
      </c>
      <c r="I81" s="45"/>
      <c r="J81" s="11">
        <f t="shared" si="15"/>
        <v>100</v>
      </c>
      <c r="K81" s="11" t="str">
        <f t="shared" si="16"/>
        <v>Hz</v>
      </c>
      <c r="L81" s="12">
        <f t="shared" si="17"/>
        <v>3.0000000000000001E-3</v>
      </c>
      <c r="M81" s="12">
        <f t="shared" si="18"/>
        <v>1E-3</v>
      </c>
      <c r="N81" s="13">
        <f t="shared" si="19"/>
        <v>3.0012428318091028E-3</v>
      </c>
      <c r="O81" s="13">
        <f t="shared" si="20"/>
        <v>3.0000000000000004E-8</v>
      </c>
      <c r="P81" s="13">
        <f t="shared" si="21"/>
        <v>2.6469414439741181E-6</v>
      </c>
      <c r="Q81" s="13">
        <f t="shared" si="22"/>
        <v>1.5000000000000002E-7</v>
      </c>
      <c r="S81" s="13" t="str">
        <f t="shared" si="23"/>
        <v>100Hz3m</v>
      </c>
    </row>
    <row r="82" spans="1:19" x14ac:dyDescent="0.25">
      <c r="A82" s="10">
        <f t="shared" si="12"/>
        <v>200</v>
      </c>
      <c r="B82" s="7">
        <f t="shared" si="24"/>
        <v>3</v>
      </c>
      <c r="C82" s="7" t="str">
        <f t="shared" si="24"/>
        <v>m</v>
      </c>
      <c r="D82" s="7">
        <v>3.0020831382380417</v>
      </c>
      <c r="E82" s="7">
        <v>3.0000000000000004E-5</v>
      </c>
      <c r="F82" s="7">
        <v>5.5775332656753879E-3</v>
      </c>
      <c r="G82" s="7">
        <v>1.5000000000000001E-4</v>
      </c>
      <c r="H82" s="8" t="s">
        <v>3</v>
      </c>
      <c r="I82" s="45"/>
      <c r="J82" s="11">
        <f t="shared" si="15"/>
        <v>200</v>
      </c>
      <c r="K82" s="11" t="str">
        <f t="shared" si="16"/>
        <v>Hz</v>
      </c>
      <c r="L82" s="12">
        <f t="shared" si="17"/>
        <v>3.0000000000000001E-3</v>
      </c>
      <c r="M82" s="12">
        <f t="shared" si="18"/>
        <v>1E-3</v>
      </c>
      <c r="N82" s="13">
        <f t="shared" si="19"/>
        <v>3.0020831382380417E-3</v>
      </c>
      <c r="O82" s="13">
        <f t="shared" si="20"/>
        <v>3.0000000000000004E-8</v>
      </c>
      <c r="P82" s="13">
        <f t="shared" si="21"/>
        <v>5.5775332656753879E-6</v>
      </c>
      <c r="Q82" s="13">
        <f t="shared" si="22"/>
        <v>1.5000000000000002E-7</v>
      </c>
      <c r="S82" s="13" t="str">
        <f t="shared" si="23"/>
        <v>200Hz3m</v>
      </c>
    </row>
    <row r="83" spans="1:19" x14ac:dyDescent="0.25">
      <c r="A83" s="10">
        <f t="shared" si="12"/>
        <v>500</v>
      </c>
      <c r="B83" s="7">
        <f t="shared" si="24"/>
        <v>3</v>
      </c>
      <c r="C83" s="7" t="str">
        <f t="shared" si="24"/>
        <v>m</v>
      </c>
      <c r="D83" s="7">
        <v>3.0089207423941553</v>
      </c>
      <c r="E83" s="7">
        <v>4.7434164902525703E-5</v>
      </c>
      <c r="F83" s="7">
        <v>1.3892563130095828E-2</v>
      </c>
      <c r="G83" s="7">
        <v>1.5000000000000001E-4</v>
      </c>
      <c r="H83" s="8" t="s">
        <v>3</v>
      </c>
      <c r="I83" s="45"/>
      <c r="J83" s="11">
        <f t="shared" si="15"/>
        <v>500</v>
      </c>
      <c r="K83" s="11" t="str">
        <f t="shared" si="16"/>
        <v>Hz</v>
      </c>
      <c r="L83" s="12">
        <f t="shared" si="17"/>
        <v>3.0000000000000001E-3</v>
      </c>
      <c r="M83" s="12">
        <f t="shared" si="18"/>
        <v>1E-3</v>
      </c>
      <c r="N83" s="13">
        <f t="shared" si="19"/>
        <v>3.0089207423941553E-3</v>
      </c>
      <c r="O83" s="13">
        <f t="shared" si="20"/>
        <v>4.7434164902525701E-8</v>
      </c>
      <c r="P83" s="13">
        <f t="shared" si="21"/>
        <v>1.3892563130095828E-5</v>
      </c>
      <c r="Q83" s="13">
        <f t="shared" si="22"/>
        <v>1.5000000000000002E-7</v>
      </c>
      <c r="S83" s="13" t="str">
        <f t="shared" si="23"/>
        <v>500Hz3m</v>
      </c>
    </row>
    <row r="84" spans="1:19" x14ac:dyDescent="0.25">
      <c r="A84" s="10">
        <f t="shared" si="12"/>
        <v>1000</v>
      </c>
      <c r="B84" s="7">
        <f t="shared" si="24"/>
        <v>3</v>
      </c>
      <c r="C84" s="7" t="str">
        <f t="shared" si="24"/>
        <v>m</v>
      </c>
      <c r="D84" s="7">
        <v>3.0244428265414696</v>
      </c>
      <c r="E84" s="7">
        <v>1.3416407864998741E-4</v>
      </c>
      <c r="F84" s="7">
        <v>2.7559773124831929E-2</v>
      </c>
      <c r="G84" s="7">
        <v>3.0000000000000003E-4</v>
      </c>
      <c r="H84" s="8" t="s">
        <v>3</v>
      </c>
      <c r="I84" s="45"/>
      <c r="J84" s="11">
        <f t="shared" si="15"/>
        <v>1</v>
      </c>
      <c r="K84" s="11" t="str">
        <f t="shared" si="16"/>
        <v>kHz</v>
      </c>
      <c r="L84" s="12">
        <f t="shared" si="17"/>
        <v>3.0000000000000001E-3</v>
      </c>
      <c r="M84" s="12">
        <f t="shared" si="18"/>
        <v>1E-3</v>
      </c>
      <c r="N84" s="13">
        <f t="shared" si="19"/>
        <v>3.0244428265414698E-3</v>
      </c>
      <c r="O84" s="13">
        <f t="shared" si="20"/>
        <v>1.3416407864998741E-7</v>
      </c>
      <c r="P84" s="13">
        <f t="shared" si="21"/>
        <v>2.7559773124831931E-5</v>
      </c>
      <c r="Q84" s="13">
        <f t="shared" si="22"/>
        <v>3.0000000000000004E-7</v>
      </c>
      <c r="S84" s="13" t="str">
        <f t="shared" si="23"/>
        <v>1kHz3m</v>
      </c>
    </row>
    <row r="85" spans="1:19" x14ac:dyDescent="0.25">
      <c r="A85" s="10">
        <f t="shared" si="12"/>
        <v>2000</v>
      </c>
      <c r="B85" s="7">
        <f t="shared" si="24"/>
        <v>3</v>
      </c>
      <c r="C85" s="7" t="str">
        <f t="shared" si="24"/>
        <v>m</v>
      </c>
      <c r="D85" s="7">
        <v>3.070608531570691</v>
      </c>
      <c r="E85" s="7">
        <v>3.7947331922020562E-4</v>
      </c>
      <c r="F85" s="7">
        <v>5.4981951551409343E-2</v>
      </c>
      <c r="G85" s="7">
        <v>6.0000000000000006E-4</v>
      </c>
      <c r="H85" s="8" t="s">
        <v>3</v>
      </c>
      <c r="I85" s="45"/>
      <c r="J85" s="11">
        <f t="shared" si="15"/>
        <v>2</v>
      </c>
      <c r="K85" s="11" t="str">
        <f t="shared" si="16"/>
        <v>kHz</v>
      </c>
      <c r="L85" s="12">
        <f t="shared" si="17"/>
        <v>3.0000000000000001E-3</v>
      </c>
      <c r="M85" s="12">
        <f t="shared" si="18"/>
        <v>1E-3</v>
      </c>
      <c r="N85" s="13">
        <f t="shared" si="19"/>
        <v>3.070608531570691E-3</v>
      </c>
      <c r="O85" s="13">
        <f t="shared" si="20"/>
        <v>3.7947331922020561E-7</v>
      </c>
      <c r="P85" s="13">
        <f t="shared" si="21"/>
        <v>5.4981951551409344E-5</v>
      </c>
      <c r="Q85" s="13">
        <f t="shared" si="22"/>
        <v>6.0000000000000008E-7</v>
      </c>
      <c r="S85" s="13" t="str">
        <f t="shared" si="23"/>
        <v>2kHz3m</v>
      </c>
    </row>
    <row r="86" spans="1:19" x14ac:dyDescent="0.25">
      <c r="A86" s="10">
        <f t="shared" si="12"/>
        <v>5000</v>
      </c>
      <c r="B86" s="7">
        <f t="shared" si="24"/>
        <v>3</v>
      </c>
      <c r="C86" s="7" t="str">
        <f t="shared" si="24"/>
        <v>m</v>
      </c>
      <c r="D86" s="7">
        <v>3.2786199887598753</v>
      </c>
      <c r="E86" s="7">
        <v>1.5E-3</v>
      </c>
      <c r="F86" s="7">
        <v>0.13746959081997623</v>
      </c>
      <c r="G86" s="7">
        <v>1.5E-3</v>
      </c>
      <c r="H86" s="8" t="s">
        <v>3</v>
      </c>
      <c r="I86" s="45"/>
      <c r="J86" s="11">
        <f t="shared" si="15"/>
        <v>5</v>
      </c>
      <c r="K86" s="11" t="str">
        <f t="shared" si="16"/>
        <v>kHz</v>
      </c>
      <c r="L86" s="12">
        <f t="shared" si="17"/>
        <v>3.0000000000000001E-3</v>
      </c>
      <c r="M86" s="12">
        <f t="shared" si="18"/>
        <v>1E-3</v>
      </c>
      <c r="N86" s="13">
        <f t="shared" si="19"/>
        <v>3.2786199887598752E-3</v>
      </c>
      <c r="O86" s="13">
        <f t="shared" si="20"/>
        <v>1.5E-6</v>
      </c>
      <c r="P86" s="13">
        <f t="shared" si="21"/>
        <v>1.3746959081997623E-4</v>
      </c>
      <c r="Q86" s="13">
        <f t="shared" si="22"/>
        <v>1.5E-6</v>
      </c>
      <c r="S86" s="13" t="str">
        <f t="shared" si="23"/>
        <v>5kHz3m</v>
      </c>
    </row>
    <row r="87" spans="1:19" ht="21.75" customHeight="1" x14ac:dyDescent="0.25">
      <c r="A87" s="10">
        <f>A69</f>
        <v>0.01</v>
      </c>
      <c r="B87" s="7">
        <v>10</v>
      </c>
      <c r="C87" s="7" t="s">
        <v>3</v>
      </c>
      <c r="D87" s="7">
        <v>10.001102785446383</v>
      </c>
      <c r="E87" s="7">
        <v>1E-4</v>
      </c>
      <c r="F87" s="7">
        <v>-1.2341469449494659E-3</v>
      </c>
      <c r="G87" s="7">
        <v>5.0000000000000012E-4</v>
      </c>
      <c r="H87" s="8" t="s">
        <v>3</v>
      </c>
      <c r="I87" s="45"/>
      <c r="J87" s="11">
        <f t="shared" si="15"/>
        <v>10</v>
      </c>
      <c r="K87" s="11" t="str">
        <f t="shared" si="16"/>
        <v>mHz</v>
      </c>
      <c r="L87" s="12">
        <f t="shared" si="17"/>
        <v>0.01</v>
      </c>
      <c r="M87" s="12">
        <f t="shared" si="18"/>
        <v>1E-3</v>
      </c>
      <c r="N87" s="13">
        <f t="shared" si="19"/>
        <v>1.0001102785446383E-2</v>
      </c>
      <c r="O87" s="13">
        <f t="shared" si="20"/>
        <v>1.0000000000000001E-7</v>
      </c>
      <c r="P87" s="13">
        <f t="shared" si="21"/>
        <v>-1.2341469449494659E-6</v>
      </c>
      <c r="Q87" s="13">
        <f t="shared" si="22"/>
        <v>5.0000000000000008E-7</v>
      </c>
      <c r="S87" s="13" t="str">
        <f t="shared" si="23"/>
        <v>10mHz10m</v>
      </c>
    </row>
    <row r="88" spans="1:19" x14ac:dyDescent="0.25">
      <c r="A88" s="10">
        <f t="shared" si="12"/>
        <v>0.02</v>
      </c>
      <c r="B88" s="7">
        <f>B87</f>
        <v>10</v>
      </c>
      <c r="C88" s="7" t="str">
        <f>C87</f>
        <v>m</v>
      </c>
      <c r="D88" s="7">
        <v>10.000286433222302</v>
      </c>
      <c r="E88" s="7">
        <v>1E-4</v>
      </c>
      <c r="F88" s="7">
        <v>-1.6219481247039895E-3</v>
      </c>
      <c r="G88" s="7">
        <v>5.0000000000000012E-4</v>
      </c>
      <c r="H88" s="8" t="s">
        <v>3</v>
      </c>
      <c r="I88" s="45"/>
      <c r="J88" s="11">
        <f t="shared" si="15"/>
        <v>20</v>
      </c>
      <c r="K88" s="11" t="str">
        <f t="shared" si="16"/>
        <v>mHz</v>
      </c>
      <c r="L88" s="12">
        <f t="shared" si="17"/>
        <v>0.01</v>
      </c>
      <c r="M88" s="12">
        <f t="shared" si="18"/>
        <v>1E-3</v>
      </c>
      <c r="N88" s="13">
        <f t="shared" si="19"/>
        <v>1.0000286433222302E-2</v>
      </c>
      <c r="O88" s="13">
        <f t="shared" si="20"/>
        <v>1.0000000000000001E-7</v>
      </c>
      <c r="P88" s="13">
        <f t="shared" si="21"/>
        <v>-1.6219481247039896E-6</v>
      </c>
      <c r="Q88" s="13">
        <f t="shared" si="22"/>
        <v>5.0000000000000008E-7</v>
      </c>
      <c r="S88" s="13" t="str">
        <f t="shared" si="23"/>
        <v>20mHz10m</v>
      </c>
    </row>
    <row r="89" spans="1:19" x14ac:dyDescent="0.25">
      <c r="A89" s="10">
        <f t="shared" si="12"/>
        <v>0.05</v>
      </c>
      <c r="B89" s="7">
        <f t="shared" ref="B89:C89" si="25">B88</f>
        <v>10</v>
      </c>
      <c r="C89" s="7" t="str">
        <f t="shared" si="25"/>
        <v>m</v>
      </c>
      <c r="D89" s="7">
        <v>10.000386316867074</v>
      </c>
      <c r="E89" s="7">
        <v>1E-4</v>
      </c>
      <c r="F89" s="7">
        <v>7.5712248672535467E-5</v>
      </c>
      <c r="G89" s="7">
        <v>5.0000000000000012E-4</v>
      </c>
      <c r="H89" s="8" t="s">
        <v>3</v>
      </c>
      <c r="I89" s="45"/>
      <c r="J89" s="11">
        <f t="shared" si="15"/>
        <v>50</v>
      </c>
      <c r="K89" s="11" t="str">
        <f t="shared" si="16"/>
        <v>mHz</v>
      </c>
      <c r="L89" s="12">
        <f t="shared" si="17"/>
        <v>0.01</v>
      </c>
      <c r="M89" s="12">
        <f t="shared" si="18"/>
        <v>1E-3</v>
      </c>
      <c r="N89" s="13">
        <f t="shared" si="19"/>
        <v>1.0000386316867074E-2</v>
      </c>
      <c r="O89" s="13">
        <f t="shared" si="20"/>
        <v>1.0000000000000001E-7</v>
      </c>
      <c r="P89" s="13">
        <f t="shared" si="21"/>
        <v>7.5712248672535474E-8</v>
      </c>
      <c r="Q89" s="13">
        <f t="shared" si="22"/>
        <v>5.0000000000000008E-7</v>
      </c>
      <c r="S89" s="13" t="str">
        <f t="shared" si="23"/>
        <v>50mHz10m</v>
      </c>
    </row>
    <row r="90" spans="1:19" x14ac:dyDescent="0.25">
      <c r="A90" s="10">
        <f t="shared" si="12"/>
        <v>0.1</v>
      </c>
      <c r="B90" s="7">
        <f t="shared" ref="B90:C90" si="26">B89</f>
        <v>10</v>
      </c>
      <c r="C90" s="7" t="str">
        <f t="shared" si="26"/>
        <v>m</v>
      </c>
      <c r="D90" s="7">
        <v>10.000093774102604</v>
      </c>
      <c r="E90" s="7">
        <v>1E-4</v>
      </c>
      <c r="F90" s="7">
        <v>4.3356278013632259E-4</v>
      </c>
      <c r="G90" s="7">
        <v>5.0000000000000012E-4</v>
      </c>
      <c r="H90" s="8" t="s">
        <v>3</v>
      </c>
      <c r="I90" s="45"/>
      <c r="J90" s="11">
        <f t="shared" si="15"/>
        <v>100</v>
      </c>
      <c r="K90" s="11" t="str">
        <f t="shared" si="16"/>
        <v>mHz</v>
      </c>
      <c r="L90" s="12">
        <f t="shared" si="17"/>
        <v>0.01</v>
      </c>
      <c r="M90" s="12">
        <f t="shared" si="18"/>
        <v>1E-3</v>
      </c>
      <c r="N90" s="13">
        <f t="shared" si="19"/>
        <v>1.0000093774102605E-2</v>
      </c>
      <c r="O90" s="13">
        <f t="shared" si="20"/>
        <v>1.0000000000000001E-7</v>
      </c>
      <c r="P90" s="13">
        <f t="shared" si="21"/>
        <v>4.3356278013632259E-7</v>
      </c>
      <c r="Q90" s="13">
        <f t="shared" si="22"/>
        <v>5.0000000000000008E-7</v>
      </c>
      <c r="S90" s="13" t="str">
        <f t="shared" si="23"/>
        <v>100mHz10m</v>
      </c>
    </row>
    <row r="91" spans="1:19" x14ac:dyDescent="0.25">
      <c r="A91" s="10">
        <f t="shared" si="12"/>
        <v>0.2</v>
      </c>
      <c r="B91" s="7">
        <f t="shared" ref="B91:C91" si="27">B90</f>
        <v>10</v>
      </c>
      <c r="C91" s="7" t="str">
        <f t="shared" si="27"/>
        <v>m</v>
      </c>
      <c r="D91" s="7">
        <v>9.9992615383127266</v>
      </c>
      <c r="E91" s="7">
        <v>1E-4</v>
      </c>
      <c r="F91" s="7">
        <v>1.1321499457248192E-3</v>
      </c>
      <c r="G91" s="7">
        <v>5.0000000000000012E-4</v>
      </c>
      <c r="H91" s="8" t="s">
        <v>3</v>
      </c>
      <c r="I91" s="45"/>
      <c r="J91" s="11">
        <f t="shared" si="15"/>
        <v>200</v>
      </c>
      <c r="K91" s="11" t="str">
        <f t="shared" si="16"/>
        <v>mHz</v>
      </c>
      <c r="L91" s="12">
        <f t="shared" si="17"/>
        <v>0.01</v>
      </c>
      <c r="M91" s="12">
        <f t="shared" si="18"/>
        <v>1E-3</v>
      </c>
      <c r="N91" s="13">
        <f t="shared" si="19"/>
        <v>9.9992615383127266E-3</v>
      </c>
      <c r="O91" s="13">
        <f t="shared" si="20"/>
        <v>1.0000000000000001E-7</v>
      </c>
      <c r="P91" s="13">
        <f t="shared" si="21"/>
        <v>1.1321499457248194E-6</v>
      </c>
      <c r="Q91" s="13">
        <f t="shared" si="22"/>
        <v>5.0000000000000008E-7</v>
      </c>
      <c r="S91" s="13" t="str">
        <f t="shared" si="23"/>
        <v>200mHz10m</v>
      </c>
    </row>
    <row r="92" spans="1:19" x14ac:dyDescent="0.25">
      <c r="A92" s="10">
        <f t="shared" si="12"/>
        <v>0.5</v>
      </c>
      <c r="B92" s="7">
        <f t="shared" ref="B92:C92" si="28">B91</f>
        <v>10</v>
      </c>
      <c r="C92" s="7" t="str">
        <f t="shared" si="28"/>
        <v>m</v>
      </c>
      <c r="D92" s="7">
        <v>9.99986493426014</v>
      </c>
      <c r="E92" s="7">
        <v>1E-4</v>
      </c>
      <c r="F92" s="7">
        <v>5.260401408354495E-4</v>
      </c>
      <c r="G92" s="7">
        <v>5.0000000000000012E-4</v>
      </c>
      <c r="H92" s="8" t="s">
        <v>3</v>
      </c>
      <c r="I92" s="45"/>
      <c r="J92" s="11">
        <f t="shared" si="15"/>
        <v>500</v>
      </c>
      <c r="K92" s="11" t="str">
        <f t="shared" si="16"/>
        <v>mHz</v>
      </c>
      <c r="L92" s="12">
        <f t="shared" si="17"/>
        <v>0.01</v>
      </c>
      <c r="M92" s="12">
        <f t="shared" si="18"/>
        <v>1E-3</v>
      </c>
      <c r="N92" s="13">
        <f t="shared" si="19"/>
        <v>9.9998649342601404E-3</v>
      </c>
      <c r="O92" s="13">
        <f t="shared" si="20"/>
        <v>1.0000000000000001E-7</v>
      </c>
      <c r="P92" s="13">
        <f t="shared" si="21"/>
        <v>5.260401408354495E-7</v>
      </c>
      <c r="Q92" s="13">
        <f t="shared" si="22"/>
        <v>5.0000000000000008E-7</v>
      </c>
      <c r="S92" s="13" t="str">
        <f t="shared" si="23"/>
        <v>500mHz10m</v>
      </c>
    </row>
    <row r="93" spans="1:19" x14ac:dyDescent="0.25">
      <c r="A93" s="10">
        <f t="shared" si="12"/>
        <v>1</v>
      </c>
      <c r="B93" s="7">
        <f t="shared" ref="B93:C93" si="29">B92</f>
        <v>10</v>
      </c>
      <c r="C93" s="7" t="str">
        <f t="shared" si="29"/>
        <v>m</v>
      </c>
      <c r="D93" s="7">
        <v>10.000198776536184</v>
      </c>
      <c r="E93" s="7">
        <v>1E-4</v>
      </c>
      <c r="F93" s="7">
        <v>4.202406168686246E-4</v>
      </c>
      <c r="G93" s="7">
        <v>5.0000000000000012E-4</v>
      </c>
      <c r="H93" s="8" t="s">
        <v>3</v>
      </c>
      <c r="I93" s="45"/>
      <c r="J93" s="11">
        <f t="shared" si="15"/>
        <v>1</v>
      </c>
      <c r="K93" s="11" t="str">
        <f t="shared" si="16"/>
        <v>Hz</v>
      </c>
      <c r="L93" s="12">
        <f t="shared" si="17"/>
        <v>0.01</v>
      </c>
      <c r="M93" s="12">
        <f t="shared" si="18"/>
        <v>1E-3</v>
      </c>
      <c r="N93" s="13">
        <f t="shared" si="19"/>
        <v>1.0000198776536184E-2</v>
      </c>
      <c r="O93" s="13">
        <f t="shared" si="20"/>
        <v>1.0000000000000001E-7</v>
      </c>
      <c r="P93" s="13">
        <f t="shared" si="21"/>
        <v>4.2024061686862458E-7</v>
      </c>
      <c r="Q93" s="13">
        <f t="shared" si="22"/>
        <v>5.0000000000000008E-7</v>
      </c>
      <c r="S93" s="13" t="str">
        <f t="shared" si="23"/>
        <v>1Hz10m</v>
      </c>
    </row>
    <row r="94" spans="1:19" x14ac:dyDescent="0.25">
      <c r="A94" s="10">
        <f t="shared" si="12"/>
        <v>2</v>
      </c>
      <c r="B94" s="7">
        <f t="shared" ref="B94:C94" si="30">B93</f>
        <v>10</v>
      </c>
      <c r="C94" s="7" t="str">
        <f t="shared" si="30"/>
        <v>m</v>
      </c>
      <c r="D94" s="7">
        <v>9.9993715459255146</v>
      </c>
      <c r="E94" s="7">
        <v>1E-4</v>
      </c>
      <c r="F94" s="7">
        <v>-1.1906579852390825E-4</v>
      </c>
      <c r="G94" s="7">
        <v>5.0000000000000012E-4</v>
      </c>
      <c r="H94" s="8" t="s">
        <v>3</v>
      </c>
      <c r="I94" s="45"/>
      <c r="J94" s="11">
        <f t="shared" si="15"/>
        <v>2</v>
      </c>
      <c r="K94" s="11" t="str">
        <f t="shared" si="16"/>
        <v>Hz</v>
      </c>
      <c r="L94" s="12">
        <f t="shared" si="17"/>
        <v>0.01</v>
      </c>
      <c r="M94" s="12">
        <f t="shared" si="18"/>
        <v>1E-3</v>
      </c>
      <c r="N94" s="13">
        <f t="shared" si="19"/>
        <v>9.9993715459255148E-3</v>
      </c>
      <c r="O94" s="13">
        <f t="shared" si="20"/>
        <v>1.0000000000000001E-7</v>
      </c>
      <c r="P94" s="13">
        <f t="shared" si="21"/>
        <v>-1.1906579852390826E-7</v>
      </c>
      <c r="Q94" s="13">
        <f t="shared" si="22"/>
        <v>5.0000000000000008E-7</v>
      </c>
      <c r="S94" s="13" t="str">
        <f t="shared" si="23"/>
        <v>2Hz10m</v>
      </c>
    </row>
    <row r="95" spans="1:19" x14ac:dyDescent="0.25">
      <c r="A95" s="10">
        <f t="shared" si="12"/>
        <v>5</v>
      </c>
      <c r="B95" s="7">
        <f t="shared" ref="B95:C95" si="31">B94</f>
        <v>10</v>
      </c>
      <c r="C95" s="7" t="str">
        <f t="shared" si="31"/>
        <v>m</v>
      </c>
      <c r="D95" s="7">
        <v>9.9990379716499849</v>
      </c>
      <c r="E95" s="7">
        <v>1E-4</v>
      </c>
      <c r="F95" s="7">
        <v>9.0385416397925536E-4</v>
      </c>
      <c r="G95" s="7">
        <v>5.0000000000000012E-4</v>
      </c>
      <c r="H95" s="8" t="s">
        <v>3</v>
      </c>
      <c r="I95" s="45"/>
      <c r="J95" s="11">
        <f t="shared" si="15"/>
        <v>5</v>
      </c>
      <c r="K95" s="11" t="str">
        <f t="shared" si="16"/>
        <v>Hz</v>
      </c>
      <c r="L95" s="12">
        <f t="shared" si="17"/>
        <v>0.01</v>
      </c>
      <c r="M95" s="12">
        <f t="shared" si="18"/>
        <v>1E-3</v>
      </c>
      <c r="N95" s="13">
        <f t="shared" si="19"/>
        <v>9.999037971649985E-3</v>
      </c>
      <c r="O95" s="13">
        <f t="shared" si="20"/>
        <v>1.0000000000000001E-7</v>
      </c>
      <c r="P95" s="13">
        <f t="shared" si="21"/>
        <v>9.0385416397925542E-7</v>
      </c>
      <c r="Q95" s="13">
        <f t="shared" si="22"/>
        <v>5.0000000000000008E-7</v>
      </c>
      <c r="S95" s="13" t="str">
        <f t="shared" si="23"/>
        <v>5Hz10m</v>
      </c>
    </row>
    <row r="96" spans="1:19" x14ac:dyDescent="0.25">
      <c r="A96" s="10">
        <f t="shared" si="12"/>
        <v>10</v>
      </c>
      <c r="B96" s="7">
        <f t="shared" ref="B96:C96" si="32">B95</f>
        <v>10</v>
      </c>
      <c r="C96" s="7" t="str">
        <f t="shared" si="32"/>
        <v>m</v>
      </c>
      <c r="D96" s="7">
        <v>10.00063803148425</v>
      </c>
      <c r="E96" s="7">
        <v>1E-4</v>
      </c>
      <c r="F96" s="7">
        <v>-7.0353667546603764E-5</v>
      </c>
      <c r="G96" s="7">
        <v>5.0000000000000012E-4</v>
      </c>
      <c r="H96" s="8" t="s">
        <v>3</v>
      </c>
      <c r="I96" s="45"/>
      <c r="J96" s="11">
        <f t="shared" si="15"/>
        <v>10</v>
      </c>
      <c r="K96" s="11" t="str">
        <f t="shared" si="16"/>
        <v>Hz</v>
      </c>
      <c r="L96" s="12">
        <f t="shared" si="17"/>
        <v>0.01</v>
      </c>
      <c r="M96" s="12">
        <f t="shared" si="18"/>
        <v>1E-3</v>
      </c>
      <c r="N96" s="13">
        <f t="shared" si="19"/>
        <v>1.000063803148425E-2</v>
      </c>
      <c r="O96" s="13">
        <f t="shared" si="20"/>
        <v>1.0000000000000001E-7</v>
      </c>
      <c r="P96" s="13">
        <f t="shared" si="21"/>
        <v>-7.035366754660376E-8</v>
      </c>
      <c r="Q96" s="13">
        <f t="shared" si="22"/>
        <v>5.0000000000000008E-7</v>
      </c>
      <c r="S96" s="13" t="str">
        <f t="shared" si="23"/>
        <v>10Hz10m</v>
      </c>
    </row>
    <row r="97" spans="1:19" x14ac:dyDescent="0.25">
      <c r="A97" s="10">
        <f t="shared" si="12"/>
        <v>20</v>
      </c>
      <c r="B97" s="7">
        <f t="shared" ref="B97:C97" si="33">B96</f>
        <v>10</v>
      </c>
      <c r="C97" s="7" t="str">
        <f t="shared" si="33"/>
        <v>m</v>
      </c>
      <c r="D97" s="7">
        <v>10.000520992323102</v>
      </c>
      <c r="E97" s="7">
        <v>1E-4</v>
      </c>
      <c r="F97" s="7">
        <v>1.2882503746611811E-3</v>
      </c>
      <c r="G97" s="7">
        <v>5.0000000000000012E-4</v>
      </c>
      <c r="H97" s="8" t="s">
        <v>3</v>
      </c>
      <c r="I97" s="45"/>
      <c r="J97" s="11">
        <f t="shared" ref="J97:J122" si="34">IF(K97="mHz",1000,IF(K97="kHz",0.001,1))*A97</f>
        <v>20</v>
      </c>
      <c r="K97" s="11" t="str">
        <f t="shared" ref="K97:K122" si="35">IF(A97&gt;=1000,"kHz",IF(A97&gt;=1,"Hz","mHz"))</f>
        <v>Hz</v>
      </c>
      <c r="L97" s="12">
        <f t="shared" ref="L97:L122" si="36">IF(MID(C97,1,1)="m",0.001,IF(OR(MID(C97,1,1)="u",MID(C97,1,1)="µ"),0.000001,1))*B97</f>
        <v>0.01</v>
      </c>
      <c r="M97" s="12">
        <f t="shared" ref="M97:M122" si="37">IF(MID(H97,1,1)="m",0.001,IF(OR(MID(H97,1,1)="u",MID(H97,1,1)="µ"),0.000001,1))</f>
        <v>1E-3</v>
      </c>
      <c r="N97" s="13">
        <f t="shared" ref="N97:N122" si="38">D97*$M97</f>
        <v>1.0000520992323103E-2</v>
      </c>
      <c r="O97" s="13">
        <f t="shared" ref="O97:O122" si="39">E97*$M97</f>
        <v>1.0000000000000001E-7</v>
      </c>
      <c r="P97" s="13">
        <f t="shared" ref="P97:P122" si="40">F97*$M97</f>
        <v>1.2882503746611812E-6</v>
      </c>
      <c r="Q97" s="13">
        <f t="shared" ref="Q97:Q122" si="41">G97*$M97</f>
        <v>5.0000000000000008E-7</v>
      </c>
      <c r="S97" s="13" t="str">
        <f t="shared" ref="S97:S122" si="42">J97&amp;K97&amp;B97&amp;IF(C97="","R",C97)</f>
        <v>20Hz10m</v>
      </c>
    </row>
    <row r="98" spans="1:19" x14ac:dyDescent="0.25">
      <c r="A98" s="10">
        <f t="shared" si="12"/>
        <v>50</v>
      </c>
      <c r="B98" s="7">
        <f t="shared" ref="B98:C98" si="43">B97</f>
        <v>10</v>
      </c>
      <c r="C98" s="7" t="str">
        <f t="shared" si="43"/>
        <v>m</v>
      </c>
      <c r="D98" s="7">
        <v>10.001163984149827</v>
      </c>
      <c r="E98" s="7">
        <v>1E-4</v>
      </c>
      <c r="F98" s="7">
        <v>3.936829810329623E-3</v>
      </c>
      <c r="G98" s="7">
        <v>5.0000000000000012E-4</v>
      </c>
      <c r="H98" s="8" t="s">
        <v>3</v>
      </c>
      <c r="I98" s="45"/>
      <c r="J98" s="11">
        <f t="shared" si="34"/>
        <v>50</v>
      </c>
      <c r="K98" s="11" t="str">
        <f t="shared" si="35"/>
        <v>Hz</v>
      </c>
      <c r="L98" s="12">
        <f t="shared" si="36"/>
        <v>0.01</v>
      </c>
      <c r="M98" s="12">
        <f t="shared" si="37"/>
        <v>1E-3</v>
      </c>
      <c r="N98" s="13">
        <f t="shared" si="38"/>
        <v>1.0001163984149826E-2</v>
      </c>
      <c r="O98" s="13">
        <f t="shared" si="39"/>
        <v>1.0000000000000001E-7</v>
      </c>
      <c r="P98" s="13">
        <f t="shared" si="40"/>
        <v>3.9368298103296234E-6</v>
      </c>
      <c r="Q98" s="13">
        <f t="shared" si="41"/>
        <v>5.0000000000000008E-7</v>
      </c>
      <c r="S98" s="13" t="str">
        <f t="shared" si="42"/>
        <v>50Hz10m</v>
      </c>
    </row>
    <row r="99" spans="1:19" x14ac:dyDescent="0.25">
      <c r="A99" s="10">
        <f t="shared" si="12"/>
        <v>100</v>
      </c>
      <c r="B99" s="7">
        <f t="shared" ref="B99:C99" si="44">B98</f>
        <v>10</v>
      </c>
      <c r="C99" s="7" t="str">
        <f t="shared" si="44"/>
        <v>m</v>
      </c>
      <c r="D99" s="7">
        <v>10.002682136182804</v>
      </c>
      <c r="E99" s="7">
        <v>1E-4</v>
      </c>
      <c r="F99" s="7">
        <v>9.6061850884755946E-3</v>
      </c>
      <c r="G99" s="7">
        <v>5.0000000000000012E-4</v>
      </c>
      <c r="H99" s="8" t="s">
        <v>3</v>
      </c>
      <c r="I99" s="45"/>
      <c r="J99" s="11">
        <f t="shared" si="34"/>
        <v>100</v>
      </c>
      <c r="K99" s="11" t="str">
        <f t="shared" si="35"/>
        <v>Hz</v>
      </c>
      <c r="L99" s="12">
        <f t="shared" si="36"/>
        <v>0.01</v>
      </c>
      <c r="M99" s="12">
        <f t="shared" si="37"/>
        <v>1E-3</v>
      </c>
      <c r="N99" s="13">
        <f t="shared" si="38"/>
        <v>1.0002682136182803E-2</v>
      </c>
      <c r="O99" s="13">
        <f t="shared" si="39"/>
        <v>1.0000000000000001E-7</v>
      </c>
      <c r="P99" s="13">
        <f t="shared" si="40"/>
        <v>9.6061850884755952E-6</v>
      </c>
      <c r="Q99" s="13">
        <f t="shared" si="41"/>
        <v>5.0000000000000008E-7</v>
      </c>
      <c r="S99" s="13" t="str">
        <f t="shared" si="42"/>
        <v>100Hz10m</v>
      </c>
    </row>
    <row r="100" spans="1:19" x14ac:dyDescent="0.25">
      <c r="A100" s="10">
        <f t="shared" si="12"/>
        <v>200</v>
      </c>
      <c r="B100" s="7">
        <f t="shared" ref="B100:C100" si="45">B99</f>
        <v>10</v>
      </c>
      <c r="C100" s="7" t="str">
        <f t="shared" si="45"/>
        <v>m</v>
      </c>
      <c r="D100" s="7">
        <v>10.007704483145268</v>
      </c>
      <c r="E100" s="7">
        <v>1E-4</v>
      </c>
      <c r="F100" s="7">
        <v>1.7530861328615834E-2</v>
      </c>
      <c r="G100" s="7">
        <v>5.0000000000000012E-4</v>
      </c>
      <c r="H100" s="8" t="s">
        <v>3</v>
      </c>
      <c r="I100" s="45"/>
      <c r="J100" s="11">
        <f t="shared" si="34"/>
        <v>200</v>
      </c>
      <c r="K100" s="11" t="str">
        <f t="shared" si="35"/>
        <v>Hz</v>
      </c>
      <c r="L100" s="12">
        <f t="shared" si="36"/>
        <v>0.01</v>
      </c>
      <c r="M100" s="12">
        <f t="shared" si="37"/>
        <v>1E-3</v>
      </c>
      <c r="N100" s="13">
        <f t="shared" si="38"/>
        <v>1.0007704483145268E-2</v>
      </c>
      <c r="O100" s="13">
        <f t="shared" si="39"/>
        <v>1.0000000000000001E-7</v>
      </c>
      <c r="P100" s="13">
        <f t="shared" si="40"/>
        <v>1.7530861328615836E-5</v>
      </c>
      <c r="Q100" s="13">
        <f t="shared" si="41"/>
        <v>5.0000000000000008E-7</v>
      </c>
      <c r="S100" s="13" t="str">
        <f t="shared" si="42"/>
        <v>200Hz10m</v>
      </c>
    </row>
    <row r="101" spans="1:19" x14ac:dyDescent="0.25">
      <c r="A101" s="10">
        <f t="shared" si="12"/>
        <v>500</v>
      </c>
      <c r="B101" s="7">
        <f t="shared" ref="B101:C101" si="46">B100</f>
        <v>10</v>
      </c>
      <c r="C101" s="7" t="str">
        <f t="shared" si="46"/>
        <v>m</v>
      </c>
      <c r="D101" s="7">
        <v>10.031262688169043</v>
      </c>
      <c r="E101" s="7">
        <v>1.58113883008419E-4</v>
      </c>
      <c r="F101" s="7">
        <v>4.743459468335065E-2</v>
      </c>
      <c r="G101" s="7">
        <v>5.0000000000000012E-4</v>
      </c>
      <c r="H101" s="8" t="s">
        <v>3</v>
      </c>
      <c r="I101" s="45"/>
      <c r="J101" s="11">
        <f t="shared" si="34"/>
        <v>500</v>
      </c>
      <c r="K101" s="11" t="str">
        <f t="shared" si="35"/>
        <v>Hz</v>
      </c>
      <c r="L101" s="12">
        <f t="shared" si="36"/>
        <v>0.01</v>
      </c>
      <c r="M101" s="12">
        <f t="shared" si="37"/>
        <v>1E-3</v>
      </c>
      <c r="N101" s="13">
        <f t="shared" si="38"/>
        <v>1.0031262688169043E-2</v>
      </c>
      <c r="O101" s="13">
        <f t="shared" si="39"/>
        <v>1.5811388300841901E-7</v>
      </c>
      <c r="P101" s="13">
        <f t="shared" si="40"/>
        <v>4.7434594683350652E-5</v>
      </c>
      <c r="Q101" s="13">
        <f t="shared" si="41"/>
        <v>5.0000000000000008E-7</v>
      </c>
      <c r="S101" s="13" t="str">
        <f t="shared" si="42"/>
        <v>500Hz10m</v>
      </c>
    </row>
    <row r="102" spans="1:19" x14ac:dyDescent="0.25">
      <c r="A102" s="10">
        <f t="shared" si="12"/>
        <v>1000</v>
      </c>
      <c r="B102" s="7">
        <f t="shared" ref="B102:C102" si="47">B101</f>
        <v>10</v>
      </c>
      <c r="C102" s="7" t="str">
        <f t="shared" si="47"/>
        <v>m</v>
      </c>
      <c r="D102" s="7">
        <v>10.082652857276262</v>
      </c>
      <c r="E102" s="7">
        <v>4.4721359549995801E-4</v>
      </c>
      <c r="F102" s="7">
        <v>9.0107653067896046E-2</v>
      </c>
      <c r="G102" s="7">
        <v>1.0000000000000002E-3</v>
      </c>
      <c r="H102" s="8" t="s">
        <v>3</v>
      </c>
      <c r="I102" s="45"/>
      <c r="J102" s="11">
        <f t="shared" si="34"/>
        <v>1</v>
      </c>
      <c r="K102" s="11" t="str">
        <f t="shared" si="35"/>
        <v>kHz</v>
      </c>
      <c r="L102" s="12">
        <f t="shared" si="36"/>
        <v>0.01</v>
      </c>
      <c r="M102" s="12">
        <f t="shared" si="37"/>
        <v>1E-3</v>
      </c>
      <c r="N102" s="13">
        <f t="shared" si="38"/>
        <v>1.0082652857276261E-2</v>
      </c>
      <c r="O102" s="13">
        <f t="shared" si="39"/>
        <v>4.4721359549995803E-7</v>
      </c>
      <c r="P102" s="13">
        <f t="shared" si="40"/>
        <v>9.010765306789605E-5</v>
      </c>
      <c r="Q102" s="13">
        <f t="shared" si="41"/>
        <v>1.0000000000000002E-6</v>
      </c>
      <c r="S102" s="13" t="str">
        <f t="shared" si="42"/>
        <v>1kHz10m</v>
      </c>
    </row>
    <row r="103" spans="1:19" x14ac:dyDescent="0.25">
      <c r="A103" s="10">
        <f t="shared" si="12"/>
        <v>2000</v>
      </c>
      <c r="B103" s="7">
        <f t="shared" ref="B103:C103" si="48">B102</f>
        <v>10</v>
      </c>
      <c r="C103" s="7" t="str">
        <f t="shared" si="48"/>
        <v>m</v>
      </c>
      <c r="D103" s="7">
        <v>10.233987882443799</v>
      </c>
      <c r="E103" s="7">
        <v>1.264911064067352E-3</v>
      </c>
      <c r="F103" s="7">
        <v>0.18386666022042597</v>
      </c>
      <c r="G103" s="7">
        <v>2.0000000000000005E-3</v>
      </c>
      <c r="H103" s="8" t="s">
        <v>3</v>
      </c>
      <c r="I103" s="45"/>
      <c r="J103" s="11">
        <f t="shared" si="34"/>
        <v>2</v>
      </c>
      <c r="K103" s="11" t="str">
        <f t="shared" si="35"/>
        <v>kHz</v>
      </c>
      <c r="L103" s="12">
        <f t="shared" si="36"/>
        <v>0.01</v>
      </c>
      <c r="M103" s="12">
        <f t="shared" si="37"/>
        <v>1E-3</v>
      </c>
      <c r="N103" s="13">
        <f t="shared" si="38"/>
        <v>1.0233987882443799E-2</v>
      </c>
      <c r="O103" s="13">
        <f t="shared" si="39"/>
        <v>1.2649110640673521E-6</v>
      </c>
      <c r="P103" s="13">
        <f t="shared" si="40"/>
        <v>1.8386666022042597E-4</v>
      </c>
      <c r="Q103" s="13">
        <f t="shared" si="41"/>
        <v>2.0000000000000003E-6</v>
      </c>
      <c r="S103" s="13" t="str">
        <f t="shared" si="42"/>
        <v>2kHz10m</v>
      </c>
    </row>
    <row r="104" spans="1:19" x14ac:dyDescent="0.25">
      <c r="A104" s="10">
        <f t="shared" si="12"/>
        <v>5000</v>
      </c>
      <c r="B104" s="7">
        <f t="shared" ref="B104:C104" si="49">B103</f>
        <v>10</v>
      </c>
      <c r="C104" s="7" t="str">
        <f t="shared" si="49"/>
        <v>m</v>
      </c>
      <c r="D104" s="7">
        <v>10.928092637053018</v>
      </c>
      <c r="E104" s="7">
        <v>5.0000000000000001E-3</v>
      </c>
      <c r="F104" s="7">
        <v>0.45608908697811362</v>
      </c>
      <c r="G104" s="7">
        <v>5.0000000000000001E-3</v>
      </c>
      <c r="H104" s="8" t="s">
        <v>3</v>
      </c>
      <c r="I104" s="45"/>
      <c r="J104" s="11">
        <f t="shared" si="34"/>
        <v>5</v>
      </c>
      <c r="K104" s="11" t="str">
        <f t="shared" si="35"/>
        <v>kHz</v>
      </c>
      <c r="L104" s="12">
        <f t="shared" si="36"/>
        <v>0.01</v>
      </c>
      <c r="M104" s="12">
        <f t="shared" si="37"/>
        <v>1E-3</v>
      </c>
      <c r="N104" s="13">
        <f t="shared" si="38"/>
        <v>1.0928092637053018E-2</v>
      </c>
      <c r="O104" s="13">
        <f t="shared" si="39"/>
        <v>5.0000000000000004E-6</v>
      </c>
      <c r="P104" s="13">
        <f t="shared" si="40"/>
        <v>4.5608908697811364E-4</v>
      </c>
      <c r="Q104" s="13">
        <f t="shared" si="41"/>
        <v>5.0000000000000004E-6</v>
      </c>
      <c r="S104" s="13" t="str">
        <f t="shared" si="42"/>
        <v>5kHz10m</v>
      </c>
    </row>
    <row r="105" spans="1:19" ht="21.75" customHeight="1" x14ac:dyDescent="0.25">
      <c r="A105" s="10">
        <f>A87</f>
        <v>0.01</v>
      </c>
      <c r="B105" s="7">
        <v>100</v>
      </c>
      <c r="C105" s="7" t="s">
        <v>3</v>
      </c>
      <c r="D105" s="7">
        <v>100.01383737109187</v>
      </c>
      <c r="E105" s="7">
        <v>1.0000000000000002E-3</v>
      </c>
      <c r="F105" s="7">
        <v>-2.0284821841185709E-2</v>
      </c>
      <c r="G105" s="7">
        <v>5.0000000000000001E-3</v>
      </c>
      <c r="H105" s="8" t="s">
        <v>3</v>
      </c>
      <c r="I105" s="45"/>
      <c r="J105" s="11">
        <f t="shared" si="34"/>
        <v>10</v>
      </c>
      <c r="K105" s="11" t="str">
        <f t="shared" si="35"/>
        <v>mHz</v>
      </c>
      <c r="L105" s="12">
        <f t="shared" si="36"/>
        <v>0.1</v>
      </c>
      <c r="M105" s="12">
        <f t="shared" si="37"/>
        <v>1E-3</v>
      </c>
      <c r="N105" s="13">
        <f t="shared" si="38"/>
        <v>0.10001383737109187</v>
      </c>
      <c r="O105" s="13">
        <f t="shared" si="39"/>
        <v>1.0000000000000002E-6</v>
      </c>
      <c r="P105" s="13">
        <f t="shared" si="40"/>
        <v>-2.028482184118571E-5</v>
      </c>
      <c r="Q105" s="13">
        <f t="shared" si="41"/>
        <v>5.0000000000000004E-6</v>
      </c>
      <c r="S105" s="13" t="str">
        <f t="shared" si="42"/>
        <v>10mHz100m</v>
      </c>
    </row>
    <row r="106" spans="1:19" x14ac:dyDescent="0.25">
      <c r="A106" s="10">
        <f t="shared" si="12"/>
        <v>0.02</v>
      </c>
      <c r="B106" s="7">
        <f>B105</f>
        <v>100</v>
      </c>
      <c r="C106" s="7" t="str">
        <f>C105</f>
        <v>m</v>
      </c>
      <c r="D106" s="7">
        <v>99.994207628077305</v>
      </c>
      <c r="E106" s="7">
        <v>1.0000000000000002E-3</v>
      </c>
      <c r="F106" s="7">
        <v>-5.5450531045854456E-3</v>
      </c>
      <c r="G106" s="7">
        <v>5.0000000000000001E-3</v>
      </c>
      <c r="H106" s="8" t="s">
        <v>3</v>
      </c>
      <c r="I106" s="45"/>
      <c r="J106" s="11">
        <f t="shared" si="34"/>
        <v>20</v>
      </c>
      <c r="K106" s="11" t="str">
        <f t="shared" si="35"/>
        <v>mHz</v>
      </c>
      <c r="L106" s="12">
        <f t="shared" si="36"/>
        <v>0.1</v>
      </c>
      <c r="M106" s="12">
        <f t="shared" si="37"/>
        <v>1E-3</v>
      </c>
      <c r="N106" s="13">
        <f t="shared" si="38"/>
        <v>9.9994207628077314E-2</v>
      </c>
      <c r="O106" s="13">
        <f t="shared" si="39"/>
        <v>1.0000000000000002E-6</v>
      </c>
      <c r="P106" s="13">
        <f t="shared" si="40"/>
        <v>-5.5450531045854461E-6</v>
      </c>
      <c r="Q106" s="13">
        <f t="shared" si="41"/>
        <v>5.0000000000000004E-6</v>
      </c>
      <c r="S106" s="13" t="str">
        <f t="shared" si="42"/>
        <v>20mHz100m</v>
      </c>
    </row>
    <row r="107" spans="1:19" x14ac:dyDescent="0.25">
      <c r="A107" s="10">
        <f t="shared" si="12"/>
        <v>0.05</v>
      </c>
      <c r="B107" s="7">
        <f t="shared" ref="B107:C107" si="50">B106</f>
        <v>100</v>
      </c>
      <c r="C107" s="7" t="str">
        <f t="shared" si="50"/>
        <v>m</v>
      </c>
      <c r="D107" s="7">
        <v>99.996702166800318</v>
      </c>
      <c r="E107" s="7">
        <v>1.0000000000000002E-3</v>
      </c>
      <c r="F107" s="7">
        <v>-9.6195346622879388E-3</v>
      </c>
      <c r="G107" s="7">
        <v>5.0000000000000001E-3</v>
      </c>
      <c r="H107" s="8" t="s">
        <v>3</v>
      </c>
      <c r="I107" s="45"/>
      <c r="J107" s="11">
        <f t="shared" si="34"/>
        <v>50</v>
      </c>
      <c r="K107" s="11" t="str">
        <f t="shared" si="35"/>
        <v>mHz</v>
      </c>
      <c r="L107" s="12">
        <f t="shared" si="36"/>
        <v>0.1</v>
      </c>
      <c r="M107" s="12">
        <f t="shared" si="37"/>
        <v>1E-3</v>
      </c>
      <c r="N107" s="13">
        <f t="shared" si="38"/>
        <v>9.9996702166800316E-2</v>
      </c>
      <c r="O107" s="13">
        <f t="shared" si="39"/>
        <v>1.0000000000000002E-6</v>
      </c>
      <c r="P107" s="13">
        <f t="shared" si="40"/>
        <v>-9.6195346622879392E-6</v>
      </c>
      <c r="Q107" s="13">
        <f t="shared" si="41"/>
        <v>5.0000000000000004E-6</v>
      </c>
      <c r="S107" s="13" t="str">
        <f t="shared" si="42"/>
        <v>50mHz100m</v>
      </c>
    </row>
    <row r="108" spans="1:19" x14ac:dyDescent="0.25">
      <c r="A108" s="10">
        <f t="shared" si="12"/>
        <v>0.1</v>
      </c>
      <c r="B108" s="7">
        <f t="shared" ref="B108:C108" si="51">B107</f>
        <v>100</v>
      </c>
      <c r="C108" s="7" t="str">
        <f t="shared" si="51"/>
        <v>m</v>
      </c>
      <c r="D108" s="7">
        <v>100.00098167271094</v>
      </c>
      <c r="E108" s="7">
        <v>1.0000000000000002E-3</v>
      </c>
      <c r="F108" s="7">
        <v>-4.6986254391797131E-3</v>
      </c>
      <c r="G108" s="7">
        <v>5.0000000000000001E-3</v>
      </c>
      <c r="H108" s="8" t="s">
        <v>3</v>
      </c>
      <c r="I108" s="45"/>
      <c r="J108" s="11">
        <f t="shared" si="34"/>
        <v>100</v>
      </c>
      <c r="K108" s="11" t="str">
        <f t="shared" si="35"/>
        <v>mHz</v>
      </c>
      <c r="L108" s="12">
        <f t="shared" si="36"/>
        <v>0.1</v>
      </c>
      <c r="M108" s="12">
        <f t="shared" si="37"/>
        <v>1E-3</v>
      </c>
      <c r="N108" s="13">
        <f t="shared" si="38"/>
        <v>0.10000098167271093</v>
      </c>
      <c r="O108" s="13">
        <f t="shared" si="39"/>
        <v>1.0000000000000002E-6</v>
      </c>
      <c r="P108" s="13">
        <f t="shared" si="40"/>
        <v>-4.6986254391797131E-6</v>
      </c>
      <c r="Q108" s="13">
        <f t="shared" si="41"/>
        <v>5.0000000000000004E-6</v>
      </c>
      <c r="S108" s="13" t="str">
        <f t="shared" si="42"/>
        <v>100mHz100m</v>
      </c>
    </row>
    <row r="109" spans="1:19" x14ac:dyDescent="0.25">
      <c r="A109" s="10">
        <f t="shared" si="12"/>
        <v>0.2</v>
      </c>
      <c r="B109" s="7">
        <f t="shared" ref="B109:C109" si="52">B108</f>
        <v>100</v>
      </c>
      <c r="C109" s="7" t="str">
        <f t="shared" si="52"/>
        <v>m</v>
      </c>
      <c r="D109" s="7">
        <v>100.00952866547773</v>
      </c>
      <c r="E109" s="7">
        <v>1.0000000000000002E-3</v>
      </c>
      <c r="F109" s="7">
        <v>-3.7511688226945037E-3</v>
      </c>
      <c r="G109" s="7">
        <v>5.0000000000000001E-3</v>
      </c>
      <c r="H109" s="8" t="s">
        <v>3</v>
      </c>
      <c r="I109" s="45"/>
      <c r="J109" s="11">
        <f t="shared" si="34"/>
        <v>200</v>
      </c>
      <c r="K109" s="11" t="str">
        <f t="shared" si="35"/>
        <v>mHz</v>
      </c>
      <c r="L109" s="12">
        <f t="shared" si="36"/>
        <v>0.1</v>
      </c>
      <c r="M109" s="12">
        <f t="shared" si="37"/>
        <v>1E-3</v>
      </c>
      <c r="N109" s="13">
        <f t="shared" si="38"/>
        <v>0.10000952866547773</v>
      </c>
      <c r="O109" s="13">
        <f t="shared" si="39"/>
        <v>1.0000000000000002E-6</v>
      </c>
      <c r="P109" s="13">
        <f t="shared" si="40"/>
        <v>-3.7511688226945039E-6</v>
      </c>
      <c r="Q109" s="13">
        <f t="shared" si="41"/>
        <v>5.0000000000000004E-6</v>
      </c>
      <c r="S109" s="13" t="str">
        <f t="shared" si="42"/>
        <v>200mHz100m</v>
      </c>
    </row>
    <row r="110" spans="1:19" x14ac:dyDescent="0.25">
      <c r="A110" s="10">
        <f t="shared" si="12"/>
        <v>0.5</v>
      </c>
      <c r="B110" s="7">
        <f t="shared" ref="B110:C110" si="53">B109</f>
        <v>100</v>
      </c>
      <c r="C110" s="7" t="str">
        <f t="shared" si="53"/>
        <v>m</v>
      </c>
      <c r="D110" s="7">
        <v>99.994951654191084</v>
      </c>
      <c r="E110" s="7">
        <v>1.0000000000000002E-3</v>
      </c>
      <c r="F110" s="7">
        <v>1.1572219801315762E-2</v>
      </c>
      <c r="G110" s="7">
        <v>5.0000000000000001E-3</v>
      </c>
      <c r="H110" s="8" t="s">
        <v>3</v>
      </c>
      <c r="I110" s="45"/>
      <c r="J110" s="11">
        <f t="shared" si="34"/>
        <v>500</v>
      </c>
      <c r="K110" s="11" t="str">
        <f t="shared" si="35"/>
        <v>mHz</v>
      </c>
      <c r="L110" s="12">
        <f t="shared" si="36"/>
        <v>0.1</v>
      </c>
      <c r="M110" s="12">
        <f t="shared" si="37"/>
        <v>1E-3</v>
      </c>
      <c r="N110" s="13">
        <f t="shared" si="38"/>
        <v>9.9994951654191089E-2</v>
      </c>
      <c r="O110" s="13">
        <f t="shared" si="39"/>
        <v>1.0000000000000002E-6</v>
      </c>
      <c r="P110" s="13">
        <f t="shared" si="40"/>
        <v>1.1572219801315763E-5</v>
      </c>
      <c r="Q110" s="13">
        <f t="shared" si="41"/>
        <v>5.0000000000000004E-6</v>
      </c>
      <c r="S110" s="13" t="str">
        <f t="shared" si="42"/>
        <v>500mHz100m</v>
      </c>
    </row>
    <row r="111" spans="1:19" x14ac:dyDescent="0.25">
      <c r="A111" s="10">
        <f t="shared" si="12"/>
        <v>1</v>
      </c>
      <c r="B111" s="7">
        <f t="shared" ref="B111:C111" si="54">B110</f>
        <v>100</v>
      </c>
      <c r="C111" s="7" t="str">
        <f t="shared" si="54"/>
        <v>m</v>
      </c>
      <c r="D111" s="7">
        <v>100.01169523671244</v>
      </c>
      <c r="E111" s="7">
        <v>1.0000000000000002E-3</v>
      </c>
      <c r="F111" s="7">
        <v>1.1529273851676524E-2</v>
      </c>
      <c r="G111" s="7">
        <v>5.0000000000000001E-3</v>
      </c>
      <c r="H111" s="8" t="s">
        <v>3</v>
      </c>
      <c r="I111" s="45"/>
      <c r="J111" s="11">
        <f t="shared" si="34"/>
        <v>1</v>
      </c>
      <c r="K111" s="11" t="str">
        <f t="shared" si="35"/>
        <v>Hz</v>
      </c>
      <c r="L111" s="12">
        <f t="shared" si="36"/>
        <v>0.1</v>
      </c>
      <c r="M111" s="12">
        <f t="shared" si="37"/>
        <v>1E-3</v>
      </c>
      <c r="N111" s="13">
        <f t="shared" si="38"/>
        <v>0.10001169523671244</v>
      </c>
      <c r="O111" s="13">
        <f t="shared" si="39"/>
        <v>1.0000000000000002E-6</v>
      </c>
      <c r="P111" s="13">
        <f t="shared" si="40"/>
        <v>1.1529273851676524E-5</v>
      </c>
      <c r="Q111" s="13">
        <f t="shared" si="41"/>
        <v>5.0000000000000004E-6</v>
      </c>
      <c r="S111" s="13" t="str">
        <f t="shared" si="42"/>
        <v>1Hz100m</v>
      </c>
    </row>
    <row r="112" spans="1:19" x14ac:dyDescent="0.25">
      <c r="A112" s="10">
        <f t="shared" si="12"/>
        <v>2</v>
      </c>
      <c r="B112" s="7">
        <f t="shared" ref="B112:C112" si="55">B111</f>
        <v>100</v>
      </c>
      <c r="C112" s="7" t="str">
        <f t="shared" si="55"/>
        <v>m</v>
      </c>
      <c r="D112" s="7">
        <v>100.00761514232092</v>
      </c>
      <c r="E112" s="7">
        <v>1.0000000000000002E-3</v>
      </c>
      <c r="F112" s="7">
        <v>-1.1457458161855867E-2</v>
      </c>
      <c r="G112" s="7">
        <v>5.0000000000000001E-3</v>
      </c>
      <c r="H112" s="8" t="s">
        <v>3</v>
      </c>
      <c r="I112" s="45"/>
      <c r="J112" s="11">
        <f t="shared" si="34"/>
        <v>2</v>
      </c>
      <c r="K112" s="11" t="str">
        <f t="shared" si="35"/>
        <v>Hz</v>
      </c>
      <c r="L112" s="12">
        <f t="shared" si="36"/>
        <v>0.1</v>
      </c>
      <c r="M112" s="12">
        <f t="shared" si="37"/>
        <v>1E-3</v>
      </c>
      <c r="N112" s="13">
        <f t="shared" si="38"/>
        <v>0.10000761514232091</v>
      </c>
      <c r="O112" s="13">
        <f t="shared" si="39"/>
        <v>1.0000000000000002E-6</v>
      </c>
      <c r="P112" s="13">
        <f t="shared" si="40"/>
        <v>-1.1457458161855869E-5</v>
      </c>
      <c r="Q112" s="13">
        <f t="shared" si="41"/>
        <v>5.0000000000000004E-6</v>
      </c>
      <c r="S112" s="13" t="str">
        <f t="shared" si="42"/>
        <v>2Hz100m</v>
      </c>
    </row>
    <row r="113" spans="1:19" x14ac:dyDescent="0.25">
      <c r="A113" s="10">
        <f t="shared" si="12"/>
        <v>5</v>
      </c>
      <c r="B113" s="7">
        <f t="shared" ref="B113:C113" si="56">B112</f>
        <v>100</v>
      </c>
      <c r="C113" s="7" t="str">
        <f t="shared" si="56"/>
        <v>m</v>
      </c>
      <c r="D113" s="7">
        <v>100.00012159148334</v>
      </c>
      <c r="E113" s="7">
        <v>1.0000000000000002E-3</v>
      </c>
      <c r="F113" s="7">
        <v>3.4953941968184463E-3</v>
      </c>
      <c r="G113" s="7">
        <v>5.0000000000000001E-3</v>
      </c>
      <c r="H113" s="8" t="s">
        <v>3</v>
      </c>
      <c r="I113" s="45"/>
      <c r="J113" s="11">
        <f t="shared" si="34"/>
        <v>5</v>
      </c>
      <c r="K113" s="11" t="str">
        <f t="shared" si="35"/>
        <v>Hz</v>
      </c>
      <c r="L113" s="12">
        <f t="shared" si="36"/>
        <v>0.1</v>
      </c>
      <c r="M113" s="12">
        <f t="shared" si="37"/>
        <v>1E-3</v>
      </c>
      <c r="N113" s="13">
        <f t="shared" si="38"/>
        <v>0.10000012159148333</v>
      </c>
      <c r="O113" s="13">
        <f t="shared" si="39"/>
        <v>1.0000000000000002E-6</v>
      </c>
      <c r="P113" s="13">
        <f t="shared" si="40"/>
        <v>3.4953941968184462E-6</v>
      </c>
      <c r="Q113" s="13">
        <f t="shared" si="41"/>
        <v>5.0000000000000004E-6</v>
      </c>
      <c r="S113" s="13" t="str">
        <f t="shared" si="42"/>
        <v>5Hz100m</v>
      </c>
    </row>
    <row r="114" spans="1:19" x14ac:dyDescent="0.25">
      <c r="A114" s="10">
        <f t="shared" si="12"/>
        <v>10</v>
      </c>
      <c r="B114" s="7">
        <f t="shared" ref="B114:C114" si="57">B113</f>
        <v>100</v>
      </c>
      <c r="C114" s="7" t="str">
        <f t="shared" si="57"/>
        <v>m</v>
      </c>
      <c r="D114" s="7">
        <v>99.993335916887602</v>
      </c>
      <c r="E114" s="7">
        <v>1.0000000000000002E-3</v>
      </c>
      <c r="F114" s="7">
        <v>-2.5664660996481078E-3</v>
      </c>
      <c r="G114" s="7">
        <v>5.0000000000000001E-3</v>
      </c>
      <c r="H114" s="8" t="s">
        <v>3</v>
      </c>
      <c r="I114" s="45"/>
      <c r="J114" s="11">
        <f t="shared" si="34"/>
        <v>10</v>
      </c>
      <c r="K114" s="11" t="str">
        <f t="shared" si="35"/>
        <v>Hz</v>
      </c>
      <c r="L114" s="12">
        <f t="shared" si="36"/>
        <v>0.1</v>
      </c>
      <c r="M114" s="12">
        <f t="shared" si="37"/>
        <v>1E-3</v>
      </c>
      <c r="N114" s="13">
        <f t="shared" si="38"/>
        <v>9.999333591688761E-2</v>
      </c>
      <c r="O114" s="13">
        <f t="shared" si="39"/>
        <v>1.0000000000000002E-6</v>
      </c>
      <c r="P114" s="13">
        <f t="shared" si="40"/>
        <v>-2.566466099648108E-6</v>
      </c>
      <c r="Q114" s="13">
        <f t="shared" si="41"/>
        <v>5.0000000000000004E-6</v>
      </c>
      <c r="S114" s="13" t="str">
        <f t="shared" si="42"/>
        <v>10Hz100m</v>
      </c>
    </row>
    <row r="115" spans="1:19" x14ac:dyDescent="0.25">
      <c r="A115" s="10">
        <f t="shared" si="12"/>
        <v>20</v>
      </c>
      <c r="B115" s="7">
        <f t="shared" ref="B115:C115" si="58">B114</f>
        <v>100</v>
      </c>
      <c r="C115" s="7" t="str">
        <f t="shared" si="58"/>
        <v>m</v>
      </c>
      <c r="D115" s="7">
        <v>100.00020902246419</v>
      </c>
      <c r="E115" s="7">
        <v>1.0000000000000002E-3</v>
      </c>
      <c r="F115" s="7">
        <v>1.1555241802746781E-2</v>
      </c>
      <c r="G115" s="7">
        <v>5.0000000000000001E-3</v>
      </c>
      <c r="H115" s="8" t="s">
        <v>3</v>
      </c>
      <c r="I115" s="45"/>
      <c r="J115" s="11">
        <f t="shared" si="34"/>
        <v>20</v>
      </c>
      <c r="K115" s="11" t="str">
        <f t="shared" si="35"/>
        <v>Hz</v>
      </c>
      <c r="L115" s="12">
        <f t="shared" si="36"/>
        <v>0.1</v>
      </c>
      <c r="M115" s="12">
        <f t="shared" si="37"/>
        <v>1E-3</v>
      </c>
      <c r="N115" s="13">
        <f t="shared" si="38"/>
        <v>0.10000020902246419</v>
      </c>
      <c r="O115" s="13">
        <f t="shared" si="39"/>
        <v>1.0000000000000002E-6</v>
      </c>
      <c r="P115" s="13">
        <f t="shared" si="40"/>
        <v>1.1555241802746781E-5</v>
      </c>
      <c r="Q115" s="13">
        <f t="shared" si="41"/>
        <v>5.0000000000000004E-6</v>
      </c>
      <c r="S115" s="13" t="str">
        <f t="shared" si="42"/>
        <v>20Hz100m</v>
      </c>
    </row>
    <row r="116" spans="1:19" x14ac:dyDescent="0.25">
      <c r="A116" s="10">
        <f t="shared" ref="A116:A122" si="59">A98</f>
        <v>50</v>
      </c>
      <c r="B116" s="7">
        <f t="shared" ref="B116:C116" si="60">B115</f>
        <v>100</v>
      </c>
      <c r="C116" s="7" t="str">
        <f t="shared" si="60"/>
        <v>m</v>
      </c>
      <c r="D116" s="7">
        <v>100.01968337664475</v>
      </c>
      <c r="E116" s="7">
        <v>1.0000000000000002E-3</v>
      </c>
      <c r="F116" s="7">
        <v>3.6968787199712812E-2</v>
      </c>
      <c r="G116" s="7">
        <v>5.0000000000000001E-3</v>
      </c>
      <c r="H116" s="8" t="s">
        <v>3</v>
      </c>
      <c r="I116" s="45"/>
      <c r="J116" s="11">
        <f t="shared" si="34"/>
        <v>50</v>
      </c>
      <c r="K116" s="11" t="str">
        <f t="shared" si="35"/>
        <v>Hz</v>
      </c>
      <c r="L116" s="12">
        <f t="shared" si="36"/>
        <v>0.1</v>
      </c>
      <c r="M116" s="12">
        <f t="shared" si="37"/>
        <v>1E-3</v>
      </c>
      <c r="N116" s="13">
        <f t="shared" si="38"/>
        <v>0.10001968337664476</v>
      </c>
      <c r="O116" s="13">
        <f t="shared" si="39"/>
        <v>1.0000000000000002E-6</v>
      </c>
      <c r="P116" s="13">
        <f t="shared" si="40"/>
        <v>3.6968787199712814E-5</v>
      </c>
      <c r="Q116" s="13">
        <f t="shared" si="41"/>
        <v>5.0000000000000004E-6</v>
      </c>
      <c r="S116" s="13" t="str">
        <f t="shared" si="42"/>
        <v>50Hz100m</v>
      </c>
    </row>
    <row r="117" spans="1:19" x14ac:dyDescent="0.25">
      <c r="A117" s="10">
        <f t="shared" si="59"/>
        <v>100</v>
      </c>
      <c r="B117" s="7">
        <f t="shared" ref="B117:C117" si="61">B116</f>
        <v>100</v>
      </c>
      <c r="C117" s="7" t="str">
        <f t="shared" si="61"/>
        <v>m</v>
      </c>
      <c r="D117" s="7">
        <v>100.02282666518346</v>
      </c>
      <c r="E117" s="7">
        <v>1.0000000000000002E-3</v>
      </c>
      <c r="F117" s="7">
        <v>8.5078576865998401E-2</v>
      </c>
      <c r="G117" s="7">
        <v>5.0000000000000001E-3</v>
      </c>
      <c r="H117" s="8" t="s">
        <v>3</v>
      </c>
      <c r="I117" s="45"/>
      <c r="J117" s="11">
        <f t="shared" si="34"/>
        <v>100</v>
      </c>
      <c r="K117" s="11" t="str">
        <f t="shared" si="35"/>
        <v>Hz</v>
      </c>
      <c r="L117" s="12">
        <f t="shared" si="36"/>
        <v>0.1</v>
      </c>
      <c r="M117" s="12">
        <f t="shared" si="37"/>
        <v>1E-3</v>
      </c>
      <c r="N117" s="13">
        <f t="shared" si="38"/>
        <v>0.10002282666518346</v>
      </c>
      <c r="O117" s="13">
        <f t="shared" si="39"/>
        <v>1.0000000000000002E-6</v>
      </c>
      <c r="P117" s="13">
        <f t="shared" si="40"/>
        <v>8.5078576865998398E-5</v>
      </c>
      <c r="Q117" s="13">
        <f t="shared" si="41"/>
        <v>5.0000000000000004E-6</v>
      </c>
      <c r="S117" s="13" t="str">
        <f t="shared" si="42"/>
        <v>100Hz100m</v>
      </c>
    </row>
    <row r="118" spans="1:19" x14ac:dyDescent="0.25">
      <c r="A118" s="10">
        <f t="shared" si="59"/>
        <v>200</v>
      </c>
      <c r="B118" s="7">
        <f t="shared" ref="B118:C118" si="62">B117</f>
        <v>100</v>
      </c>
      <c r="C118" s="7" t="str">
        <f t="shared" si="62"/>
        <v>m</v>
      </c>
      <c r="D118" s="7">
        <v>100.06778823575071</v>
      </c>
      <c r="E118" s="7">
        <v>1.0000000000000002E-3</v>
      </c>
      <c r="F118" s="7">
        <v>0.16546967221046624</v>
      </c>
      <c r="G118" s="7">
        <v>5.0000000000000001E-3</v>
      </c>
      <c r="H118" s="8" t="s">
        <v>3</v>
      </c>
      <c r="I118" s="45"/>
      <c r="J118" s="11">
        <f t="shared" si="34"/>
        <v>200</v>
      </c>
      <c r="K118" s="11" t="str">
        <f t="shared" si="35"/>
        <v>Hz</v>
      </c>
      <c r="L118" s="12">
        <f t="shared" si="36"/>
        <v>0.1</v>
      </c>
      <c r="M118" s="12">
        <f t="shared" si="37"/>
        <v>1E-3</v>
      </c>
      <c r="N118" s="13">
        <f t="shared" si="38"/>
        <v>0.10006778823575072</v>
      </c>
      <c r="O118" s="13">
        <f t="shared" si="39"/>
        <v>1.0000000000000002E-6</v>
      </c>
      <c r="P118" s="13">
        <f t="shared" si="40"/>
        <v>1.6546967221046626E-4</v>
      </c>
      <c r="Q118" s="13">
        <f t="shared" si="41"/>
        <v>5.0000000000000004E-6</v>
      </c>
      <c r="S118" s="13" t="str">
        <f t="shared" si="42"/>
        <v>200Hz100m</v>
      </c>
    </row>
    <row r="119" spans="1:19" x14ac:dyDescent="0.25">
      <c r="A119" s="10">
        <f t="shared" si="59"/>
        <v>500</v>
      </c>
      <c r="B119" s="7">
        <f t="shared" ref="B119:C119" si="63">B118</f>
        <v>100</v>
      </c>
      <c r="C119" s="7" t="str">
        <f t="shared" si="63"/>
        <v>m</v>
      </c>
      <c r="D119" s="7">
        <v>100.31205042374717</v>
      </c>
      <c r="E119" s="7">
        <v>1.5811388300841901E-3</v>
      </c>
      <c r="F119" s="7">
        <v>0.45374911660628675</v>
      </c>
      <c r="G119" s="7">
        <v>5.0000000000000001E-3</v>
      </c>
      <c r="H119" s="8" t="s">
        <v>3</v>
      </c>
      <c r="I119" s="45"/>
      <c r="J119" s="11">
        <f t="shared" si="34"/>
        <v>500</v>
      </c>
      <c r="K119" s="11" t="str">
        <f t="shared" si="35"/>
        <v>Hz</v>
      </c>
      <c r="L119" s="12">
        <f t="shared" si="36"/>
        <v>0.1</v>
      </c>
      <c r="M119" s="12">
        <f t="shared" si="37"/>
        <v>1E-3</v>
      </c>
      <c r="N119" s="13">
        <f t="shared" si="38"/>
        <v>0.10031205042374716</v>
      </c>
      <c r="O119" s="13">
        <f t="shared" si="39"/>
        <v>1.5811388300841902E-6</v>
      </c>
      <c r="P119" s="13">
        <f t="shared" si="40"/>
        <v>4.5374911660628678E-4</v>
      </c>
      <c r="Q119" s="13">
        <f t="shared" si="41"/>
        <v>5.0000000000000004E-6</v>
      </c>
      <c r="S119" s="13" t="str">
        <f t="shared" si="42"/>
        <v>500Hz100m</v>
      </c>
    </row>
    <row r="120" spans="1:19" x14ac:dyDescent="0.25">
      <c r="A120" s="10">
        <f t="shared" si="59"/>
        <v>1000</v>
      </c>
      <c r="B120" s="7">
        <f t="shared" ref="B120:C120" si="64">B119</f>
        <v>100</v>
      </c>
      <c r="C120" s="7" t="str">
        <f t="shared" si="64"/>
        <v>m</v>
      </c>
      <c r="D120" s="7">
        <v>100.82697005930429</v>
      </c>
      <c r="E120" s="7">
        <v>4.4721359549995806E-3</v>
      </c>
      <c r="F120" s="7">
        <v>0.91763515516685346</v>
      </c>
      <c r="G120" s="7">
        <v>0.01</v>
      </c>
      <c r="H120" s="8" t="s">
        <v>3</v>
      </c>
      <c r="I120" s="45"/>
      <c r="J120" s="11">
        <f t="shared" si="34"/>
        <v>1</v>
      </c>
      <c r="K120" s="11" t="str">
        <f t="shared" si="35"/>
        <v>kHz</v>
      </c>
      <c r="L120" s="12">
        <f t="shared" si="36"/>
        <v>0.1</v>
      </c>
      <c r="M120" s="12">
        <f t="shared" si="37"/>
        <v>1E-3</v>
      </c>
      <c r="N120" s="13">
        <f t="shared" si="38"/>
        <v>0.10082697005930429</v>
      </c>
      <c r="O120" s="13">
        <f t="shared" si="39"/>
        <v>4.4721359549995807E-6</v>
      </c>
      <c r="P120" s="13">
        <f t="shared" si="40"/>
        <v>9.1763515516685352E-4</v>
      </c>
      <c r="Q120" s="13">
        <f t="shared" si="41"/>
        <v>1.0000000000000001E-5</v>
      </c>
      <c r="S120" s="13" t="str">
        <f t="shared" si="42"/>
        <v>1kHz100m</v>
      </c>
    </row>
    <row r="121" spans="1:19" x14ac:dyDescent="0.25">
      <c r="A121" s="10">
        <f t="shared" si="59"/>
        <v>2000</v>
      </c>
      <c r="B121" s="7">
        <f t="shared" ref="B121:C121" si="65">B120</f>
        <v>100</v>
      </c>
      <c r="C121" s="7" t="str">
        <f t="shared" si="65"/>
        <v>m</v>
      </c>
      <c r="D121" s="7">
        <v>102.34427721368998</v>
      </c>
      <c r="E121" s="7">
        <v>1.2649110640673521E-2</v>
      </c>
      <c r="F121" s="7">
        <v>1.8349522177319486</v>
      </c>
      <c r="G121" s="7">
        <v>0.02</v>
      </c>
      <c r="H121" s="8" t="s">
        <v>3</v>
      </c>
      <c r="I121" s="45"/>
      <c r="J121" s="11">
        <f t="shared" si="34"/>
        <v>2</v>
      </c>
      <c r="K121" s="11" t="str">
        <f t="shared" si="35"/>
        <v>kHz</v>
      </c>
      <c r="L121" s="12">
        <f t="shared" si="36"/>
        <v>0.1</v>
      </c>
      <c r="M121" s="12">
        <f t="shared" si="37"/>
        <v>1E-3</v>
      </c>
      <c r="N121" s="13">
        <f t="shared" si="38"/>
        <v>0.10234427721368998</v>
      </c>
      <c r="O121" s="13">
        <f t="shared" si="39"/>
        <v>1.2649110640673522E-5</v>
      </c>
      <c r="P121" s="13">
        <f t="shared" si="40"/>
        <v>1.8349522177319487E-3</v>
      </c>
      <c r="Q121" s="13">
        <f t="shared" si="41"/>
        <v>2.0000000000000002E-5</v>
      </c>
      <c r="S121" s="13" t="str">
        <f t="shared" si="42"/>
        <v>2kHz100m</v>
      </c>
    </row>
    <row r="122" spans="1:19" x14ac:dyDescent="0.25">
      <c r="A122" s="10">
        <f t="shared" si="59"/>
        <v>5000</v>
      </c>
      <c r="B122" s="7">
        <f t="shared" ref="B122:C122" si="66">B121</f>
        <v>100</v>
      </c>
      <c r="C122" s="7" t="str">
        <f t="shared" si="66"/>
        <v>m</v>
      </c>
      <c r="D122" s="7">
        <v>109.30327890581484</v>
      </c>
      <c r="E122" s="7">
        <v>0.05</v>
      </c>
      <c r="F122" s="7">
        <v>4.5517922410209462</v>
      </c>
      <c r="G122" s="7">
        <v>0.05</v>
      </c>
      <c r="H122" s="8" t="s">
        <v>3</v>
      </c>
      <c r="I122" s="45"/>
      <c r="J122" s="11">
        <f t="shared" si="34"/>
        <v>5</v>
      </c>
      <c r="K122" s="11" t="str">
        <f t="shared" si="35"/>
        <v>kHz</v>
      </c>
      <c r="L122" s="12">
        <f t="shared" si="36"/>
        <v>0.1</v>
      </c>
      <c r="M122" s="12">
        <f t="shared" si="37"/>
        <v>1E-3</v>
      </c>
      <c r="N122" s="13">
        <f t="shared" si="38"/>
        <v>0.10930327890581484</v>
      </c>
      <c r="O122" s="13">
        <f t="shared" si="39"/>
        <v>5.0000000000000002E-5</v>
      </c>
      <c r="P122" s="13">
        <f t="shared" si="40"/>
        <v>4.5517922410209461E-3</v>
      </c>
      <c r="Q122" s="13">
        <f t="shared" si="41"/>
        <v>5.0000000000000002E-5</v>
      </c>
      <c r="S122" s="13" t="str">
        <f t="shared" si="42"/>
        <v>5kHz100m</v>
      </c>
    </row>
  </sheetData>
  <mergeCells count="21">
    <mergeCell ref="B32:C32"/>
    <mergeCell ref="B31:C31"/>
    <mergeCell ref="J31:K31"/>
    <mergeCell ref="J32:K32"/>
    <mergeCell ref="A3:I5"/>
    <mergeCell ref="A13:A14"/>
    <mergeCell ref="A11:A12"/>
    <mergeCell ref="A9:A10"/>
    <mergeCell ref="B14:C14"/>
    <mergeCell ref="B13:C13"/>
    <mergeCell ref="B12:C12"/>
    <mergeCell ref="B11:C11"/>
    <mergeCell ref="B10:C10"/>
    <mergeCell ref="B9:C9"/>
    <mergeCell ref="B8:C8"/>
    <mergeCell ref="B7:C7"/>
    <mergeCell ref="A15:I16"/>
    <mergeCell ref="A18:I19"/>
    <mergeCell ref="A21:I22"/>
    <mergeCell ref="A26:I27"/>
    <mergeCell ref="A24:I24"/>
  </mergeCells>
  <pageMargins left="0.7" right="0.7" top="0.78740157499999996" bottom="0.78740157499999996"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I14"/>
  <sheetViews>
    <sheetView zoomScale="85" zoomScaleNormal="85" workbookViewId="0">
      <selection activeCell="G45" sqref="G45"/>
    </sheetView>
  </sheetViews>
  <sheetFormatPr defaultRowHeight="15" x14ac:dyDescent="0.25"/>
  <cols>
    <col min="1" max="1" width="5" customWidth="1"/>
    <col min="2" max="2" width="4.5703125" customWidth="1"/>
    <col min="3" max="3" width="8" customWidth="1"/>
    <col min="4" max="4" width="6.85546875" customWidth="1"/>
    <col min="5" max="5" width="5.85546875" customWidth="1"/>
    <col min="6" max="6" width="16.28515625" bestFit="1" customWidth="1"/>
    <col min="7" max="8" width="5.140625" customWidth="1"/>
    <col min="9" max="9" width="8" bestFit="1" customWidth="1"/>
    <col min="12" max="12" width="18.5703125" bestFit="1" customWidth="1"/>
  </cols>
  <sheetData>
    <row r="1" spans="1:9" x14ac:dyDescent="0.25">
      <c r="A1" t="s">
        <v>120</v>
      </c>
    </row>
    <row r="3" spans="1:9" x14ac:dyDescent="0.25">
      <c r="A3" t="s">
        <v>121</v>
      </c>
    </row>
    <row r="4" spans="1:9" x14ac:dyDescent="0.25">
      <c r="A4" t="s">
        <v>125</v>
      </c>
    </row>
    <row r="5" spans="1:9" x14ac:dyDescent="0.25">
      <c r="A5" t="s">
        <v>124</v>
      </c>
    </row>
    <row r="6" spans="1:9" x14ac:dyDescent="0.25">
      <c r="A6" t="s">
        <v>122</v>
      </c>
    </row>
    <row r="8" spans="1:9" x14ac:dyDescent="0.25">
      <c r="A8" s="61" t="s">
        <v>13</v>
      </c>
      <c r="B8" s="61"/>
      <c r="C8" s="36" t="s">
        <v>13</v>
      </c>
      <c r="D8" s="36" t="s">
        <v>26</v>
      </c>
      <c r="E8" s="9"/>
      <c r="F8" s="49" t="s">
        <v>123</v>
      </c>
      <c r="G8" s="9"/>
      <c r="H8" s="9"/>
      <c r="I8" s="9"/>
    </row>
    <row r="9" spans="1:9" x14ac:dyDescent="0.25">
      <c r="A9" s="62" t="s">
        <v>4</v>
      </c>
      <c r="B9" s="62"/>
      <c r="C9" s="37" t="s">
        <v>4</v>
      </c>
      <c r="D9" s="37" t="s">
        <v>1</v>
      </c>
      <c r="E9" s="3"/>
      <c r="F9" s="3"/>
      <c r="G9" s="3"/>
      <c r="H9" s="3"/>
      <c r="I9" s="3"/>
    </row>
    <row r="10" spans="1:9" x14ac:dyDescent="0.25">
      <c r="A10" s="7">
        <v>0</v>
      </c>
      <c r="B10" s="7" t="s">
        <v>3</v>
      </c>
      <c r="C10" s="12">
        <f>IF(MID(B10,1,1)="m",0.001,IF(OR(MID(B10,1,1)="u",MID(B10,1,1)="µ"),0.000001,1))*A10</f>
        <v>0</v>
      </c>
      <c r="D10" s="12" t="str">
        <f>A10 &amp; IF(B10="","R",B10)</f>
        <v>0m</v>
      </c>
      <c r="F10" s="1"/>
      <c r="I10" s="1"/>
    </row>
    <row r="11" spans="1:9" x14ac:dyDescent="0.25">
      <c r="A11" s="7">
        <v>1</v>
      </c>
      <c r="B11" s="7" t="s">
        <v>3</v>
      </c>
      <c r="C11" s="12">
        <f>IF(MID(B11,1,1)="m",0.001,IF(OR(MID(B11,1,1)="u",MID(B11,1,1)="µ"),0.000001,1))*A11</f>
        <v>1E-3</v>
      </c>
      <c r="D11" s="12" t="str">
        <f t="shared" ref="D11:D14" si="0">A11 &amp; IF(B11="","R",B11)</f>
        <v>1m</v>
      </c>
      <c r="F11" s="1"/>
      <c r="I11" s="1"/>
    </row>
    <row r="12" spans="1:9" x14ac:dyDescent="0.25">
      <c r="A12" s="7">
        <v>3</v>
      </c>
      <c r="B12" s="7" t="s">
        <v>3</v>
      </c>
      <c r="C12" s="12">
        <f>IF(MID(B12,1,1)="m",0.001,IF(OR(MID(B12,1,1)="u",MID(B12,1,1)="µ"),0.000001,1))*A12</f>
        <v>3.0000000000000001E-3</v>
      </c>
      <c r="D12" s="12" t="str">
        <f t="shared" si="0"/>
        <v>3m</v>
      </c>
      <c r="F12" s="1"/>
      <c r="I12" s="1"/>
    </row>
    <row r="13" spans="1:9" x14ac:dyDescent="0.25">
      <c r="A13" s="7">
        <v>10</v>
      </c>
      <c r="B13" s="7" t="s">
        <v>3</v>
      </c>
      <c r="C13" s="12">
        <f>IF(MID(B13,1,1)="m",0.001,IF(OR(MID(B13,1,1)="u",MID(B13,1,1)="µ"),0.000001,1))*A13</f>
        <v>0.01</v>
      </c>
      <c r="D13" s="12" t="str">
        <f t="shared" si="0"/>
        <v>10m</v>
      </c>
      <c r="F13" s="1"/>
      <c r="I13" s="1"/>
    </row>
    <row r="14" spans="1:9" x14ac:dyDescent="0.25">
      <c r="A14" s="7">
        <v>100</v>
      </c>
      <c r="B14" s="7" t="s">
        <v>3</v>
      </c>
      <c r="C14" s="12">
        <f>IF(MID(B14,1,1)="m",0.001,IF(OR(MID(B14,1,1)="u",MID(B14,1,1)="µ"),0.000001,1))*A14</f>
        <v>0.1</v>
      </c>
      <c r="D14" s="12" t="str">
        <f t="shared" si="0"/>
        <v>100m</v>
      </c>
      <c r="F14" s="1"/>
      <c r="I14" s="1"/>
    </row>
  </sheetData>
  <mergeCells count="2">
    <mergeCell ref="A8:B8"/>
    <mergeCell ref="A9:B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Info</vt:lpstr>
      <vt:lpstr>Measurement</vt:lpstr>
      <vt:lpstr>Cal Data</vt:lpstr>
      <vt:lpstr>Ref Z</vt:lpstr>
      <vt:lpstr>Ref Z list</vt:lpstr>
    </vt:vector>
  </TitlesOfParts>
  <Company>doma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stenli</dc:creator>
  <cp:lastModifiedBy>CMI</cp:lastModifiedBy>
  <cp:lastPrinted>2021-05-27T12:42:34Z</cp:lastPrinted>
  <dcterms:created xsi:type="dcterms:W3CDTF">2021-03-17T18:51:20Z</dcterms:created>
  <dcterms:modified xsi:type="dcterms:W3CDTF">2021-12-08T16:16:59Z</dcterms:modified>
</cp:coreProperties>
</file>