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ANALYSIS DRAFT 1\"/>
    </mc:Choice>
  </mc:AlternateContent>
  <xr:revisionPtr revIDLastSave="0" documentId="13_ncr:1_{50037053-485C-4CBB-99C0-CDB8E9ACD7FA}" xr6:coauthVersionLast="44" xr6:coauthVersionMax="44" xr10:uidLastSave="{00000000-0000-0000-0000-000000000000}"/>
  <bookViews>
    <workbookView xWindow="780" yWindow="780" windowWidth="26895" windowHeight="13845" xr2:uid="{B5635075-393A-4E6E-AFB5-42FED0677378}"/>
  </bookViews>
  <sheets>
    <sheet name="Option Premium Valuation" sheetId="3" r:id="rId1"/>
  </sheets>
  <definedNames>
    <definedName name="ExerciseP1" localSheetId="0">'Option Premium Valuation'!$C$14</definedName>
    <definedName name="ExerciseP1">#REF!</definedName>
    <definedName name="ExerciseP2" localSheetId="0">'Option Premium Valuation'!$D$14</definedName>
    <definedName name="ExerciseP2">#REF!</definedName>
    <definedName name="ExerciseP3" localSheetId="0">'Option Premium Valuation'!$E$14</definedName>
    <definedName name="ExerciseP3">#REF!</definedName>
    <definedName name="Price1" localSheetId="0">'Option Premium Valuation'!$C$13</definedName>
    <definedName name="Price1">#REF!</definedName>
    <definedName name="Price2" localSheetId="0">'Option Premium Valuation'!$D$13</definedName>
    <definedName name="Price2">#REF!</definedName>
    <definedName name="Price3" localSheetId="0">'Option Premium Valuation'!$E$13</definedName>
    <definedName name="Price3">#REF!</definedName>
    <definedName name="_xlnm.Print_Area" localSheetId="0">'Option Premium Valuation'!$B$1:$F$26</definedName>
    <definedName name="Riskf1" localSheetId="0">'Option Premium Valuation'!$C$12</definedName>
    <definedName name="Riskf1">#REF!</definedName>
    <definedName name="Riskf2" localSheetId="0">'Option Premium Valuation'!$D$12</definedName>
    <definedName name="Riskf2">#REF!</definedName>
    <definedName name="Riskf3" localSheetId="0">'Option Premium Valuation'!$E$12</definedName>
    <definedName name="Riskf3">#REF!</definedName>
    <definedName name="solver_adj" localSheetId="0" hidden="1">'Option Premium Valuation'!$E$21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'Option Premium Valuation'!#REF!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Time1" localSheetId="0">'Option Premium Valuation'!$C$11</definedName>
    <definedName name="Time1">#REF!</definedName>
    <definedName name="Time2" localSheetId="0">'Option Premium Valuation'!$D$11</definedName>
    <definedName name="Time2">#REF!</definedName>
    <definedName name="Time3" localSheetId="0">'Option Premium Valuation'!$E$11</definedName>
    <definedName name="Time3">#REF!</definedName>
    <definedName name="Volatility1" localSheetId="0">'Option Premium Valuation'!$C$21</definedName>
    <definedName name="Volatility1">#REF!</definedName>
    <definedName name="Volatility2" localSheetId="0">'Option Premium Valuation'!$D$21</definedName>
    <definedName name="Volatility2">#REF!</definedName>
    <definedName name="Volatility3" localSheetId="0">'Option Premium Valuation'!$E$21</definedName>
    <definedName name="Volatility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3" l="1"/>
  <c r="E16" i="3" s="1"/>
  <c r="E17" i="3" s="1"/>
  <c r="E19" i="3" s="1"/>
  <c r="D11" i="3"/>
  <c r="D16" i="3" s="1"/>
  <c r="C11" i="3"/>
  <c r="C16" i="3" s="1"/>
  <c r="D17" i="3" l="1"/>
  <c r="D19" i="3" s="1"/>
  <c r="D18" i="3"/>
  <c r="C18" i="3"/>
  <c r="C17" i="3"/>
  <c r="C19" i="3" s="1"/>
  <c r="E18" i="3"/>
  <c r="E22" i="3" s="1"/>
  <c r="D22" i="3" l="1"/>
  <c r="C22" i="3"/>
</calcChain>
</file>

<file path=xl/sharedStrings.xml><?xml version="1.0" encoding="utf-8"?>
<sst xmlns="http://schemas.openxmlformats.org/spreadsheetml/2006/main" count="36" uniqueCount="33">
  <si>
    <t>Peer 1:</t>
  </si>
  <si>
    <t>Peer 3:</t>
  </si>
  <si>
    <t>Exchange:</t>
  </si>
  <si>
    <t>European Energy Exchange</t>
  </si>
  <si>
    <t>Market:</t>
  </si>
  <si>
    <t>System Price</t>
  </si>
  <si>
    <t>Phelix Price</t>
  </si>
  <si>
    <t>Option:</t>
  </si>
  <si>
    <t>Description:</t>
  </si>
  <si>
    <t>Underlying Asset:</t>
  </si>
  <si>
    <t>Date of Analysis:</t>
  </si>
  <si>
    <t>Exercise Date:</t>
  </si>
  <si>
    <r>
      <t xml:space="preserve">Time to Maturity: </t>
    </r>
    <r>
      <rPr>
        <i/>
        <sz val="11"/>
        <color theme="1"/>
        <rFont val="Calibri"/>
        <family val="2"/>
        <scheme val="minor"/>
      </rPr>
      <t>(T)</t>
    </r>
  </si>
  <si>
    <r>
      <t xml:space="preserve">Risk-free: </t>
    </r>
    <r>
      <rPr>
        <i/>
        <sz val="11"/>
        <color theme="1"/>
        <rFont val="Calibri"/>
        <family val="2"/>
        <scheme val="minor"/>
      </rPr>
      <t>(r)</t>
    </r>
    <r>
      <rPr>
        <sz val="11"/>
        <color theme="1"/>
        <rFont val="Calibri"/>
        <family val="2"/>
        <scheme val="minor"/>
      </rPr>
      <t>*</t>
    </r>
  </si>
  <si>
    <r>
      <t>Price of Underlying Asset:</t>
    </r>
    <r>
      <rPr>
        <i/>
        <sz val="11"/>
        <color theme="1"/>
        <rFont val="Calibri"/>
        <family val="2"/>
        <scheme val="minor"/>
      </rPr>
      <t xml:space="preserve"> (F)</t>
    </r>
  </si>
  <si>
    <r>
      <t xml:space="preserve">Exercise Price: </t>
    </r>
    <r>
      <rPr>
        <i/>
        <sz val="11"/>
        <color theme="1"/>
        <rFont val="Calibri"/>
        <family val="2"/>
        <scheme val="minor"/>
      </rPr>
      <t>(K)</t>
    </r>
  </si>
  <si>
    <r>
      <t>d</t>
    </r>
    <r>
      <rPr>
        <vertAlign val="subscript"/>
        <sz val="10"/>
        <rFont val="Arial"/>
        <family val="2"/>
      </rPr>
      <t>1</t>
    </r>
  </si>
  <si>
    <r>
      <t>d</t>
    </r>
    <r>
      <rPr>
        <vertAlign val="subscript"/>
        <sz val="10"/>
        <rFont val="Arial"/>
        <family val="2"/>
      </rPr>
      <t>2</t>
    </r>
  </si>
  <si>
    <r>
      <t>N(d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</si>
  <si>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r>
      <t>N(d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</si>
  <si>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* The applied risk free-rate is the effective rate of a 2 year danish government bond (Nationalbanken)</t>
  </si>
  <si>
    <t>Nasdaq OMX</t>
  </si>
  <si>
    <t>ENOFUTBLCYR-21</t>
  </si>
  <si>
    <t>NEXF1Y</t>
  </si>
  <si>
    <t>Call option for NEXF1Y, excercise price 35€/MWh</t>
  </si>
  <si>
    <t>ENOFUTBLCYR-24</t>
  </si>
  <si>
    <t>Call option for NEXF4Y, excercise price 24.14€/MWh</t>
  </si>
  <si>
    <t>NEXF4Y</t>
  </si>
  <si>
    <t>Forward on 1 MWh delivered throughout 2024 (System Price)</t>
  </si>
  <si>
    <t>Forward on 1 MWh delivered throughout 2021 (System Price)</t>
  </si>
  <si>
    <t>REF (BLOOMBERG)</t>
  </si>
  <si>
    <r>
      <t>Call Price (</t>
    </r>
    <r>
      <rPr>
        <i/>
        <sz val="11"/>
        <color theme="1"/>
        <rFont val="Calibri"/>
        <family val="2"/>
        <scheme val="minor"/>
      </rPr>
      <t>Black)</t>
    </r>
    <r>
      <rPr>
        <sz val="11"/>
        <color theme="1"/>
        <rFont val="Calibri"/>
        <family val="2"/>
        <scheme val="minor"/>
      </rPr>
      <t>:</t>
    </r>
  </si>
  <si>
    <r>
      <t xml:space="preserve">Volatility </t>
    </r>
    <r>
      <rPr>
        <i/>
        <sz val="11"/>
        <color theme="1"/>
        <rFont val="Calibri"/>
        <family val="2"/>
        <scheme val="minor"/>
      </rPr>
      <t>(annualised)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</si>
</sst>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,###.00\ &quot;Years&quot;"/>
    <numFmt numFmtId="165" formatCode="##.00\ &quot;€/MWh&quot;"/>
    <numFmt numFmtId="166" formatCode="_ &quot;kr.&quot;\ * #,##0.00_ ;_ &quot;kr.&quot;\ * \-#,##0.00_ ;_ &quot;kr.&quot;\ * &quot;-&quot;??_ ;_ @_ "/>
    <numFmt numFmtId="167" formatCode="_ [$€-2]\ * #,##0.000_ ;_ [$€-2]\ * \-#,##0.000_ ;_ [$€-2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horizontal="left" wrapText="1"/>
    </xf>
    <xf numFmtId="14" fontId="0" fillId="3" borderId="5" xfId="0" applyNumberFormat="1" applyFill="1" applyBorder="1" applyAlignment="1">
      <alignment horizontal="left" vertical="top"/>
    </xf>
    <xf numFmtId="164" fontId="0" fillId="3" borderId="5" xfId="0" applyNumberFormat="1" applyFill="1" applyBorder="1" applyAlignment="1">
      <alignment horizontal="left"/>
    </xf>
    <xf numFmtId="10" fontId="0" fillId="3" borderId="5" xfId="0" applyNumberFormat="1" applyFill="1" applyBorder="1" applyAlignment="1">
      <alignment horizontal="left"/>
    </xf>
    <xf numFmtId="0" fontId="0" fillId="3" borderId="4" xfId="0" applyFill="1" applyBorder="1" applyAlignment="1">
      <alignment wrapText="1"/>
    </xf>
    <xf numFmtId="165" fontId="0" fillId="3" borderId="5" xfId="0" applyNumberForma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167" fontId="0" fillId="3" borderId="6" xfId="1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0" fontId="0" fillId="3" borderId="5" xfId="0" applyNumberFormat="1" applyFont="1" applyFill="1" applyBorder="1"/>
    <xf numFmtId="10" fontId="0" fillId="3" borderId="6" xfId="0" applyNumberFormat="1" applyFont="1" applyFill="1" applyBorder="1"/>
    <xf numFmtId="0" fontId="4" fillId="4" borderId="0" xfId="0" applyFont="1" applyFill="1"/>
    <xf numFmtId="0" fontId="2" fillId="4" borderId="0" xfId="0" applyFont="1" applyFill="1"/>
  </cellXfs>
  <cellStyles count="2">
    <cellStyle name="Currency 2" xfId="1" xr:uid="{2B4F9F3C-9687-4ACF-9C02-F9C328DE071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18</xdr:col>
      <xdr:colOff>76200</xdr:colOff>
      <xdr:row>28</xdr:row>
      <xdr:rowOff>18871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4586E6-613D-4A5E-8523-8B4F33CD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90500"/>
          <a:ext cx="7391400" cy="5895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69A0-F1F4-4D07-A0CA-B39DDA7F21C3}">
  <dimension ref="B2:G24"/>
  <sheetViews>
    <sheetView tabSelected="1" zoomScaleSheetLayoutView="100" workbookViewId="0"/>
  </sheetViews>
  <sheetFormatPr defaultRowHeight="15" x14ac:dyDescent="0.25"/>
  <cols>
    <col min="1" max="1" width="2.85546875" style="1" customWidth="1"/>
    <col min="2" max="2" width="26.7109375" style="1" customWidth="1"/>
    <col min="3" max="5" width="27.7109375" style="1" customWidth="1"/>
    <col min="6" max="6" width="4" style="1" customWidth="1"/>
    <col min="7" max="16384" width="9.140625" style="1"/>
  </cols>
  <sheetData>
    <row r="2" spans="2:7" ht="21.75" customHeight="1" thickBot="1" x14ac:dyDescent="0.3">
      <c r="B2" s="30"/>
      <c r="C2" s="31" t="s">
        <v>0</v>
      </c>
      <c r="D2" s="31" t="s">
        <v>30</v>
      </c>
      <c r="E2" s="31" t="s">
        <v>1</v>
      </c>
    </row>
    <row r="3" spans="2:7" x14ac:dyDescent="0.25">
      <c r="B3" s="2" t="s">
        <v>2</v>
      </c>
      <c r="C3" s="3" t="s">
        <v>21</v>
      </c>
      <c r="D3" s="3" t="s">
        <v>21</v>
      </c>
      <c r="E3" s="4" t="s">
        <v>3</v>
      </c>
      <c r="G3"/>
    </row>
    <row r="4" spans="2:7" ht="18" customHeight="1" x14ac:dyDescent="0.25">
      <c r="B4" s="5" t="s">
        <v>4</v>
      </c>
      <c r="C4" s="6" t="s">
        <v>5</v>
      </c>
      <c r="D4" s="6" t="s">
        <v>5</v>
      </c>
      <c r="E4" s="7" t="s">
        <v>6</v>
      </c>
    </row>
    <row r="5" spans="2:7" ht="18.75" customHeight="1" x14ac:dyDescent="0.25">
      <c r="B5" s="8" t="s">
        <v>7</v>
      </c>
      <c r="C5" s="9" t="s">
        <v>22</v>
      </c>
      <c r="D5" s="9" t="s">
        <v>25</v>
      </c>
      <c r="E5" s="9"/>
    </row>
    <row r="6" spans="2:7" ht="34.5" customHeight="1" x14ac:dyDescent="0.25">
      <c r="B6" s="8" t="s">
        <v>8</v>
      </c>
      <c r="C6" s="11" t="s">
        <v>24</v>
      </c>
      <c r="D6" s="11" t="s">
        <v>26</v>
      </c>
      <c r="E6" s="11"/>
    </row>
    <row r="7" spans="2:7" ht="21" customHeight="1" x14ac:dyDescent="0.25">
      <c r="B7" s="8" t="s">
        <v>9</v>
      </c>
      <c r="C7" s="9" t="s">
        <v>23</v>
      </c>
      <c r="D7" s="9" t="s">
        <v>27</v>
      </c>
      <c r="E7" s="9"/>
    </row>
    <row r="8" spans="2:7" ht="30" customHeight="1" x14ac:dyDescent="0.25">
      <c r="B8" s="8" t="s">
        <v>8</v>
      </c>
      <c r="C8" s="12" t="s">
        <v>29</v>
      </c>
      <c r="D8" s="12" t="s">
        <v>28</v>
      </c>
      <c r="E8" s="12"/>
    </row>
    <row r="9" spans="2:7" x14ac:dyDescent="0.25">
      <c r="B9" s="8" t="s">
        <v>10</v>
      </c>
      <c r="C9" s="13">
        <v>43829</v>
      </c>
      <c r="D9" s="13">
        <v>43896</v>
      </c>
      <c r="E9" s="13"/>
    </row>
    <row r="10" spans="2:7" x14ac:dyDescent="0.25">
      <c r="B10" s="8" t="s">
        <v>11</v>
      </c>
      <c r="C10" s="13">
        <v>44195</v>
      </c>
      <c r="D10" s="13">
        <v>45287</v>
      </c>
      <c r="E10" s="13"/>
    </row>
    <row r="11" spans="2:7" x14ac:dyDescent="0.25">
      <c r="B11" s="8" t="s">
        <v>12</v>
      </c>
      <c r="C11" s="14">
        <f>(C10-C9)/365</f>
        <v>1.0027397260273974</v>
      </c>
      <c r="D11" s="14">
        <f>(D10-D9)/365</f>
        <v>3.8109589041095893</v>
      </c>
      <c r="E11" s="14">
        <f>(E10-E9)/365</f>
        <v>0</v>
      </c>
    </row>
    <row r="12" spans="2:7" x14ac:dyDescent="0.25">
      <c r="B12" s="8" t="s">
        <v>13</v>
      </c>
      <c r="C12" s="15">
        <v>-6.6E-3</v>
      </c>
      <c r="D12" s="15">
        <v>-7.9000000000000008E-3</v>
      </c>
      <c r="E12" s="15">
        <v>1E-4</v>
      </c>
    </row>
    <row r="13" spans="2:7" ht="29.25" customHeight="1" x14ac:dyDescent="0.25">
      <c r="B13" s="16" t="s">
        <v>14</v>
      </c>
      <c r="C13" s="17">
        <v>33.15</v>
      </c>
      <c r="D13" s="17">
        <v>24.14</v>
      </c>
      <c r="E13" s="17">
        <v>0.01</v>
      </c>
    </row>
    <row r="14" spans="2:7" ht="19.5" customHeight="1" x14ac:dyDescent="0.25">
      <c r="B14" s="16" t="s">
        <v>15</v>
      </c>
      <c r="C14" s="17">
        <v>35</v>
      </c>
      <c r="D14" s="17">
        <v>24.14</v>
      </c>
      <c r="E14" s="17">
        <v>0.01</v>
      </c>
    </row>
    <row r="15" spans="2:7" ht="5.25" customHeight="1" x14ac:dyDescent="0.25">
      <c r="B15" s="18"/>
      <c r="C15" s="19"/>
      <c r="D15" s="20"/>
      <c r="E15" s="20"/>
    </row>
    <row r="16" spans="2:7" ht="15.75" x14ac:dyDescent="0.25">
      <c r="B16" s="21" t="s">
        <v>16</v>
      </c>
      <c r="C16" s="10">
        <f>(LN(Price1/ExerciseP1)+(Volatility1^2/2)*Time1)/(Volatility1*SQRT(Time1))</f>
        <v>-0.48313061452142964</v>
      </c>
      <c r="D16" s="10">
        <f>(LN(Price2/ExerciseP2)+(Volatility2^2/2)*Time2)/(Volatility2*SQRT(Time2))</f>
        <v>0.1463442549941559</v>
      </c>
      <c r="E16" s="10" t="e">
        <f>(LN(Price3/ExerciseP3)+(Volatility3^2/2)*Time3)/(Volatility3*SQRT(Time3))</f>
        <v>#DIV/0!</v>
      </c>
    </row>
    <row r="17" spans="2:5" ht="15.75" x14ac:dyDescent="0.25">
      <c r="B17" s="22" t="s">
        <v>17</v>
      </c>
      <c r="C17" s="10">
        <f>C16-Volatility1*SQRT(Time1)</f>
        <v>-0.58482978754757242</v>
      </c>
      <c r="D17" s="10">
        <f>D16-Volatility2*SQRT(Time2)</f>
        <v>-0.1463442549941559</v>
      </c>
      <c r="E17" s="10" t="e">
        <f>E16-Volatility3*SQRT(Time3)</f>
        <v>#DIV/0!</v>
      </c>
    </row>
    <row r="18" spans="2:5" ht="15" customHeight="1" x14ac:dyDescent="0.25">
      <c r="B18" s="21" t="s">
        <v>18</v>
      </c>
      <c r="C18" s="10">
        <f t="shared" ref="C18:E19" si="0">NORMSDIST(C16)</f>
        <v>0.31450149889322576</v>
      </c>
      <c r="D18" s="10">
        <f t="shared" si="0"/>
        <v>0.55817518426699952</v>
      </c>
      <c r="E18" s="10" t="e">
        <f t="shared" si="0"/>
        <v>#DIV/0!</v>
      </c>
    </row>
    <row r="19" spans="2:5" ht="15.75" x14ac:dyDescent="0.25">
      <c r="B19" s="22" t="s">
        <v>19</v>
      </c>
      <c r="C19" s="10">
        <f t="shared" si="0"/>
        <v>0.2793310865443609</v>
      </c>
      <c r="D19" s="10">
        <f t="shared" si="0"/>
        <v>0.44182481573300042</v>
      </c>
      <c r="E19" s="10" t="e">
        <f t="shared" si="0"/>
        <v>#DIV/0!</v>
      </c>
    </row>
    <row r="20" spans="2:5" ht="6.75" customHeight="1" x14ac:dyDescent="0.25">
      <c r="B20" s="18"/>
      <c r="C20" s="19"/>
      <c r="D20" s="20"/>
      <c r="E20" s="20"/>
    </row>
    <row r="21" spans="2:5" x14ac:dyDescent="0.25">
      <c r="B21" s="16" t="s">
        <v>32</v>
      </c>
      <c r="C21" s="28">
        <v>0.10156014469999999</v>
      </c>
      <c r="D21" s="29">
        <v>0.14993000000000001</v>
      </c>
      <c r="E21" s="29">
        <v>1E-4</v>
      </c>
    </row>
    <row r="22" spans="2:5" x14ac:dyDescent="0.25">
      <c r="B22" s="16" t="s">
        <v>31</v>
      </c>
      <c r="C22" s="23">
        <f>(Price1*C18-ExerciseP1*C19)*EXP(-Riskf1*Time1)</f>
        <v>0.65344694620693744</v>
      </c>
      <c r="D22" s="23">
        <f>(Price2*D18-ExerciseP2*D19)*EXP(-Riskf2*Time2)</f>
        <v>2.8945439524371932</v>
      </c>
      <c r="E22" s="23" t="e">
        <f>(Price3*E18-ExerciseP3*E19)*EXP(-Riskf3*Time3)</f>
        <v>#DIV/0!</v>
      </c>
    </row>
    <row r="23" spans="2:5" x14ac:dyDescent="0.25">
      <c r="B23" s="18"/>
      <c r="C23" s="19"/>
      <c r="D23" s="24"/>
      <c r="E23" s="20"/>
    </row>
    <row r="24" spans="2:5" ht="15.75" thickBot="1" x14ac:dyDescent="0.3">
      <c r="B24" s="1" t="s">
        <v>20</v>
      </c>
      <c r="C24" s="25"/>
      <c r="D24" s="26"/>
      <c r="E24" s="27"/>
    </row>
  </sheetData>
  <pageMargins left="0.7" right="0.7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Option Premium Valuation</vt:lpstr>
      <vt:lpstr>'Option Premium Valuation'!ExerciseP1</vt:lpstr>
      <vt:lpstr>'Option Premium Valuation'!ExerciseP2</vt:lpstr>
      <vt:lpstr>'Option Premium Valuation'!ExerciseP3</vt:lpstr>
      <vt:lpstr>'Option Premium Valuation'!Price1</vt:lpstr>
      <vt:lpstr>'Option Premium Valuation'!Price2</vt:lpstr>
      <vt:lpstr>'Option Premium Valuation'!Price3</vt:lpstr>
      <vt:lpstr>'Option Premium Valuation'!Print_Area</vt:lpstr>
      <vt:lpstr>'Option Premium Valuation'!Riskf1</vt:lpstr>
      <vt:lpstr>'Option Premium Valuation'!Riskf2</vt:lpstr>
      <vt:lpstr>'Option Premium Valuation'!Riskf3</vt:lpstr>
      <vt:lpstr>'Option Premium Valuation'!Time1</vt:lpstr>
      <vt:lpstr>'Option Premium Valuation'!Time2</vt:lpstr>
      <vt:lpstr>'Option Premium Valuation'!Time3</vt:lpstr>
      <vt:lpstr>'Option Premium Valuation'!Volatility1</vt:lpstr>
      <vt:lpstr>'Option Premium Valuation'!Volatility2</vt:lpstr>
      <vt:lpstr>'Option Premium Valuation'!Volatility3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2020-03-20T15:46:14Z</dcterms:created>
  <dcterms:modified xsi:type="dcterms:W3CDTF">2020-03-21T16:04:43Z</dcterms:modified>
</cp:coreProperties>
</file>