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demy Excel course\Section 4\"/>
    </mc:Choice>
  </mc:AlternateContent>
  <xr:revisionPtr revIDLastSave="0" documentId="13_ncr:1_{65A1B75E-E2E7-439F-8C25-627135623E67}" xr6:coauthVersionLast="47" xr6:coauthVersionMax="47" xr10:uidLastSave="{00000000-0000-0000-0000-000000000000}"/>
  <bookViews>
    <workbookView xWindow="-120" yWindow="-120" windowWidth="20730" windowHeight="11160" xr2:uid="{2B8D1CBB-D2F0-4EDD-8941-CFAD02A91549}"/>
  </bookViews>
  <sheets>
    <sheet name="Project" sheetId="5" r:id="rId1"/>
    <sheet name="WonkaTV" sheetId="2" r:id="rId2"/>
    <sheet name="Stark Industries" sheetId="4" r:id="rId3"/>
    <sheet name="Wayne Enterprises" sheetId="3" r:id="rId4"/>
    <sheet name="Oceanic" sheetId="1" r:id="rId5"/>
  </sheets>
  <externalReferences>
    <externalReference r:id="rId6"/>
  </externalReferences>
  <definedNames>
    <definedName name="_xlnm._FilterDatabase" localSheetId="0" hidden="1">Project!#REF!</definedName>
    <definedName name="KidsFlag">[1]Details!$B$13</definedName>
    <definedName name="LifestyleFlag">[1]Details!$B$16</definedName>
    <definedName name="NewsFlag">[1]Details!$B$15</definedName>
    <definedName name="NumberOfCableBoxes">[1]Details!$B$11</definedName>
    <definedName name="NumberOfChannels">[1]Details!$B$12</definedName>
    <definedName name="SportsFlag">[1]Details!$B$14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K32" i="2"/>
  <c r="L21" i="2"/>
  <c r="L20" i="2"/>
  <c r="L18" i="2"/>
  <c r="L19" i="2"/>
  <c r="B11" i="2"/>
  <c r="B10" i="2"/>
  <c r="J19" i="2" s="1"/>
  <c r="E15" i="4"/>
  <c r="E13" i="4"/>
  <c r="G12" i="4"/>
  <c r="E14" i="4"/>
  <c r="E12" i="4"/>
  <c r="G20" i="3"/>
  <c r="H12" i="1"/>
  <c r="H11" i="1"/>
  <c r="H10" i="1"/>
  <c r="H9" i="1"/>
  <c r="C20" i="3"/>
  <c r="E20" i="3" s="1"/>
  <c r="E15" i="5" l="1"/>
  <c r="J26" i="2"/>
  <c r="J21" i="2"/>
  <c r="J22" i="2"/>
  <c r="J18" i="2"/>
  <c r="J25" i="2"/>
  <c r="J28" i="2"/>
  <c r="J24" i="2"/>
  <c r="J20" i="2"/>
  <c r="J27" i="2"/>
  <c r="J23" i="2"/>
  <c r="I12" i="4" a="1"/>
  <c r="I12" i="4" s="1"/>
  <c r="E16" i="5" s="1" a="1"/>
  <c r="E16" i="5" s="1"/>
  <c r="B27" i="3"/>
  <c r="B24" i="3"/>
  <c r="B26" i="3"/>
  <c r="B25" i="3"/>
  <c r="B23" i="3"/>
  <c r="E17" i="5" l="1"/>
  <c r="N18" i="2"/>
  <c r="K31" i="2" s="1"/>
  <c r="E1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<sst xmlns="http://schemas.openxmlformats.org/spreadsheetml/2006/main" count="99" uniqueCount="86">
  <si>
    <t>Oceanic Cable Company</t>
  </si>
  <si>
    <t>Pricing Structure</t>
  </si>
  <si>
    <t>Upfront Costs</t>
  </si>
  <si>
    <t>Recurring Costs</t>
  </si>
  <si>
    <t>You cannot decide how many channels you want with Oceanic</t>
  </si>
  <si>
    <t>The only option for number of channels is:</t>
  </si>
  <si>
    <t>And it costs an additional $10 per month for additional packages (Kids, Sports, News, Lifestyle)</t>
  </si>
  <si>
    <t>WonkaTV</t>
  </si>
  <si>
    <r>
      <t xml:space="preserve">NOTE: Wonka will accept </t>
    </r>
    <r>
      <rPr>
        <b/>
        <u/>
        <sz val="11"/>
        <color rgb="FFFF0000"/>
        <rFont val="Calibri"/>
        <family val="2"/>
        <scheme val="minor"/>
      </rPr>
      <t>only one</t>
    </r>
    <r>
      <rPr>
        <b/>
        <sz val="11"/>
        <color rgb="FFFF0000"/>
        <rFont val="Calibri"/>
        <family val="2"/>
        <scheme val="minor"/>
      </rPr>
      <t xml:space="preserve"> coupon code</t>
    </r>
  </si>
  <si>
    <t>$44.99 per Cable Box including setup</t>
  </si>
  <si>
    <t>Get your first cable box (including setup) FREE with coupon code WONKABOX1</t>
  </si>
  <si>
    <t>Number of Channels</t>
  </si>
  <si>
    <t>Monthly Costs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</si>
  <si>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</si>
  <si>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</si>
  <si>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</si>
  <si>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</si>
  <si>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</si>
  <si>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</si>
  <si>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</si>
  <si>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</si>
  <si>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</si>
  <si>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</si>
  <si>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Use coupon code WONKACHANNELS to get 10% off your first 6 months (applies only to monthly TV Channel costs)</t>
  </si>
  <si>
    <t>Extra TV Packages</t>
  </si>
  <si>
    <t>Kids</t>
  </si>
  <si>
    <t>Sports</t>
  </si>
  <si>
    <t>News</t>
  </si>
  <si>
    <t>Lifestyle</t>
  </si>
  <si>
    <t>Choose one package to be %20 off for the first year with coupon code WONKAEXTRA99</t>
  </si>
  <si>
    <t>Wayne Enterprises</t>
  </si>
  <si>
    <t>None! Wayne Enterprises delivers and sets up any number of boxes to you free of charge!</t>
  </si>
  <si>
    <t>Wayne Enterprises uses a formula to determine exactly how much your TV channels will cost:</t>
  </si>
  <si>
    <t>Number of Cable Boxes</t>
  </si>
  <si>
    <t>Monthly price per Channel (First 60)</t>
  </si>
  <si>
    <t>Monthly price per Channel (61-500)</t>
  </si>
  <si>
    <t>Monthly cost per each additional TV Package</t>
  </si>
  <si>
    <t>Additionally, Wayne Enterprises gives the "Kids" package for only $1 a month to users that have at least 60 channels</t>
  </si>
  <si>
    <t>Stark Industries</t>
  </si>
  <si>
    <t>With Stark Industries, their pricing is in tiers:</t>
  </si>
  <si>
    <t>Bronze Tier</t>
  </si>
  <si>
    <t>Silver Tier</t>
  </si>
  <si>
    <t>Gold Tier</t>
  </si>
  <si>
    <t>30 Basic TV Channels</t>
  </si>
  <si>
    <t>30 Basic + 100 Cable Channels</t>
  </si>
  <si>
    <t>30 Basic + 400 Cable Channels</t>
  </si>
  <si>
    <t>No Extra Packages</t>
  </si>
  <si>
    <t>2  Extra Packages of your choice</t>
  </si>
  <si>
    <t>All Extra Packages</t>
  </si>
  <si>
    <t>$49.99 per month</t>
  </si>
  <si>
    <t>$94.99 per month</t>
  </si>
  <si>
    <t>$129.99 per month</t>
  </si>
  <si>
    <t>Stark Industries only offers up to 430 channels</t>
  </si>
  <si>
    <t>Stark Industries also runs a promotion where new customers receive %40 off each of their first 3 months when signing a one year contract (does not include setup costs)</t>
  </si>
  <si>
    <t>5+</t>
  </si>
  <si>
    <t>Number of Cable Boxes:</t>
  </si>
  <si>
    <t>Number of Channels:</t>
  </si>
  <si>
    <t>Extra Tv Packages:</t>
  </si>
  <si>
    <t>Cable Provider Name</t>
  </si>
  <si>
    <t>Total Price</t>
  </si>
  <si>
    <t>Oceanic</t>
  </si>
  <si>
    <t>Wonka TV</t>
  </si>
  <si>
    <t>for any number of Cable Boxes, which includes setup</t>
  </si>
  <si>
    <t>Cable Provider Comparison Tool</t>
  </si>
  <si>
    <t xml:space="preserve"> per Cable Box (max of $500)</t>
  </si>
  <si>
    <t>total to set up all the purchased Cable Boxes</t>
  </si>
  <si>
    <t>Time in Months:</t>
  </si>
  <si>
    <t>- 460 Channels for</t>
  </si>
  <si>
    <t>per month</t>
  </si>
  <si>
    <t>CheckBoxes</t>
  </si>
  <si>
    <t>number of channels</t>
  </si>
  <si>
    <t>Total price depending on number of boxes and channels</t>
  </si>
  <si>
    <t>kids package</t>
  </si>
  <si>
    <t>other packages</t>
  </si>
  <si>
    <t>channels</t>
  </si>
  <si>
    <t>OK?</t>
  </si>
  <si>
    <t>Coupon code:</t>
  </si>
  <si>
    <t>Channels:</t>
  </si>
  <si>
    <t>boxes</t>
  </si>
  <si>
    <t>channel costs</t>
  </si>
  <si>
    <t>package cost</t>
  </si>
  <si>
    <t>monthly cost</t>
  </si>
  <si>
    <t>discount WONKACHANNELS:</t>
  </si>
  <si>
    <t>discount WONKAEXTRA99:</t>
  </si>
  <si>
    <t>discount WONKABOX1:</t>
  </si>
  <si>
    <t>wonkabox1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</si>
</sst>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72" formatCode="&quot;£&quot;#,##0.00"/>
    <numFmt numFmtId="173" formatCode="[$$-3C09]#,##0.00"/>
    <numFmt numFmtId="174" formatCode="[$$-3C09]#,##0"/>
  </numFmts>
  <fonts count="20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6633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9900"/>
      <name val="Calibri"/>
      <family val="2"/>
      <scheme val="minor"/>
    </font>
    <font>
      <sz val="8"/>
      <name val="Segoe U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left" indent="1"/>
    </xf>
    <xf numFmtId="0" fontId="6" fillId="3" borderId="0" xfId="0" applyFont="1" applyFill="1"/>
    <xf numFmtId="0" fontId="8" fillId="0" borderId="0" xfId="0" applyFont="1"/>
    <xf numFmtId="0" fontId="10" fillId="0" borderId="0" xfId="0" applyFont="1"/>
    <xf numFmtId="0" fontId="7" fillId="0" borderId="2" xfId="0" applyFont="1" applyBorder="1"/>
    <xf numFmtId="0" fontId="7" fillId="0" borderId="3" xfId="0" applyFont="1" applyBorder="1"/>
    <xf numFmtId="0" fontId="0" fillId="0" borderId="4" xfId="0" applyBorder="1" applyAlignment="1">
      <alignment horizontal="center"/>
    </xf>
    <xf numFmtId="164" fontId="0" fillId="0" borderId="5" xfId="0" applyNumberFormat="1" applyBorder="1"/>
    <xf numFmtId="0" fontId="0" fillId="0" borderId="6" xfId="0" applyBorder="1" applyAlignment="1">
      <alignment horizontal="center"/>
    </xf>
    <xf numFmtId="164" fontId="0" fillId="0" borderId="7" xfId="0" applyNumberFormat="1" applyBorder="1"/>
    <xf numFmtId="0" fontId="0" fillId="0" borderId="4" xfId="0" applyBorder="1"/>
    <xf numFmtId="0" fontId="0" fillId="0" borderId="6" xfId="0" applyBorder="1"/>
    <xf numFmtId="0" fontId="6" fillId="4" borderId="0" xfId="0" applyFont="1" applyFill="1"/>
    <xf numFmtId="0" fontId="7" fillId="0" borderId="3" xfId="0" applyFont="1" applyBorder="1" applyAlignment="1">
      <alignment wrapText="1"/>
    </xf>
    <xf numFmtId="164" fontId="0" fillId="0" borderId="0" xfId="0" applyNumberFormat="1"/>
    <xf numFmtId="0" fontId="6" fillId="5" borderId="0" xfId="0" applyFont="1" applyFill="1"/>
    <xf numFmtId="0" fontId="11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6" borderId="17" xfId="0" applyFill="1" applyBorder="1"/>
    <xf numFmtId="0" fontId="0" fillId="6" borderId="0" xfId="0" applyFill="1" applyBorder="1"/>
    <xf numFmtId="0" fontId="0" fillId="6" borderId="18" xfId="0" applyFill="1" applyBorder="1"/>
    <xf numFmtId="0" fontId="15" fillId="6" borderId="11" xfId="1" applyFont="1" applyFill="1" applyBorder="1" applyAlignment="1">
      <alignment horizontal="center"/>
    </xf>
    <xf numFmtId="0" fontId="15" fillId="6" borderId="12" xfId="1" applyFont="1" applyFill="1" applyBorder="1" applyAlignment="1">
      <alignment horizontal="center"/>
    </xf>
    <xf numFmtId="0" fontId="15" fillId="6" borderId="3" xfId="1" applyFont="1" applyFill="1" applyBorder="1" applyAlignment="1">
      <alignment horizontal="center"/>
    </xf>
    <xf numFmtId="0" fontId="15" fillId="6" borderId="22" xfId="1" applyFont="1" applyFill="1" applyBorder="1" applyAlignment="1">
      <alignment horizontal="center"/>
    </xf>
    <xf numFmtId="0" fontId="15" fillId="6" borderId="23" xfId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0" fontId="16" fillId="7" borderId="20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7" borderId="19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17" fillId="6" borderId="0" xfId="0" applyFont="1" applyFill="1" applyBorder="1"/>
    <xf numFmtId="0" fontId="7" fillId="6" borderId="27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center"/>
    </xf>
    <xf numFmtId="0" fontId="15" fillId="2" borderId="12" xfId="2" applyFont="1" applyBorder="1" applyAlignment="1">
      <alignment horizontal="center"/>
    </xf>
    <xf numFmtId="0" fontId="15" fillId="2" borderId="13" xfId="2" applyFont="1" applyBorder="1" applyAlignment="1">
      <alignment horizontal="center"/>
    </xf>
    <xf numFmtId="0" fontId="15" fillId="2" borderId="3" xfId="2" applyFont="1" applyBorder="1" applyAlignment="1">
      <alignment horizontal="center"/>
    </xf>
    <xf numFmtId="0" fontId="15" fillId="2" borderId="23" xfId="2" applyFont="1" applyBorder="1" applyAlignment="1">
      <alignment horizontal="center"/>
    </xf>
    <xf numFmtId="174" fontId="18" fillId="6" borderId="2" xfId="0" applyNumberFormat="1" applyFont="1" applyFill="1" applyBorder="1" applyAlignment="1">
      <alignment horizontal="center"/>
    </xf>
    <xf numFmtId="174" fontId="18" fillId="6" borderId="26" xfId="0" applyNumberFormat="1" applyFont="1" applyFill="1" applyBorder="1" applyAlignment="1">
      <alignment horizontal="center"/>
    </xf>
    <xf numFmtId="0" fontId="7" fillId="0" borderId="0" xfId="0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5" fillId="6" borderId="27" xfId="1" applyFont="1" applyFill="1" applyBorder="1" applyAlignment="1">
      <alignment horizontal="center"/>
    </xf>
    <xf numFmtId="0" fontId="15" fillId="6" borderId="25" xfId="1" applyFont="1" applyFill="1" applyBorder="1" applyAlignment="1">
      <alignment horizontal="center"/>
    </xf>
    <xf numFmtId="0" fontId="15" fillId="6" borderId="8" xfId="1" applyFont="1" applyFill="1" applyBorder="1" applyAlignment="1">
      <alignment horizontal="center"/>
    </xf>
    <xf numFmtId="0" fontId="15" fillId="6" borderId="28" xfId="1" applyFont="1" applyFill="1" applyBorder="1" applyAlignment="1">
      <alignment horizontal="center"/>
    </xf>
    <xf numFmtId="0" fontId="15" fillId="6" borderId="29" xfId="1" applyFont="1" applyFill="1" applyBorder="1" applyAlignment="1">
      <alignment horizontal="center"/>
    </xf>
    <xf numFmtId="0" fontId="15" fillId="6" borderId="30" xfId="1" applyFont="1" applyFill="1" applyBorder="1" applyAlignment="1">
      <alignment horizontal="center"/>
    </xf>
    <xf numFmtId="174" fontId="18" fillId="6" borderId="2" xfId="2" applyNumberFormat="1" applyFont="1" applyFill="1" applyBorder="1" applyAlignment="1">
      <alignment horizontal="center"/>
    </xf>
    <xf numFmtId="174" fontId="18" fillId="6" borderId="26" xfId="2" applyNumberFormat="1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33" xfId="0" applyFont="1" applyFill="1" applyBorder="1" applyAlignment="1">
      <alignment horizontal="center"/>
    </xf>
    <xf numFmtId="0" fontId="5" fillId="2" borderId="34" xfId="2" applyBorder="1" applyAlignment="1">
      <alignment horizontal="center"/>
    </xf>
    <xf numFmtId="0" fontId="5" fillId="2" borderId="35" xfId="2" applyBorder="1" applyAlignment="1">
      <alignment horizontal="center"/>
    </xf>
    <xf numFmtId="0" fontId="5" fillId="2" borderId="36" xfId="2" applyBorder="1" applyAlignment="1">
      <alignment horizontal="center"/>
    </xf>
    <xf numFmtId="0" fontId="0" fillId="0" borderId="0" xfId="0" applyAlignment="1">
      <alignment horizontal="left"/>
    </xf>
    <xf numFmtId="174" fontId="18" fillId="6" borderId="31" xfId="2" applyNumberFormat="1" applyFont="1" applyFill="1" applyBorder="1" applyAlignment="1">
      <alignment horizontal="center"/>
    </xf>
    <xf numFmtId="174" fontId="18" fillId="6" borderId="32" xfId="2" applyNumberFormat="1" applyFont="1" applyFill="1" applyBorder="1" applyAlignment="1">
      <alignment horizontal="center"/>
    </xf>
  </cellXfs>
  <cellStyles count="3">
    <cellStyle name="Heading 4" xfId="1" builtinId="1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C$8" lockText="1" noThreeD="1"/>
</file>

<file path=xl/ctrlProps/ctrlProp2.xml><?xml version="1.0" encoding="utf-8"?>
<formControlPr xmlns="http://schemas.microsoft.com/office/spreadsheetml/2009/9/main" objectType="CheckBox" checked="Checked" fmlaLink="$E$8" lockText="1" noThreeD="1"/>
</file>

<file path=xl/ctrlProps/ctrlProp3.xml><?xml version="1.0" encoding="utf-8"?>
<formControlPr xmlns="http://schemas.microsoft.com/office/spreadsheetml/2009/9/main" objectType="CheckBox" checked="Checked" fmlaLink="$C$10" lockText="1" noThreeD="1"/>
</file>

<file path=xl/ctrlProps/ctrlProp4.xml><?xml version="1.0" encoding="utf-8"?>
<formControlPr xmlns="http://schemas.microsoft.com/office/spreadsheetml/2009/9/main" objectType="CheckBox" checked="Checked" fmlaLink="$E$1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7</xdr:row>
          <xdr:rowOff>0</xdr:rowOff>
        </xdr:from>
        <xdr:to>
          <xdr:col>2</xdr:col>
          <xdr:colOff>171450</xdr:colOff>
          <xdr:row>8</xdr:row>
          <xdr:rowOff>19050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Sports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7</xdr:row>
          <xdr:rowOff>0</xdr:rowOff>
        </xdr:from>
        <xdr:to>
          <xdr:col>4</xdr:col>
          <xdr:colOff>161925</xdr:colOff>
          <xdr:row>8</xdr:row>
          <xdr:rowOff>19050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News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9</xdr:row>
          <xdr:rowOff>0</xdr:rowOff>
        </xdr:from>
        <xdr:to>
          <xdr:col>2</xdr:col>
          <xdr:colOff>171450</xdr:colOff>
          <xdr:row>10</xdr:row>
          <xdr:rowOff>19050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Lifestyle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8</xdr:row>
          <xdr:rowOff>180975</xdr:rowOff>
        </xdr:from>
        <xdr:to>
          <xdr:col>4</xdr:col>
          <xdr:colOff>171450</xdr:colOff>
          <xdr:row>10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0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Kids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own/OneDrive/Coding/Excel/Udemy%20-%20Instructor/Projects/Project%201%20-%20Cable%20Provider%20Tool/Cable%20Provider%20Tool%20-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etails"/>
      <sheetName val="Oceanic"/>
      <sheetName val="Stark Industries"/>
      <sheetName val="Wayne Enterprises"/>
      <sheetName val="WonkaTV"/>
    </sheetNames>
    <sheetDataSet>
      <sheetData sheetId="0"/>
      <sheetData sheetId="1">
        <row r="11">
          <cell r="B11">
            <v>0</v>
          </cell>
        </row>
        <row r="12">
          <cell r="B12">
            <v>0</v>
          </cell>
        </row>
        <row r="13">
          <cell r="B13" t="b">
            <v>0</v>
          </cell>
        </row>
        <row r="14">
          <cell r="B14" t="b">
            <v>0</v>
          </cell>
        </row>
        <row r="15">
          <cell r="B15" t="b">
            <v>0</v>
          </cell>
        </row>
        <row r="16">
          <cell r="B16" t="b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9E5F-F8F8-4EBF-A92E-3F43F0D88E51}">
  <dimension ref="B1:F18"/>
  <sheetViews>
    <sheetView tabSelected="1" workbookViewId="0">
      <selection activeCell="D13" sqref="D13"/>
    </sheetView>
  </sheetViews>
  <sheetFormatPr defaultRowHeight="15" x14ac:dyDescent="0.25"/>
  <sheetData>
    <row r="1" spans="2:6" x14ac:dyDescent="0.25">
      <c r="B1" s="43" t="s">
        <v>63</v>
      </c>
      <c r="C1" s="44"/>
      <c r="D1" s="44"/>
      <c r="E1" s="44"/>
      <c r="F1" s="45"/>
    </row>
    <row r="2" spans="2:6" ht="15.75" thickBot="1" x14ac:dyDescent="0.3">
      <c r="B2" s="46"/>
      <c r="C2" s="42"/>
      <c r="D2" s="42"/>
      <c r="E2" s="42"/>
      <c r="F2" s="47"/>
    </row>
    <row r="3" spans="2:6" x14ac:dyDescent="0.25">
      <c r="B3" s="35" t="s">
        <v>55</v>
      </c>
      <c r="C3" s="36"/>
      <c r="D3" s="36"/>
      <c r="E3" s="51">
        <v>4</v>
      </c>
      <c r="F3" s="52"/>
    </row>
    <row r="4" spans="2:6" x14ac:dyDescent="0.25">
      <c r="B4" s="49" t="s">
        <v>66</v>
      </c>
      <c r="C4" s="50"/>
      <c r="D4" s="50"/>
      <c r="E4" s="53">
        <v>10</v>
      </c>
      <c r="F4" s="54"/>
    </row>
    <row r="5" spans="2:6" x14ac:dyDescent="0.25">
      <c r="B5" s="38" t="s">
        <v>56</v>
      </c>
      <c r="C5" s="37"/>
      <c r="D5" s="37"/>
      <c r="E5" s="53">
        <v>100</v>
      </c>
      <c r="F5" s="54"/>
    </row>
    <row r="6" spans="2:6" x14ac:dyDescent="0.25">
      <c r="B6" s="32"/>
      <c r="C6" s="33"/>
      <c r="D6" s="33"/>
      <c r="E6" s="33"/>
      <c r="F6" s="34"/>
    </row>
    <row r="7" spans="2:6" x14ac:dyDescent="0.25">
      <c r="B7" s="32" t="s">
        <v>57</v>
      </c>
      <c r="C7" s="33"/>
      <c r="D7" s="33"/>
      <c r="E7" s="33"/>
      <c r="F7" s="34"/>
    </row>
    <row r="8" spans="2:6" x14ac:dyDescent="0.25">
      <c r="B8" s="32"/>
      <c r="C8" s="48" t="b">
        <v>1</v>
      </c>
      <c r="D8" s="33"/>
      <c r="E8" s="48" t="b">
        <v>1</v>
      </c>
      <c r="F8" s="34"/>
    </row>
    <row r="9" spans="2:6" x14ac:dyDescent="0.25">
      <c r="B9" s="32"/>
      <c r="C9" s="33"/>
      <c r="D9" s="33"/>
      <c r="E9" s="33"/>
      <c r="F9" s="34"/>
    </row>
    <row r="10" spans="2:6" x14ac:dyDescent="0.25">
      <c r="B10" s="32"/>
      <c r="C10" s="48" t="b">
        <v>1</v>
      </c>
      <c r="D10" s="33"/>
      <c r="E10" s="48" t="b">
        <v>1</v>
      </c>
      <c r="F10" s="34"/>
    </row>
    <row r="11" spans="2:6" ht="15.75" thickBot="1" x14ac:dyDescent="0.3">
      <c r="B11" s="32"/>
      <c r="C11" s="33"/>
      <c r="D11" s="33"/>
      <c r="E11" s="33"/>
      <c r="F11" s="34"/>
    </row>
    <row r="12" spans="2:6" ht="15.75" thickBot="1" x14ac:dyDescent="0.3">
      <c r="B12" s="68" t="s">
        <v>76</v>
      </c>
      <c r="C12" s="69"/>
      <c r="D12" s="70" t="s">
        <v>85</v>
      </c>
      <c r="E12" s="71"/>
      <c r="F12" s="72"/>
    </row>
    <row r="13" spans="2:6" x14ac:dyDescent="0.25">
      <c r="B13" s="32"/>
      <c r="C13" s="33"/>
      <c r="D13" s="33"/>
      <c r="E13" s="33"/>
      <c r="F13" s="34"/>
    </row>
    <row r="14" spans="2:6" x14ac:dyDescent="0.25">
      <c r="B14" s="38" t="s">
        <v>58</v>
      </c>
      <c r="C14" s="37"/>
      <c r="D14" s="37"/>
      <c r="E14" s="37" t="s">
        <v>59</v>
      </c>
      <c r="F14" s="39"/>
    </row>
    <row r="15" spans="2:6" x14ac:dyDescent="0.25">
      <c r="B15" s="60" t="s">
        <v>60</v>
      </c>
      <c r="C15" s="61"/>
      <c r="D15" s="62"/>
      <c r="E15" s="55">
        <f>Oceanic!A6*IF(ISNUMBER(E3),E3,5)+Oceanic!A7+Oceanic!B12*E4+SUM(Oceanic!H9:H12)*E4</f>
        <v>1850</v>
      </c>
      <c r="F15" s="56"/>
    </row>
    <row r="16" spans="2:6" x14ac:dyDescent="0.25">
      <c r="B16" s="60" t="s">
        <v>38</v>
      </c>
      <c r="C16" s="61"/>
      <c r="D16" s="62"/>
      <c r="E16" s="66" t="str" cm="1">
        <f t="array" ref="E16">IFERROR('Stark Industries'!I12+'Stark Industries'!A6+_xlfn.IFS(Project!E5&lt;=30, 'Stark Industries'!A15*E4,AND(Project!E5&gt;30,Project!E5&lt;=100),'Stark Industries'!B15*E4,AND(Project!E5&gt;100,Project!E5&lt;=430),'Stark Industries'!C15*E4),"N/A")</f>
        <v>N/A</v>
      </c>
      <c r="F16" s="67"/>
    </row>
    <row r="17" spans="2:6" x14ac:dyDescent="0.25">
      <c r="B17" s="60" t="s">
        <v>30</v>
      </c>
      <c r="C17" s="61"/>
      <c r="D17" s="62"/>
      <c r="E17" s="66">
        <f>E4*VLOOKUP(E3,'Wayne Enterprises'!A23:B27,2,FALSE)</f>
        <v>1888</v>
      </c>
      <c r="F17" s="67"/>
    </row>
    <row r="18" spans="2:6" ht="15.75" thickBot="1" x14ac:dyDescent="0.3">
      <c r="B18" s="63" t="s">
        <v>61</v>
      </c>
      <c r="C18" s="64"/>
      <c r="D18" s="65"/>
      <c r="E18" s="74">
        <f>IF(ISNUMBER(E3),E3,5)*44.99+E4*WonkaTV!N18+SUM(WonkaTV!K31:K33)</f>
        <v>1602.07</v>
      </c>
      <c r="F18" s="75"/>
    </row>
  </sheetData>
  <mergeCells count="19">
    <mergeCell ref="E4:F4"/>
    <mergeCell ref="B18:D18"/>
    <mergeCell ref="E18:F18"/>
    <mergeCell ref="B12:C12"/>
    <mergeCell ref="D12:F12"/>
    <mergeCell ref="B15:D15"/>
    <mergeCell ref="B16:D16"/>
    <mergeCell ref="B17:D17"/>
    <mergeCell ref="E15:F15"/>
    <mergeCell ref="E16:F16"/>
    <mergeCell ref="E17:F17"/>
    <mergeCell ref="E3:F3"/>
    <mergeCell ref="E5:F5"/>
    <mergeCell ref="E14:F14"/>
    <mergeCell ref="B14:D14"/>
    <mergeCell ref="B3:D3"/>
    <mergeCell ref="B5:D5"/>
    <mergeCell ref="B1:F2"/>
    <mergeCell ref="B4:D4"/>
  </mergeCells>
  <conditionalFormatting sqref="E15:F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E3:F3" xr:uid="{678534D0-9B28-4684-8D22-1299E590587A}">
      <formula1>"1,2,3,4,5+"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0</xdr:col>
                    <xdr:colOff>590550</xdr:colOff>
                    <xdr:row>7</xdr:row>
                    <xdr:rowOff>0</xdr:rowOff>
                  </from>
                  <to>
                    <xdr:col>2</xdr:col>
                    <xdr:colOff>171450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2</xdr:col>
                    <xdr:colOff>581025</xdr:colOff>
                    <xdr:row>7</xdr:row>
                    <xdr:rowOff>0</xdr:rowOff>
                  </from>
                  <to>
                    <xdr:col>4</xdr:col>
                    <xdr:colOff>161925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0</xdr:col>
                    <xdr:colOff>590550</xdr:colOff>
                    <xdr:row>9</xdr:row>
                    <xdr:rowOff>0</xdr:rowOff>
                  </from>
                  <to>
                    <xdr:col>2</xdr:col>
                    <xdr:colOff>171450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7" name="Check Box 7">
              <controlPr defaultSize="0" autoFill="0" autoLine="0" autoPict="0">
                <anchor moveWithCells="1">
                  <from>
                    <xdr:col>2</xdr:col>
                    <xdr:colOff>590550</xdr:colOff>
                    <xdr:row>8</xdr:row>
                    <xdr:rowOff>180975</xdr:rowOff>
                  </from>
                  <to>
                    <xdr:col>4</xdr:col>
                    <xdr:colOff>171450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CB33-F1AF-4039-886D-E6B57CD29028}">
  <dimension ref="A1:N35"/>
  <sheetViews>
    <sheetView topLeftCell="A16" workbookViewId="0">
      <selection activeCell="K31" sqref="K31"/>
    </sheetView>
  </sheetViews>
  <sheetFormatPr defaultRowHeight="15" x14ac:dyDescent="0.25"/>
  <cols>
    <col min="1" max="1" width="21.42578125" bestFit="1" customWidth="1"/>
    <col min="2" max="2" width="13.7109375" bestFit="1" customWidth="1"/>
    <col min="3" max="3" width="12.7109375" bestFit="1" customWidth="1"/>
    <col min="4" max="4" width="12.85546875" bestFit="1" customWidth="1"/>
    <col min="6" max="6" width="12.85546875" bestFit="1" customWidth="1"/>
    <col min="8" max="8" width="12.85546875" bestFit="1" customWidth="1"/>
    <col min="10" max="10" width="26.7109375" bestFit="1" customWidth="1"/>
    <col min="11" max="11" width="10.5703125" bestFit="1" customWidth="1"/>
    <col min="12" max="12" width="12.140625" bestFit="1" customWidth="1"/>
    <col min="14" max="14" width="12.42578125" bestFit="1" customWidth="1"/>
  </cols>
  <sheetData>
    <row r="1" spans="1:2" x14ac:dyDescent="0.25">
      <c r="A1" s="5" t="s">
        <v>7</v>
      </c>
    </row>
    <row r="3" spans="1:2" x14ac:dyDescent="0.25">
      <c r="A3" s="6" t="s">
        <v>8</v>
      </c>
    </row>
    <row r="5" spans="1:2" x14ac:dyDescent="0.25">
      <c r="A5" s="2" t="s">
        <v>1</v>
      </c>
    </row>
    <row r="6" spans="1:2" x14ac:dyDescent="0.25">
      <c r="A6" s="3" t="s">
        <v>2</v>
      </c>
    </row>
    <row r="7" spans="1:2" x14ac:dyDescent="0.25">
      <c r="A7" t="s">
        <v>9</v>
      </c>
    </row>
    <row r="8" spans="1:2" x14ac:dyDescent="0.25">
      <c r="A8" s="7" t="s">
        <v>10</v>
      </c>
    </row>
    <row r="10" spans="1:2" x14ac:dyDescent="0.25">
      <c r="A10" s="73" t="s">
        <v>77</v>
      </c>
      <c r="B10">
        <f>Project!E5</f>
        <v>100</v>
      </c>
    </row>
    <row r="11" spans="1:2" x14ac:dyDescent="0.25">
      <c r="A11" t="s">
        <v>78</v>
      </c>
      <c r="B11">
        <f>Project!E3</f>
        <v>4</v>
      </c>
    </row>
    <row r="16" spans="1:2" x14ac:dyDescent="0.25">
      <c r="A16" s="3" t="s">
        <v>3</v>
      </c>
    </row>
    <row r="17" spans="1:14" x14ac:dyDescent="0.25">
      <c r="A17" s="8" t="s">
        <v>11</v>
      </c>
      <c r="B17" s="9" t="s">
        <v>12</v>
      </c>
      <c r="J17" t="s">
        <v>79</v>
      </c>
      <c r="L17" t="s">
        <v>80</v>
      </c>
      <c r="N17" t="s">
        <v>81</v>
      </c>
    </row>
    <row r="18" spans="1:14" x14ac:dyDescent="0.25">
      <c r="A18" s="10" t="s">
        <v>13</v>
      </c>
      <c r="B18" s="11">
        <v>35.99</v>
      </c>
      <c r="C18">
        <v>1</v>
      </c>
      <c r="J18" t="str">
        <f>IF(AND($B$10&gt;C18,$B$10&lt;C19),B18,"N/A")</f>
        <v>N/A</v>
      </c>
      <c r="L18">
        <f>IF(Project!E10=TRUE,WonkaTV!B31,0)</f>
        <v>14.99</v>
      </c>
      <c r="N18">
        <f>SUM(J18:J28)+SUM(L18:L21)</f>
        <v>146.70999999999998</v>
      </c>
    </row>
    <row r="19" spans="1:14" x14ac:dyDescent="0.25">
      <c r="A19" s="10" t="s">
        <v>14</v>
      </c>
      <c r="B19" s="11">
        <v>64.989999999999995</v>
      </c>
      <c r="C19">
        <v>51</v>
      </c>
      <c r="J19">
        <f>IF(AND($B$10&gt;C19,$B$10&lt;C20),B19,"N/A")</f>
        <v>64.989999999999995</v>
      </c>
      <c r="L19">
        <f>IF(Project!C8=TRUE,WonkaTV!B32,0)</f>
        <v>29.75</v>
      </c>
    </row>
    <row r="20" spans="1:14" x14ac:dyDescent="0.25">
      <c r="A20" s="10" t="s">
        <v>15</v>
      </c>
      <c r="B20" s="11">
        <v>87.99</v>
      </c>
      <c r="C20">
        <v>101</v>
      </c>
      <c r="J20" t="str">
        <f>IF(AND($B$10&gt;C20,$B$10&lt;C21),B20,"N/A")</f>
        <v>N/A</v>
      </c>
      <c r="L20">
        <f>IF(Project!E8=TRUE,B33,0)</f>
        <v>16.989999999999998</v>
      </c>
    </row>
    <row r="21" spans="1:14" x14ac:dyDescent="0.25">
      <c r="A21" s="10" t="s">
        <v>16</v>
      </c>
      <c r="B21" s="11">
        <v>105.99</v>
      </c>
      <c r="C21">
        <v>151</v>
      </c>
      <c r="J21" t="str">
        <f>IF(AND($B$10&gt;C21,$B$10&lt;C22),B21,"N/A")</f>
        <v>N/A</v>
      </c>
      <c r="L21">
        <f>IF(Project!C10=TRUE,WonkaTV!B34,0)</f>
        <v>19.989999999999998</v>
      </c>
    </row>
    <row r="22" spans="1:14" x14ac:dyDescent="0.25">
      <c r="A22" s="10" t="s">
        <v>17</v>
      </c>
      <c r="B22" s="11">
        <v>118.99</v>
      </c>
      <c r="C22">
        <v>201</v>
      </c>
      <c r="J22" t="str">
        <f>IF(AND($B$10&gt;C22,$B$10&lt;C23),B22,"N/A")</f>
        <v>N/A</v>
      </c>
    </row>
    <row r="23" spans="1:14" x14ac:dyDescent="0.25">
      <c r="A23" s="10" t="s">
        <v>18</v>
      </c>
      <c r="B23" s="11">
        <v>128.99</v>
      </c>
      <c r="C23">
        <v>251</v>
      </c>
      <c r="J23" t="str">
        <f>IF(AND($B$10&gt;C23,$B$10&lt;C24),B23,"N/A")</f>
        <v>N/A</v>
      </c>
    </row>
    <row r="24" spans="1:14" x14ac:dyDescent="0.25">
      <c r="A24" s="10" t="s">
        <v>19</v>
      </c>
      <c r="B24" s="11">
        <v>134.99</v>
      </c>
      <c r="C24">
        <v>301</v>
      </c>
      <c r="J24" t="str">
        <f>IF(AND($B$10&gt;C24,$B$10&lt;C25),B24,"N/A")</f>
        <v>N/A</v>
      </c>
    </row>
    <row r="25" spans="1:14" x14ac:dyDescent="0.25">
      <c r="A25" s="10" t="s">
        <v>20</v>
      </c>
      <c r="B25" s="11">
        <v>138.99</v>
      </c>
      <c r="C25">
        <v>351</v>
      </c>
      <c r="J25" t="str">
        <f>IF(AND($B$10&gt;C25,$B$10&lt;C26),B25,"N/A")</f>
        <v>N/A</v>
      </c>
    </row>
    <row r="26" spans="1:14" x14ac:dyDescent="0.25">
      <c r="A26" s="10" t="s">
        <v>21</v>
      </c>
      <c r="B26" s="11">
        <v>140.99</v>
      </c>
      <c r="C26">
        <v>401</v>
      </c>
      <c r="J26" t="str">
        <f>IF(AND($B$10&gt;C26,$B$10&lt;C27),B26,"N/A")</f>
        <v>N/A</v>
      </c>
    </row>
    <row r="27" spans="1:14" x14ac:dyDescent="0.25">
      <c r="A27" s="12" t="s">
        <v>22</v>
      </c>
      <c r="B27" s="13">
        <v>140.99</v>
      </c>
      <c r="C27">
        <v>451</v>
      </c>
      <c r="J27" t="str">
        <f>IF(AND($B$10&gt;C27,$B$10&lt;C28),B27,"N/A")</f>
        <v>N/A</v>
      </c>
    </row>
    <row r="28" spans="1:14" x14ac:dyDescent="0.25">
      <c r="A28" s="7" t="s">
        <v>23</v>
      </c>
      <c r="J28" t="str">
        <f>IF(AND($B$10&gt;C28,$B$10&lt;C29),B28,"N/A")</f>
        <v>N/A</v>
      </c>
    </row>
    <row r="30" spans="1:14" x14ac:dyDescent="0.25">
      <c r="A30" s="8" t="s">
        <v>24</v>
      </c>
      <c r="B30" s="9" t="s">
        <v>12</v>
      </c>
    </row>
    <row r="31" spans="1:14" x14ac:dyDescent="0.25">
      <c r="A31" s="14" t="s">
        <v>25</v>
      </c>
      <c r="B31" s="11">
        <v>14.99</v>
      </c>
      <c r="J31" t="s">
        <v>82</v>
      </c>
      <c r="K31">
        <f>-IF(Project!D12="wonkachannels",WonkaTV!N18*6*0.1,0)</f>
        <v>0</v>
      </c>
    </row>
    <row r="32" spans="1:14" x14ac:dyDescent="0.25">
      <c r="A32" s="14" t="s">
        <v>26</v>
      </c>
      <c r="B32" s="11">
        <v>29.75</v>
      </c>
      <c r="J32" t="s">
        <v>83</v>
      </c>
      <c r="K32">
        <f>-IF(Project!D12="wonkaextra99",MAX(WonkaTV!L18:L21)*12*0.2,0)</f>
        <v>0</v>
      </c>
    </row>
    <row r="33" spans="1:11" x14ac:dyDescent="0.25">
      <c r="A33" s="14" t="s">
        <v>27</v>
      </c>
      <c r="B33" s="11">
        <v>16.989999999999998</v>
      </c>
      <c r="J33" t="s">
        <v>84</v>
      </c>
      <c r="K33">
        <f>IF(Project!D12="wonkabox1",-44.99,0)</f>
        <v>-44.99</v>
      </c>
    </row>
    <row r="34" spans="1:11" x14ac:dyDescent="0.25">
      <c r="A34" s="15" t="s">
        <v>28</v>
      </c>
      <c r="B34" s="13">
        <v>19.989999999999998</v>
      </c>
    </row>
    <row r="35" spans="1:11" x14ac:dyDescent="0.25">
      <c r="A35" s="7" t="s">
        <v>29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B67F-EB34-4369-85BB-596D5A14CB75}">
  <dimension ref="A1:I19"/>
  <sheetViews>
    <sheetView workbookViewId="0">
      <selection activeCell="I12" sqref="I12"/>
    </sheetView>
  </sheetViews>
  <sheetFormatPr defaultRowHeight="15" x14ac:dyDescent="0.25"/>
  <cols>
    <col min="1" max="1" width="21.28515625" customWidth="1"/>
    <col min="2" max="2" width="28.140625" customWidth="1"/>
    <col min="3" max="3" width="27.28515625" bestFit="1" customWidth="1"/>
  </cols>
  <sheetData>
    <row r="1" spans="1:9" x14ac:dyDescent="0.25">
      <c r="A1" s="19" t="s">
        <v>38</v>
      </c>
    </row>
    <row r="4" spans="1:9" x14ac:dyDescent="0.25">
      <c r="A4" s="2" t="s">
        <v>1</v>
      </c>
    </row>
    <row r="5" spans="1:9" x14ac:dyDescent="0.25">
      <c r="A5" s="3" t="s">
        <v>2</v>
      </c>
    </row>
    <row r="6" spans="1:9" x14ac:dyDescent="0.25">
      <c r="A6" s="41">
        <v>349.99</v>
      </c>
      <c r="B6" t="s">
        <v>62</v>
      </c>
    </row>
    <row r="8" spans="1:9" x14ac:dyDescent="0.25">
      <c r="A8" s="3" t="s">
        <v>3</v>
      </c>
    </row>
    <row r="9" spans="1:9" x14ac:dyDescent="0.25">
      <c r="A9" t="s">
        <v>39</v>
      </c>
    </row>
    <row r="11" spans="1:9" x14ac:dyDescent="0.25">
      <c r="A11" s="20" t="s">
        <v>40</v>
      </c>
      <c r="B11" s="21" t="s">
        <v>41</v>
      </c>
      <c r="C11" s="22" t="s">
        <v>42</v>
      </c>
      <c r="E11" t="s">
        <v>69</v>
      </c>
      <c r="G11" t="s">
        <v>74</v>
      </c>
      <c r="I11" t="s">
        <v>75</v>
      </c>
    </row>
    <row r="12" spans="1:9" x14ac:dyDescent="0.25">
      <c r="A12" s="10" t="s">
        <v>43</v>
      </c>
      <c r="B12" s="23" t="s">
        <v>44</v>
      </c>
      <c r="C12" s="24" t="s">
        <v>45</v>
      </c>
      <c r="E12">
        <f>IF(Project!$C$8=TRUE,1,0)</f>
        <v>1</v>
      </c>
      <c r="G12">
        <f>Project!E5</f>
        <v>100</v>
      </c>
      <c r="I12" t="e" cm="1">
        <f t="array" ref="I12">_xlfn.IFS(AND(SUM(E12:E15)=0,G12&lt;=30),0,AND(SUM(E12:E15)&lt;=2,G12&lt;=130,G12&gt;30),0,AND(SUM(E12:E15)&lt;=4,G12&lt;=430,G12&gt;130),0)</f>
        <v>#N/A</v>
      </c>
    </row>
    <row r="13" spans="1:9" x14ac:dyDescent="0.25">
      <c r="A13" s="12" t="s">
        <v>46</v>
      </c>
      <c r="B13" s="25" t="s">
        <v>47</v>
      </c>
      <c r="C13" s="26" t="s">
        <v>48</v>
      </c>
      <c r="E13">
        <f>IF(Project!$E$8=TRUE,1,0)</f>
        <v>1</v>
      </c>
    </row>
    <row r="14" spans="1:9" x14ac:dyDescent="0.25">
      <c r="A14" s="27" t="s">
        <v>49</v>
      </c>
      <c r="B14" s="28" t="s">
        <v>50</v>
      </c>
      <c r="C14" s="29" t="s">
        <v>51</v>
      </c>
      <c r="E14">
        <f>IF(Project!$C$10=TRUE,1,0)</f>
        <v>1</v>
      </c>
    </row>
    <row r="15" spans="1:9" x14ac:dyDescent="0.25">
      <c r="A15" s="41">
        <v>49.99</v>
      </c>
      <c r="B15" s="41">
        <v>94.99</v>
      </c>
      <c r="C15" s="41">
        <v>129.99</v>
      </c>
      <c r="E15">
        <f>IF(Project!$E$10=TRUE,1,0)</f>
        <v>1</v>
      </c>
    </row>
    <row r="17" spans="1:1" x14ac:dyDescent="0.25">
      <c r="A17" t="s">
        <v>52</v>
      </c>
    </row>
    <row r="19" spans="1:1" x14ac:dyDescent="0.25">
      <c r="A19" t="s">
        <v>53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B27F-8A8C-4335-A885-4D5F122DEFE6}">
  <dimension ref="A1:G27"/>
  <sheetViews>
    <sheetView topLeftCell="A10" workbookViewId="0">
      <selection activeCell="A28" sqref="A28"/>
    </sheetView>
  </sheetViews>
  <sheetFormatPr defaultRowHeight="15" x14ac:dyDescent="0.25"/>
  <cols>
    <col min="1" max="1" width="22.140625" bestFit="1" customWidth="1"/>
    <col min="2" max="2" width="18.7109375" customWidth="1"/>
    <col min="3" max="4" width="22.140625" customWidth="1"/>
    <col min="5" max="5" width="12.140625" bestFit="1" customWidth="1"/>
    <col min="7" max="7" width="14.42578125" bestFit="1" customWidth="1"/>
  </cols>
  <sheetData>
    <row r="1" spans="1:5" x14ac:dyDescent="0.25">
      <c r="A1" s="16" t="s">
        <v>30</v>
      </c>
    </row>
    <row r="4" spans="1:5" x14ac:dyDescent="0.25">
      <c r="A4" s="2" t="s">
        <v>1</v>
      </c>
    </row>
    <row r="5" spans="1:5" x14ac:dyDescent="0.25">
      <c r="A5" s="3" t="s">
        <v>2</v>
      </c>
    </row>
    <row r="6" spans="1:5" x14ac:dyDescent="0.25">
      <c r="A6" t="s">
        <v>31</v>
      </c>
    </row>
    <row r="8" spans="1:5" x14ac:dyDescent="0.25">
      <c r="A8" s="3" t="s">
        <v>3</v>
      </c>
    </row>
    <row r="9" spans="1:5" x14ac:dyDescent="0.25">
      <c r="A9" t="s">
        <v>32</v>
      </c>
    </row>
    <row r="11" spans="1:5" ht="30" x14ac:dyDescent="0.25">
      <c r="A11" s="8" t="s">
        <v>33</v>
      </c>
      <c r="B11" s="17" t="s">
        <v>34</v>
      </c>
      <c r="C11" s="17" t="s">
        <v>35</v>
      </c>
      <c r="D11" s="17" t="s">
        <v>36</v>
      </c>
    </row>
    <row r="12" spans="1:5" x14ac:dyDescent="0.25">
      <c r="A12" s="14">
        <v>1</v>
      </c>
      <c r="B12" s="11">
        <v>1.5</v>
      </c>
      <c r="C12" s="11">
        <v>0.15</v>
      </c>
      <c r="D12" s="11">
        <v>11</v>
      </c>
      <c r="E12" s="18"/>
    </row>
    <row r="13" spans="1:5" x14ac:dyDescent="0.25">
      <c r="A13" s="14">
        <v>2</v>
      </c>
      <c r="B13" s="11">
        <v>1.6</v>
      </c>
      <c r="C13" s="11">
        <v>0.2</v>
      </c>
      <c r="D13" s="11">
        <v>16</v>
      </c>
    </row>
    <row r="14" spans="1:5" x14ac:dyDescent="0.25">
      <c r="A14" s="14">
        <v>3</v>
      </c>
      <c r="B14" s="11">
        <v>1.7</v>
      </c>
      <c r="C14" s="11">
        <v>0.23999999999999996</v>
      </c>
      <c r="D14" s="11">
        <v>20</v>
      </c>
    </row>
    <row r="15" spans="1:5" x14ac:dyDescent="0.25">
      <c r="A15" s="14">
        <v>4</v>
      </c>
      <c r="B15" s="11">
        <v>1.8</v>
      </c>
      <c r="C15" s="11">
        <v>0.27</v>
      </c>
      <c r="D15" s="11">
        <v>23</v>
      </c>
    </row>
    <row r="16" spans="1:5" x14ac:dyDescent="0.25">
      <c r="A16" s="15">
        <v>5</v>
      </c>
      <c r="B16" s="13">
        <v>1.9</v>
      </c>
      <c r="C16" s="13">
        <v>0.28999999999999998</v>
      </c>
      <c r="D16" s="13">
        <v>25</v>
      </c>
    </row>
    <row r="17" spans="1:7" x14ac:dyDescent="0.25">
      <c r="A17" t="s">
        <v>37</v>
      </c>
    </row>
    <row r="19" spans="1:7" x14ac:dyDescent="0.25">
      <c r="E19" t="s">
        <v>72</v>
      </c>
      <c r="G19" t="s">
        <v>73</v>
      </c>
    </row>
    <row r="20" spans="1:7" x14ac:dyDescent="0.25">
      <c r="A20" s="58" t="s">
        <v>70</v>
      </c>
      <c r="B20" s="59"/>
      <c r="C20" s="30">
        <f>Project!E5</f>
        <v>100</v>
      </c>
      <c r="D20" s="57"/>
      <c r="E20">
        <f>IF(AND(Project!E10=TRUE,C20&gt;60),1,0)</f>
        <v>1</v>
      </c>
      <c r="G20">
        <f>SUM(--Project!C8,--Project!E8,--Project!C10)</f>
        <v>3</v>
      </c>
    </row>
    <row r="21" spans="1:7" x14ac:dyDescent="0.25">
      <c r="D21" s="30"/>
    </row>
    <row r="22" spans="1:7" x14ac:dyDescent="0.25">
      <c r="A22" s="31" t="s">
        <v>71</v>
      </c>
      <c r="B22" s="31"/>
      <c r="C22" s="31"/>
      <c r="D22" s="30"/>
    </row>
    <row r="23" spans="1:7" x14ac:dyDescent="0.25">
      <c r="A23" s="30">
        <v>1</v>
      </c>
      <c r="B23">
        <f>IF($C$20&gt;60,B12*60+C12*($C$20-60)+$G$20*D12+$E$20,$C$20*B12+$G$20*D12+$E$20)</f>
        <v>130</v>
      </c>
      <c r="C23" s="30"/>
      <c r="D23" s="30"/>
    </row>
    <row r="24" spans="1:7" x14ac:dyDescent="0.25">
      <c r="A24" s="30">
        <v>2</v>
      </c>
      <c r="B24">
        <f t="shared" ref="B24:B27" si="0">IF($C$20&gt;60,B13*60+C13*($C$20-60)+$G$20*D13+$E$20,$C$20*B13+$G$20*D13+$E$20)</f>
        <v>153</v>
      </c>
      <c r="C24" s="30"/>
      <c r="D24" s="30"/>
    </row>
    <row r="25" spans="1:7" x14ac:dyDescent="0.25">
      <c r="A25" s="30">
        <v>3</v>
      </c>
      <c r="B25">
        <f t="shared" si="0"/>
        <v>172.6</v>
      </c>
      <c r="C25" s="30"/>
      <c r="D25" s="30"/>
    </row>
    <row r="26" spans="1:7" x14ac:dyDescent="0.25">
      <c r="A26" s="30">
        <v>4</v>
      </c>
      <c r="B26">
        <f t="shared" si="0"/>
        <v>188.8</v>
      </c>
    </row>
    <row r="27" spans="1:7" x14ac:dyDescent="0.25">
      <c r="A27" s="30" t="s">
        <v>54</v>
      </c>
      <c r="B27">
        <f t="shared" si="0"/>
        <v>201.6</v>
      </c>
    </row>
  </sheetData>
  <mergeCells count="2">
    <mergeCell ref="A20:B20"/>
    <mergeCell ref="A22:C22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C994-3ECB-40AC-BB90-97D6CA57757B}">
  <dimension ref="A1:H14"/>
  <sheetViews>
    <sheetView workbookViewId="0">
      <selection activeCell="H9" sqref="H9"/>
    </sheetView>
  </sheetViews>
  <sheetFormatPr defaultRowHeight="15" x14ac:dyDescent="0.25"/>
  <cols>
    <col min="1" max="1" width="22.5703125" bestFit="1" customWidth="1"/>
    <col min="2" max="2" width="10.5703125" bestFit="1" customWidth="1"/>
  </cols>
  <sheetData>
    <row r="1" spans="1:8" x14ac:dyDescent="0.25">
      <c r="A1" s="1" t="s">
        <v>0</v>
      </c>
    </row>
    <row r="4" spans="1:8" x14ac:dyDescent="0.25">
      <c r="A4" s="2" t="s">
        <v>1</v>
      </c>
    </row>
    <row r="5" spans="1:8" x14ac:dyDescent="0.25">
      <c r="A5" s="3" t="s">
        <v>2</v>
      </c>
    </row>
    <row r="6" spans="1:8" x14ac:dyDescent="0.25">
      <c r="A6" s="41">
        <v>100</v>
      </c>
      <c r="B6" t="s">
        <v>64</v>
      </c>
    </row>
    <row r="7" spans="1:8" x14ac:dyDescent="0.25">
      <c r="A7" s="41">
        <v>50</v>
      </c>
      <c r="B7" t="s">
        <v>65</v>
      </c>
    </row>
    <row r="8" spans="1:8" x14ac:dyDescent="0.25">
      <c r="H8" t="s">
        <v>69</v>
      </c>
    </row>
    <row r="9" spans="1:8" x14ac:dyDescent="0.25">
      <c r="A9" s="3" t="s">
        <v>3</v>
      </c>
      <c r="H9">
        <f>IF(Project!$C$8=TRUE,10,0)</f>
        <v>10</v>
      </c>
    </row>
    <row r="10" spans="1:8" x14ac:dyDescent="0.25">
      <c r="A10" t="s">
        <v>4</v>
      </c>
      <c r="H10">
        <f>IF(Project!$E$8=TRUE,10,0)</f>
        <v>10</v>
      </c>
    </row>
    <row r="11" spans="1:8" x14ac:dyDescent="0.25">
      <c r="A11" t="s">
        <v>5</v>
      </c>
      <c r="H11">
        <f>IF(Project!$C$10=TRUE,10,0)</f>
        <v>10</v>
      </c>
    </row>
    <row r="12" spans="1:8" x14ac:dyDescent="0.25">
      <c r="A12" s="4" t="s">
        <v>67</v>
      </c>
      <c r="B12" s="40">
        <v>100</v>
      </c>
      <c r="C12" t="s">
        <v>68</v>
      </c>
      <c r="H12">
        <f>IF(Project!$E$10=TRUE,10,0)</f>
        <v>10</v>
      </c>
    </row>
    <row r="14" spans="1:8" x14ac:dyDescent="0.25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WonkaTV</vt:lpstr>
      <vt:lpstr>Stark Industries</vt:lpstr>
      <vt:lpstr>Wayne Enterprises</vt:lpstr>
      <vt:lpstr>Oceanic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Brown</dc:creator>
  <cp:lastModifiedBy>admin</cp:lastModifiedBy>
  <dcterms:created xsi:type="dcterms:W3CDTF">2019-12-29T00:58:15Z</dcterms:created>
  <dcterms:modified xsi:type="dcterms:W3CDTF">2022-10-28T12:34:29Z</dcterms:modified>
</cp:coreProperties>
</file>