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mshi7_stevens_edu/Documents/"/>
    </mc:Choice>
  </mc:AlternateContent>
  <xr:revisionPtr revIDLastSave="3" documentId="8_{B155C06B-2189-4469-B195-AF17292E9097}" xr6:coauthVersionLast="45" xr6:coauthVersionMax="45" xr10:uidLastSave="{EE3CA4AF-7848-4187-B978-225F96E6C438}"/>
  <bookViews>
    <workbookView xWindow="2348" yWindow="3960" windowWidth="17009" windowHeight="9525" xr2:uid="{E33A2639-68FB-4667-8BC5-D001E4182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4" i="1" l="1"/>
  <c r="F44" i="1"/>
  <c r="F39" i="1"/>
  <c r="I25" i="1"/>
  <c r="I26" i="1"/>
  <c r="I27" i="1" s="1"/>
  <c r="I45" i="1" s="1"/>
  <c r="I46" i="1" s="1"/>
  <c r="I47" i="1" s="1"/>
  <c r="I53" i="1" s="1"/>
  <c r="I55" i="1" s="1"/>
  <c r="I56" i="1" s="1"/>
  <c r="F19" i="1"/>
  <c r="I11" i="1"/>
  <c r="I9" i="1"/>
  <c r="I6" i="1"/>
</calcChain>
</file>

<file path=xl/sharedStrings.xml><?xml version="1.0" encoding="utf-8"?>
<sst xmlns="http://schemas.openxmlformats.org/spreadsheetml/2006/main" count="110" uniqueCount="54">
  <si>
    <t>Quantitative Determination of Vitamin C in an Over-the-Counter Tablet</t>
  </si>
  <si>
    <t>Concentration of KIO3 solution</t>
  </si>
  <si>
    <t>Atomic Weight</t>
  </si>
  <si>
    <t>C</t>
  </si>
  <si>
    <t>H</t>
  </si>
  <si>
    <t>K</t>
  </si>
  <si>
    <t>I</t>
  </si>
  <si>
    <t>O</t>
  </si>
  <si>
    <t>=</t>
  </si>
  <si>
    <t>Molecular weight of KIO3</t>
  </si>
  <si>
    <t>=F3+F4+F5*3</t>
  </si>
  <si>
    <t>g/mol</t>
  </si>
  <si>
    <t>Concentration of desired KIO3 solution</t>
  </si>
  <si>
    <t>M</t>
  </si>
  <si>
    <t>Volume of desired KIO3 solution</t>
  </si>
  <si>
    <t>mL</t>
  </si>
  <si>
    <t>Weight of KIO3 required to make solution</t>
  </si>
  <si>
    <t>=I6*I7*I8/1000</t>
  </si>
  <si>
    <t>g</t>
  </si>
  <si>
    <t>Weight of KIO3 measured</t>
  </si>
  <si>
    <t>=(I10/I6)/(I8/1000)</t>
  </si>
  <si>
    <t>Titration</t>
  </si>
  <si>
    <t>Initial Volume of KIO3 Solution</t>
  </si>
  <si>
    <t>Experimental Results: Buret readings</t>
  </si>
  <si>
    <t>II</t>
  </si>
  <si>
    <t>III</t>
  </si>
  <si>
    <t>Average</t>
  </si>
  <si>
    <t>=AVERAGE(F16:F18)</t>
  </si>
  <si>
    <t>Number of moles of iodate consumed</t>
  </si>
  <si>
    <t>mol</t>
  </si>
  <si>
    <t>Number of moles of thiosulfate consumed</t>
  </si>
  <si>
    <t>=I25*6</t>
  </si>
  <si>
    <t>Concentration of thiosulfate solution</t>
  </si>
  <si>
    <t>=I14/1000*I11</t>
  </si>
  <si>
    <t>=I26/(F19/1000)</t>
  </si>
  <si>
    <t>Vitamin C</t>
  </si>
  <si>
    <t>Weight of half a tablet of Vitamin C</t>
  </si>
  <si>
    <t>Electronic Balance</t>
  </si>
  <si>
    <t>Buret Reading</t>
  </si>
  <si>
    <t>=I45/6</t>
  </si>
  <si>
    <t>=AVERAGE(F36:F38)</t>
  </si>
  <si>
    <t>=AVERAGE(F41:F43)</t>
  </si>
  <si>
    <t>=I27*(F44/1000)</t>
  </si>
  <si>
    <t>Number of moles iodate consumed by vit C</t>
  </si>
  <si>
    <t>=I25-I46</t>
  </si>
  <si>
    <t>Number of moles of ascorbic acid</t>
  </si>
  <si>
    <t>=I47*3</t>
  </si>
  <si>
    <t>Molecular weight of ascorbic acid (C6H8O6)</t>
  </si>
  <si>
    <t>=F31*6+F32*8+F33*6</t>
  </si>
  <si>
    <t>Weight of ascorbic acid in tablet</t>
  </si>
  <si>
    <t>=I53*I54</t>
  </si>
  <si>
    <t>% weight of ascorbic acid in tablet</t>
  </si>
  <si>
    <t>%</t>
  </si>
  <si>
    <t>=I55/F39*100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</si>
</sst>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6" formatCode="0.000000"/>
    <numFmt numFmtId="167" formatCode="0.00000"/>
    <numFmt numFmtId="168" formatCode="0.0000"/>
    <numFmt numFmtId="169" formatCode="0.0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8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19</xdr:row>
      <xdr:rowOff>95250</xdr:rowOff>
    </xdr:from>
    <xdr:to>
      <xdr:col>6</xdr:col>
      <xdr:colOff>361951</xdr:colOff>
      <xdr:row>23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3182C7-1122-4CD2-9C76-90DD15A66F9B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3533775"/>
          <a:ext cx="3971926" cy="666750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47</xdr:row>
      <xdr:rowOff>19050</xdr:rowOff>
    </xdr:from>
    <xdr:to>
      <xdr:col>6</xdr:col>
      <xdr:colOff>121850</xdr:colOff>
      <xdr:row>51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D5C236-9EAA-480B-8657-49A4239DD283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5" y="8524875"/>
          <a:ext cx="3746113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0A68-25B4-4C4B-9981-ECA56691DD33}">
  <dimension ref="A1:J56"/>
  <sheetViews>
    <sheetView tabSelected="1" topLeftCell="A19" workbookViewId="0">
      <selection activeCell="J18" sqref="J18"/>
    </sheetView>
  </sheetViews>
  <sheetFormatPr defaultRowHeight="14.25" x14ac:dyDescent="0.45"/>
  <cols>
    <col min="2" max="2" width="14.3984375" customWidth="1"/>
    <col min="7" max="7" width="17.73046875" customWidth="1"/>
    <col min="9" max="9" width="11.59765625" bestFit="1" customWidth="1"/>
  </cols>
  <sheetData>
    <row r="1" spans="1:10" x14ac:dyDescent="0.45">
      <c r="A1" t="s">
        <v>0</v>
      </c>
    </row>
    <row r="2" spans="1:10" x14ac:dyDescent="0.45">
      <c r="B2" s="2" t="s">
        <v>1</v>
      </c>
    </row>
    <row r="3" spans="1:10" x14ac:dyDescent="0.45">
      <c r="B3" t="s">
        <v>2</v>
      </c>
      <c r="C3" t="s">
        <v>5</v>
      </c>
      <c r="E3" t="s">
        <v>8</v>
      </c>
      <c r="F3">
        <v>39.097999999999999</v>
      </c>
    </row>
    <row r="4" spans="1:10" x14ac:dyDescent="0.45">
      <c r="C4" t="s">
        <v>6</v>
      </c>
      <c r="E4" t="s">
        <v>8</v>
      </c>
      <c r="F4">
        <v>126.904</v>
      </c>
    </row>
    <row r="5" spans="1:10" x14ac:dyDescent="0.45">
      <c r="C5" t="s">
        <v>7</v>
      </c>
      <c r="E5" t="s">
        <v>8</v>
      </c>
      <c r="F5">
        <v>15.999000000000001</v>
      </c>
    </row>
    <row r="6" spans="1:10" x14ac:dyDescent="0.45">
      <c r="B6" t="s">
        <v>9</v>
      </c>
      <c r="E6" t="s">
        <v>8</v>
      </c>
      <c r="G6" s="1" t="s">
        <v>10</v>
      </c>
      <c r="H6" s="1" t="s">
        <v>8</v>
      </c>
      <c r="I6">
        <f>F3+F4+F5*3</f>
        <v>213.99900000000002</v>
      </c>
      <c r="J6" t="s">
        <v>11</v>
      </c>
    </row>
    <row r="7" spans="1:10" x14ac:dyDescent="0.45">
      <c r="B7" t="s">
        <v>12</v>
      </c>
      <c r="I7" s="3">
        <v>0.01</v>
      </c>
      <c r="J7" t="s">
        <v>13</v>
      </c>
    </row>
    <row r="8" spans="1:10" x14ac:dyDescent="0.45">
      <c r="B8" t="s">
        <v>14</v>
      </c>
      <c r="I8" s="4">
        <v>250</v>
      </c>
      <c r="J8" t="s">
        <v>15</v>
      </c>
    </row>
    <row r="9" spans="1:10" x14ac:dyDescent="0.45">
      <c r="B9" t="s">
        <v>16</v>
      </c>
      <c r="G9" s="1" t="s">
        <v>17</v>
      </c>
      <c r="H9" s="1" t="s">
        <v>8</v>
      </c>
      <c r="I9" s="3">
        <f>I6*I7*I8/1000</f>
        <v>0.53499750000000013</v>
      </c>
      <c r="J9" t="s">
        <v>18</v>
      </c>
    </row>
    <row r="10" spans="1:10" x14ac:dyDescent="0.45">
      <c r="B10" t="s">
        <v>19</v>
      </c>
      <c r="I10">
        <v>0.53749999999999998</v>
      </c>
      <c r="J10" t="s">
        <v>18</v>
      </c>
    </row>
    <row r="11" spans="1:10" x14ac:dyDescent="0.45">
      <c r="B11" t="s">
        <v>1</v>
      </c>
      <c r="G11" s="1" t="s">
        <v>20</v>
      </c>
      <c r="H11" s="1" t="s">
        <v>8</v>
      </c>
      <c r="I11" s="6">
        <f>(I10/I6)/(I8/1000)</f>
        <v>1.0046775919513641E-2</v>
      </c>
      <c r="J11" t="s">
        <v>13</v>
      </c>
    </row>
    <row r="13" spans="1:10" x14ac:dyDescent="0.45">
      <c r="B13" s="2" t="s">
        <v>21</v>
      </c>
    </row>
    <row r="14" spans="1:10" x14ac:dyDescent="0.45">
      <c r="B14" t="s">
        <v>22</v>
      </c>
      <c r="H14" s="1"/>
      <c r="I14" s="4">
        <v>25</v>
      </c>
      <c r="J14" t="s">
        <v>15</v>
      </c>
    </row>
    <row r="15" spans="1:10" x14ac:dyDescent="0.45">
      <c r="B15" t="s">
        <v>23</v>
      </c>
    </row>
    <row r="16" spans="1:10" x14ac:dyDescent="0.45">
      <c r="C16" t="s">
        <v>6</v>
      </c>
      <c r="F16">
        <v>23.21</v>
      </c>
      <c r="G16" t="s">
        <v>15</v>
      </c>
    </row>
    <row r="17" spans="2:10" x14ac:dyDescent="0.45">
      <c r="C17" t="s">
        <v>24</v>
      </c>
      <c r="F17">
        <v>23.32</v>
      </c>
      <c r="G17" t="s">
        <v>15</v>
      </c>
    </row>
    <row r="18" spans="2:10" x14ac:dyDescent="0.45">
      <c r="C18" t="s">
        <v>25</v>
      </c>
      <c r="F18" s="4">
        <v>23.8</v>
      </c>
      <c r="G18" t="s">
        <v>15</v>
      </c>
    </row>
    <row r="19" spans="2:10" x14ac:dyDescent="0.45">
      <c r="C19" t="s">
        <v>26</v>
      </c>
      <c r="D19" s="1" t="s">
        <v>27</v>
      </c>
      <c r="F19" s="4">
        <f>AVERAGE(F16:F18)</f>
        <v>23.443333333333332</v>
      </c>
      <c r="G19" t="s">
        <v>15</v>
      </c>
    </row>
    <row r="25" spans="2:10" x14ac:dyDescent="0.45">
      <c r="B25" t="s">
        <v>28</v>
      </c>
      <c r="G25" s="1" t="s">
        <v>33</v>
      </c>
      <c r="H25" s="1" t="s">
        <v>8</v>
      </c>
      <c r="I25" s="8">
        <f>I14/1000*I11</f>
        <v>2.5116939798784107E-4</v>
      </c>
      <c r="J25" t="s">
        <v>29</v>
      </c>
    </row>
    <row r="26" spans="2:10" x14ac:dyDescent="0.45">
      <c r="B26" t="s">
        <v>30</v>
      </c>
      <c r="G26" s="1" t="s">
        <v>31</v>
      </c>
      <c r="H26" s="1" t="s">
        <v>8</v>
      </c>
      <c r="I26" s="5">
        <f>I25*6</f>
        <v>1.5070163879270463E-3</v>
      </c>
      <c r="J26" t="s">
        <v>29</v>
      </c>
    </row>
    <row r="27" spans="2:10" x14ac:dyDescent="0.45">
      <c r="B27" t="s">
        <v>32</v>
      </c>
      <c r="G27" s="1" t="s">
        <v>34</v>
      </c>
      <c r="H27" s="1" t="s">
        <v>8</v>
      </c>
      <c r="I27" s="7">
        <f>I26/(F19/1000)</f>
        <v>6.4283366469232758E-2</v>
      </c>
      <c r="J27" t="s">
        <v>13</v>
      </c>
    </row>
    <row r="29" spans="2:10" x14ac:dyDescent="0.45">
      <c r="B29" s="2" t="s">
        <v>35</v>
      </c>
    </row>
    <row r="30" spans="2:10" x14ac:dyDescent="0.45">
      <c r="B30" t="s">
        <v>2</v>
      </c>
    </row>
    <row r="31" spans="2:10" x14ac:dyDescent="0.45">
      <c r="C31" t="s">
        <v>3</v>
      </c>
      <c r="E31" s="1" t="s">
        <v>8</v>
      </c>
      <c r="F31">
        <v>12.010999999999999</v>
      </c>
    </row>
    <row r="32" spans="2:10" x14ac:dyDescent="0.45">
      <c r="C32" t="s">
        <v>4</v>
      </c>
      <c r="E32" s="1" t="s">
        <v>8</v>
      </c>
      <c r="F32">
        <v>1.008</v>
      </c>
    </row>
    <row r="33" spans="2:10" x14ac:dyDescent="0.45">
      <c r="C33" t="s">
        <v>7</v>
      </c>
      <c r="E33" s="1" t="s">
        <v>8</v>
      </c>
      <c r="F33">
        <v>15.999000000000001</v>
      </c>
    </row>
    <row r="34" spans="2:10" x14ac:dyDescent="0.45">
      <c r="B34" t="s">
        <v>36</v>
      </c>
    </row>
    <row r="35" spans="2:10" x14ac:dyDescent="0.45">
      <c r="B35" t="s">
        <v>37</v>
      </c>
    </row>
    <row r="36" spans="2:10" x14ac:dyDescent="0.45">
      <c r="C36" t="s">
        <v>6</v>
      </c>
      <c r="F36">
        <v>0.1522</v>
      </c>
      <c r="G36" t="s">
        <v>18</v>
      </c>
    </row>
    <row r="37" spans="2:10" x14ac:dyDescent="0.45">
      <c r="C37" t="s">
        <v>24</v>
      </c>
      <c r="F37">
        <v>0.1552</v>
      </c>
      <c r="G37" t="s">
        <v>18</v>
      </c>
    </row>
    <row r="38" spans="2:10" x14ac:dyDescent="0.45">
      <c r="C38" t="s">
        <v>25</v>
      </c>
      <c r="F38">
        <v>0.15679999999999999</v>
      </c>
      <c r="G38" t="s">
        <v>18</v>
      </c>
    </row>
    <row r="39" spans="2:10" x14ac:dyDescent="0.45">
      <c r="C39" t="s">
        <v>26</v>
      </c>
      <c r="D39" s="1" t="s">
        <v>40</v>
      </c>
      <c r="F39" s="9">
        <f>AVERAGE(F36:F38)</f>
        <v>0.15473333333333333</v>
      </c>
      <c r="G39" t="s">
        <v>18</v>
      </c>
    </row>
    <row r="40" spans="2:10" x14ac:dyDescent="0.45">
      <c r="B40" t="s">
        <v>38</v>
      </c>
    </row>
    <row r="41" spans="2:10" x14ac:dyDescent="0.45">
      <c r="C41" t="s">
        <v>6</v>
      </c>
      <c r="F41">
        <v>12.97</v>
      </c>
      <c r="G41" t="s">
        <v>15</v>
      </c>
    </row>
    <row r="42" spans="2:10" x14ac:dyDescent="0.45">
      <c r="C42" t="s">
        <v>24</v>
      </c>
      <c r="F42">
        <v>12.72</v>
      </c>
      <c r="G42" t="s">
        <v>15</v>
      </c>
    </row>
    <row r="43" spans="2:10" x14ac:dyDescent="0.45">
      <c r="C43" t="s">
        <v>25</v>
      </c>
      <c r="F43">
        <v>12.01</v>
      </c>
      <c r="G43" t="s">
        <v>15</v>
      </c>
    </row>
    <row r="44" spans="2:10" x14ac:dyDescent="0.45">
      <c r="C44" t="s">
        <v>26</v>
      </c>
      <c r="D44" s="1" t="s">
        <v>41</v>
      </c>
      <c r="F44" s="4">
        <f>AVERAGE(F41:F43)</f>
        <v>12.566666666666668</v>
      </c>
      <c r="G44" t="s">
        <v>15</v>
      </c>
    </row>
    <row r="45" spans="2:10" x14ac:dyDescent="0.45">
      <c r="B45" t="s">
        <v>30</v>
      </c>
      <c r="G45" s="1" t="s">
        <v>42</v>
      </c>
      <c r="H45" s="1" t="s">
        <v>8</v>
      </c>
      <c r="I45" s="5">
        <f>I27*(F44/1000)</f>
        <v>8.0782763863002517E-4</v>
      </c>
      <c r="J45" t="s">
        <v>29</v>
      </c>
    </row>
    <row r="46" spans="2:10" x14ac:dyDescent="0.45">
      <c r="B46" t="s">
        <v>28</v>
      </c>
      <c r="G46" s="1" t="s">
        <v>39</v>
      </c>
      <c r="H46" s="1" t="s">
        <v>8</v>
      </c>
      <c r="I46" s="8">
        <f>I45/6</f>
        <v>1.3463793977167086E-4</v>
      </c>
      <c r="J46" t="s">
        <v>29</v>
      </c>
    </row>
    <row r="47" spans="2:10" x14ac:dyDescent="0.45">
      <c r="B47" t="s">
        <v>43</v>
      </c>
      <c r="G47" s="1" t="s">
        <v>44</v>
      </c>
      <c r="H47" s="1" t="s">
        <v>8</v>
      </c>
      <c r="I47" s="5">
        <f>I25-I46</f>
        <v>1.1653145821617021E-4</v>
      </c>
      <c r="J47" t="s">
        <v>29</v>
      </c>
    </row>
    <row r="48" spans="2:10" x14ac:dyDescent="0.45">
      <c r="G48" s="1"/>
      <c r="H48" s="1"/>
      <c r="I48" s="5"/>
    </row>
    <row r="50" spans="2:10" x14ac:dyDescent="0.45">
      <c r="G50" s="1"/>
      <c r="H50" s="1"/>
    </row>
    <row r="51" spans="2:10" x14ac:dyDescent="0.45">
      <c r="G51" s="1"/>
      <c r="H51" s="1"/>
      <c r="I51" s="8"/>
    </row>
    <row r="52" spans="2:10" x14ac:dyDescent="0.45">
      <c r="G52" s="1"/>
      <c r="H52" s="1"/>
      <c r="I52" s="8"/>
    </row>
    <row r="53" spans="2:10" x14ac:dyDescent="0.45">
      <c r="B53" t="s">
        <v>45</v>
      </c>
      <c r="G53" s="1" t="s">
        <v>46</v>
      </c>
      <c r="H53" s="1" t="s">
        <v>8</v>
      </c>
      <c r="I53" s="5">
        <f>I47*3</f>
        <v>3.4959437464851062E-4</v>
      </c>
      <c r="J53" t="s">
        <v>29</v>
      </c>
    </row>
    <row r="54" spans="2:10" x14ac:dyDescent="0.45">
      <c r="B54" t="s">
        <v>47</v>
      </c>
      <c r="G54" s="1" t="s">
        <v>48</v>
      </c>
      <c r="H54" s="1" t="s">
        <v>8</v>
      </c>
      <c r="I54">
        <f>F31*6+F32*8+F33*6</f>
        <v>176.124</v>
      </c>
      <c r="J54" t="s">
        <v>18</v>
      </c>
    </row>
    <row r="55" spans="2:10" x14ac:dyDescent="0.45">
      <c r="B55" t="s">
        <v>49</v>
      </c>
      <c r="G55" s="1" t="s">
        <v>50</v>
      </c>
      <c r="H55" s="1" t="s">
        <v>8</v>
      </c>
      <c r="I55" s="3">
        <f>I53*I54</f>
        <v>6.1571959640594282E-2</v>
      </c>
      <c r="J55" t="s">
        <v>18</v>
      </c>
    </row>
    <row r="56" spans="2:10" x14ac:dyDescent="0.45">
      <c r="B56" t="s">
        <v>51</v>
      </c>
      <c r="G56" s="1" t="s">
        <v>53</v>
      </c>
      <c r="H56" s="1" t="s">
        <v>8</v>
      </c>
      <c r="I56" s="4">
        <f>I55/F39*100</f>
        <v>39.792304808656368</v>
      </c>
      <c r="J56" t="s">
        <v>52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9755A3F2F254D88225E371A2590CC" ma:contentTypeVersion="8" ma:contentTypeDescription="Create a new document." ma:contentTypeScope="" ma:versionID="682a435873879eb5ca1cbcad10980916">
  <xsd:schema xmlns:xsd="http://www.w3.org/2001/XMLSchema" xmlns:xs="http://www.w3.org/2001/XMLSchema" xmlns:p="http://schemas.microsoft.com/office/2006/metadata/properties" xmlns:ns3="4b2c725d-424b-4d76-ad9e-b8fd6952c2ab" targetNamespace="http://schemas.microsoft.com/office/2006/metadata/properties" ma:root="true" ma:fieldsID="5e31ac53118d919256f5efc229d93d27" ns3:_="">
    <xsd:import namespace="4b2c725d-424b-4d76-ad9e-b8fd6952c2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c725d-424b-4d76-ad9e-b8fd6952c2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E144CE-EBF8-45C0-B014-21B75349E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2c725d-424b-4d76-ad9e-b8fd6952c2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BC94C6-814B-4C5F-AAF7-0F2B767491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A327A5-670F-4ECE-A4A2-59AFF468B536}">
  <ds:schemaRefs>
    <ds:schemaRef ds:uri="http://www.w3.org/XML/1998/namespace"/>
    <ds:schemaRef ds:uri="http://purl.org/dc/elements/1.1/"/>
    <ds:schemaRef ds:uri="http://purl.org/dc/dcmitype/"/>
    <ds:schemaRef ds:uri="4b2c725d-424b-4d76-ad9e-b8fd6952c2ab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Shi</dc:creator>
  <cp:lastModifiedBy>Max Shi</cp:lastModifiedBy>
  <dcterms:created xsi:type="dcterms:W3CDTF">2020-09-18T14:05:01Z</dcterms:created>
  <dcterms:modified xsi:type="dcterms:W3CDTF">2020-09-18T22:04:05Z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0x010100ED39755A3F2F254D88225E371A2590CC</vt:lpwstr>
  </property>
</Properties>
</file>