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vens0-my.sharepoint.com/personal/mshi7_stevens_edu/Documents/"/>
    </mc:Choice>
  </mc:AlternateContent>
  <xr:revisionPtr revIDLastSave="0" documentId="8_{56110A8A-48A8-47F6-8214-01C80D6EF904}" xr6:coauthVersionLast="47" xr6:coauthVersionMax="47" xr10:uidLastSave="{00000000-0000-0000-0000-000000000000}"/>
  <bookViews>
    <workbookView xWindow="28680" yWindow="7995" windowWidth="29040" windowHeight="15840" xr2:uid="{E59C2787-AF75-9D45-8C9F-4E4C463391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" i="1" l="1"/>
  <c r="L25" i="1"/>
  <c r="L26" i="1"/>
  <c r="L27" i="1"/>
  <c r="L28" i="1"/>
  <c r="L29" i="1"/>
  <c r="L30" i="1"/>
  <c r="L31" i="1"/>
  <c r="L32" i="1"/>
  <c r="L33" i="1"/>
  <c r="L34" i="1"/>
  <c r="L23" i="1"/>
  <c r="K24" i="1"/>
  <c r="K25" i="1"/>
  <c r="K26" i="1"/>
  <c r="K27" i="1"/>
  <c r="K28" i="1"/>
  <c r="K29" i="1"/>
  <c r="K30" i="1"/>
  <c r="K31" i="1"/>
  <c r="K32" i="1"/>
  <c r="K33" i="1"/>
  <c r="K34" i="1"/>
  <c r="K23" i="1"/>
  <c r="J24" i="1"/>
  <c r="J25" i="1"/>
  <c r="J26" i="1"/>
  <c r="J27" i="1"/>
  <c r="J28" i="1"/>
  <c r="J29" i="1"/>
  <c r="J30" i="1"/>
  <c r="J31" i="1"/>
  <c r="J32" i="1"/>
  <c r="J33" i="1"/>
  <c r="J34" i="1"/>
  <c r="J23" i="1"/>
  <c r="I24" i="1"/>
  <c r="I25" i="1"/>
  <c r="I26" i="1"/>
  <c r="I27" i="1"/>
  <c r="I28" i="1"/>
  <c r="I29" i="1"/>
  <c r="I30" i="1"/>
  <c r="I31" i="1"/>
  <c r="I32" i="1"/>
  <c r="I33" i="1"/>
  <c r="I34" i="1"/>
  <c r="I23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38" i="1"/>
  <c r="I219" i="1"/>
  <c r="I220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06" i="1"/>
  <c r="I205" i="1"/>
  <c r="I204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39" i="1"/>
  <c r="I40" i="1"/>
  <c r="I41" i="1"/>
  <c r="I42" i="1"/>
  <c r="I43" i="1"/>
  <c r="I44" i="1"/>
  <c r="I45" i="1"/>
  <c r="I46" i="1"/>
  <c r="I47" i="1"/>
  <c r="I48" i="1"/>
  <c r="I49" i="1"/>
  <c r="I38" i="1"/>
  <c r="D22" i="1"/>
  <c r="C35" i="1"/>
  <c r="F15" i="1"/>
  <c r="E15" i="1" s="1"/>
  <c r="I15" i="1" s="1"/>
  <c r="F16" i="1"/>
  <c r="E16" i="1" s="1"/>
  <c r="I16" i="1" s="1"/>
  <c r="F17" i="1"/>
  <c r="E17" i="1" s="1"/>
  <c r="I17" i="1" s="1"/>
  <c r="F18" i="1"/>
  <c r="I18" i="1" s="1"/>
  <c r="F14" i="1"/>
  <c r="E14" i="1" s="1"/>
  <c r="I14" i="1" s="1"/>
  <c r="F8" i="1"/>
  <c r="E8" i="1" s="1"/>
  <c r="I8" i="1" s="1"/>
  <c r="F9" i="1"/>
  <c r="E9" i="1" s="1"/>
  <c r="I9" i="1" s="1"/>
  <c r="F10" i="1"/>
  <c r="E10" i="1" s="1"/>
  <c r="I10" i="1" s="1"/>
  <c r="F11" i="1"/>
  <c r="E11" i="1" s="1"/>
  <c r="I11" i="1" s="1"/>
  <c r="F12" i="1"/>
  <c r="E12" i="1" s="1"/>
  <c r="I12" i="1" s="1"/>
  <c r="F13" i="1"/>
  <c r="E13" i="1" s="1"/>
  <c r="I13" i="1" s="1"/>
  <c r="F7" i="1"/>
  <c r="E7" i="1" s="1"/>
  <c r="I7" i="1" s="1"/>
  <c r="F6" i="1"/>
  <c r="E6" i="1" s="1"/>
  <c r="I6" i="1" s="1"/>
  <c r="E5" i="1"/>
  <c r="I5" i="1" s="1"/>
  <c r="C23" i="1" l="1"/>
  <c r="D24" i="1"/>
  <c r="G24" i="1" s="1"/>
  <c r="D28" i="1"/>
  <c r="G28" i="1" s="1"/>
  <c r="C31" i="1"/>
  <c r="G22" i="1"/>
  <c r="C27" i="1"/>
  <c r="D32" i="1"/>
  <c r="G32" i="1" s="1"/>
  <c r="C30" i="1"/>
  <c r="C26" i="1"/>
  <c r="D35" i="1"/>
  <c r="F35" i="1" s="1"/>
  <c r="D31" i="1"/>
  <c r="E31" i="1" s="1"/>
  <c r="D27" i="1"/>
  <c r="D23" i="1"/>
  <c r="E23" i="1" s="1"/>
  <c r="C22" i="1"/>
  <c r="E22" i="1" s="1"/>
  <c r="C29" i="1"/>
  <c r="C25" i="1"/>
  <c r="C34" i="1"/>
  <c r="D34" i="1"/>
  <c r="D30" i="1"/>
  <c r="D26" i="1"/>
  <c r="C32" i="1"/>
  <c r="C28" i="1"/>
  <c r="E28" i="1" s="1"/>
  <c r="C24" i="1"/>
  <c r="C33" i="1"/>
  <c r="D33" i="1"/>
  <c r="D29" i="1"/>
  <c r="D25" i="1"/>
  <c r="E24" i="1" l="1"/>
  <c r="E32" i="1"/>
  <c r="H24" i="1"/>
  <c r="E33" i="1"/>
  <c r="H22" i="1"/>
  <c r="H28" i="1"/>
  <c r="H32" i="1"/>
  <c r="E30" i="1"/>
  <c r="G27" i="1"/>
  <c r="F27" i="1"/>
  <c r="F33" i="1"/>
  <c r="G33" i="1"/>
  <c r="E34" i="1"/>
  <c r="F22" i="1"/>
  <c r="G31" i="1"/>
  <c r="F31" i="1"/>
  <c r="F24" i="1"/>
  <c r="F28" i="1"/>
  <c r="E25" i="1"/>
  <c r="F32" i="1"/>
  <c r="F29" i="1"/>
  <c r="G29" i="1"/>
  <c r="G34" i="1"/>
  <c r="F34" i="1"/>
  <c r="G26" i="1"/>
  <c r="F26" i="1"/>
  <c r="F25" i="1"/>
  <c r="G25" i="1"/>
  <c r="G30" i="1"/>
  <c r="F30" i="1"/>
  <c r="E29" i="1"/>
  <c r="G23" i="1"/>
  <c r="F23" i="1"/>
  <c r="E26" i="1"/>
  <c r="E35" i="1"/>
  <c r="E27" i="1"/>
  <c r="H25" i="1" l="1"/>
  <c r="H23" i="1"/>
  <c r="H33" i="1"/>
  <c r="H34" i="1"/>
  <c r="H31" i="1"/>
  <c r="H29" i="1"/>
  <c r="H30" i="1"/>
  <c r="H26" i="1"/>
  <c r="H27" i="1"/>
</calcChain>
</file>

<file path=xl/sharedStrings.xml><?xml version="1.0" encoding="utf-8"?>
<sst xmlns="http://schemas.openxmlformats.org/spreadsheetml/2006/main" count="52" uniqueCount="47">
  <si>
    <t>Reference Table:</t>
  </si>
  <si>
    <t>Density of water:</t>
  </si>
  <si>
    <t>Volume of Water (mL)</t>
  </si>
  <si>
    <t>Volume of Methanol (mL)</t>
  </si>
  <si>
    <t>gm/mL</t>
  </si>
  <si>
    <t>Density of methanol:</t>
  </si>
  <si>
    <t>MM of water:</t>
  </si>
  <si>
    <t>mol/g</t>
  </si>
  <si>
    <t>MM of methanol:</t>
  </si>
  <si>
    <t>Mass of 10 mL graduated cylinder:</t>
  </si>
  <si>
    <t>Mass of 50 mL graduated cylinder:</t>
  </si>
  <si>
    <t>g</t>
  </si>
  <si>
    <t>Mass of beaker:</t>
  </si>
  <si>
    <t>Mass of Water (g)</t>
  </si>
  <si>
    <t>Density g/cm^3</t>
  </si>
  <si>
    <t>Mass of Soln (g)</t>
  </si>
  <si>
    <t>Mass of Methanol (g)*</t>
  </si>
  <si>
    <t>** 2nd GC</t>
  </si>
  <si>
    <t>Mass of Soln* (g)</t>
  </si>
  <si>
    <t xml:space="preserve"> Mass of 2nd 50 mLgraduated cylinder</t>
  </si>
  <si>
    <t>Mass of Methanol (g)</t>
  </si>
  <si>
    <t>Moles of Water</t>
  </si>
  <si>
    <t>Moles of Methanol</t>
  </si>
  <si>
    <t>Molar Fraction of Water</t>
  </si>
  <si>
    <t>Molar Fraction of Methanol</t>
  </si>
  <si>
    <t xml:space="preserve">Molality </t>
  </si>
  <si>
    <t>Phi</t>
  </si>
  <si>
    <t>Molality</t>
  </si>
  <si>
    <t>Regression Equation</t>
  </si>
  <si>
    <t>A</t>
  </si>
  <si>
    <t>B</t>
  </si>
  <si>
    <t>C</t>
  </si>
  <si>
    <t>D</t>
  </si>
  <si>
    <t>F</t>
  </si>
  <si>
    <t>A/m^b + c*m^d+f</t>
  </si>
  <si>
    <t>derivative</t>
  </si>
  <si>
    <t>A1/m^B1+A2/m^B2</t>
  </si>
  <si>
    <t>A1</t>
  </si>
  <si>
    <t>B1</t>
  </si>
  <si>
    <t>A2</t>
  </si>
  <si>
    <t>B2</t>
  </si>
  <si>
    <t>Vm</t>
  </si>
  <si>
    <t>Vw</t>
  </si>
  <si>
    <t>Regression</t>
  </si>
  <si>
    <t>Derivative of Regression</t>
  </si>
  <si>
    <t>Partial Molar Volume of Methanol</t>
  </si>
  <si>
    <t>Partial Molar Volume of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</si>
</sst>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Apparent</a:t>
            </a:r>
            <a:r>
              <a:rPr lang="en-US" baseline="0"/>
              <a:t> Molar Volume (phi) Against Molality for Methanol Water Solution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Sheet1!$G$23:$G$34</c:f>
              <c:numCache>
                <c:formatCode>General</c:formatCode>
                <c:ptCount val="12"/>
                <c:pt idx="0">
                  <c:v>0.54678107411035859</c:v>
                </c:pt>
                <c:pt idx="1">
                  <c:v>1.1127973524791002</c:v>
                </c:pt>
                <c:pt idx="2">
                  <c:v>1.6448383212978657</c:v>
                </c:pt>
                <c:pt idx="3">
                  <c:v>2.9726517524481584</c:v>
                </c:pt>
                <c:pt idx="4">
                  <c:v>4.1965224609355536</c:v>
                </c:pt>
                <c:pt idx="5">
                  <c:v>6.2963797497964409</c:v>
                </c:pt>
                <c:pt idx="6">
                  <c:v>10.209880257361645</c:v>
                </c:pt>
                <c:pt idx="7">
                  <c:v>14.158672285896246</c:v>
                </c:pt>
                <c:pt idx="8">
                  <c:v>26.349995610118608</c:v>
                </c:pt>
                <c:pt idx="9">
                  <c:v>38.848052674298742</c:v>
                </c:pt>
                <c:pt idx="10">
                  <c:v>86.004320894796493</c:v>
                </c:pt>
                <c:pt idx="11">
                  <c:v>244.78399678420661</c:v>
                </c:pt>
              </c:numCache>
            </c:numRef>
          </c:xVal>
          <c:yVal>
            <c:numRef>
              <c:f>Sheet1!$H$23:$H$34</c:f>
              <c:numCache>
                <c:formatCode>General</c:formatCode>
                <c:ptCount val="12"/>
                <c:pt idx="0">
                  <c:v>39.888852448389947</c:v>
                </c:pt>
                <c:pt idx="1">
                  <c:v>38.883896810351914</c:v>
                </c:pt>
                <c:pt idx="2">
                  <c:v>38.243578246625013</c:v>
                </c:pt>
                <c:pt idx="3">
                  <c:v>37.954805666303962</c:v>
                </c:pt>
                <c:pt idx="4">
                  <c:v>37.979856544229904</c:v>
                </c:pt>
                <c:pt idx="5">
                  <c:v>37.699811594698851</c:v>
                </c:pt>
                <c:pt idx="6">
                  <c:v>37.752851845618707</c:v>
                </c:pt>
                <c:pt idx="7">
                  <c:v>37.694435925230721</c:v>
                </c:pt>
                <c:pt idx="8">
                  <c:v>37.821409717477671</c:v>
                </c:pt>
                <c:pt idx="9">
                  <c:v>38.133674051193886</c:v>
                </c:pt>
                <c:pt idx="10">
                  <c:v>38.732869563148483</c:v>
                </c:pt>
                <c:pt idx="11">
                  <c:v>39.702928505423323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B-404F-9EF3-36F49A1C8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248224"/>
        <c:axId val="1306040384"/>
      </c:scatterChart>
      <c:valAx>
        <c:axId val="147824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Molality of Methanol (mol/kg)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040384"/>
        <c:crosses val="autoZero"/>
        <c:crossBetween val="midCat"/>
      </c:valAx>
      <c:valAx>
        <c:axId val="13060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of Phi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24822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Apparent Molar Volume (phi) Against Molality for Methanol Water Solution with Regression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Regression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Sheet1!$G$38:$G$221</c:f>
              <c:numCache>
                <c:formatCode>General</c:formatCode>
                <c:ptCount val="18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90</c:v>
                </c:pt>
                <c:pt idx="167">
                  <c:v>100</c:v>
                </c:pt>
                <c:pt idx="168">
                  <c:v>110</c:v>
                </c:pt>
                <c:pt idx="169">
                  <c:v>120</c:v>
                </c:pt>
                <c:pt idx="170">
                  <c:v>130</c:v>
                </c:pt>
                <c:pt idx="171">
                  <c:v>140</c:v>
                </c:pt>
                <c:pt idx="172">
                  <c:v>150</c:v>
                </c:pt>
                <c:pt idx="173">
                  <c:v>160</c:v>
                </c:pt>
                <c:pt idx="174">
                  <c:v>170</c:v>
                </c:pt>
                <c:pt idx="175">
                  <c:v>180</c:v>
                </c:pt>
                <c:pt idx="176">
                  <c:v>190</c:v>
                </c:pt>
                <c:pt idx="177">
                  <c:v>200</c:v>
                </c:pt>
                <c:pt idx="178">
                  <c:v>210</c:v>
                </c:pt>
                <c:pt idx="179">
                  <c:v>220</c:v>
                </c:pt>
                <c:pt idx="180">
                  <c:v>230</c:v>
                </c:pt>
                <c:pt idx="181">
                  <c:v>240</c:v>
                </c:pt>
                <c:pt idx="182">
                  <c:v>250</c:v>
                </c:pt>
                <c:pt idx="183">
                  <c:v>260</c:v>
                </c:pt>
              </c:numCache>
            </c:numRef>
          </c:xVal>
          <c:yVal>
            <c:numRef>
              <c:f>Sheet1!$I$38:$I$221</c:f>
              <c:numCache>
                <c:formatCode>General</c:formatCode>
                <c:ptCount val="184"/>
                <c:pt idx="0">
                  <c:v>40.05940800966264</c:v>
                </c:pt>
                <c:pt idx="1">
                  <c:v>38.941650000000003</c:v>
                </c:pt>
                <c:pt idx="2">
                  <c:v>38.484268779777842</c:v>
                </c:pt>
                <c:pt idx="3">
                  <c:v>38.233150361518042</c:v>
                </c:pt>
                <c:pt idx="4">
                  <c:v>38.075875709285711</c:v>
                </c:pt>
                <c:pt idx="5">
                  <c:v>37.969814847551973</c:v>
                </c:pt>
                <c:pt idx="6">
                  <c:v>37.894937952919435</c:v>
                </c:pt>
                <c:pt idx="7">
                  <c:v>37.840499614034641</c:v>
                </c:pt>
                <c:pt idx="8">
                  <c:v>37.800185997365361</c:v>
                </c:pt>
                <c:pt idx="9">
                  <c:v>37.770031602785615</c:v>
                </c:pt>
                <c:pt idx="10">
                  <c:v>37.747415540938057</c:v>
                </c:pt>
                <c:pt idx="11">
                  <c:v>37.73053432234633</c:v>
                </c:pt>
                <c:pt idx="12">
                  <c:v>37.71810566553696</c:v>
                </c:pt>
                <c:pt idx="13">
                  <c:v>37.709192856534088</c:v>
                </c:pt>
                <c:pt idx="14">
                  <c:v>37.703095865850266</c:v>
                </c:pt>
                <c:pt idx="15">
                  <c:v>37.699281293106694</c:v>
                </c:pt>
                <c:pt idx="16">
                  <c:v>37.697335846119138</c:v>
                </c:pt>
                <c:pt idx="17">
                  <c:v>37.696934596174302</c:v>
                </c:pt>
                <c:pt idx="18">
                  <c:v>37.69781879718159</c:v>
                </c:pt>
                <c:pt idx="19">
                  <c:v>37.69978006164888</c:v>
                </c:pt>
                <c:pt idx="20">
                  <c:v>37.702648861865185</c:v>
                </c:pt>
                <c:pt idx="21">
                  <c:v>37.706286035731708</c:v>
                </c:pt>
                <c:pt idx="22">
                  <c:v>37.710576418985013</c:v>
                </c:pt>
                <c:pt idx="23">
                  <c:v>37.715424007606977</c:v>
                </c:pt>
                <c:pt idx="24">
                  <c:v>37.720748238134064</c:v>
                </c:pt>
                <c:pt idx="25">
                  <c:v>37.726481095945978</c:v>
                </c:pt>
                <c:pt idx="26">
                  <c:v>37.732564844529882</c:v>
                </c:pt>
                <c:pt idx="27">
                  <c:v>37.738950225845102</c:v>
                </c:pt>
                <c:pt idx="28">
                  <c:v>37.745595021878067</c:v>
                </c:pt>
                <c:pt idx="29">
                  <c:v>37.752462895830533</c:v>
                </c:pt>
                <c:pt idx="30">
                  <c:v>37.75952245176039</c:v>
                </c:pt>
                <c:pt idx="31">
                  <c:v>37.766746466314615</c:v>
                </c:pt>
                <c:pt idx="32">
                  <c:v>37.774111257092684</c:v>
                </c:pt>
                <c:pt idx="33">
                  <c:v>37.7815961602778</c:v>
                </c:pt>
                <c:pt idx="34">
                  <c:v>37.789183096248863</c:v>
                </c:pt>
                <c:pt idx="35">
                  <c:v>37.796856206486119</c:v>
                </c:pt>
                <c:pt idx="36">
                  <c:v>37.804601548594931</c:v>
                </c:pt>
                <c:pt idx="37">
                  <c:v>37.812406838974432</c:v>
                </c:pt>
                <c:pt idx="38">
                  <c:v>37.820261234752842</c:v>
                </c:pt>
                <c:pt idx="39">
                  <c:v>37.828155148246928</c:v>
                </c:pt>
                <c:pt idx="40">
                  <c:v>37.836080088488558</c:v>
                </c:pt>
                <c:pt idx="41">
                  <c:v>37.844028525378242</c:v>
                </c:pt>
                <c:pt idx="42">
                  <c:v>37.851993772834099</c:v>
                </c:pt>
                <c:pt idx="43">
                  <c:v>37.859969887952275</c:v>
                </c:pt>
                <c:pt idx="44">
                  <c:v>37.867951583715211</c:v>
                </c:pt>
                <c:pt idx="45">
                  <c:v>37.875934153205108</c:v>
                </c:pt>
                <c:pt idx="46">
                  <c:v>37.883913403621968</c:v>
                </c:pt>
                <c:pt idx="47">
                  <c:v>37.891885598684517</c:v>
                </c:pt>
                <c:pt idx="48">
                  <c:v>37.899847408221433</c:v>
                </c:pt>
                <c:pt idx="49">
                  <c:v>37.907795863948209</c:v>
                </c:pt>
                <c:pt idx="50">
                  <c:v>37.915728320581081</c:v>
                </c:pt>
                <c:pt idx="51">
                  <c:v>37.923642421568509</c:v>
                </c:pt>
                <c:pt idx="52">
                  <c:v>37.931536068828038</c:v>
                </c:pt>
                <c:pt idx="53">
                  <c:v>37.939407395966775</c:v>
                </c:pt>
                <c:pt idx="54">
                  <c:v>37.947254744538654</c:v>
                </c:pt>
                <c:pt idx="55">
                  <c:v>37.955076642955419</c:v>
                </c:pt>
                <c:pt idx="56">
                  <c:v>37.962871787721603</c:v>
                </c:pt>
                <c:pt idx="57">
                  <c:v>37.970639026709357</c:v>
                </c:pt>
                <c:pt idx="58">
                  <c:v>37.978377344227084</c:v>
                </c:pt>
                <c:pt idx="59">
                  <c:v>37.986085847669081</c:v>
                </c:pt>
                <c:pt idx="60">
                  <c:v>37.993763755560948</c:v>
                </c:pt>
                <c:pt idx="61">
                  <c:v>38.001410386839659</c:v>
                </c:pt>
                <c:pt idx="62">
                  <c:v>38.009025151227803</c:v>
                </c:pt>
                <c:pt idx="63">
                  <c:v>38.016607540578974</c:v>
                </c:pt>
                <c:pt idx="64">
                  <c:v>38.024157121086624</c:v>
                </c:pt>
                <c:pt idx="65">
                  <c:v>38.031673526261983</c:v>
                </c:pt>
                <c:pt idx="66">
                  <c:v>38.039156450597773</c:v>
                </c:pt>
                <c:pt idx="67">
                  <c:v>38.046605643844551</c:v>
                </c:pt>
                <c:pt idx="68">
                  <c:v>38.05402090583511</c:v>
                </c:pt>
                <c:pt idx="69">
                  <c:v>38.061402081799727</c:v>
                </c:pt>
                <c:pt idx="70">
                  <c:v>38.068749058121647</c:v>
                </c:pt>
                <c:pt idx="71">
                  <c:v>38.076061758488109</c:v>
                </c:pt>
                <c:pt idx="72">
                  <c:v>38.083340140396793</c:v>
                </c:pt>
                <c:pt idx="73">
                  <c:v>38.090584191982536</c:v>
                </c:pt>
                <c:pt idx="74">
                  <c:v>38.097793929132479</c:v>
                </c:pt>
                <c:pt idx="75">
                  <c:v>38.104969392861619</c:v>
                </c:pt>
                <c:pt idx="76">
                  <c:v>38.112110646923618</c:v>
                </c:pt>
                <c:pt idx="77">
                  <c:v>38.119217775634198</c:v>
                </c:pt>
                <c:pt idx="78">
                  <c:v>38.126290881887144</c:v>
                </c:pt>
                <c:pt idx="79">
                  <c:v>38.13333008534476</c:v>
                </c:pt>
                <c:pt idx="80">
                  <c:v>38.140335520786493</c:v>
                </c:pt>
                <c:pt idx="81">
                  <c:v>38.147307336601244</c:v>
                </c:pt>
                <c:pt idx="82">
                  <c:v>38.154245693410118</c:v>
                </c:pt>
                <c:pt idx="83">
                  <c:v>38.161150762807907</c:v>
                </c:pt>
                <c:pt idx="84">
                  <c:v>38.168022726212513</c:v>
                </c:pt>
                <c:pt idx="85">
                  <c:v>38.174861773812836</c:v>
                </c:pt>
                <c:pt idx="86">
                  <c:v>38.181668103606206</c:v>
                </c:pt>
                <c:pt idx="87">
                  <c:v>38.188441920517739</c:v>
                </c:pt>
                <c:pt idx="88">
                  <c:v>38.195183435594252</c:v>
                </c:pt>
                <c:pt idx="89">
                  <c:v>38.20189286526648</c:v>
                </c:pt>
                <c:pt idx="90">
                  <c:v>38.208570430673575</c:v>
                </c:pt>
                <c:pt idx="91">
                  <c:v>38.215216357044667</c:v>
                </c:pt>
                <c:pt idx="92">
                  <c:v>38.221830873132596</c:v>
                </c:pt>
                <c:pt idx="93">
                  <c:v>38.228414210695426</c:v>
                </c:pt>
                <c:pt idx="94">
                  <c:v>38.234966604021814</c:v>
                </c:pt>
                <c:pt idx="95">
                  <c:v>38.241488289496445</c:v>
                </c:pt>
                <c:pt idx="96">
                  <c:v>38.247979505202331</c:v>
                </c:pt>
                <c:pt idx="97">
                  <c:v>38.25444049055691</c:v>
                </c:pt>
                <c:pt idx="98">
                  <c:v>38.260871485979109</c:v>
                </c:pt>
                <c:pt idx="99">
                  <c:v>38.267272732584985</c:v>
                </c:pt>
                <c:pt idx="100">
                  <c:v>38.273644471909464</c:v>
                </c:pt>
                <c:pt idx="101">
                  <c:v>38.279986945652205</c:v>
                </c:pt>
                <c:pt idx="102">
                  <c:v>38.286300395445558</c:v>
                </c:pt>
                <c:pt idx="103">
                  <c:v>38.292585062642893</c:v>
                </c:pt>
                <c:pt idx="104">
                  <c:v>38.298841188125671</c:v>
                </c:pt>
                <c:pt idx="105">
                  <c:v>38.30506901212771</c:v>
                </c:pt>
                <c:pt idx="106">
                  <c:v>38.311268774075387</c:v>
                </c:pt>
                <c:pt idx="107">
                  <c:v>38.317440712442412</c:v>
                </c:pt>
                <c:pt idx="108">
                  <c:v>38.323585064618065</c:v>
                </c:pt>
                <c:pt idx="109">
                  <c:v>38.329702066787881</c:v>
                </c:pt>
                <c:pt idx="110">
                  <c:v>38.335791953825698</c:v>
                </c:pt>
                <c:pt idx="111">
                  <c:v>38.341854959196297</c:v>
                </c:pt>
                <c:pt idx="112">
                  <c:v>38.347891314867709</c:v>
                </c:pt>
                <c:pt idx="113">
                  <c:v>38.353901251232472</c:v>
                </c:pt>
                <c:pt idx="114">
                  <c:v>38.359884997037184</c:v>
                </c:pt>
                <c:pt idx="115">
                  <c:v>38.365842779319571</c:v>
                </c:pt>
                <c:pt idx="116">
                  <c:v>38.371774823352624</c:v>
                </c:pt>
                <c:pt idx="117">
                  <c:v>38.377681352595204</c:v>
                </c:pt>
                <c:pt idx="118">
                  <c:v>38.38356258864853</c:v>
                </c:pt>
                <c:pt idx="119">
                  <c:v>38.389418751218216</c:v>
                </c:pt>
                <c:pt idx="120">
                  <c:v>38.395250058081338</c:v>
                </c:pt>
                <c:pt idx="121">
                  <c:v>38.401056725058154</c:v>
                </c:pt>
                <c:pt idx="122">
                  <c:v>38.406838965988115</c:v>
                </c:pt>
                <c:pt idx="123">
                  <c:v>38.412596992709808</c:v>
                </c:pt>
                <c:pt idx="124">
                  <c:v>38.418331015044551</c:v>
                </c:pt>
                <c:pt idx="125">
                  <c:v>38.424041240783318</c:v>
                </c:pt>
                <c:pt idx="126">
                  <c:v>38.429727875676733</c:v>
                </c:pt>
                <c:pt idx="127">
                  <c:v>38.435391123427905</c:v>
                </c:pt>
                <c:pt idx="128">
                  <c:v>38.441031185687834</c:v>
                </c:pt>
                <c:pt idx="129">
                  <c:v>38.446648262053181</c:v>
                </c:pt>
                <c:pt idx="130">
                  <c:v>38.452242550066309</c:v>
                </c:pt>
                <c:pt idx="131">
                  <c:v>38.457814245217193</c:v>
                </c:pt>
                <c:pt idx="132">
                  <c:v>38.463363540947256</c:v>
                </c:pt>
                <c:pt idx="133">
                  <c:v>38.468890628654883</c:v>
                </c:pt>
                <c:pt idx="134">
                  <c:v>38.474395697702384</c:v>
                </c:pt>
                <c:pt idx="135">
                  <c:v>38.479878935424416</c:v>
                </c:pt>
                <c:pt idx="136">
                  <c:v>38.485340527137701</c:v>
                </c:pt>
                <c:pt idx="137">
                  <c:v>38.490780656151813</c:v>
                </c:pt>
                <c:pt idx="138">
                  <c:v>38.496199503781106</c:v>
                </c:pt>
                <c:pt idx="139">
                  <c:v>38.501597249357523</c:v>
                </c:pt>
                <c:pt idx="140">
                  <c:v>38.506974070244297</c:v>
                </c:pt>
                <c:pt idx="141">
                  <c:v>38.512330141850434</c:v>
                </c:pt>
                <c:pt idx="142">
                  <c:v>38.517665637645877</c:v>
                </c:pt>
                <c:pt idx="143">
                  <c:v>38.522980729177291</c:v>
                </c:pt>
                <c:pt idx="144">
                  <c:v>38.528275586084419</c:v>
                </c:pt>
                <c:pt idx="145">
                  <c:v>38.533550376116906</c:v>
                </c:pt>
                <c:pt idx="146">
                  <c:v>38.538805265151609</c:v>
                </c:pt>
                <c:pt idx="147">
                  <c:v>38.544040417210226</c:v>
                </c:pt>
                <c:pt idx="148">
                  <c:v>38.549255994477306</c:v>
                </c:pt>
                <c:pt idx="149">
                  <c:v>38.554452157318522</c:v>
                </c:pt>
                <c:pt idx="150">
                  <c:v>38.559629064299209</c:v>
                </c:pt>
                <c:pt idx="151">
                  <c:v>38.564786872203115</c:v>
                </c:pt>
                <c:pt idx="152">
                  <c:v>38.569925736051268</c:v>
                </c:pt>
                <c:pt idx="153">
                  <c:v>38.57504580912105</c:v>
                </c:pt>
                <c:pt idx="154">
                  <c:v>38.580147242965346</c:v>
                </c:pt>
                <c:pt idx="155">
                  <c:v>38.585230187431776</c:v>
                </c:pt>
                <c:pt idx="156">
                  <c:v>38.590294790681966</c:v>
                </c:pt>
                <c:pt idx="157">
                  <c:v>38.595341199210871</c:v>
                </c:pt>
                <c:pt idx="158">
                  <c:v>38.600369557866102</c:v>
                </c:pt>
                <c:pt idx="159">
                  <c:v>38.605380009867218</c:v>
                </c:pt>
                <c:pt idx="160">
                  <c:v>38.610372696825017</c:v>
                </c:pt>
                <c:pt idx="161">
                  <c:v>38.615347758760741</c:v>
                </c:pt>
                <c:pt idx="162">
                  <c:v>38.620305334125248</c:v>
                </c:pt>
                <c:pt idx="163">
                  <c:v>38.625245559818119</c:v>
                </c:pt>
                <c:pt idx="164">
                  <c:v>38.630168571206582</c:v>
                </c:pt>
                <c:pt idx="165">
                  <c:v>38.635074502144491</c:v>
                </c:pt>
                <c:pt idx="166">
                  <c:v>38.702035602428516</c:v>
                </c:pt>
                <c:pt idx="167">
                  <c:v>38.792578047009748</c:v>
                </c:pt>
                <c:pt idx="168">
                  <c:v>38.877822354940797</c:v>
                </c:pt>
                <c:pt idx="169">
                  <c:v>38.958430285690014</c:v>
                </c:pt>
                <c:pt idx="170">
                  <c:v>39.03494527687559</c:v>
                </c:pt>
                <c:pt idx="171">
                  <c:v>39.107818596849974</c:v>
                </c:pt>
                <c:pt idx="172">
                  <c:v>39.177428921886957</c:v>
                </c:pt>
                <c:pt idx="173">
                  <c:v>39.244097098112249</c:v>
                </c:pt>
                <c:pt idx="174">
                  <c:v>39.308097386448715</c:v>
                </c:pt>
                <c:pt idx="175">
                  <c:v>39.369666124340604</c:v>
                </c:pt>
                <c:pt idx="176">
                  <c:v>39.429008472673978</c:v>
                </c:pt>
                <c:pt idx="177">
                  <c:v>39.486303728314688</c:v>
                </c:pt>
                <c:pt idx="178">
                  <c:v>39.54170955035746</c:v>
                </c:pt>
                <c:pt idx="179">
                  <c:v>39.595365354790346</c:v>
                </c:pt>
                <c:pt idx="180">
                  <c:v>39.647395065906991</c:v>
                </c:pt>
                <c:pt idx="181">
                  <c:v>39.697909365199699</c:v>
                </c:pt>
                <c:pt idx="182">
                  <c:v>39.747007543988346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E-4010-BD62-2FD065A09CF3}"/>
            </c:ext>
          </c:extLst>
        </c:ser>
        <c:ser>
          <c:idx val="1"/>
          <c:order val="1"/>
          <c:tx>
            <c:v>Actual Value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Sheet1!$G$23:$G$34</c:f>
              <c:numCache>
                <c:formatCode>General</c:formatCode>
                <c:ptCount val="12"/>
                <c:pt idx="0">
                  <c:v>0.54678107411035859</c:v>
                </c:pt>
                <c:pt idx="1">
                  <c:v>1.1127973524791002</c:v>
                </c:pt>
                <c:pt idx="2">
                  <c:v>1.6448383212978657</c:v>
                </c:pt>
                <c:pt idx="3">
                  <c:v>2.9726517524481584</c:v>
                </c:pt>
                <c:pt idx="4">
                  <c:v>4.1965224609355536</c:v>
                </c:pt>
                <c:pt idx="5">
                  <c:v>6.2963797497964409</c:v>
                </c:pt>
                <c:pt idx="6">
                  <c:v>10.209880257361645</c:v>
                </c:pt>
                <c:pt idx="7">
                  <c:v>14.158672285896246</c:v>
                </c:pt>
                <c:pt idx="8">
                  <c:v>26.349995610118608</c:v>
                </c:pt>
                <c:pt idx="9">
                  <c:v>38.848052674298742</c:v>
                </c:pt>
                <c:pt idx="10">
                  <c:v>86.004320894796493</c:v>
                </c:pt>
                <c:pt idx="11">
                  <c:v>244.78399678420661</c:v>
                </c:pt>
              </c:numCache>
            </c:numRef>
          </c:xVal>
          <c:yVal>
            <c:numRef>
              <c:f>Sheet1!$H$23:$H$34</c:f>
              <c:numCache>
                <c:formatCode>General</c:formatCode>
                <c:ptCount val="12"/>
                <c:pt idx="0">
                  <c:v>39.888852448389947</c:v>
                </c:pt>
                <c:pt idx="1">
                  <c:v>38.883896810351914</c:v>
                </c:pt>
                <c:pt idx="2">
                  <c:v>38.243578246625013</c:v>
                </c:pt>
                <c:pt idx="3">
                  <c:v>37.954805666303962</c:v>
                </c:pt>
                <c:pt idx="4">
                  <c:v>37.979856544229904</c:v>
                </c:pt>
                <c:pt idx="5">
                  <c:v>37.699811594698851</c:v>
                </c:pt>
                <c:pt idx="6">
                  <c:v>37.752851845618707</c:v>
                </c:pt>
                <c:pt idx="7">
                  <c:v>37.694435925230721</c:v>
                </c:pt>
                <c:pt idx="8">
                  <c:v>37.821409717477671</c:v>
                </c:pt>
                <c:pt idx="9">
                  <c:v>38.133674051193886</c:v>
                </c:pt>
                <c:pt idx="10">
                  <c:v>38.732869563148483</c:v>
                </c:pt>
                <c:pt idx="11">
                  <c:v>39.702928505423323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7E-4010-BD62-2FD065A09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459039"/>
        <c:axId val="815653679"/>
      </c:scatterChart>
      <c:valAx>
        <c:axId val="96645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Molality (mol/kg)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53679"/>
        <c:crosses val="autoZero"/>
        <c:crossBetween val="midCat"/>
      </c:valAx>
      <c:valAx>
        <c:axId val="81565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of 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45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Molality</a:t>
            </a:r>
            <a:r>
              <a:rPr lang="en-US" baseline="0"/>
              <a:t> of Methanol Against Partial Molar Volumes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Methanol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Sheet1!$G$23:$G$34</c:f>
              <c:numCache>
                <c:formatCode>General</c:formatCode>
                <c:ptCount val="12"/>
                <c:pt idx="0">
                  <c:v>0.54678107411035859</c:v>
                </c:pt>
                <c:pt idx="1">
                  <c:v>1.1127973524791002</c:v>
                </c:pt>
                <c:pt idx="2">
                  <c:v>1.6448383212978657</c:v>
                </c:pt>
                <c:pt idx="3">
                  <c:v>2.9726517524481584</c:v>
                </c:pt>
                <c:pt idx="4">
                  <c:v>4.1965224609355536</c:v>
                </c:pt>
                <c:pt idx="5">
                  <c:v>6.2963797497964409</c:v>
                </c:pt>
                <c:pt idx="6">
                  <c:v>10.209880257361645</c:v>
                </c:pt>
                <c:pt idx="7">
                  <c:v>14.158672285896246</c:v>
                </c:pt>
                <c:pt idx="8">
                  <c:v>26.349995610118608</c:v>
                </c:pt>
                <c:pt idx="9">
                  <c:v>38.848052674298742</c:v>
                </c:pt>
                <c:pt idx="10">
                  <c:v>86.004320894796493</c:v>
                </c:pt>
                <c:pt idx="11">
                  <c:v>244.78399678420661</c:v>
                </c:pt>
              </c:numCache>
            </c:numRef>
          </c:xVal>
          <c:yVal>
            <c:numRef>
              <c:f>Sheet1!$K$23:$K$34</c:f>
              <c:numCache>
                <c:formatCode>General</c:formatCode>
                <c:ptCount val="12"/>
                <c:pt idx="0">
                  <c:v>38.020278124393833</c:v>
                </c:pt>
                <c:pt idx="1">
                  <c:v>37.606175479131799</c:v>
                </c:pt>
                <c:pt idx="2">
                  <c:v>37.489722832841025</c:v>
                </c:pt>
                <c:pt idx="3">
                  <c:v>37.440633188524536</c:v>
                </c:pt>
                <c:pt idx="4">
                  <c:v>37.475465557152873</c:v>
                </c:pt>
                <c:pt idx="5">
                  <c:v>37.571215365270945</c:v>
                </c:pt>
                <c:pt idx="6">
                  <c:v>37.758215698320107</c:v>
                </c:pt>
                <c:pt idx="7">
                  <c:v>37.927986992501985</c:v>
                </c:pt>
                <c:pt idx="8">
                  <c:v>38.344949067509759</c:v>
                </c:pt>
                <c:pt idx="9">
                  <c:v>38.668745819544505</c:v>
                </c:pt>
                <c:pt idx="10">
                  <c:v>39.489492301698611</c:v>
                </c:pt>
                <c:pt idx="11">
                  <c:v>40.924056000684352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20-4E4B-9E30-C0305B876153}"/>
            </c:ext>
          </c:extLst>
        </c:ser>
        <c:ser>
          <c:idx val="1"/>
          <c:order val="1"/>
          <c:tx>
            <c:v>Water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Sheet1!$G$23:$G$34</c:f>
              <c:numCache>
                <c:formatCode>General</c:formatCode>
                <c:ptCount val="12"/>
                <c:pt idx="0">
                  <c:v>0.54678107411035859</c:v>
                </c:pt>
                <c:pt idx="1">
                  <c:v>1.1127973524791002</c:v>
                </c:pt>
                <c:pt idx="2">
                  <c:v>1.6448383212978657</c:v>
                </c:pt>
                <c:pt idx="3">
                  <c:v>2.9726517524481584</c:v>
                </c:pt>
                <c:pt idx="4">
                  <c:v>4.1965224609355536</c:v>
                </c:pt>
                <c:pt idx="5">
                  <c:v>6.2963797497964409</c:v>
                </c:pt>
                <c:pt idx="6">
                  <c:v>10.209880257361645</c:v>
                </c:pt>
                <c:pt idx="7">
                  <c:v>14.158672285896246</c:v>
                </c:pt>
                <c:pt idx="8">
                  <c:v>26.349995610118608</c:v>
                </c:pt>
                <c:pt idx="9">
                  <c:v>38.848052674298742</c:v>
                </c:pt>
                <c:pt idx="10">
                  <c:v>86.004320894796493</c:v>
                </c:pt>
                <c:pt idx="11">
                  <c:v>244.78399678420661</c:v>
                </c:pt>
              </c:numCache>
            </c:numRef>
          </c:xVal>
          <c:yVal>
            <c:numRef>
              <c:f>Sheet1!$L$23:$L$34</c:f>
              <c:numCache>
                <c:formatCode>General</c:formatCode>
                <c:ptCount val="12"/>
                <c:pt idx="0">
                  <c:v>18.087397235332542</c:v>
                </c:pt>
                <c:pt idx="1">
                  <c:v>18.093101890233186</c:v>
                </c:pt>
                <c:pt idx="2">
                  <c:v>18.095900978195466</c:v>
                </c:pt>
                <c:pt idx="3">
                  <c:v>18.097599181955527</c:v>
                </c:pt>
                <c:pt idx="4">
                  <c:v>18.095290620103366</c:v>
                </c:pt>
                <c:pt idx="5">
                  <c:v>18.086182124190991</c:v>
                </c:pt>
                <c:pt idx="6">
                  <c:v>18.058454759856126</c:v>
                </c:pt>
                <c:pt idx="7">
                  <c:v>18.021314443752559</c:v>
                </c:pt>
                <c:pt idx="8">
                  <c:v>17.871634261050929</c:v>
                </c:pt>
                <c:pt idx="9">
                  <c:v>17.682909941647093</c:v>
                </c:pt>
                <c:pt idx="10">
                  <c:v>16.790335089050277</c:v>
                </c:pt>
                <c:pt idx="11">
                  <c:v>12.766359012509685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F20-4E4B-9E30-C0305B876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464159"/>
        <c:axId val="1923476223"/>
      </c:scatterChart>
      <c:valAx>
        <c:axId val="192346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Molality</a:t>
                </a:r>
                <a:r>
                  <a:rPr lang="en-US" baseline="0"/>
                  <a:t> of Methanol (mol/kg)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476223"/>
        <c:crosses val="autoZero"/>
        <c:crossBetween val="midCat"/>
      </c:valAx>
      <c:valAx>
        <c:axId val="192347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Partial</a:t>
                </a:r>
                <a:r>
                  <a:rPr lang="en-US" baseline="0"/>
                  <a:t> Molar Volume (mL/mol)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464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655947</xdr:colOff>
      <xdr:row>56</xdr:row>
      <xdr:rowOff>156896</xdr:rowOff>
    </xdr:from>
    <xdr:to>
      <xdr:col>5</xdr:col>
      <xdr:colOff>1966356</xdr:colOff>
      <xdr:row>72</xdr:row>
      <xdr:rowOff>192108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12C866-3395-C244-82A5-9E42C1856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547995</xdr:colOff>
      <xdr:row>39</xdr:row>
      <xdr:rowOff>10762</xdr:rowOff>
    </xdr:from>
    <xdr:to>
      <xdr:col>6</xdr:col>
      <xdr:colOff>126792</xdr:colOff>
      <xdr:row>55</xdr:row>
      <xdr:rowOff>170706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263B8E-F4A2-4229-88B8-D0FC58AE7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437283</xdr:colOff>
      <xdr:row>12</xdr:row>
      <xdr:rowOff>190500</xdr:rowOff>
    </xdr:from>
    <xdr:to>
      <xdr:col>17</xdr:col>
      <xdr:colOff>484909</xdr:colOff>
      <xdr:row>30</xdr:row>
      <xdr:rowOff>189633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EB3FDD-B3CD-465B-B0D7-78D6E0F2F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C50E2-1229-F241-AADC-FC78DF449DB8}">
  <dimension ref="B4:P221"/>
  <sheetViews>
    <sheetView tabSelected="1" zoomScale="70" zoomScaleNormal="70" workbookViewId="0">
      <selection activeCell="E16" sqref="E16"/>
    </sheetView>
  </sheetViews>
  <sheetFormatPr defaultColWidth="10.875" defaultRowHeight="15.75" x14ac:dyDescent="0.25"/>
  <cols>
    <col min="1" max="1" width="10.875" style="2"/>
    <col min="2" max="2" width="10.875" style="2" customWidth="1"/>
    <col min="3" max="3" width="23" style="2" customWidth="1"/>
    <col min="4" max="4" width="25" style="2" customWidth="1"/>
    <col min="5" max="5" width="25.375" style="2" customWidth="1"/>
    <col min="6" max="6" width="26.625" style="2" customWidth="1"/>
    <col min="7" max="10" width="25.875" style="2" customWidth="1"/>
    <col min="11" max="11" width="29.625" style="2" bestFit="1" customWidth="1"/>
    <col min="12" max="12" width="31.875" style="2" customWidth="1"/>
    <col min="13" max="16384" width="10.875" style="2"/>
  </cols>
  <sheetData>
    <row r="4" spans="2:14" x14ac:dyDescent="0.25">
      <c r="C4" s="1" t="s">
        <v>2</v>
      </c>
      <c r="D4" s="1" t="s">
        <v>3</v>
      </c>
      <c r="E4" s="1" t="s">
        <v>13</v>
      </c>
      <c r="F4" s="1" t="s">
        <v>20</v>
      </c>
      <c r="G4" s="1" t="s">
        <v>16</v>
      </c>
      <c r="H4" s="1" t="s">
        <v>18</v>
      </c>
      <c r="I4" s="1" t="s">
        <v>15</v>
      </c>
      <c r="J4" s="1" t="s">
        <v>14</v>
      </c>
      <c r="K4" s="1"/>
      <c r="L4" s="7" t="s">
        <v>0</v>
      </c>
    </row>
    <row r="5" spans="2:14" x14ac:dyDescent="0.25">
      <c r="C5" s="8">
        <v>50</v>
      </c>
      <c r="D5" s="8">
        <v>0</v>
      </c>
      <c r="E5" s="2">
        <f>H5-M10</f>
        <v>50.147999999999996</v>
      </c>
      <c r="F5" s="2">
        <v>0</v>
      </c>
      <c r="G5" s="2">
        <v>0</v>
      </c>
      <c r="H5" s="2">
        <v>120.55</v>
      </c>
      <c r="I5" s="2">
        <f>E5</f>
        <v>50.147999999999996</v>
      </c>
      <c r="J5" s="2">
        <v>0.999</v>
      </c>
      <c r="L5" s="2" t="s">
        <v>1</v>
      </c>
      <c r="M5" s="5">
        <v>1</v>
      </c>
      <c r="N5" s="2" t="s">
        <v>4</v>
      </c>
    </row>
    <row r="6" spans="2:14" x14ac:dyDescent="0.25">
      <c r="C6" s="8">
        <v>45</v>
      </c>
      <c r="D6" s="8">
        <v>1</v>
      </c>
      <c r="E6" s="2">
        <f t="shared" ref="E6:E17" si="0">H6-$M$11-F6</f>
        <v>44.923000000000009</v>
      </c>
      <c r="F6" s="2">
        <f>G6-M9</f>
        <v>0.78699999999999903</v>
      </c>
      <c r="G6" s="2">
        <v>26.212</v>
      </c>
      <c r="H6" s="2">
        <v>168.93</v>
      </c>
      <c r="I6" s="2">
        <f>E6+F6</f>
        <v>45.710000000000008</v>
      </c>
      <c r="J6" s="4">
        <v>0.99580000000000002</v>
      </c>
      <c r="K6" s="4"/>
      <c r="L6" s="2" t="s">
        <v>5</v>
      </c>
      <c r="M6" s="6">
        <v>0.79139999999999999</v>
      </c>
      <c r="N6" s="2" t="s">
        <v>4</v>
      </c>
    </row>
    <row r="7" spans="2:14" x14ac:dyDescent="0.25">
      <c r="C7" s="8">
        <v>45</v>
      </c>
      <c r="D7" s="8">
        <v>2</v>
      </c>
      <c r="E7" s="2">
        <f t="shared" si="0"/>
        <v>45.044000000000011</v>
      </c>
      <c r="F7" s="2">
        <f t="shared" ref="F7:F13" si="1">G7-$M$9</f>
        <v>1.6059999999999981</v>
      </c>
      <c r="G7" s="2">
        <v>27.030999999999999</v>
      </c>
      <c r="H7" s="2">
        <v>169.87</v>
      </c>
      <c r="I7" s="2">
        <f>E7+F7</f>
        <v>46.650000000000006</v>
      </c>
      <c r="J7" s="4">
        <v>0.99270000000000003</v>
      </c>
      <c r="K7" s="4"/>
      <c r="L7" s="2" t="s">
        <v>6</v>
      </c>
      <c r="M7" s="2">
        <v>18.02</v>
      </c>
      <c r="N7" s="2" t="s">
        <v>7</v>
      </c>
    </row>
    <row r="8" spans="2:14" x14ac:dyDescent="0.25">
      <c r="C8" s="8">
        <v>30</v>
      </c>
      <c r="D8" s="8">
        <v>2</v>
      </c>
      <c r="E8" s="2">
        <f t="shared" si="0"/>
        <v>30.492999999999995</v>
      </c>
      <c r="F8" s="2">
        <f t="shared" si="1"/>
        <v>1.6069999999999993</v>
      </c>
      <c r="G8" s="2">
        <v>27.032</v>
      </c>
      <c r="H8" s="2">
        <v>155.32</v>
      </c>
      <c r="I8" s="2">
        <f t="shared" ref="I8:I18" si="2">E8+F8</f>
        <v>32.099999999999994</v>
      </c>
      <c r="J8" s="4">
        <v>0.99039999999999995</v>
      </c>
      <c r="K8" s="4"/>
      <c r="L8" s="2" t="s">
        <v>8</v>
      </c>
      <c r="M8" s="2">
        <v>32.04</v>
      </c>
      <c r="N8" s="2" t="s">
        <v>7</v>
      </c>
    </row>
    <row r="9" spans="2:14" x14ac:dyDescent="0.25">
      <c r="C9" s="8">
        <v>25</v>
      </c>
      <c r="D9" s="8">
        <v>3</v>
      </c>
      <c r="E9" s="2">
        <f t="shared" si="0"/>
        <v>25.209000000000014</v>
      </c>
      <c r="F9" s="2">
        <f t="shared" si="1"/>
        <v>2.4009999999999998</v>
      </c>
      <c r="G9" s="2">
        <v>27.826000000000001</v>
      </c>
      <c r="H9" s="2">
        <v>150.83000000000001</v>
      </c>
      <c r="I9" s="2">
        <f t="shared" si="2"/>
        <v>27.610000000000014</v>
      </c>
      <c r="J9" s="4">
        <v>0.98419999999999996</v>
      </c>
      <c r="K9" s="4"/>
      <c r="L9" s="2" t="s">
        <v>9</v>
      </c>
      <c r="M9" s="2">
        <v>25.425000000000001</v>
      </c>
      <c r="N9" s="2" t="s">
        <v>11</v>
      </c>
    </row>
    <row r="10" spans="2:14" x14ac:dyDescent="0.25">
      <c r="C10" s="8">
        <v>30</v>
      </c>
      <c r="D10" s="8">
        <v>5</v>
      </c>
      <c r="E10" s="2">
        <f t="shared" si="0"/>
        <v>30.031999999999993</v>
      </c>
      <c r="F10" s="2">
        <f t="shared" si="1"/>
        <v>4.0380000000000003</v>
      </c>
      <c r="G10" s="2">
        <v>29.463000000000001</v>
      </c>
      <c r="H10" s="2">
        <v>157.29</v>
      </c>
      <c r="I10" s="2">
        <f t="shared" si="2"/>
        <v>34.069999999999993</v>
      </c>
      <c r="J10" s="4">
        <v>0.97850000000000004</v>
      </c>
      <c r="K10" s="4"/>
      <c r="L10" s="2" t="s">
        <v>10</v>
      </c>
      <c r="M10" s="2">
        <v>70.402000000000001</v>
      </c>
      <c r="N10" s="2" t="s">
        <v>11</v>
      </c>
    </row>
    <row r="11" spans="2:14" x14ac:dyDescent="0.25">
      <c r="C11" s="8">
        <v>20</v>
      </c>
      <c r="D11" s="8">
        <v>5</v>
      </c>
      <c r="E11" s="2">
        <f t="shared" si="0"/>
        <v>20.046000000000003</v>
      </c>
      <c r="F11" s="2">
        <f t="shared" si="1"/>
        <v>4.0440000000000005</v>
      </c>
      <c r="G11" s="2">
        <v>29.469000000000001</v>
      </c>
      <c r="H11" s="2">
        <v>147.31</v>
      </c>
      <c r="I11" s="2">
        <f t="shared" si="2"/>
        <v>24.090000000000003</v>
      </c>
      <c r="J11" s="4">
        <v>0.97119999999999995</v>
      </c>
      <c r="K11" s="4"/>
      <c r="L11" s="2" t="s">
        <v>12</v>
      </c>
      <c r="M11" s="2">
        <v>123.22</v>
      </c>
      <c r="N11" s="2" t="s">
        <v>11</v>
      </c>
    </row>
    <row r="12" spans="2:14" x14ac:dyDescent="0.25">
      <c r="C12" s="8">
        <v>25</v>
      </c>
      <c r="D12" s="8">
        <v>10</v>
      </c>
      <c r="E12" s="2">
        <f t="shared" si="0"/>
        <v>24.911000000000005</v>
      </c>
      <c r="F12" s="2">
        <f t="shared" si="1"/>
        <v>8.1489999999999974</v>
      </c>
      <c r="G12" s="2">
        <v>33.573999999999998</v>
      </c>
      <c r="H12" s="2">
        <v>156.28</v>
      </c>
      <c r="I12" s="2">
        <f t="shared" si="2"/>
        <v>33.06</v>
      </c>
      <c r="J12" s="4">
        <v>0.95789999999999997</v>
      </c>
      <c r="K12" s="4"/>
      <c r="L12" s="2" t="s">
        <v>19</v>
      </c>
      <c r="M12" s="2">
        <v>70.543999999999997</v>
      </c>
      <c r="N12" s="2" t="s">
        <v>11</v>
      </c>
    </row>
    <row r="13" spans="2:14" x14ac:dyDescent="0.25">
      <c r="C13" s="8">
        <v>18</v>
      </c>
      <c r="D13" s="8">
        <v>10</v>
      </c>
      <c r="E13" s="2">
        <f t="shared" si="0"/>
        <v>17.948000000000004</v>
      </c>
      <c r="F13" s="2">
        <f t="shared" si="1"/>
        <v>8.1419999999999995</v>
      </c>
      <c r="G13" s="2">
        <v>33.567</v>
      </c>
      <c r="H13" s="2">
        <v>149.31</v>
      </c>
      <c r="I13" s="2">
        <f t="shared" si="2"/>
        <v>26.090000000000003</v>
      </c>
      <c r="J13" s="4">
        <v>0.94779999999999998</v>
      </c>
      <c r="K13" s="4"/>
    </row>
    <row r="14" spans="2:14" x14ac:dyDescent="0.25">
      <c r="B14" s="2" t="s">
        <v>17</v>
      </c>
      <c r="C14" s="8">
        <v>15</v>
      </c>
      <c r="D14" s="8">
        <v>15</v>
      </c>
      <c r="E14" s="2">
        <f t="shared" si="0"/>
        <v>14.574999999999989</v>
      </c>
      <c r="F14" s="2">
        <f>G14-$M$12</f>
        <v>12.305000000000007</v>
      </c>
      <c r="G14" s="2">
        <v>82.849000000000004</v>
      </c>
      <c r="H14" s="3">
        <v>150.1</v>
      </c>
      <c r="I14" s="2">
        <f t="shared" si="2"/>
        <v>26.879999999999995</v>
      </c>
      <c r="J14" s="4">
        <v>0.92369999999999997</v>
      </c>
      <c r="K14" s="4"/>
    </row>
    <row r="15" spans="2:14" x14ac:dyDescent="0.25">
      <c r="C15" s="8">
        <v>10</v>
      </c>
      <c r="D15" s="8">
        <v>15</v>
      </c>
      <c r="E15" s="2">
        <f t="shared" si="0"/>
        <v>9.8899999999999864</v>
      </c>
      <c r="F15" s="2">
        <f>G15-$M$12</f>
        <v>12.310000000000002</v>
      </c>
      <c r="G15" s="2">
        <v>82.853999999999999</v>
      </c>
      <c r="H15" s="2">
        <v>145.41999999999999</v>
      </c>
      <c r="I15" s="2">
        <f t="shared" si="2"/>
        <v>22.199999999999989</v>
      </c>
      <c r="J15" s="4">
        <v>0.90459999999999996</v>
      </c>
      <c r="K15" s="4"/>
    </row>
    <row r="16" spans="2:14" x14ac:dyDescent="0.25">
      <c r="C16" s="8">
        <v>6</v>
      </c>
      <c r="D16" s="8">
        <v>20</v>
      </c>
      <c r="E16" s="2">
        <f t="shared" si="0"/>
        <v>5.8259999999999934</v>
      </c>
      <c r="F16" s="2">
        <f>G16-$M$12</f>
        <v>16.054000000000002</v>
      </c>
      <c r="G16" s="2">
        <v>86.597999999999999</v>
      </c>
      <c r="H16" s="3">
        <v>145.1</v>
      </c>
      <c r="I16" s="2">
        <f t="shared" si="2"/>
        <v>21.879999999999995</v>
      </c>
      <c r="J16" s="4">
        <v>0.86709999999999998</v>
      </c>
      <c r="K16" s="4"/>
    </row>
    <row r="17" spans="3:12" x14ac:dyDescent="0.25">
      <c r="C17" s="8">
        <v>3</v>
      </c>
      <c r="D17" s="8">
        <v>25</v>
      </c>
      <c r="E17" s="2">
        <f t="shared" si="0"/>
        <v>2.583999999999989</v>
      </c>
      <c r="F17" s="2">
        <f>G17-$M$12</f>
        <v>20.266000000000005</v>
      </c>
      <c r="G17" s="2">
        <v>90.81</v>
      </c>
      <c r="H17" s="2">
        <v>146.07</v>
      </c>
      <c r="I17" s="2">
        <f t="shared" si="2"/>
        <v>22.849999999999994</v>
      </c>
      <c r="J17" s="4">
        <v>0.82499999999999996</v>
      </c>
      <c r="K17" s="4"/>
    </row>
    <row r="18" spans="3:12" x14ac:dyDescent="0.25">
      <c r="C18" s="2">
        <v>0</v>
      </c>
      <c r="D18" s="2">
        <v>30</v>
      </c>
      <c r="E18" s="2">
        <v>0</v>
      </c>
      <c r="F18" s="2">
        <f>G18-$M$12</f>
        <v>24.179000000000002</v>
      </c>
      <c r="G18" s="2">
        <v>94.722999999999999</v>
      </c>
      <c r="H18" s="2">
        <v>94.722999999999999</v>
      </c>
      <c r="I18" s="2">
        <f t="shared" si="2"/>
        <v>24.179000000000002</v>
      </c>
      <c r="J18" s="4">
        <v>0.79210000000000003</v>
      </c>
    </row>
    <row r="21" spans="3:12" x14ac:dyDescent="0.25">
      <c r="C21" s="1" t="s">
        <v>21</v>
      </c>
      <c r="D21" s="1" t="s">
        <v>22</v>
      </c>
      <c r="E21" s="1" t="s">
        <v>23</v>
      </c>
      <c r="F21" s="1" t="s">
        <v>24</v>
      </c>
      <c r="G21" s="1" t="s">
        <v>25</v>
      </c>
      <c r="H21" s="7" t="s">
        <v>26</v>
      </c>
      <c r="I21" s="2" t="s">
        <v>43</v>
      </c>
      <c r="J21" s="2" t="s">
        <v>44</v>
      </c>
      <c r="K21" s="2" t="s">
        <v>45</v>
      </c>
      <c r="L21" s="2" t="s">
        <v>46</v>
      </c>
    </row>
    <row r="22" spans="3:12" x14ac:dyDescent="0.25">
      <c r="C22" s="2">
        <f>E5/$M$7</f>
        <v>2.7829078801331852</v>
      </c>
      <c r="D22" s="2">
        <f>F5/$M$8</f>
        <v>0</v>
      </c>
      <c r="E22" s="2">
        <f>C22/(C22+D22)</f>
        <v>1</v>
      </c>
      <c r="F22" s="2">
        <f>D22/(D22+C22)</f>
        <v>0</v>
      </c>
      <c r="G22" s="2">
        <f>D22/(E5*10^-3)</f>
        <v>0</v>
      </c>
      <c r="H22" s="2" t="e">
        <f>(1/J5)*($M$8-((1000*(J5-$M$5))/(G22*$M$5)))</f>
        <v>#DIV/0!</v>
      </c>
    </row>
    <row r="23" spans="3:12" x14ac:dyDescent="0.25">
      <c r="C23" s="2">
        <f t="shared" ref="C23:C35" si="3">E6/$M$7</f>
        <v>2.4929522752497233</v>
      </c>
      <c r="D23" s="2">
        <f t="shared" ref="D23:D35" si="4">F6/$M$8</f>
        <v>2.4563046192259647E-2</v>
      </c>
      <c r="E23" s="2">
        <f t="shared" ref="E23:E35" si="5">C23/(C23+D23)</f>
        <v>0.9902431393433625</v>
      </c>
      <c r="F23" s="2">
        <f t="shared" ref="F23:F35" si="6">D23/(D23+C23)</f>
        <v>9.7568606566376011E-3</v>
      </c>
      <c r="G23" s="2">
        <f t="shared" ref="G23:G34" si="7">D23/(E6*10^-3)</f>
        <v>0.54678107411035859</v>
      </c>
      <c r="H23" s="2">
        <f t="shared" ref="H23:H34" si="8">(1/J6)*($M$8-((1000*(J6-$M$5))/(G23*$M$5)))</f>
        <v>39.888852448389947</v>
      </c>
      <c r="I23" s="2">
        <f>$K$38/(G23^$K$39)+$K$40*G23^$K$41+$K$42</f>
        <v>39.887991879796125</v>
      </c>
      <c r="J23" s="2">
        <f>$N$38/G23^$N$39+$N$40/G23^$N$41</f>
        <v>-3.415834680161824</v>
      </c>
      <c r="K23" s="2">
        <f>I23+G23*J23</f>
        <v>38.020278124393833</v>
      </c>
      <c r="L23" s="2">
        <f>18.069-G23^2/55.51*J23</f>
        <v>18.087397235332542</v>
      </c>
    </row>
    <row r="24" spans="3:12" x14ac:dyDescent="0.25">
      <c r="C24" s="2">
        <f t="shared" si="3"/>
        <v>2.4996670366259717</v>
      </c>
      <c r="D24" s="2">
        <f t="shared" si="4"/>
        <v>5.0124843945068609E-2</v>
      </c>
      <c r="E24" s="2">
        <f t="shared" si="5"/>
        <v>0.98034159402302157</v>
      </c>
      <c r="F24" s="2">
        <f t="shared" si="6"/>
        <v>1.9658405976978349E-2</v>
      </c>
      <c r="G24" s="2">
        <f t="shared" si="7"/>
        <v>1.1127973524791002</v>
      </c>
      <c r="H24" s="2">
        <f t="shared" si="8"/>
        <v>38.883896810351914</v>
      </c>
      <c r="I24" s="2">
        <f t="shared" ref="I24:I34" si="9">$K$38/(G24^$K$39)+$K$40*G24^$K$41+$K$42</f>
        <v>38.808457209820418</v>
      </c>
      <c r="J24" s="2">
        <f t="shared" ref="J24:J34" si="10">$N$38/G24^$N$39+$N$40/G24^$N$41</f>
        <v>-1.0804139028639514</v>
      </c>
      <c r="K24" s="2">
        <f t="shared" ref="K24:K34" si="11">I24+G24*J24</f>
        <v>37.606175479131799</v>
      </c>
      <c r="L24" s="2">
        <f t="shared" ref="L24:L34" si="12">18.069-G24^2/55.51*J24</f>
        <v>18.093101890233186</v>
      </c>
    </row>
    <row r="25" spans="3:12" x14ac:dyDescent="0.25">
      <c r="C25" s="2">
        <f t="shared" si="3"/>
        <v>1.6921753607103216</v>
      </c>
      <c r="D25" s="2">
        <f t="shared" si="4"/>
        <v>5.0156054931335813E-2</v>
      </c>
      <c r="E25" s="2">
        <f t="shared" si="5"/>
        <v>0.97121325226586441</v>
      </c>
      <c r="F25" s="2">
        <f t="shared" si="6"/>
        <v>2.8786747734135636E-2</v>
      </c>
      <c r="G25" s="2">
        <f t="shared" si="7"/>
        <v>1.6448383212978657</v>
      </c>
      <c r="H25" s="2">
        <f t="shared" si="8"/>
        <v>38.243578246625013</v>
      </c>
      <c r="I25" s="2">
        <f t="shared" si="9"/>
        <v>38.397576985006083</v>
      </c>
      <c r="J25" s="2">
        <f t="shared" si="10"/>
        <v>-0.55194127009924521</v>
      </c>
      <c r="K25" s="2">
        <f t="shared" si="11"/>
        <v>37.489722832841025</v>
      </c>
      <c r="L25" s="2">
        <f t="shared" si="12"/>
        <v>18.095900978195466</v>
      </c>
    </row>
    <row r="26" spans="3:12" x14ac:dyDescent="0.25">
      <c r="C26" s="2">
        <f t="shared" si="3"/>
        <v>1.3989456159822427</v>
      </c>
      <c r="D26" s="2">
        <f t="shared" si="4"/>
        <v>7.4937578027465659E-2</v>
      </c>
      <c r="E26" s="2">
        <f t="shared" si="5"/>
        <v>0.94915636576084594</v>
      </c>
      <c r="F26" s="2">
        <f t="shared" si="6"/>
        <v>5.0843634239153994E-2</v>
      </c>
      <c r="G26" s="2">
        <f t="shared" si="7"/>
        <v>2.9726517524481584</v>
      </c>
      <c r="H26" s="2">
        <f t="shared" si="8"/>
        <v>37.954805666303962</v>
      </c>
      <c r="I26" s="2">
        <f t="shared" si="9"/>
        <v>37.974681816670746</v>
      </c>
      <c r="J26" s="2">
        <f t="shared" si="10"/>
        <v>-0.17965394961128181</v>
      </c>
      <c r="K26" s="2">
        <f t="shared" si="11"/>
        <v>37.440633188524536</v>
      </c>
      <c r="L26" s="2">
        <f t="shared" si="12"/>
        <v>18.097599181955527</v>
      </c>
    </row>
    <row r="27" spans="3:12" x14ac:dyDescent="0.25">
      <c r="C27" s="2">
        <f t="shared" si="3"/>
        <v>1.6665926748057711</v>
      </c>
      <c r="D27" s="2">
        <f t="shared" si="4"/>
        <v>0.1260299625468165</v>
      </c>
      <c r="E27" s="2">
        <f t="shared" si="5"/>
        <v>0.92969520750170698</v>
      </c>
      <c r="F27" s="2">
        <f t="shared" si="6"/>
        <v>7.0304792498293051E-2</v>
      </c>
      <c r="G27" s="2">
        <f t="shared" si="7"/>
        <v>4.1965224609355536</v>
      </c>
      <c r="H27" s="2">
        <f t="shared" si="8"/>
        <v>37.979856544229904</v>
      </c>
      <c r="I27" s="2">
        <f t="shared" si="9"/>
        <v>37.823227861661657</v>
      </c>
      <c r="J27" s="2">
        <f t="shared" si="10"/>
        <v>-8.286916315735815E-2</v>
      </c>
      <c r="K27" s="2">
        <f t="shared" si="11"/>
        <v>37.475465557152873</v>
      </c>
      <c r="L27" s="2">
        <f t="shared" si="12"/>
        <v>18.095290620103366</v>
      </c>
    </row>
    <row r="28" spans="3:12" x14ac:dyDescent="0.25">
      <c r="C28" s="2">
        <f t="shared" si="3"/>
        <v>1.1124306326304108</v>
      </c>
      <c r="D28" s="2">
        <f t="shared" si="4"/>
        <v>0.12621722846441949</v>
      </c>
      <c r="E28" s="2">
        <f t="shared" si="5"/>
        <v>0.89810079811314814</v>
      </c>
      <c r="F28" s="2">
        <f t="shared" si="6"/>
        <v>0.10189920188685198</v>
      </c>
      <c r="G28" s="2">
        <f t="shared" si="7"/>
        <v>6.2963797497964409</v>
      </c>
      <c r="H28" s="2">
        <f t="shared" si="8"/>
        <v>37.699811594698851</v>
      </c>
      <c r="I28" s="2">
        <f t="shared" si="9"/>
        <v>37.72269601792263</v>
      </c>
      <c r="J28" s="2">
        <f t="shared" si="10"/>
        <v>-2.4058373012933468E-2</v>
      </c>
      <c r="K28" s="2">
        <f t="shared" si="11"/>
        <v>37.571215365270945</v>
      </c>
      <c r="L28" s="2">
        <f t="shared" si="12"/>
        <v>18.086182124190991</v>
      </c>
    </row>
    <row r="29" spans="3:12" x14ac:dyDescent="0.25">
      <c r="C29" s="2">
        <f t="shared" si="3"/>
        <v>1.3824084350721424</v>
      </c>
      <c r="D29" s="2">
        <f t="shared" si="4"/>
        <v>0.25433832709113602</v>
      </c>
      <c r="E29" s="2">
        <f t="shared" si="5"/>
        <v>0.84460740477960161</v>
      </c>
      <c r="F29" s="2">
        <f t="shared" si="6"/>
        <v>0.15539259522039842</v>
      </c>
      <c r="G29" s="2">
        <f t="shared" si="7"/>
        <v>10.209880257361645</v>
      </c>
      <c r="H29" s="2">
        <f t="shared" si="8"/>
        <v>37.752851845618707</v>
      </c>
      <c r="I29" s="2">
        <f t="shared" si="9"/>
        <v>37.700882383371152</v>
      </c>
      <c r="J29" s="2">
        <f t="shared" si="10"/>
        <v>5.6154737865425006E-3</v>
      </c>
      <c r="K29" s="2">
        <f t="shared" si="11"/>
        <v>37.758215698320107</v>
      </c>
      <c r="L29" s="2">
        <f t="shared" si="12"/>
        <v>18.058454759856126</v>
      </c>
    </row>
    <row r="30" spans="3:12" x14ac:dyDescent="0.25">
      <c r="C30" s="2">
        <f t="shared" si="3"/>
        <v>0.99600443951165396</v>
      </c>
      <c r="D30" s="2">
        <f t="shared" si="4"/>
        <v>0.25411985018726591</v>
      </c>
      <c r="E30" s="2">
        <f t="shared" si="5"/>
        <v>0.79672433190745517</v>
      </c>
      <c r="F30" s="2">
        <f t="shared" si="6"/>
        <v>0.20327566809254474</v>
      </c>
      <c r="G30" s="2">
        <f t="shared" si="7"/>
        <v>14.158672285896246</v>
      </c>
      <c r="H30" s="2">
        <f t="shared" si="8"/>
        <v>37.694435925230721</v>
      </c>
      <c r="I30" s="2">
        <f t="shared" si="9"/>
        <v>37.74103265286859</v>
      </c>
      <c r="J30" s="2">
        <f t="shared" si="10"/>
        <v>1.3204228183148578E-2</v>
      </c>
      <c r="K30" s="2">
        <f t="shared" si="11"/>
        <v>37.927986992501985</v>
      </c>
      <c r="L30" s="2">
        <f t="shared" si="12"/>
        <v>18.021314443752559</v>
      </c>
    </row>
    <row r="31" spans="3:12" x14ac:dyDescent="0.25">
      <c r="C31" s="2">
        <f t="shared" si="3"/>
        <v>0.80882352941176405</v>
      </c>
      <c r="D31" s="2">
        <f t="shared" si="4"/>
        <v>0.3840511860174784</v>
      </c>
      <c r="E31" s="2">
        <f t="shared" si="5"/>
        <v>0.67804566477102168</v>
      </c>
      <c r="F31" s="2">
        <f t="shared" si="6"/>
        <v>0.32195433522897826</v>
      </c>
      <c r="G31" s="2">
        <f t="shared" si="7"/>
        <v>26.349995610118608</v>
      </c>
      <c r="H31" s="2">
        <f t="shared" si="8"/>
        <v>37.821409717477671</v>
      </c>
      <c r="I31" s="2">
        <f t="shared" si="9"/>
        <v>37.92917016829599</v>
      </c>
      <c r="J31" s="2">
        <f t="shared" si="10"/>
        <v>1.5779087987935366E-2</v>
      </c>
      <c r="K31" s="2">
        <f t="shared" si="11"/>
        <v>38.344949067509759</v>
      </c>
      <c r="L31" s="2">
        <f t="shared" si="12"/>
        <v>17.871634261050929</v>
      </c>
    </row>
    <row r="32" spans="3:12" x14ac:dyDescent="0.25">
      <c r="C32" s="2">
        <f t="shared" si="3"/>
        <v>0.54883462819089823</v>
      </c>
      <c r="D32" s="2">
        <f t="shared" si="4"/>
        <v>0.38420724094881409</v>
      </c>
      <c r="E32" s="2">
        <f t="shared" si="5"/>
        <v>0.58822079302500896</v>
      </c>
      <c r="F32" s="2">
        <f t="shared" si="6"/>
        <v>0.41177920697499104</v>
      </c>
      <c r="G32" s="2">
        <f t="shared" si="7"/>
        <v>38.848052674298742</v>
      </c>
      <c r="H32" s="2">
        <f t="shared" si="8"/>
        <v>38.133674051193886</v>
      </c>
      <c r="I32" s="2">
        <f t="shared" si="9"/>
        <v>38.117061560906009</v>
      </c>
      <c r="J32" s="2">
        <f t="shared" si="10"/>
        <v>1.4201078835631931E-2</v>
      </c>
      <c r="K32" s="2">
        <f t="shared" si="11"/>
        <v>38.668745819544505</v>
      </c>
      <c r="L32" s="2">
        <f t="shared" si="12"/>
        <v>17.682909941647093</v>
      </c>
    </row>
    <row r="33" spans="3:16" x14ac:dyDescent="0.25">
      <c r="C33" s="2">
        <f t="shared" si="3"/>
        <v>0.32330743618201963</v>
      </c>
      <c r="D33" s="2">
        <f t="shared" si="4"/>
        <v>0.50106117353308377</v>
      </c>
      <c r="E33" s="2">
        <f t="shared" si="5"/>
        <v>0.39218795132647355</v>
      </c>
      <c r="F33" s="2">
        <f t="shared" si="6"/>
        <v>0.60781204867352645</v>
      </c>
      <c r="G33" s="2">
        <f t="shared" si="7"/>
        <v>86.004320894796493</v>
      </c>
      <c r="H33" s="2">
        <f t="shared" si="8"/>
        <v>38.732869563148483</v>
      </c>
      <c r="I33" s="2">
        <f t="shared" si="9"/>
        <v>38.664200171392245</v>
      </c>
      <c r="J33" s="2">
        <f t="shared" si="10"/>
        <v>9.5959379914864282E-3</v>
      </c>
      <c r="K33" s="2">
        <f t="shared" si="11"/>
        <v>39.489492301698611</v>
      </c>
      <c r="L33" s="2">
        <f t="shared" si="12"/>
        <v>16.790335089050277</v>
      </c>
    </row>
    <row r="34" spans="3:16" x14ac:dyDescent="0.25">
      <c r="C34" s="2">
        <f t="shared" si="3"/>
        <v>0.14339622641509372</v>
      </c>
      <c r="D34" s="2">
        <f t="shared" si="4"/>
        <v>0.63252184769038722</v>
      </c>
      <c r="E34" s="2">
        <f t="shared" si="5"/>
        <v>0.18480846264653444</v>
      </c>
      <c r="F34" s="2">
        <f t="shared" si="6"/>
        <v>0.8151915373534655</v>
      </c>
      <c r="G34" s="2">
        <f t="shared" si="7"/>
        <v>244.78399678420661</v>
      </c>
      <c r="H34" s="2">
        <f t="shared" si="8"/>
        <v>39.702928505423323</v>
      </c>
      <c r="I34" s="2">
        <f t="shared" si="9"/>
        <v>39.721568889261476</v>
      </c>
      <c r="J34" s="2">
        <f t="shared" si="10"/>
        <v>4.9124416923502917E-3</v>
      </c>
      <c r="K34" s="2">
        <f t="shared" si="11"/>
        <v>40.924056000684352</v>
      </c>
      <c r="L34" s="2">
        <f t="shared" si="12"/>
        <v>12.766359012509685</v>
      </c>
    </row>
    <row r="35" spans="3:16" x14ac:dyDescent="0.25">
      <c r="C35" s="2">
        <f t="shared" si="3"/>
        <v>0</v>
      </c>
      <c r="D35" s="2">
        <f t="shared" si="4"/>
        <v>0.75465043695380785</v>
      </c>
      <c r="E35" s="2">
        <f t="shared" si="5"/>
        <v>0</v>
      </c>
      <c r="F35" s="2">
        <f t="shared" si="6"/>
        <v>1</v>
      </c>
    </row>
    <row r="37" spans="3:16" x14ac:dyDescent="0.25">
      <c r="G37" s="2" t="s">
        <v>27</v>
      </c>
      <c r="I37" s="2" t="s">
        <v>28</v>
      </c>
      <c r="J37" s="2" t="s">
        <v>34</v>
      </c>
      <c r="L37" s="2" t="s">
        <v>35</v>
      </c>
      <c r="M37" s="2" t="s">
        <v>36</v>
      </c>
      <c r="O37" s="2" t="s">
        <v>41</v>
      </c>
      <c r="P37" s="2" t="s">
        <v>42</v>
      </c>
    </row>
    <row r="38" spans="3:16" x14ac:dyDescent="0.25">
      <c r="G38" s="2">
        <v>0.5</v>
      </c>
      <c r="I38" s="2">
        <f>$K$38/(G38^$K$39)+$K$40*G38^$K$41+$K$42</f>
        <v>40.05940800966264</v>
      </c>
      <c r="J38" s="2" t="s">
        <v>29</v>
      </c>
      <c r="K38" s="2">
        <v>3.5610900000000001</v>
      </c>
      <c r="L38" s="2">
        <f>$N$38/G38^$N$39+$N$40/G38^$N$41</f>
        <v>-3.9318687745433127</v>
      </c>
      <c r="M38" s="2" t="s">
        <v>37</v>
      </c>
      <c r="N38" s="2">
        <v>-1.6449</v>
      </c>
      <c r="O38" s="2">
        <f>I38+G38*L38</f>
        <v>38.093473622390981</v>
      </c>
      <c r="P38" s="2">
        <f>18.069-G38^2/55.51*L38</f>
        <v>18.086707929988034</v>
      </c>
    </row>
    <row r="39" spans="3:16" x14ac:dyDescent="0.25">
      <c r="G39" s="2">
        <v>1</v>
      </c>
      <c r="I39" s="2">
        <f t="shared" ref="I39:I102" si="13">$K$38/(G39^$K$39)+$K$40*G39^$K$41+$K$42</f>
        <v>38.941650000000003</v>
      </c>
      <c r="J39" s="2" t="s">
        <v>30</v>
      </c>
      <c r="K39" s="2">
        <v>0.46191300000000002</v>
      </c>
      <c r="L39" s="2">
        <f t="shared" ref="L39:L102" si="14">$N$38/G39^$N$39+$N$40/G39^$N$41</f>
        <v>-1.2907500000000001</v>
      </c>
      <c r="M39" s="2" t="s">
        <v>38</v>
      </c>
      <c r="N39" s="2">
        <v>1.461913</v>
      </c>
      <c r="O39" s="2">
        <f t="shared" ref="O39:O102" si="15">I39+G39*L39</f>
        <v>37.6509</v>
      </c>
      <c r="P39" s="2">
        <f t="shared" ref="P39:P102" si="16">18.069-G39^2/55.51*L39</f>
        <v>18.092252567105024</v>
      </c>
    </row>
    <row r="40" spans="3:16" x14ac:dyDescent="0.25">
      <c r="G40" s="2">
        <v>1.5</v>
      </c>
      <c r="I40" s="2">
        <f t="shared" si="13"/>
        <v>38.484268779777842</v>
      </c>
      <c r="J40" s="2" t="s">
        <v>31</v>
      </c>
      <c r="K40" s="2">
        <v>1.4703599999999999</v>
      </c>
      <c r="L40" s="2">
        <f t="shared" si="14"/>
        <v>-0.64898376136406721</v>
      </c>
      <c r="M40" s="2" t="s">
        <v>39</v>
      </c>
      <c r="N40" s="2">
        <v>0.35415000000000002</v>
      </c>
      <c r="O40" s="2">
        <f t="shared" si="15"/>
        <v>37.510793137731739</v>
      </c>
      <c r="P40" s="2">
        <f t="shared" si="16"/>
        <v>18.095305412773719</v>
      </c>
    </row>
    <row r="41" spans="3:16" x14ac:dyDescent="0.25">
      <c r="G41" s="2">
        <v>2</v>
      </c>
      <c r="I41" s="2">
        <f t="shared" si="13"/>
        <v>38.233150361518042</v>
      </c>
      <c r="J41" s="2" t="s">
        <v>32</v>
      </c>
      <c r="K41" s="2">
        <v>0.24085799999999999</v>
      </c>
      <c r="L41" s="2">
        <f t="shared" si="14"/>
        <v>-0.38786886806729592</v>
      </c>
      <c r="M41" s="2" t="s">
        <v>40</v>
      </c>
      <c r="N41" s="2">
        <v>0.75914199999999998</v>
      </c>
      <c r="O41" s="2">
        <f t="shared" si="15"/>
        <v>37.457412625383448</v>
      </c>
      <c r="P41" s="2">
        <f t="shared" si="16"/>
        <v>18.096949477072044</v>
      </c>
    </row>
    <row r="42" spans="3:16" x14ac:dyDescent="0.25">
      <c r="G42" s="2">
        <v>2.5</v>
      </c>
      <c r="I42" s="2">
        <f t="shared" si="13"/>
        <v>38.075875709285711</v>
      </c>
      <c r="J42" s="2" t="s">
        <v>33</v>
      </c>
      <c r="K42" s="2">
        <v>33.910200000000003</v>
      </c>
      <c r="L42" s="2">
        <f t="shared" si="14"/>
        <v>-0.25426714023817565</v>
      </c>
      <c r="O42" s="2">
        <f t="shared" si="15"/>
        <v>37.440207858690272</v>
      </c>
      <c r="P42" s="2">
        <f t="shared" si="16"/>
        <v>18.097628528670302</v>
      </c>
    </row>
    <row r="43" spans="3:16" x14ac:dyDescent="0.25">
      <c r="G43" s="2">
        <v>3</v>
      </c>
      <c r="I43" s="2">
        <f t="shared" si="13"/>
        <v>37.969814847551973</v>
      </c>
      <c r="L43" s="2">
        <f t="shared" si="14"/>
        <v>-0.17627803839044684</v>
      </c>
      <c r="O43" s="2">
        <f t="shared" si="15"/>
        <v>37.440980732380631</v>
      </c>
      <c r="P43" s="2">
        <f t="shared" si="16"/>
        <v>18.097580478211384</v>
      </c>
    </row>
    <row r="44" spans="3:16" x14ac:dyDescent="0.25">
      <c r="G44" s="2">
        <v>3.5</v>
      </c>
      <c r="I44" s="2">
        <f t="shared" si="13"/>
        <v>37.894937952919435</v>
      </c>
      <c r="L44" s="2">
        <f t="shared" si="14"/>
        <v>-0.12666307871958238</v>
      </c>
      <c r="O44" s="2">
        <f t="shared" si="15"/>
        <v>37.451617177400898</v>
      </c>
      <c r="P44" s="2">
        <f t="shared" si="16"/>
        <v>18.096952129603942</v>
      </c>
    </row>
    <row r="45" spans="3:16" x14ac:dyDescent="0.25">
      <c r="G45" s="2">
        <v>4</v>
      </c>
      <c r="I45" s="2">
        <f t="shared" si="13"/>
        <v>37.840499614034641</v>
      </c>
      <c r="L45" s="2">
        <f t="shared" si="14"/>
        <v>-9.3126428829080343E-2</v>
      </c>
      <c r="O45" s="2">
        <f t="shared" si="15"/>
        <v>37.467993898718319</v>
      </c>
      <c r="P45" s="2">
        <f t="shared" si="16"/>
        <v>18.095842422289053</v>
      </c>
    </row>
    <row r="46" spans="3:16" x14ac:dyDescent="0.25">
      <c r="G46" s="2">
        <v>4.5</v>
      </c>
      <c r="I46" s="2">
        <f t="shared" si="13"/>
        <v>37.800185997365361</v>
      </c>
      <c r="L46" s="2">
        <f t="shared" si="14"/>
        <v>-6.9414155788117035E-2</v>
      </c>
      <c r="O46" s="2">
        <f t="shared" si="15"/>
        <v>37.487822296318832</v>
      </c>
      <c r="P46" s="2">
        <f t="shared" si="16"/>
        <v>18.094322224008454</v>
      </c>
    </row>
    <row r="47" spans="3:16" x14ac:dyDescent="0.25">
      <c r="G47" s="2">
        <v>5</v>
      </c>
      <c r="I47" s="2">
        <f t="shared" si="13"/>
        <v>37.770031602785615</v>
      </c>
      <c r="L47" s="2">
        <f t="shared" si="14"/>
        <v>-5.2056424100216589E-2</v>
      </c>
      <c r="O47" s="2">
        <f t="shared" si="15"/>
        <v>37.509749482284533</v>
      </c>
      <c r="P47" s="2">
        <f t="shared" si="16"/>
        <v>18.092444615429748</v>
      </c>
    </row>
    <row r="48" spans="3:16" x14ac:dyDescent="0.25">
      <c r="G48" s="2">
        <v>5.5</v>
      </c>
      <c r="I48" s="2">
        <f t="shared" si="13"/>
        <v>37.747415540938057</v>
      </c>
      <c r="L48" s="2">
        <f t="shared" si="14"/>
        <v>-3.899598446878394E-2</v>
      </c>
      <c r="O48" s="2">
        <f t="shared" si="15"/>
        <v>37.532937626359747</v>
      </c>
      <c r="P48" s="2">
        <f t="shared" si="16"/>
        <v>18.090250739149354</v>
      </c>
    </row>
    <row r="49" spans="7:16" x14ac:dyDescent="0.25">
      <c r="G49" s="2">
        <v>6</v>
      </c>
      <c r="I49" s="2">
        <f t="shared" si="13"/>
        <v>37.73053432234633</v>
      </c>
      <c r="L49" s="2">
        <f t="shared" si="14"/>
        <v>-2.8947477971282887E-2</v>
      </c>
      <c r="O49" s="2">
        <f t="shared" si="15"/>
        <v>37.556849454518634</v>
      </c>
      <c r="P49" s="2">
        <f t="shared" si="16"/>
        <v>18.087773359880494</v>
      </c>
    </row>
    <row r="50" spans="7:16" x14ac:dyDescent="0.25">
      <c r="G50" s="2">
        <v>6.5</v>
      </c>
      <c r="I50" s="2">
        <f t="shared" si="13"/>
        <v>37.71810566553696</v>
      </c>
      <c r="L50" s="2">
        <f t="shared" si="14"/>
        <v>-2.1072975117038692E-2</v>
      </c>
      <c r="O50" s="2">
        <f t="shared" si="15"/>
        <v>37.581131327276211</v>
      </c>
      <c r="P50" s="2">
        <f t="shared" si="16"/>
        <v>18.085039149679243</v>
      </c>
    </row>
    <row r="51" spans="7:16" x14ac:dyDescent="0.25">
      <c r="G51" s="2">
        <v>7</v>
      </c>
      <c r="I51" s="2">
        <f t="shared" si="13"/>
        <v>37.709192856534088</v>
      </c>
      <c r="L51" s="2">
        <f t="shared" si="14"/>
        <v>-1.4806690782849422E-2</v>
      </c>
      <c r="O51" s="2">
        <f t="shared" si="15"/>
        <v>37.605546021054145</v>
      </c>
      <c r="P51" s="2">
        <f t="shared" si="16"/>
        <v>18.082070218849928</v>
      </c>
    </row>
    <row r="52" spans="7:16" x14ac:dyDescent="0.25">
      <c r="G52" s="2">
        <v>7.5</v>
      </c>
      <c r="I52" s="2">
        <f t="shared" si="13"/>
        <v>37.703095865850266</v>
      </c>
      <c r="L52" s="2">
        <f t="shared" si="14"/>
        <v>-9.7551332313866174E-3</v>
      </c>
      <c r="O52" s="2">
        <f t="shared" si="15"/>
        <v>37.629932366614867</v>
      </c>
      <c r="P52" s="2">
        <f t="shared" si="16"/>
        <v>18.078885178242938</v>
      </c>
    </row>
    <row r="53" spans="7:16" x14ac:dyDescent="0.25">
      <c r="G53" s="2">
        <v>8</v>
      </c>
      <c r="I53" s="2">
        <f t="shared" si="13"/>
        <v>37.699281293106694</v>
      </c>
      <c r="L53" s="2">
        <f t="shared" si="14"/>
        <v>-5.6376462891681717E-3</v>
      </c>
      <c r="O53" s="2">
        <f t="shared" si="15"/>
        <v>37.654180122793349</v>
      </c>
      <c r="P53" s="2">
        <f t="shared" si="16"/>
        <v>18.075499898441844</v>
      </c>
    </row>
    <row r="54" spans="7:16" x14ac:dyDescent="0.25">
      <c r="G54" s="2">
        <v>8.5</v>
      </c>
      <c r="I54" s="2">
        <f t="shared" si="13"/>
        <v>37.697335846119138</v>
      </c>
      <c r="L54" s="2">
        <f t="shared" si="14"/>
        <v>-2.2496463611769019E-3</v>
      </c>
      <c r="O54" s="2">
        <f t="shared" si="15"/>
        <v>37.678213852049133</v>
      </c>
      <c r="P54" s="2">
        <f t="shared" si="16"/>
        <v>18.071928066106917</v>
      </c>
    </row>
    <row r="55" spans="7:16" x14ac:dyDescent="0.25">
      <c r="G55" s="2">
        <v>9</v>
      </c>
      <c r="I55" s="2">
        <f t="shared" si="13"/>
        <v>37.696934596174302</v>
      </c>
      <c r="L55" s="2">
        <f t="shared" si="14"/>
        <v>5.6085619933342323E-4</v>
      </c>
      <c r="O55" s="2">
        <f t="shared" si="15"/>
        <v>37.7019823019683</v>
      </c>
      <c r="P55" s="2">
        <f t="shared" si="16"/>
        <v>18.06818160057384</v>
      </c>
    </row>
    <row r="56" spans="7:16" x14ac:dyDescent="0.25">
      <c r="G56" s="2">
        <v>9.5</v>
      </c>
      <c r="I56" s="2">
        <f t="shared" si="13"/>
        <v>37.69781879718159</v>
      </c>
      <c r="L56" s="2">
        <f t="shared" si="14"/>
        <v>2.9086798809369596E-3</v>
      </c>
      <c r="O56" s="2">
        <f t="shared" si="15"/>
        <v>37.725451256050491</v>
      </c>
      <c r="P56" s="2">
        <f t="shared" si="16"/>
        <v>18.064270971730235</v>
      </c>
    </row>
    <row r="57" spans="7:16" x14ac:dyDescent="0.25">
      <c r="G57" s="2">
        <v>10</v>
      </c>
      <c r="I57" s="2">
        <f t="shared" si="13"/>
        <v>37.69978006164888</v>
      </c>
      <c r="L57" s="2">
        <f t="shared" si="14"/>
        <v>4.8818565901600011E-3</v>
      </c>
      <c r="O57" s="2">
        <f t="shared" si="15"/>
        <v>37.748598627550479</v>
      </c>
      <c r="P57" s="2">
        <f t="shared" si="16"/>
        <v>18.060205446603927</v>
      </c>
    </row>
    <row r="58" spans="7:16" x14ac:dyDescent="0.25">
      <c r="G58" s="2">
        <v>10.5</v>
      </c>
      <c r="I58" s="2">
        <f t="shared" si="13"/>
        <v>37.702648861865185</v>
      </c>
      <c r="L58" s="2">
        <f t="shared" si="14"/>
        <v>6.548778545523555E-3</v>
      </c>
      <c r="O58" s="2">
        <f t="shared" si="15"/>
        <v>37.771411036593186</v>
      </c>
      <c r="P58" s="2">
        <f t="shared" si="16"/>
        <v>18.055993283468851</v>
      </c>
    </row>
    <row r="59" spans="7:16" x14ac:dyDescent="0.25">
      <c r="G59" s="2">
        <v>11</v>
      </c>
      <c r="I59" s="2">
        <f t="shared" si="13"/>
        <v>37.706286035731708</v>
      </c>
      <c r="L59" s="2">
        <f t="shared" si="14"/>
        <v>7.9632138210500789E-3</v>
      </c>
      <c r="O59" s="2">
        <f t="shared" si="15"/>
        <v>37.793881387763257</v>
      </c>
      <c r="P59" s="2">
        <f t="shared" si="16"/>
        <v>18.051641886644802</v>
      </c>
    </row>
    <row r="60" spans="7:16" x14ac:dyDescent="0.25">
      <c r="G60" s="2">
        <v>11.5</v>
      </c>
      <c r="I60" s="2">
        <f t="shared" si="13"/>
        <v>37.710576418985013</v>
      </c>
      <c r="L60" s="2">
        <f t="shared" si="14"/>
        <v>9.1678883006433634E-3</v>
      </c>
      <c r="O60" s="2">
        <f t="shared" si="15"/>
        <v>37.816007134442415</v>
      </c>
      <c r="P60" s="2">
        <f t="shared" si="16"/>
        <v>18.047157931404069</v>
      </c>
    </row>
    <row r="61" spans="7:16" x14ac:dyDescent="0.25">
      <c r="G61" s="2">
        <v>12</v>
      </c>
      <c r="I61" s="2">
        <f t="shared" si="13"/>
        <v>37.715424007606977</v>
      </c>
      <c r="L61" s="2">
        <f t="shared" si="14"/>
        <v>1.0197084526996428E-2</v>
      </c>
      <c r="O61" s="2">
        <f t="shared" si="15"/>
        <v>37.837789021930931</v>
      </c>
      <c r="P61" s="2">
        <f t="shared" si="16"/>
        <v>18.042547465828005</v>
      </c>
    </row>
    <row r="62" spans="7:16" x14ac:dyDescent="0.25">
      <c r="G62" s="2">
        <v>12.5</v>
      </c>
      <c r="I62" s="2">
        <f t="shared" si="13"/>
        <v>37.720748238134064</v>
      </c>
      <c r="L62" s="2">
        <f t="shared" si="14"/>
        <v>1.1078554470714319E-2</v>
      </c>
      <c r="O62" s="2">
        <f t="shared" si="15"/>
        <v>37.859230169017991</v>
      </c>
      <c r="P62" s="2">
        <f t="shared" si="16"/>
        <v>18.03781599466674</v>
      </c>
    </row>
    <row r="63" spans="7:16" x14ac:dyDescent="0.25">
      <c r="G63" s="2">
        <v>13</v>
      </c>
      <c r="I63" s="2">
        <f t="shared" si="13"/>
        <v>37.726481095945978</v>
      </c>
      <c r="L63" s="2">
        <f t="shared" si="14"/>
        <v>1.1834945832611729E-2</v>
      </c>
      <c r="O63" s="2">
        <f t="shared" si="15"/>
        <v>37.880335391769933</v>
      </c>
      <c r="P63" s="2">
        <f t="shared" si="16"/>
        <v>18.032968548987363</v>
      </c>
    </row>
    <row r="64" spans="7:16" x14ac:dyDescent="0.25">
      <c r="G64" s="2">
        <v>13.5</v>
      </c>
      <c r="I64" s="2">
        <f t="shared" si="13"/>
        <v>37.732564844529882</v>
      </c>
      <c r="L64" s="2">
        <f t="shared" si="14"/>
        <v>1.2484878374552366E-2</v>
      </c>
      <c r="O64" s="2">
        <f t="shared" si="15"/>
        <v>37.901110702586337</v>
      </c>
      <c r="P64" s="2">
        <f t="shared" si="16"/>
        <v>18.028009744482755</v>
      </c>
    </row>
    <row r="65" spans="7:16" x14ac:dyDescent="0.25">
      <c r="G65" s="2">
        <v>14</v>
      </c>
      <c r="I65" s="2">
        <f t="shared" si="13"/>
        <v>37.738950225845102</v>
      </c>
      <c r="L65" s="2">
        <f t="shared" si="14"/>
        <v>1.3043765106122755E-2</v>
      </c>
      <c r="O65" s="2">
        <f t="shared" si="15"/>
        <v>37.921562937330819</v>
      </c>
      <c r="P65" s="2">
        <f t="shared" si="16"/>
        <v>18.022943830646728</v>
      </c>
    </row>
    <row r="66" spans="7:16" x14ac:dyDescent="0.25">
      <c r="G66" s="2">
        <v>14.5</v>
      </c>
      <c r="I66" s="2">
        <f t="shared" si="13"/>
        <v>37.745595021878067</v>
      </c>
      <c r="L66" s="2">
        <f t="shared" si="14"/>
        <v>1.3524445171943289E-2</v>
      </c>
      <c r="O66" s="2">
        <f t="shared" si="15"/>
        <v>37.941699476871243</v>
      </c>
      <c r="P66" s="2">
        <f t="shared" si="16"/>
        <v>18.017774732527453</v>
      </c>
    </row>
    <row r="67" spans="7:16" x14ac:dyDescent="0.25">
      <c r="G67" s="2">
        <v>15</v>
      </c>
      <c r="I67" s="2">
        <f t="shared" si="13"/>
        <v>37.752462895830533</v>
      </c>
      <c r="L67" s="2">
        <f t="shared" si="14"/>
        <v>1.3937676194876791E-2</v>
      </c>
      <c r="O67" s="2">
        <f t="shared" si="15"/>
        <v>37.961528038753684</v>
      </c>
      <c r="P67" s="2">
        <f t="shared" si="16"/>
        <v>18.012506086401597</v>
      </c>
    </row>
    <row r="68" spans="7:16" x14ac:dyDescent="0.25">
      <c r="G68" s="2">
        <v>15.5</v>
      </c>
      <c r="I68" s="2">
        <f t="shared" si="13"/>
        <v>37.75952245176039</v>
      </c>
      <c r="L68" s="2">
        <f t="shared" si="14"/>
        <v>1.4292520617475518E-2</v>
      </c>
      <c r="O68" s="2">
        <f t="shared" si="15"/>
        <v>37.981056521331261</v>
      </c>
      <c r="P68" s="2">
        <f t="shared" si="16"/>
        <v>18.007141270431479</v>
      </c>
    </row>
    <row r="69" spans="7:16" x14ac:dyDescent="0.25">
      <c r="G69" s="2">
        <v>16</v>
      </c>
      <c r="I69" s="2">
        <f t="shared" si="13"/>
        <v>37.766746466314615</v>
      </c>
      <c r="L69" s="2">
        <f t="shared" si="14"/>
        <v>1.4596651315193217E-2</v>
      </c>
      <c r="O69" s="2">
        <f t="shared" si="15"/>
        <v>38.000292887357709</v>
      </c>
      <c r="P69" s="2">
        <f t="shared" si="16"/>
        <v>18.001683431153133</v>
      </c>
    </row>
    <row r="70" spans="7:16" x14ac:dyDescent="0.25">
      <c r="G70" s="2">
        <v>16.5</v>
      </c>
      <c r="I70" s="2">
        <f t="shared" si="13"/>
        <v>37.774111257092684</v>
      </c>
      <c r="L70" s="2">
        <f t="shared" si="14"/>
        <v>1.4856595171471757E-2</v>
      </c>
      <c r="O70" s="2">
        <f t="shared" si="15"/>
        <v>38.019245077421971</v>
      </c>
      <c r="P70" s="2">
        <f t="shared" si="16"/>
        <v>17.996135506477515</v>
      </c>
    </row>
    <row r="71" spans="7:16" x14ac:dyDescent="0.25">
      <c r="G71" s="2">
        <v>17</v>
      </c>
      <c r="I71" s="2">
        <f t="shared" si="13"/>
        <v>37.7815961602778</v>
      </c>
      <c r="L71" s="2">
        <f t="shared" si="14"/>
        <v>1.5077928574341197E-2</v>
      </c>
      <c r="O71" s="2">
        <f t="shared" si="15"/>
        <v>38.037920946041602</v>
      </c>
      <c r="P71" s="2">
        <f t="shared" si="16"/>
        <v>17.990500245757797</v>
      </c>
    </row>
    <row r="72" spans="7:16" x14ac:dyDescent="0.25">
      <c r="G72" s="2">
        <v>17.5</v>
      </c>
      <c r="I72" s="2">
        <f t="shared" si="13"/>
        <v>37.789183096248863</v>
      </c>
      <c r="L72" s="2">
        <f t="shared" si="14"/>
        <v>1.5265435358237347E-2</v>
      </c>
      <c r="O72" s="2">
        <f t="shared" si="15"/>
        <v>38.056328215018013</v>
      </c>
      <c r="P72" s="2">
        <f t="shared" si="16"/>
        <v>17.984780227374163</v>
      </c>
    </row>
    <row r="73" spans="7:16" x14ac:dyDescent="0.25">
      <c r="G73" s="2">
        <v>18</v>
      </c>
      <c r="I73" s="2">
        <f t="shared" si="13"/>
        <v>37.796856206486119</v>
      </c>
      <c r="L73" s="2">
        <f t="shared" si="14"/>
        <v>1.5423235193765004E-2</v>
      </c>
      <c r="O73" s="2">
        <f t="shared" si="15"/>
        <v>38.074474439973891</v>
      </c>
      <c r="P73" s="2">
        <f t="shared" si="16"/>
        <v>17.978977874206812</v>
      </c>
    </row>
    <row r="74" spans="7:16" x14ac:dyDescent="0.25">
      <c r="G74" s="2">
        <v>18.5</v>
      </c>
      <c r="I74" s="2">
        <f t="shared" si="13"/>
        <v>37.804601548594931</v>
      </c>
      <c r="L74" s="2">
        <f t="shared" si="14"/>
        <v>1.5554888560899215E-2</v>
      </c>
      <c r="O74" s="2">
        <f t="shared" si="15"/>
        <v>38.09236698697157</v>
      </c>
      <c r="P74" s="2">
        <f t="shared" si="16"/>
        <v>17.973095467303768</v>
      </c>
    </row>
    <row r="75" spans="7:16" x14ac:dyDescent="0.25">
      <c r="G75" s="2">
        <v>19</v>
      </c>
      <c r="I75" s="2">
        <f t="shared" si="13"/>
        <v>37.812406838974432</v>
      </c>
      <c r="L75" s="2">
        <f t="shared" si="14"/>
        <v>1.5663483045755492E-2</v>
      </c>
      <c r="O75" s="2">
        <f t="shared" si="15"/>
        <v>38.110013016843787</v>
      </c>
      <c r="P75" s="2">
        <f t="shared" si="16"/>
        <v>17.967135157998239</v>
      </c>
    </row>
    <row r="76" spans="7:16" x14ac:dyDescent="0.25">
      <c r="G76" s="2">
        <v>19.5</v>
      </c>
      <c r="I76" s="2">
        <f t="shared" si="13"/>
        <v>37.820261234752842</v>
      </c>
      <c r="L76" s="2">
        <f t="shared" si="14"/>
        <v>1.5751704649577623E-2</v>
      </c>
      <c r="O76" s="2">
        <f t="shared" si="15"/>
        <v>38.127419475419607</v>
      </c>
      <c r="P76" s="2">
        <f t="shared" si="16"/>
        <v>17.96109897868849</v>
      </c>
    </row>
    <row r="77" spans="7:16" x14ac:dyDescent="0.25">
      <c r="G77" s="2">
        <v>20</v>
      </c>
      <c r="I77" s="2">
        <f t="shared" si="13"/>
        <v>37.828155148246928</v>
      </c>
      <c r="L77" s="2">
        <f t="shared" si="14"/>
        <v>1.582189699997608E-2</v>
      </c>
      <c r="O77" s="2">
        <f t="shared" si="15"/>
        <v>38.144593088246452</v>
      </c>
      <c r="P77" s="2">
        <f t="shared" si="16"/>
        <v>17.954988852459188</v>
      </c>
    </row>
    <row r="78" spans="7:16" x14ac:dyDescent="0.25">
      <c r="G78" s="2">
        <v>20.5</v>
      </c>
      <c r="I78" s="2">
        <f t="shared" si="13"/>
        <v>37.836080088488558</v>
      </c>
      <c r="L78" s="2">
        <f t="shared" si="14"/>
        <v>1.5876110743364858E-2</v>
      </c>
      <c r="O78" s="2">
        <f t="shared" si="15"/>
        <v>38.161540358727535</v>
      </c>
      <c r="P78" s="2">
        <f t="shared" si="16"/>
        <v>17.948806601695207</v>
      </c>
    </row>
    <row r="79" spans="7:16" x14ac:dyDescent="0.25">
      <c r="G79" s="2">
        <v>21</v>
      </c>
      <c r="I79" s="2">
        <f t="shared" si="13"/>
        <v>37.844028525378242</v>
      </c>
      <c r="L79" s="2">
        <f t="shared" si="14"/>
        <v>1.5916144926654104E-2</v>
      </c>
      <c r="O79" s="2">
        <f t="shared" si="15"/>
        <v>38.178267568837981</v>
      </c>
      <c r="P79" s="2">
        <f t="shared" si="16"/>
        <v>17.942553955815988</v>
      </c>
    </row>
    <row r="80" spans="7:16" x14ac:dyDescent="0.25">
      <c r="G80" s="2">
        <v>21.5</v>
      </c>
      <c r="I80" s="2">
        <f t="shared" si="13"/>
        <v>37.851993772834099</v>
      </c>
      <c r="L80" s="2">
        <f t="shared" si="14"/>
        <v>1.5943581810973016E-2</v>
      </c>
      <c r="O80" s="2">
        <f t="shared" si="15"/>
        <v>38.194780781770021</v>
      </c>
      <c r="P80" s="2">
        <f t="shared" si="16"/>
        <v>17.936232558239553</v>
      </c>
    </row>
    <row r="81" spans="7:16" x14ac:dyDescent="0.25">
      <c r="G81" s="2">
        <v>22</v>
      </c>
      <c r="I81" s="2">
        <f t="shared" si="13"/>
        <v>37.859969887952275</v>
      </c>
      <c r="L81" s="2">
        <f t="shared" si="14"/>
        <v>1.5959816275041123E-2</v>
      </c>
      <c r="O81" s="2">
        <f t="shared" si="15"/>
        <v>38.211085846003179</v>
      </c>
      <c r="P81" s="2">
        <f t="shared" si="16"/>
        <v>17.929843972669431</v>
      </c>
    </row>
    <row r="82" spans="7:16" x14ac:dyDescent="0.25">
      <c r="G82" s="2">
        <v>22.5</v>
      </c>
      <c r="I82" s="2">
        <f t="shared" si="13"/>
        <v>37.867951583715211</v>
      </c>
      <c r="L82" s="2">
        <f t="shared" si="14"/>
        <v>1.5966080741862211E-2</v>
      </c>
      <c r="O82" s="2">
        <f t="shared" si="15"/>
        <v>38.227188400407108</v>
      </c>
      <c r="P82" s="2">
        <f t="shared" si="16"/>
        <v>17.923389688784582</v>
      </c>
    </row>
    <row r="83" spans="7:16" x14ac:dyDescent="0.25">
      <c r="G83" s="2">
        <v>23</v>
      </c>
      <c r="I83" s="2">
        <f t="shared" si="13"/>
        <v>37.875934153205108</v>
      </c>
      <c r="L83" s="2">
        <f t="shared" si="14"/>
        <v>1.5963466385535304E-2</v>
      </c>
      <c r="O83" s="2">
        <f t="shared" si="15"/>
        <v>38.243093880072422</v>
      </c>
      <c r="P83" s="2">
        <f t="shared" si="16"/>
        <v>17.9168711274014</v>
      </c>
    </row>
    <row r="84" spans="7:16" x14ac:dyDescent="0.25">
      <c r="G84" s="2">
        <v>23.5</v>
      </c>
      <c r="I84" s="2">
        <f t="shared" si="13"/>
        <v>37.883913403621968</v>
      </c>
      <c r="L84" s="2">
        <f t="shared" si="14"/>
        <v>1.5952941234511943E-2</v>
      </c>
      <c r="O84" s="2">
        <f t="shared" si="15"/>
        <v>38.258807522632999</v>
      </c>
      <c r="P84" s="2">
        <f t="shared" si="16"/>
        <v>17.910289645167371</v>
      </c>
    </row>
    <row r="85" spans="7:16" x14ac:dyDescent="0.25">
      <c r="G85" s="2">
        <v>24</v>
      </c>
      <c r="I85" s="2">
        <f t="shared" si="13"/>
        <v>37.891885598684517</v>
      </c>
      <c r="L85" s="2">
        <f t="shared" si="14"/>
        <v>1.5935365675500253E-2</v>
      </c>
      <c r="O85" s="2">
        <f t="shared" si="15"/>
        <v>38.274334374896526</v>
      </c>
      <c r="P85" s="2">
        <f t="shared" si="16"/>
        <v>17.90364653883826</v>
      </c>
    </row>
    <row r="86" spans="7:16" x14ac:dyDescent="0.25">
      <c r="G86" s="2">
        <v>24.5</v>
      </c>
      <c r="I86" s="2">
        <f t="shared" si="13"/>
        <v>37.899847408221433</v>
      </c>
      <c r="L86" s="2">
        <f t="shared" si="14"/>
        <v>1.5911505772265938E-2</v>
      </c>
      <c r="O86" s="2">
        <f t="shared" si="15"/>
        <v>38.289679299641946</v>
      </c>
      <c r="P86" s="2">
        <f t="shared" si="16"/>
        <v>17.896943049183882</v>
      </c>
    </row>
    <row r="87" spans="7:16" x14ac:dyDescent="0.25">
      <c r="G87" s="2">
        <v>25</v>
      </c>
      <c r="I87" s="2">
        <f t="shared" si="13"/>
        <v>37.907795863948209</v>
      </c>
      <c r="L87" s="2">
        <f t="shared" si="14"/>
        <v>1.5882044741078984E-2</v>
      </c>
      <c r="O87" s="2">
        <f t="shared" si="15"/>
        <v>38.304846982475183</v>
      </c>
      <c r="P87" s="2">
        <f t="shared" si="16"/>
        <v>17.8901803645618</v>
      </c>
    </row>
    <row r="88" spans="7:16" x14ac:dyDescent="0.25">
      <c r="G88" s="2">
        <v>25.5</v>
      </c>
      <c r="I88" s="2">
        <f t="shared" si="13"/>
        <v>37.915728320581081</v>
      </c>
      <c r="L88" s="2">
        <f t="shared" si="14"/>
        <v>1.5847592865853868E-2</v>
      </c>
      <c r="O88" s="2">
        <f t="shared" si="15"/>
        <v>38.319841938660353</v>
      </c>
      <c r="P88" s="2">
        <f t="shared" si="16"/>
        <v>17.883359624193449</v>
      </c>
    </row>
    <row r="89" spans="7:16" x14ac:dyDescent="0.25">
      <c r="G89" s="2">
        <v>26</v>
      </c>
      <c r="I89" s="2">
        <f t="shared" si="13"/>
        <v>37.923642421568509</v>
      </c>
      <c r="L89" s="2">
        <f t="shared" si="14"/>
        <v>1.580869608829755E-2</v>
      </c>
      <c r="O89" s="2">
        <f t="shared" si="15"/>
        <v>38.334668519864245</v>
      </c>
      <c r="P89" s="2">
        <f t="shared" si="16"/>
        <v>17.876481921172957</v>
      </c>
    </row>
    <row r="90" spans="7:16" x14ac:dyDescent="0.25">
      <c r="G90" s="2">
        <v>26.5</v>
      </c>
      <c r="I90" s="2">
        <f t="shared" si="13"/>
        <v>37.931536068828038</v>
      </c>
      <c r="L90" s="2">
        <f t="shared" si="14"/>
        <v>1.5765843469403178E-2</v>
      </c>
      <c r="O90" s="2">
        <f t="shared" si="15"/>
        <v>38.349330920767223</v>
      </c>
      <c r="P90" s="2">
        <f t="shared" si="16"/>
        <v>17.869548305235302</v>
      </c>
    </row>
    <row r="91" spans="7:16" x14ac:dyDescent="0.25">
      <c r="G91" s="2">
        <v>27</v>
      </c>
      <c r="I91" s="2">
        <f t="shared" si="13"/>
        <v>37.939407395966775</v>
      </c>
      <c r="L91" s="2">
        <f t="shared" si="14"/>
        <v>1.5719473686675388E-2</v>
      </c>
      <c r="O91" s="2">
        <f t="shared" si="15"/>
        <v>38.363833185507012</v>
      </c>
      <c r="P91" s="2">
        <f t="shared" si="16"/>
        <v>17.862559785307397</v>
      </c>
    </row>
    <row r="92" spans="7:16" x14ac:dyDescent="0.25">
      <c r="G92" s="2">
        <v>27.5</v>
      </c>
      <c r="I92" s="2">
        <f t="shared" si="13"/>
        <v>37.947254744538654</v>
      </c>
      <c r="L92" s="2">
        <f t="shared" si="14"/>
        <v>1.5669980705178853E-2</v>
      </c>
      <c r="O92" s="2">
        <f t="shared" si="15"/>
        <v>38.37817921393107</v>
      </c>
      <c r="P92" s="2">
        <f t="shared" si="16"/>
        <v>17.855517331862881</v>
      </c>
    </row>
    <row r="93" spans="7:16" x14ac:dyDescent="0.25">
      <c r="G93" s="2">
        <v>28</v>
      </c>
      <c r="I93" s="2">
        <f t="shared" si="13"/>
        <v>37.955076642955419</v>
      </c>
      <c r="L93" s="2">
        <f t="shared" si="14"/>
        <v>1.5617718738785003E-2</v>
      </c>
      <c r="O93" s="2">
        <f t="shared" si="15"/>
        <v>38.392372767641398</v>
      </c>
      <c r="P93" s="2">
        <f t="shared" si="16"/>
        <v>17.848421879099128</v>
      </c>
    </row>
    <row r="94" spans="7:16" x14ac:dyDescent="0.25">
      <c r="G94" s="2">
        <v>28.5</v>
      </c>
      <c r="I94" s="2">
        <f t="shared" si="13"/>
        <v>37.962871787721603</v>
      </c>
      <c r="L94" s="2">
        <f t="shared" si="14"/>
        <v>1.5563006599991342E-2</v>
      </c>
      <c r="O94" s="2">
        <f t="shared" si="15"/>
        <v>38.406417475821357</v>
      </c>
      <c r="P94" s="2">
        <f t="shared" si="16"/>
        <v>17.841274326952927</v>
      </c>
    </row>
    <row r="95" spans="7:16" x14ac:dyDescent="0.25">
      <c r="G95" s="2">
        <v>29</v>
      </c>
      <c r="I95" s="2">
        <f t="shared" si="13"/>
        <v>37.970639026709357</v>
      </c>
      <c r="L95" s="2">
        <f t="shared" si="14"/>
        <v>1.550613152171809E-2</v>
      </c>
      <c r="O95" s="2">
        <f t="shared" si="15"/>
        <v>38.420316840839185</v>
      </c>
      <c r="P95" s="2">
        <f t="shared" si="16"/>
        <v>17.834075542969465</v>
      </c>
    </row>
    <row r="96" spans="7:16" x14ac:dyDescent="0.25">
      <c r="G96" s="2">
        <v>29.5</v>
      </c>
      <c r="I96" s="2">
        <f t="shared" si="13"/>
        <v>37.978377344227084</v>
      </c>
      <c r="L96" s="2">
        <f t="shared" si="14"/>
        <v>1.544735252199634E-2</v>
      </c>
      <c r="O96" s="2">
        <f t="shared" si="15"/>
        <v>38.434074243625979</v>
      </c>
      <c r="P96" s="2">
        <f t="shared" si="16"/>
        <v>17.8268263640377</v>
      </c>
    </row>
    <row r="97" spans="7:16" x14ac:dyDescent="0.25">
      <c r="G97" s="2">
        <v>30</v>
      </c>
      <c r="I97" s="2">
        <f t="shared" si="13"/>
        <v>37.986085847669081</v>
      </c>
      <c r="L97" s="2">
        <f t="shared" si="14"/>
        <v>1.5386903372007545E-2</v>
      </c>
      <c r="O97" s="2">
        <f t="shared" si="15"/>
        <v>38.447692948829307</v>
      </c>
      <c r="P97" s="2">
        <f t="shared" si="16"/>
        <v>17.819527598003841</v>
      </c>
    </row>
    <row r="98" spans="7:16" x14ac:dyDescent="0.25">
      <c r="G98" s="2">
        <v>30.5</v>
      </c>
      <c r="I98" s="2">
        <f t="shared" si="13"/>
        <v>37.993763755560948</v>
      </c>
      <c r="L98" s="2">
        <f t="shared" si="14"/>
        <v>1.5324995219157185E-2</v>
      </c>
      <c r="O98" s="2">
        <f t="shared" si="15"/>
        <v>38.461176109745246</v>
      </c>
      <c r="P98" s="2">
        <f t="shared" si="16"/>
        <v>17.812180025173465</v>
      </c>
    </row>
    <row r="99" spans="7:16" x14ac:dyDescent="0.25">
      <c r="G99" s="2">
        <v>31</v>
      </c>
      <c r="I99" s="2">
        <f t="shared" si="13"/>
        <v>38.001410386839659</v>
      </c>
      <c r="L99" s="2">
        <f t="shared" si="14"/>
        <v>1.5261818909475791E-2</v>
      </c>
      <c r="O99" s="2">
        <f t="shared" si="15"/>
        <v>38.474526773033411</v>
      </c>
      <c r="P99" s="2">
        <f t="shared" si="16"/>
        <v>17.80478439971165</v>
      </c>
    </row>
    <row r="100" spans="7:16" x14ac:dyDescent="0.25">
      <c r="G100" s="2">
        <v>31.5</v>
      </c>
      <c r="I100" s="2">
        <f t="shared" si="13"/>
        <v>38.009025151227803</v>
      </c>
      <c r="L100" s="2">
        <f t="shared" si="14"/>
        <v>1.519754704740015E-2</v>
      </c>
      <c r="O100" s="2">
        <f t="shared" si="15"/>
        <v>38.487747883220905</v>
      </c>
      <c r="P100" s="2">
        <f t="shared" si="16"/>
        <v>17.797341450949688</v>
      </c>
    </row>
    <row r="101" spans="7:16" x14ac:dyDescent="0.25">
      <c r="G101" s="2">
        <v>32</v>
      </c>
      <c r="I101" s="2">
        <f t="shared" si="13"/>
        <v>38.016607540578974</v>
      </c>
      <c r="L101" s="2">
        <f t="shared" si="14"/>
        <v>1.513233582570548E-2</v>
      </c>
      <c r="O101" s="2">
        <f t="shared" si="15"/>
        <v>38.500842287001547</v>
      </c>
      <c r="P101" s="2">
        <f t="shared" si="16"/>
        <v>17.789851884605973</v>
      </c>
    </row>
    <row r="102" spans="7:16" x14ac:dyDescent="0.25">
      <c r="G102" s="2">
        <v>32.5</v>
      </c>
      <c r="I102" s="2">
        <f t="shared" si="13"/>
        <v>38.024157121086624</v>
      </c>
      <c r="L102" s="2">
        <f t="shared" si="14"/>
        <v>1.5066326653873486E-2</v>
      </c>
      <c r="O102" s="2">
        <f t="shared" si="15"/>
        <v>38.51381273733751</v>
      </c>
      <c r="P102" s="2">
        <f t="shared" si="16"/>
        <v>17.782316383928052</v>
      </c>
    </row>
    <row r="103" spans="7:16" x14ac:dyDescent="0.25">
      <c r="G103" s="2">
        <v>33</v>
      </c>
      <c r="I103" s="2">
        <f t="shared" ref="I103:I166" si="17">$K$38/(G103^$K$39)+$K$40*G103^$K$41+$K$42</f>
        <v>38.031673526261983</v>
      </c>
      <c r="L103" s="2">
        <f t="shared" ref="L103:L166" si="18">$N$38/G103^$N$39+$N$40/G103^$N$41</f>
        <v>1.4999647609365577E-2</v>
      </c>
      <c r="O103" s="2">
        <f t="shared" ref="O103:O166" si="19">I103+G103*L103</f>
        <v>38.526661897371049</v>
      </c>
      <c r="P103" s="2">
        <f t="shared" ref="P103:P166" si="20">18.069-G103^2/55.51*L103</f>
        <v>17.77473561076204</v>
      </c>
    </row>
    <row r="104" spans="7:16" x14ac:dyDescent="0.25">
      <c r="G104" s="2">
        <v>33.5</v>
      </c>
      <c r="I104" s="2">
        <f t="shared" si="17"/>
        <v>38.039156450597773</v>
      </c>
      <c r="L104" s="2">
        <f t="shared" si="18"/>
        <v>1.4932414733013738E-2</v>
      </c>
      <c r="O104" s="2">
        <f t="shared" si="19"/>
        <v>38.539392344153732</v>
      </c>
      <c r="P104" s="2">
        <f t="shared" si="20"/>
        <v>17.767110206555131</v>
      </c>
    </row>
    <row r="105" spans="7:16" x14ac:dyDescent="0.25">
      <c r="G105" s="2">
        <v>34</v>
      </c>
      <c r="I105" s="2">
        <f t="shared" si="17"/>
        <v>38.046605643844551</v>
      </c>
      <c r="L105" s="2">
        <f t="shared" si="18"/>
        <v>1.4864733186957198E-2</v>
      </c>
      <c r="O105" s="2">
        <f t="shared" si="19"/>
        <v>38.552006572201094</v>
      </c>
      <c r="P105" s="2">
        <f t="shared" si="20"/>
        <v>17.759440793296296</v>
      </c>
    </row>
    <row r="106" spans="7:16" x14ac:dyDescent="0.25">
      <c r="G106" s="2">
        <v>34.5</v>
      </c>
      <c r="I106" s="2">
        <f t="shared" si="17"/>
        <v>38.05402090583511</v>
      </c>
      <c r="L106" s="2">
        <f t="shared" si="18"/>
        <v>1.4796698291165852E-2</v>
      </c>
      <c r="O106" s="2">
        <f t="shared" si="19"/>
        <v>38.564506996880333</v>
      </c>
      <c r="P106" s="2">
        <f t="shared" si="20"/>
        <v>17.751727974399923</v>
      </c>
    </row>
    <row r="107" spans="7:16" x14ac:dyDescent="0.25">
      <c r="G107" s="2">
        <v>35</v>
      </c>
      <c r="I107" s="2">
        <f t="shared" si="17"/>
        <v>38.061402081799727</v>
      </c>
      <c r="L107" s="2">
        <f t="shared" si="18"/>
        <v>1.4728396452541495E-2</v>
      </c>
      <c r="O107" s="2">
        <f t="shared" si="19"/>
        <v>38.576895957638676</v>
      </c>
      <c r="P107" s="2">
        <f t="shared" si="20"/>
        <v>17.743972335536601</v>
      </c>
    </row>
    <row r="108" spans="7:16" x14ac:dyDescent="0.25">
      <c r="G108" s="2">
        <v>35.5</v>
      </c>
      <c r="I108" s="2">
        <f t="shared" si="17"/>
        <v>38.068749058121647</v>
      </c>
      <c r="L108" s="2">
        <f t="shared" si="18"/>
        <v>1.465990599882205E-2</v>
      </c>
      <c r="O108" s="2">
        <f t="shared" si="19"/>
        <v>38.589175721079826</v>
      </c>
      <c r="P108" s="2">
        <f t="shared" si="20"/>
        <v>17.73617444541496</v>
      </c>
    </row>
    <row r="109" spans="7:16" x14ac:dyDescent="0.25">
      <c r="G109" s="2">
        <v>36</v>
      </c>
      <c r="I109" s="2">
        <f t="shared" si="17"/>
        <v>38.076061758488109</v>
      </c>
      <c r="L109" s="2">
        <f t="shared" si="18"/>
        <v>1.4591297927991373E-2</v>
      </c>
      <c r="O109" s="2">
        <f t="shared" si="19"/>
        <v>38.601348483895798</v>
      </c>
      <c r="P109" s="2">
        <f t="shared" si="20"/>
        <v>17.72833485651816</v>
      </c>
    </row>
    <row r="110" spans="7:16" x14ac:dyDescent="0.25">
      <c r="G110" s="2">
        <v>36.5</v>
      </c>
      <c r="I110" s="2">
        <f t="shared" si="17"/>
        <v>38.083340140396793</v>
      </c>
      <c r="L110" s="2">
        <f t="shared" si="18"/>
        <v>1.4522636582580338E-2</v>
      </c>
      <c r="O110" s="2">
        <f t="shared" si="19"/>
        <v>38.613416375660975</v>
      </c>
      <c r="P110" s="2">
        <f t="shared" si="20"/>
        <v>17.720454105798186</v>
      </c>
    </row>
    <row r="111" spans="7:16" x14ac:dyDescent="0.25">
      <c r="G111" s="2">
        <v>37</v>
      </c>
      <c r="I111" s="2">
        <f t="shared" si="17"/>
        <v>38.090584191982536</v>
      </c>
      <c r="L111" s="2">
        <f t="shared" si="18"/>
        <v>1.445398025710478E-2</v>
      </c>
      <c r="O111" s="2">
        <f t="shared" si="19"/>
        <v>38.625381461495415</v>
      </c>
      <c r="P111" s="2">
        <f t="shared" si="20"/>
        <v>17.712532715330994</v>
      </c>
    </row>
    <row r="112" spans="7:16" x14ac:dyDescent="0.25">
      <c r="G112" s="2">
        <v>37.5</v>
      </c>
      <c r="I112" s="2">
        <f t="shared" si="17"/>
        <v>38.097793929132479</v>
      </c>
      <c r="L112" s="2">
        <f t="shared" si="18"/>
        <v>1.4385381745895705E-2</v>
      </c>
      <c r="O112" s="2">
        <f t="shared" si="19"/>
        <v>38.637245744603568</v>
      </c>
      <c r="P112" s="2">
        <f t="shared" si="20"/>
        <v>17.704571192935219</v>
      </c>
    </row>
    <row r="113" spans="7:16" x14ac:dyDescent="0.25">
      <c r="G113" s="2">
        <v>38</v>
      </c>
      <c r="I113" s="2">
        <f t="shared" si="17"/>
        <v>38.104969392861619</v>
      </c>
      <c r="L113" s="2">
        <f t="shared" si="18"/>
        <v>1.4316888837716986E-2</v>
      </c>
      <c r="O113" s="2">
        <f t="shared" si="19"/>
        <v>38.649011168694862</v>
      </c>
      <c r="P113" s="2">
        <f t="shared" si="20"/>
        <v>17.69657003275692</v>
      </c>
    </row>
    <row r="114" spans="7:16" x14ac:dyDescent="0.25">
      <c r="G114" s="2">
        <v>38.5</v>
      </c>
      <c r="I114" s="2">
        <f t="shared" si="17"/>
        <v>38.112110646923618</v>
      </c>
      <c r="L114" s="2">
        <f t="shared" si="18"/>
        <v>1.4248544762815804E-2</v>
      </c>
      <c r="O114" s="2">
        <f t="shared" si="19"/>
        <v>38.660679620292029</v>
      </c>
      <c r="P114" s="2">
        <f t="shared" si="20"/>
        <v>17.688529715822668</v>
      </c>
    </row>
    <row r="115" spans="7:16" x14ac:dyDescent="0.25">
      <c r="G115" s="2">
        <v>39</v>
      </c>
      <c r="I115" s="2">
        <f t="shared" si="17"/>
        <v>38.119217775634198</v>
      </c>
      <c r="L115" s="2">
        <f t="shared" si="18"/>
        <v>1.4180388597397314E-2</v>
      </c>
      <c r="O115" s="2">
        <f t="shared" si="19"/>
        <v>38.672252930932693</v>
      </c>
      <c r="P115" s="2">
        <f t="shared" si="20"/>
        <v>17.680450710563118</v>
      </c>
    </row>
    <row r="116" spans="7:16" x14ac:dyDescent="0.25">
      <c r="G116" s="2">
        <v>39.5</v>
      </c>
      <c r="I116" s="2">
        <f t="shared" si="17"/>
        <v>38.126290881887144</v>
      </c>
      <c r="L116" s="2">
        <f t="shared" si="18"/>
        <v>1.4112455629943E-2</v>
      </c>
      <c r="O116" s="2">
        <f t="shared" si="19"/>
        <v>38.68373287926989</v>
      </c>
      <c r="P116" s="2">
        <f t="shared" si="20"/>
        <v>17.672333473308978</v>
      </c>
    </row>
    <row r="117" spans="7:16" x14ac:dyDescent="0.25">
      <c r="G117" s="2">
        <v>40</v>
      </c>
      <c r="I117" s="2">
        <f t="shared" si="17"/>
        <v>38.13333008534476</v>
      </c>
      <c r="L117" s="2">
        <f t="shared" si="18"/>
        <v>1.4044777693291734E-2</v>
      </c>
      <c r="O117" s="2">
        <f t="shared" si="19"/>
        <v>38.695121193076432</v>
      </c>
      <c r="P117" s="2">
        <f t="shared" si="20"/>
        <v>17.664178448761181</v>
      </c>
    </row>
    <row r="118" spans="7:16" x14ac:dyDescent="0.25">
      <c r="G118" s="2">
        <v>40.5</v>
      </c>
      <c r="I118" s="2">
        <f t="shared" si="17"/>
        <v>38.140335520786493</v>
      </c>
      <c r="L118" s="2">
        <f t="shared" si="18"/>
        <v>1.3977383465963635E-2</v>
      </c>
      <c r="O118" s="2">
        <f t="shared" si="19"/>
        <v>38.706419551158021</v>
      </c>
      <c r="P118" s="2">
        <f t="shared" si="20"/>
        <v>17.655986070436914</v>
      </c>
    </row>
    <row r="119" spans="7:16" x14ac:dyDescent="0.25">
      <c r="G119" s="2">
        <v>41</v>
      </c>
      <c r="I119" s="2">
        <f t="shared" si="17"/>
        <v>38.147307336601244</v>
      </c>
      <c r="L119" s="2">
        <f t="shared" si="18"/>
        <v>1.3910298745820863E-2</v>
      </c>
      <c r="O119" s="2">
        <f t="shared" si="19"/>
        <v>38.7176295851799</v>
      </c>
      <c r="P119" s="2">
        <f t="shared" si="20"/>
        <v>17.647756761093049</v>
      </c>
    </row>
    <row r="120" spans="7:16" x14ac:dyDescent="0.25">
      <c r="G120" s="2">
        <v>41.5</v>
      </c>
      <c r="I120" s="2">
        <f t="shared" si="17"/>
        <v>38.154245693410118</v>
      </c>
      <c r="L120" s="2">
        <f t="shared" si="18"/>
        <v>1.3843546698820996E-2</v>
      </c>
      <c r="O120" s="2">
        <f t="shared" si="19"/>
        <v>38.728752881411189</v>
      </c>
      <c r="P120" s="2">
        <f t="shared" si="20"/>
        <v>17.639490933128364</v>
      </c>
    </row>
    <row r="121" spans="7:16" x14ac:dyDescent="0.25">
      <c r="G121" s="2">
        <v>42</v>
      </c>
      <c r="I121" s="2">
        <f t="shared" si="17"/>
        <v>38.161150762807907</v>
      </c>
      <c r="L121" s="2">
        <f t="shared" si="18"/>
        <v>1.3777148085318928E-2</v>
      </c>
      <c r="O121" s="2">
        <f t="shared" si="19"/>
        <v>38.739790982391298</v>
      </c>
      <c r="P121" s="2">
        <f t="shared" si="20"/>
        <v>17.631188988965903</v>
      </c>
    </row>
    <row r="122" spans="7:16" x14ac:dyDescent="0.25">
      <c r="G122" s="2">
        <v>42.5</v>
      </c>
      <c r="I122" s="2">
        <f t="shared" si="17"/>
        <v>38.168022726212513</v>
      </c>
      <c r="L122" s="2">
        <f t="shared" si="18"/>
        <v>1.3711121466110459E-2</v>
      </c>
      <c r="O122" s="2">
        <f t="shared" si="19"/>
        <v>38.750745388522205</v>
      </c>
      <c r="P122" s="2">
        <f t="shared" si="20"/>
        <v>17.622851321416643</v>
      </c>
    </row>
    <row r="123" spans="7:16" x14ac:dyDescent="0.25">
      <c r="G123" s="2">
        <v>43</v>
      </c>
      <c r="I123" s="2">
        <f t="shared" si="17"/>
        <v>38.174861773812836</v>
      </c>
      <c r="L123" s="2">
        <f t="shared" si="18"/>
        <v>1.3645483390176898E-2</v>
      </c>
      <c r="O123" s="2">
        <f t="shared" si="19"/>
        <v>38.761617559590441</v>
      </c>
      <c r="P123" s="2">
        <f t="shared" si="20"/>
        <v>17.614478314025632</v>
      </c>
    </row>
    <row r="124" spans="7:16" x14ac:dyDescent="0.25">
      <c r="G124" s="2">
        <v>43.5</v>
      </c>
      <c r="I124" s="2">
        <f t="shared" si="17"/>
        <v>38.181668103606206</v>
      </c>
      <c r="L124" s="2">
        <f t="shared" si="18"/>
        <v>1.358024856588487E-2</v>
      </c>
      <c r="O124" s="2">
        <f t="shared" si="19"/>
        <v>38.772408916222197</v>
      </c>
      <c r="P124" s="2">
        <f t="shared" si="20"/>
        <v>17.606070341401626</v>
      </c>
    </row>
    <row r="125" spans="7:16" x14ac:dyDescent="0.25">
      <c r="G125" s="2">
        <v>44</v>
      </c>
      <c r="I125" s="2">
        <f t="shared" si="17"/>
        <v>38.188441920517739</v>
      </c>
      <c r="L125" s="2">
        <f t="shared" si="18"/>
        <v>1.3515430017211949E-2</v>
      </c>
      <c r="O125" s="2">
        <f t="shared" si="19"/>
        <v>38.783120841275064</v>
      </c>
      <c r="P125" s="2">
        <f t="shared" si="20"/>
        <v>17.597627769531211</v>
      </c>
    </row>
    <row r="126" spans="7:16" x14ac:dyDescent="0.25">
      <c r="G126" s="2">
        <v>44.5</v>
      </c>
      <c r="I126" s="2">
        <f t="shared" si="17"/>
        <v>38.195183435594252</v>
      </c>
      <c r="L126" s="2">
        <f t="shared" si="18"/>
        <v>1.3451039226407661E-2</v>
      </c>
      <c r="O126" s="2">
        <f t="shared" si="19"/>
        <v>38.793754681169396</v>
      </c>
      <c r="P126" s="2">
        <f t="shared" si="20"/>
        <v>17.589150956078296</v>
      </c>
    </row>
    <row r="127" spans="7:16" x14ac:dyDescent="0.25">
      <c r="G127" s="2">
        <v>45</v>
      </c>
      <c r="I127" s="2">
        <f t="shared" si="17"/>
        <v>38.20189286526648</v>
      </c>
      <c r="L127" s="2">
        <f t="shared" si="18"/>
        <v>1.338708626435476E-2</v>
      </c>
      <c r="O127" s="2">
        <f t="shared" si="19"/>
        <v>38.804311747162444</v>
      </c>
      <c r="P127" s="2">
        <f t="shared" si="20"/>
        <v>17.580640250669816</v>
      </c>
    </row>
    <row r="128" spans="7:16" x14ac:dyDescent="0.25">
      <c r="G128" s="2">
        <v>45.5</v>
      </c>
      <c r="I128" s="2">
        <f t="shared" si="17"/>
        <v>38.208570430673575</v>
      </c>
      <c r="L128" s="2">
        <f t="shared" si="18"/>
        <v>1.332357990976811E-2</v>
      </c>
      <c r="O128" s="2">
        <f t="shared" si="19"/>
        <v>38.814793316568021</v>
      </c>
      <c r="P128" s="2">
        <f t="shared" si="20"/>
        <v>17.572095995168482</v>
      </c>
    </row>
    <row r="129" spans="7:16" x14ac:dyDescent="0.25">
      <c r="G129" s="2">
        <v>46</v>
      </c>
      <c r="I129" s="2">
        <f t="shared" si="17"/>
        <v>38.215216357044667</v>
      </c>
      <c r="L129" s="2">
        <f t="shared" si="18"/>
        <v>1.3260527758254724E-2</v>
      </c>
      <c r="O129" s="2">
        <f t="shared" si="19"/>
        <v>38.825200633924382</v>
      </c>
      <c r="P129" s="2">
        <f t="shared" si="20"/>
        <v>17.563518523933219</v>
      </c>
    </row>
    <row r="130" spans="7:16" x14ac:dyDescent="0.25">
      <c r="G130" s="2">
        <v>46.5</v>
      </c>
      <c r="I130" s="2">
        <f t="shared" si="17"/>
        <v>38.221830873132596</v>
      </c>
      <c r="L130" s="2">
        <f t="shared" si="18"/>
        <v>1.3197936322156368E-2</v>
      </c>
      <c r="O130" s="2">
        <f t="shared" si="19"/>
        <v>38.83553491211287</v>
      </c>
      <c r="P130" s="2">
        <f t="shared" si="20"/>
        <v>17.554908164068049</v>
      </c>
    </row>
    <row r="131" spans="7:16" x14ac:dyDescent="0.25">
      <c r="G131" s="2">
        <v>47</v>
      </c>
      <c r="I131" s="2">
        <f t="shared" si="17"/>
        <v>38.228414210695426</v>
      </c>
      <c r="L131" s="2">
        <f t="shared" si="18"/>
        <v>1.3135811122006041E-2</v>
      </c>
      <c r="O131" s="2">
        <f t="shared" si="19"/>
        <v>38.845797333429708</v>
      </c>
      <c r="P131" s="2">
        <f t="shared" si="20"/>
        <v>17.546265235660037</v>
      </c>
    </row>
    <row r="132" spans="7:16" x14ac:dyDescent="0.25">
      <c r="G132" s="2">
        <v>47.5</v>
      </c>
      <c r="I132" s="2">
        <f t="shared" si="17"/>
        <v>38.234966604021814</v>
      </c>
      <c r="L132" s="2">
        <f t="shared" si="18"/>
        <v>1.3074156770348302E-2</v>
      </c>
      <c r="O132" s="2">
        <f t="shared" si="19"/>
        <v>38.85598905061336</v>
      </c>
      <c r="P132" s="2">
        <f t="shared" si="20"/>
        <v>17.537590052006873</v>
      </c>
    </row>
    <row r="133" spans="7:16" x14ac:dyDescent="0.25">
      <c r="G133" s="2">
        <v>48</v>
      </c>
      <c r="I133" s="2">
        <f t="shared" si="17"/>
        <v>38.241488289496445</v>
      </c>
      <c r="L133" s="2">
        <f t="shared" si="18"/>
        <v>1.3012977048601024E-2</v>
      </c>
      <c r="O133" s="2">
        <f t="shared" si="19"/>
        <v>38.866111187829297</v>
      </c>
      <c r="P133" s="2">
        <f t="shared" si="20"/>
        <v>17.528882919834682</v>
      </c>
    </row>
    <row r="134" spans="7:16" x14ac:dyDescent="0.25">
      <c r="G134" s="2">
        <v>48.5</v>
      </c>
      <c r="I134" s="2">
        <f t="shared" si="17"/>
        <v>38.247979505202331</v>
      </c>
      <c r="L134" s="2">
        <f t="shared" si="18"/>
        <v>1.2952274977571288E-2</v>
      </c>
      <c r="O134" s="2">
        <f t="shared" si="19"/>
        <v>38.876164841614539</v>
      </c>
      <c r="P134" s="2">
        <f t="shared" si="20"/>
        <v>17.520144139506538</v>
      </c>
    </row>
    <row r="135" spans="7:16" x14ac:dyDescent="0.25">
      <c r="G135" s="2">
        <v>49</v>
      </c>
      <c r="I135" s="2">
        <f t="shared" si="17"/>
        <v>38.25444049055691</v>
      </c>
      <c r="L135" s="2">
        <f t="shared" si="18"/>
        <v>1.2892052882179874E-2</v>
      </c>
      <c r="O135" s="2">
        <f t="shared" si="19"/>
        <v>38.886151081783723</v>
      </c>
      <c r="P135" s="2">
        <f t="shared" si="20"/>
        <v>17.51137400522223</v>
      </c>
    </row>
    <row r="136" spans="7:16" x14ac:dyDescent="0.25">
      <c r="G136" s="2">
        <v>49.5</v>
      </c>
      <c r="I136" s="2">
        <f t="shared" si="17"/>
        <v>38.260871485979109</v>
      </c>
      <c r="L136" s="2">
        <f t="shared" si="18"/>
        <v>1.2832312450896742E-2</v>
      </c>
      <c r="O136" s="2">
        <f t="shared" si="19"/>
        <v>38.896070952298501</v>
      </c>
      <c r="P136" s="2">
        <f t="shared" si="20"/>
        <v>17.502572805209695</v>
      </c>
    </row>
    <row r="137" spans="7:16" x14ac:dyDescent="0.25">
      <c r="G137" s="2">
        <v>50</v>
      </c>
      <c r="I137" s="2">
        <f t="shared" si="17"/>
        <v>38.267272732584985</v>
      </c>
      <c r="L137" s="2">
        <f t="shared" si="18"/>
        <v>1.2773054790342735E-2</v>
      </c>
      <c r="O137" s="2">
        <f t="shared" si="19"/>
        <v>38.905925472102119</v>
      </c>
      <c r="P137" s="2">
        <f t="shared" si="20"/>
        <v>17.493740821908542</v>
      </c>
    </row>
    <row r="138" spans="7:16" x14ac:dyDescent="0.25">
      <c r="G138" s="2">
        <v>50.5</v>
      </c>
      <c r="I138" s="2">
        <f t="shared" si="17"/>
        <v>38.273644471909464</v>
      </c>
      <c r="L138" s="2">
        <f t="shared" si="18"/>
        <v>1.2714280475470824E-2</v>
      </c>
      <c r="O138" s="2">
        <f t="shared" si="19"/>
        <v>38.915715635920741</v>
      </c>
      <c r="P138" s="2">
        <f t="shared" si="20"/>
        <v>17.48487833214611</v>
      </c>
    </row>
    <row r="139" spans="7:16" x14ac:dyDescent="0.25">
      <c r="G139" s="2">
        <v>51</v>
      </c>
      <c r="I139" s="2">
        <f t="shared" si="17"/>
        <v>38.279986945652205</v>
      </c>
      <c r="L139" s="2">
        <f t="shared" si="18"/>
        <v>1.2655989595702181E-2</v>
      </c>
      <c r="O139" s="2">
        <f t="shared" si="19"/>
        <v>38.925442415033018</v>
      </c>
      <c r="P139" s="2">
        <f t="shared" si="20"/>
        <v>17.475985607306406</v>
      </c>
    </row>
    <row r="140" spans="7:16" x14ac:dyDescent="0.25">
      <c r="G140" s="2">
        <v>51.5</v>
      </c>
      <c r="I140" s="2">
        <f t="shared" si="17"/>
        <v>38.286300395445558</v>
      </c>
      <c r="L140" s="2">
        <f t="shared" si="18"/>
        <v>1.2598181797357945E-2</v>
      </c>
      <c r="O140" s="2">
        <f t="shared" si="19"/>
        <v>38.935106758009489</v>
      </c>
      <c r="P140" s="2">
        <f t="shared" si="20"/>
        <v>17.467062913492295</v>
      </c>
    </row>
    <row r="141" spans="7:16" x14ac:dyDescent="0.25">
      <c r="G141" s="2">
        <v>52</v>
      </c>
      <c r="I141" s="2">
        <f t="shared" si="17"/>
        <v>38.292585062642893</v>
      </c>
      <c r="L141" s="2">
        <f t="shared" si="18"/>
        <v>1.254085632269715E-2</v>
      </c>
      <c r="O141" s="2">
        <f t="shared" si="19"/>
        <v>38.944709591423141</v>
      </c>
      <c r="P141" s="2">
        <f t="shared" si="20"/>
        <v>17.458110511681262</v>
      </c>
    </row>
    <row r="142" spans="7:16" x14ac:dyDescent="0.25">
      <c r="G142" s="2">
        <v>52.5</v>
      </c>
      <c r="I142" s="2">
        <f t="shared" si="17"/>
        <v>38.298841188125671</v>
      </c>
      <c r="L142" s="2">
        <f t="shared" si="18"/>
        <v>1.2484012045843059E-2</v>
      </c>
      <c r="O142" s="2">
        <f t="shared" si="19"/>
        <v>38.954251820532434</v>
      </c>
      <c r="P142" s="2">
        <f t="shared" si="20"/>
        <v>17.449128657875068</v>
      </c>
    </row>
    <row r="143" spans="7:16" x14ac:dyDescent="0.25">
      <c r="G143" s="2">
        <v>53</v>
      </c>
      <c r="I143" s="2">
        <f t="shared" si="17"/>
        <v>38.30506901212771</v>
      </c>
      <c r="L143" s="2">
        <f t="shared" si="18"/>
        <v>1.2427647505855071E-2</v>
      </c>
      <c r="O143" s="2">
        <f t="shared" si="19"/>
        <v>38.963734329938028</v>
      </c>
      <c r="P143" s="2">
        <f t="shared" si="20"/>
        <v>17.440117603243614</v>
      </c>
    </row>
    <row r="144" spans="7:16" x14ac:dyDescent="0.25">
      <c r="G144" s="2">
        <v>53.5</v>
      </c>
      <c r="I144" s="2">
        <f t="shared" si="17"/>
        <v>38.311268774075387</v>
      </c>
      <c r="L144" s="2">
        <f t="shared" si="18"/>
        <v>1.2371760937180872E-2</v>
      </c>
      <c r="O144" s="2">
        <f t="shared" si="19"/>
        <v>38.973157984214566</v>
      </c>
      <c r="P144" s="2">
        <f t="shared" si="20"/>
        <v>17.431077594263268</v>
      </c>
    </row>
    <row r="145" spans="7:16" x14ac:dyDescent="0.25">
      <c r="G145" s="2">
        <v>54</v>
      </c>
      <c r="I145" s="2">
        <f t="shared" si="17"/>
        <v>38.317440712442412</v>
      </c>
      <c r="L145" s="2">
        <f t="shared" si="18"/>
        <v>1.2316350297702644E-2</v>
      </c>
      <c r="O145" s="2">
        <f t="shared" si="19"/>
        <v>38.982523628518358</v>
      </c>
      <c r="P145" s="2">
        <f t="shared" si="20"/>
        <v>17.422008872849919</v>
      </c>
    </row>
    <row r="146" spans="7:16" x14ac:dyDescent="0.25">
      <c r="G146" s="2">
        <v>54.5</v>
      </c>
      <c r="I146" s="2">
        <f t="shared" si="17"/>
        <v>38.323585064618065</v>
      </c>
      <c r="L146" s="2">
        <f t="shared" si="18"/>
        <v>1.226141329457273E-2</v>
      </c>
      <c r="O146" s="2">
        <f t="shared" si="19"/>
        <v>38.991832089172277</v>
      </c>
      <c r="P146" s="2">
        <f t="shared" si="20"/>
        <v>17.412911676487035</v>
      </c>
    </row>
    <row r="147" spans="7:16" x14ac:dyDescent="0.25">
      <c r="G147" s="2">
        <v>55</v>
      </c>
      <c r="I147" s="2">
        <f t="shared" si="17"/>
        <v>38.329702066787881</v>
      </c>
      <c r="L147" s="2">
        <f t="shared" si="18"/>
        <v>1.2206947408016977E-2</v>
      </c>
      <c r="O147" s="2">
        <f t="shared" si="19"/>
        <v>39.001084174228815</v>
      </c>
      <c r="P147" s="2">
        <f t="shared" si="20"/>
        <v>17.403786238348921</v>
      </c>
    </row>
    <row r="148" spans="7:16" x14ac:dyDescent="0.25">
      <c r="G148" s="2">
        <v>55.5</v>
      </c>
      <c r="I148" s="2">
        <f t="shared" si="17"/>
        <v>38.335791953825698</v>
      </c>
      <c r="L148" s="2">
        <f t="shared" si="18"/>
        <v>1.2152949913269189E-2</v>
      </c>
      <c r="O148" s="2">
        <f t="shared" si="19"/>
        <v>39.010280674012137</v>
      </c>
      <c r="P148" s="2">
        <f t="shared" si="20"/>
        <v>17.394632787419429</v>
      </c>
    </row>
    <row r="149" spans="7:16" x14ac:dyDescent="0.25">
      <c r="G149" s="2">
        <v>56</v>
      </c>
      <c r="I149" s="2">
        <f t="shared" si="17"/>
        <v>38.341854959196297</v>
      </c>
      <c r="L149" s="2">
        <f t="shared" si="18"/>
        <v>1.2099417900785461E-2</v>
      </c>
      <c r="O149" s="2">
        <f t="shared" si="19"/>
        <v>39.019422361640281</v>
      </c>
      <c r="P149" s="2">
        <f t="shared" si="20"/>
        <v>17.385451548606319</v>
      </c>
    </row>
    <row r="150" spans="7:16" x14ac:dyDescent="0.25">
      <c r="G150" s="2">
        <v>56.5</v>
      </c>
      <c r="I150" s="2">
        <f t="shared" si="17"/>
        <v>38.347891314867709</v>
      </c>
      <c r="L150" s="2">
        <f t="shared" si="18"/>
        <v>1.2046348294875334E-2</v>
      </c>
      <c r="O150" s="2">
        <f t="shared" si="19"/>
        <v>39.028509993528168</v>
      </c>
      <c r="P150" s="2">
        <f t="shared" si="20"/>
        <v>17.376242742851453</v>
      </c>
    </row>
    <row r="151" spans="7:16" x14ac:dyDescent="0.25">
      <c r="G151" s="2">
        <v>57</v>
      </c>
      <c r="I151" s="2">
        <f t="shared" si="17"/>
        <v>38.353901251232472</v>
      </c>
      <c r="L151" s="2">
        <f t="shared" si="18"/>
        <v>1.1993737870874557E-2</v>
      </c>
      <c r="O151" s="2">
        <f t="shared" si="19"/>
        <v>39.037544309872324</v>
      </c>
      <c r="P151" s="2">
        <f t="shared" si="20"/>
        <v>17.367006587237046</v>
      </c>
    </row>
    <row r="152" spans="7:16" x14ac:dyDescent="0.25">
      <c r="G152" s="2">
        <v>57.5</v>
      </c>
      <c r="I152" s="2">
        <f t="shared" si="17"/>
        <v>38.359884997037184</v>
      </c>
      <c r="L152" s="2">
        <f t="shared" si="18"/>
        <v>1.1941583270974217E-2</v>
      </c>
      <c r="O152" s="2">
        <f t="shared" si="19"/>
        <v>39.046526035118205</v>
      </c>
      <c r="P152" s="2">
        <f t="shared" si="20"/>
        <v>17.357743295088117</v>
      </c>
    </row>
    <row r="153" spans="7:16" x14ac:dyDescent="0.25">
      <c r="G153" s="2">
        <v>58</v>
      </c>
      <c r="I153" s="2">
        <f t="shared" si="17"/>
        <v>38.365842779319571</v>
      </c>
      <c r="L153" s="2">
        <f t="shared" si="18"/>
        <v>1.188988101881135E-2</v>
      </c>
      <c r="O153" s="2">
        <f t="shared" si="19"/>
        <v>39.055455878410626</v>
      </c>
      <c r="P153" s="2">
        <f t="shared" si="20"/>
        <v>17.348453076071312</v>
      </c>
    </row>
    <row r="154" spans="7:16" x14ac:dyDescent="0.25">
      <c r="G154" s="2">
        <v>58.5</v>
      </c>
      <c r="I154" s="2">
        <f t="shared" si="17"/>
        <v>38.371774823352624</v>
      </c>
      <c r="L154" s="2">
        <f t="shared" si="18"/>
        <v>1.1838627532917301E-2</v>
      </c>
      <c r="O154" s="2">
        <f t="shared" si="19"/>
        <v>39.064334534028283</v>
      </c>
      <c r="P154" s="2">
        <f t="shared" si="20"/>
        <v>17.339136136290286</v>
      </c>
    </row>
    <row r="155" spans="7:16" x14ac:dyDescent="0.25">
      <c r="G155" s="2">
        <v>59</v>
      </c>
      <c r="I155" s="2">
        <f t="shared" si="17"/>
        <v>38.377681352595204</v>
      </c>
      <c r="L155" s="2">
        <f t="shared" si="18"/>
        <v>1.1787819139112581E-2</v>
      </c>
      <c r="O155" s="2">
        <f t="shared" si="19"/>
        <v>39.073162681802849</v>
      </c>
      <c r="P155" s="2">
        <f t="shared" si="20"/>
        <v>17.329792678377753</v>
      </c>
    </row>
    <row r="156" spans="7:16" x14ac:dyDescent="0.25">
      <c r="G156" s="2">
        <v>59.5</v>
      </c>
      <c r="I156" s="2">
        <f t="shared" si="17"/>
        <v>38.38356258864853</v>
      </c>
      <c r="L156" s="2">
        <f t="shared" si="18"/>
        <v>1.1737452081929299E-2</v>
      </c>
      <c r="O156" s="2">
        <f t="shared" si="19"/>
        <v>39.081940987523325</v>
      </c>
      <c r="P156" s="2">
        <f t="shared" si="20"/>
        <v>17.320422901584394</v>
      </c>
    </row>
    <row r="157" spans="7:16" x14ac:dyDescent="0.25">
      <c r="G157" s="2">
        <v>60</v>
      </c>
      <c r="I157" s="2">
        <f t="shared" si="17"/>
        <v>38.389418751218216</v>
      </c>
      <c r="L157" s="2">
        <f t="shared" si="18"/>
        <v>1.1687522535136158E-2</v>
      </c>
      <c r="O157" s="2">
        <f t="shared" si="19"/>
        <v>39.090670103326389</v>
      </c>
      <c r="P157" s="2">
        <f t="shared" si="20"/>
        <v>17.311027001864705</v>
      </c>
    </row>
    <row r="158" spans="7:16" x14ac:dyDescent="0.25">
      <c r="G158" s="2">
        <v>60.5</v>
      </c>
      <c r="I158" s="2">
        <f t="shared" si="17"/>
        <v>38.395250058081338</v>
      </c>
      <c r="L158" s="2">
        <f t="shared" si="18"/>
        <v>1.1638026611434362E-2</v>
      </c>
      <c r="O158" s="2">
        <f t="shared" si="19"/>
        <v>39.099350668073114</v>
      </c>
      <c r="P158" s="2">
        <f t="shared" si="20"/>
        <v>17.30160517195996</v>
      </c>
    </row>
    <row r="159" spans="7:16" x14ac:dyDescent="0.25">
      <c r="G159" s="2">
        <v>61</v>
      </c>
      <c r="I159" s="2">
        <f t="shared" si="17"/>
        <v>38.401056725058154</v>
      </c>
      <c r="L159" s="2">
        <f t="shared" si="18"/>
        <v>1.1588960371388082E-2</v>
      </c>
      <c r="O159" s="2">
        <f t="shared" si="19"/>
        <v>39.107983307712828</v>
      </c>
      <c r="P159" s="2">
        <f t="shared" si="20"/>
        <v>17.29215760147838</v>
      </c>
    </row>
    <row r="160" spans="7:16" x14ac:dyDescent="0.25">
      <c r="G160" s="2">
        <v>61.5</v>
      </c>
      <c r="I160" s="2">
        <f t="shared" si="17"/>
        <v>38.406838965988115</v>
      </c>
      <c r="L160" s="2">
        <f t="shared" si="18"/>
        <v>1.1540319831647222E-2</v>
      </c>
      <c r="O160" s="2">
        <f t="shared" si="19"/>
        <v>39.116568635634422</v>
      </c>
      <c r="P160" s="2">
        <f t="shared" si="20"/>
        <v>17.282684476972658</v>
      </c>
    </row>
    <row r="161" spans="7:16" x14ac:dyDescent="0.25">
      <c r="G161" s="2">
        <v>62</v>
      </c>
      <c r="I161" s="2">
        <f t="shared" si="17"/>
        <v>38.412596992709808</v>
      </c>
      <c r="L161" s="2">
        <f t="shared" si="18"/>
        <v>1.1492100972516409E-2</v>
      </c>
      <c r="O161" s="2">
        <f t="shared" si="19"/>
        <v>39.125107253005822</v>
      </c>
      <c r="P161" s="2">
        <f t="shared" si="20"/>
        <v>17.273185982014898</v>
      </c>
    </row>
    <row r="162" spans="7:16" x14ac:dyDescent="0.25">
      <c r="G162" s="2">
        <v>62.5</v>
      </c>
      <c r="I162" s="2">
        <f t="shared" si="17"/>
        <v>38.418331015044551</v>
      </c>
      <c r="L162" s="2">
        <f t="shared" si="18"/>
        <v>1.144429974491931E-2</v>
      </c>
      <c r="O162" s="2">
        <f t="shared" si="19"/>
        <v>39.133599749102011</v>
      </c>
      <c r="P162" s="2">
        <f t="shared" si="20"/>
        <v>17.263662297269121</v>
      </c>
    </row>
    <row r="163" spans="7:16" x14ac:dyDescent="0.25">
      <c r="G163" s="2">
        <v>63</v>
      </c>
      <c r="I163" s="2">
        <f t="shared" si="17"/>
        <v>38.424041240783318</v>
      </c>
      <c r="L163" s="2">
        <f t="shared" si="18"/>
        <v>1.1396912076803965E-2</v>
      </c>
      <c r="O163" s="2">
        <f t="shared" si="19"/>
        <v>39.142046701621965</v>
      </c>
      <c r="P163" s="2">
        <f t="shared" si="20"/>
        <v>17.254113600561432</v>
      </c>
    </row>
    <row r="164" spans="7:16" x14ac:dyDescent="0.25">
      <c r="G164" s="2">
        <v>63.5</v>
      </c>
      <c r="I164" s="2">
        <f t="shared" si="17"/>
        <v>38.429727875676733</v>
      </c>
      <c r="L164" s="2">
        <f t="shared" si="18"/>
        <v>1.1349933879030881E-2</v>
      </c>
      <c r="O164" s="2">
        <f t="shared" si="19"/>
        <v>39.150448676995197</v>
      </c>
      <c r="P164" s="2">
        <f t="shared" si="20"/>
        <v>17.244540066947895</v>
      </c>
    </row>
    <row r="165" spans="7:16" x14ac:dyDescent="0.25">
      <c r="G165" s="2">
        <v>64</v>
      </c>
      <c r="I165" s="2">
        <f t="shared" si="17"/>
        <v>38.435391123427905</v>
      </c>
      <c r="L165" s="2">
        <f t="shared" si="18"/>
        <v>1.1303361050782766E-2</v>
      </c>
      <c r="O165" s="2">
        <f t="shared" si="19"/>
        <v>39.158806230678003</v>
      </c>
      <c r="P165" s="2">
        <f t="shared" si="20"/>
        <v>17.234941868780286</v>
      </c>
    </row>
    <row r="166" spans="7:16" x14ac:dyDescent="0.25">
      <c r="G166" s="2">
        <v>64.5</v>
      </c>
      <c r="I166" s="2">
        <f t="shared" si="17"/>
        <v>38.441031185687834</v>
      </c>
      <c r="L166" s="2">
        <f t="shared" si="18"/>
        <v>1.1257189484531542E-2</v>
      </c>
      <c r="O166" s="2">
        <f t="shared" si="19"/>
        <v>39.167119907440117</v>
      </c>
      <c r="P166" s="2">
        <f t="shared" si="20"/>
        <v>17.225319175769727</v>
      </c>
    </row>
    <row r="167" spans="7:16" x14ac:dyDescent="0.25">
      <c r="G167" s="2">
        <v>65</v>
      </c>
      <c r="I167" s="2">
        <f t="shared" ref="I167:I220" si="21">$K$38/(G167^$K$39)+$K$40*G167^$K$41+$K$42</f>
        <v>38.446648262053181</v>
      </c>
      <c r="L167" s="2">
        <f t="shared" ref="L167:L220" si="22">$N$38/G167^$N$39+$N$40/G167^$N$41</f>
        <v>1.1211415070595573E-2</v>
      </c>
      <c r="O167" s="2">
        <f t="shared" ref="O167:O220" si="23">I167+G167*L167</f>
        <v>39.175390241641892</v>
      </c>
      <c r="P167" s="2">
        <f t="shared" ref="P167:P220" si="24">18.069-G167^2/55.51*L167</f>
        <v>17.215672155048345</v>
      </c>
    </row>
    <row r="168" spans="7:16" x14ac:dyDescent="0.25">
      <c r="G168" s="2">
        <v>65.5</v>
      </c>
      <c r="I168" s="2">
        <f t="shared" si="21"/>
        <v>38.452242550066309</v>
      </c>
      <c r="L168" s="2">
        <f t="shared" si="22"/>
        <v>1.1166033701317612E-2</v>
      </c>
      <c r="O168" s="2">
        <f t="shared" si="23"/>
        <v>39.18361775750261</v>
      </c>
      <c r="P168" s="2">
        <f t="shared" si="24"/>
        <v>17.206000971229006</v>
      </c>
    </row>
    <row r="169" spans="7:16" x14ac:dyDescent="0.25">
      <c r="G169" s="2">
        <v>66</v>
      </c>
      <c r="I169" s="2">
        <f t="shared" si="21"/>
        <v>38.457814245217193</v>
      </c>
      <c r="L169" s="2">
        <f t="shared" si="22"/>
        <v>1.1121041274891649E-2</v>
      </c>
      <c r="O169" s="2">
        <f t="shared" si="23"/>
        <v>39.19180296936004</v>
      </c>
      <c r="P169" s="2">
        <f t="shared" si="24"/>
        <v>17.196305786463196</v>
      </c>
    </row>
    <row r="170" spans="7:16" x14ac:dyDescent="0.25">
      <c r="G170" s="2">
        <v>66.5</v>
      </c>
      <c r="I170" s="2">
        <f t="shared" si="21"/>
        <v>38.463363540947256</v>
      </c>
      <c r="L170" s="2">
        <f t="shared" si="22"/>
        <v>1.1076433698864539E-2</v>
      </c>
      <c r="O170" s="2">
        <f t="shared" si="23"/>
        <v>39.199946381921748</v>
      </c>
      <c r="P170" s="2">
        <f t="shared" si="24"/>
        <v>17.186586760497139</v>
      </c>
    </row>
    <row r="171" spans="7:16" x14ac:dyDescent="0.25">
      <c r="G171" s="2">
        <v>67</v>
      </c>
      <c r="I171" s="2">
        <f t="shared" si="21"/>
        <v>38.468890628654883</v>
      </c>
      <c r="L171" s="2">
        <f t="shared" si="22"/>
        <v>1.1032206893336624E-2</v>
      </c>
      <c r="O171" s="2">
        <f t="shared" si="23"/>
        <v>39.208048490508439</v>
      </c>
      <c r="P171" s="2">
        <f t="shared" si="24"/>
        <v>17.17684405072621</v>
      </c>
    </row>
    <row r="172" spans="7:16" x14ac:dyDescent="0.25">
      <c r="G172" s="2">
        <v>67.5</v>
      </c>
      <c r="I172" s="2">
        <f t="shared" si="21"/>
        <v>38.474395697702384</v>
      </c>
      <c r="L172" s="2">
        <f t="shared" si="22"/>
        <v>1.0988356793883479E-2</v>
      </c>
      <c r="O172" s="2">
        <f t="shared" si="23"/>
        <v>39.216109781289518</v>
      </c>
      <c r="P172" s="2">
        <f t="shared" si="24"/>
        <v>17.167077812247673</v>
      </c>
    </row>
    <row r="173" spans="7:16" x14ac:dyDescent="0.25">
      <c r="G173" s="2">
        <v>68</v>
      </c>
      <c r="I173" s="2">
        <f t="shared" si="21"/>
        <v>38.479878935424416</v>
      </c>
      <c r="L173" s="2">
        <f t="shared" si="22"/>
        <v>1.094487935421945E-2</v>
      </c>
      <c r="O173" s="2">
        <f t="shared" si="23"/>
        <v>39.224130731511337</v>
      </c>
      <c r="P173" s="2">
        <f t="shared" si="24"/>
        <v>17.157288197911893</v>
      </c>
    </row>
    <row r="174" spans="7:16" x14ac:dyDescent="0.25">
      <c r="G174" s="2">
        <v>68.5</v>
      </c>
      <c r="I174" s="2">
        <f t="shared" si="21"/>
        <v>38.485340527137701</v>
      </c>
      <c r="L174" s="2">
        <f t="shared" si="22"/>
        <v>1.0901770548621988E-2</v>
      </c>
      <c r="O174" s="2">
        <f t="shared" si="23"/>
        <v>39.232111809718305</v>
      </c>
      <c r="P174" s="2">
        <f t="shared" si="24"/>
        <v>17.147475358371977</v>
      </c>
    </row>
    <row r="175" spans="7:16" x14ac:dyDescent="0.25">
      <c r="G175" s="2">
        <v>69</v>
      </c>
      <c r="I175" s="2">
        <f t="shared" si="21"/>
        <v>38.490780656151813</v>
      </c>
      <c r="L175" s="2">
        <f t="shared" si="22"/>
        <v>1.0859026374134405E-2</v>
      </c>
      <c r="O175" s="2">
        <f t="shared" si="23"/>
        <v>39.240053475967088</v>
      </c>
      <c r="P175" s="2">
        <f t="shared" si="24"/>
        <v>17.137639442131977</v>
      </c>
    </row>
    <row r="176" spans="7:16" x14ac:dyDescent="0.25">
      <c r="G176" s="2">
        <v>69.5</v>
      </c>
      <c r="I176" s="2">
        <f t="shared" si="21"/>
        <v>38.496199503781106</v>
      </c>
      <c r="L176" s="2">
        <f t="shared" si="22"/>
        <v>1.0816642852563575E-2</v>
      </c>
      <c r="O176" s="2">
        <f t="shared" si="23"/>
        <v>39.247956182034272</v>
      </c>
      <c r="P176" s="2">
        <f t="shared" si="24"/>
        <v>17.127780595593673</v>
      </c>
    </row>
    <row r="177" spans="7:16" x14ac:dyDescent="0.25">
      <c r="G177" s="2">
        <v>70</v>
      </c>
      <c r="I177" s="2">
        <f t="shared" si="21"/>
        <v>38.501597249357523</v>
      </c>
      <c r="L177" s="2">
        <f t="shared" si="22"/>
        <v>1.0774616032287366E-2</v>
      </c>
      <c r="O177" s="2">
        <f t="shared" si="23"/>
        <v>39.255820371617638</v>
      </c>
      <c r="P177" s="2">
        <f t="shared" si="24"/>
        <v>17.117898963101997</v>
      </c>
    </row>
    <row r="178" spans="7:16" x14ac:dyDescent="0.25">
      <c r="G178" s="2">
        <v>70.5</v>
      </c>
      <c r="I178" s="2">
        <f t="shared" si="21"/>
        <v>38.506974070244297</v>
      </c>
      <c r="L178" s="2">
        <f t="shared" si="22"/>
        <v>1.0732941989886301E-2</v>
      </c>
      <c r="O178" s="2">
        <f t="shared" si="23"/>
        <v>39.263646480531278</v>
      </c>
      <c r="P178" s="2">
        <f t="shared" si="24"/>
        <v>17.107994686989148</v>
      </c>
    </row>
    <row r="179" spans="7:16" x14ac:dyDescent="0.25">
      <c r="G179" s="2">
        <v>71</v>
      </c>
      <c r="I179" s="2">
        <f t="shared" si="21"/>
        <v>38.512330141850434</v>
      </c>
      <c r="L179" s="2">
        <f t="shared" si="22"/>
        <v>1.0691616831611975E-2</v>
      </c>
      <c r="O179" s="2">
        <f t="shared" si="23"/>
        <v>39.271434936894885</v>
      </c>
      <c r="P179" s="2">
        <f t="shared" si="24"/>
        <v>17.098067907617438</v>
      </c>
    </row>
    <row r="180" spans="7:16" x14ac:dyDescent="0.25">
      <c r="G180" s="2">
        <v>71.5</v>
      </c>
      <c r="I180" s="2">
        <f t="shared" si="21"/>
        <v>38.517665637645877</v>
      </c>
      <c r="L180" s="2">
        <f t="shared" si="22"/>
        <v>1.0650636694704733E-2</v>
      </c>
      <c r="O180" s="2">
        <f t="shared" si="23"/>
        <v>39.279186161317263</v>
      </c>
      <c r="P180" s="2">
        <f t="shared" si="24"/>
        <v>17.088118763420926</v>
      </c>
    </row>
    <row r="181" spans="7:16" x14ac:dyDescent="0.25">
      <c r="G181" s="2">
        <v>72</v>
      </c>
      <c r="I181" s="2">
        <f t="shared" si="21"/>
        <v>38.522980729177291</v>
      </c>
      <c r="L181" s="2">
        <f t="shared" si="22"/>
        <v>1.0609997748571413E-2</v>
      </c>
      <c r="O181" s="2">
        <f t="shared" si="23"/>
        <v>39.286900567074433</v>
      </c>
      <c r="P181" s="2">
        <f t="shared" si="24"/>
        <v>17.07814739094588</v>
      </c>
    </row>
    <row r="182" spans="7:16" x14ac:dyDescent="0.25">
      <c r="G182" s="2">
        <v>72.5</v>
      </c>
      <c r="I182" s="2">
        <f t="shared" si="21"/>
        <v>38.528275586084419</v>
      </c>
      <c r="L182" s="2">
        <f t="shared" si="22"/>
        <v>1.0569696195833853E-2</v>
      </c>
      <c r="O182" s="2">
        <f t="shared" si="23"/>
        <v>39.294578560282375</v>
      </c>
      <c r="P182" s="2">
        <f t="shared" si="24"/>
        <v>17.06815392489008</v>
      </c>
    </row>
    <row r="183" spans="7:16" x14ac:dyDescent="0.25">
      <c r="G183" s="2">
        <v>73</v>
      </c>
      <c r="I183" s="2">
        <f t="shared" si="21"/>
        <v>38.533550376116906</v>
      </c>
      <c r="L183" s="2">
        <f t="shared" si="22"/>
        <v>1.0529728273257547E-2</v>
      </c>
      <c r="O183" s="2">
        <f t="shared" si="23"/>
        <v>39.30222054006471</v>
      </c>
      <c r="P183" s="2">
        <f t="shared" si="24"/>
        <v>17.058138498141066</v>
      </c>
    </row>
    <row r="184" spans="7:16" x14ac:dyDescent="0.25">
      <c r="G184" s="2">
        <v>73.5</v>
      </c>
      <c r="I184" s="2">
        <f t="shared" si="21"/>
        <v>38.538805265151609</v>
      </c>
      <c r="L184" s="2">
        <f t="shared" si="22"/>
        <v>1.0490090252569542E-2</v>
      </c>
      <c r="O184" s="2">
        <f t="shared" si="23"/>
        <v>39.309826898715471</v>
      </c>
      <c r="P184" s="2">
        <f t="shared" si="24"/>
        <v>17.048101241813299</v>
      </c>
    </row>
    <row r="185" spans="7:16" x14ac:dyDescent="0.25">
      <c r="G185" s="2">
        <v>74</v>
      </c>
      <c r="I185" s="2">
        <f t="shared" si="21"/>
        <v>38.544040417210226</v>
      </c>
      <c r="L185" s="2">
        <f t="shared" si="22"/>
        <v>1.0450778441173798E-2</v>
      </c>
      <c r="O185" s="2">
        <f t="shared" si="23"/>
        <v>39.317398021857088</v>
      </c>
      <c r="P185" s="2">
        <f t="shared" si="24"/>
        <v>17.038042285284313</v>
      </c>
    </row>
    <row r="186" spans="7:16" x14ac:dyDescent="0.25">
      <c r="G186" s="2">
        <v>74.5</v>
      </c>
      <c r="I186" s="2">
        <f t="shared" si="21"/>
        <v>38.549255994477306</v>
      </c>
      <c r="L186" s="2">
        <f t="shared" si="22"/>
        <v>1.0411789182771788E-2</v>
      </c>
      <c r="O186" s="2">
        <f t="shared" si="23"/>
        <v>39.324934288593802</v>
      </c>
      <c r="P186" s="2">
        <f t="shared" si="24"/>
        <v>17.027961756229885</v>
      </c>
    </row>
    <row r="187" spans="7:16" x14ac:dyDescent="0.25">
      <c r="G187" s="2">
        <v>75</v>
      </c>
      <c r="I187" s="2">
        <f t="shared" si="21"/>
        <v>38.554452157318522</v>
      </c>
      <c r="L187" s="2">
        <f t="shared" si="22"/>
        <v>1.0373118857895321E-2</v>
      </c>
      <c r="O187" s="2">
        <f t="shared" si="23"/>
        <v>39.332436071660673</v>
      </c>
      <c r="P187" s="2">
        <f t="shared" si="24"/>
        <v>17.017859780658238</v>
      </c>
    </row>
    <row r="188" spans="7:16" x14ac:dyDescent="0.25">
      <c r="G188" s="2">
        <v>75.5</v>
      </c>
      <c r="I188" s="2">
        <f t="shared" si="21"/>
        <v>38.559629064299209</v>
      </c>
      <c r="L188" s="2">
        <f t="shared" si="22"/>
        <v>1.0334763884358502E-2</v>
      </c>
      <c r="O188" s="2">
        <f t="shared" si="23"/>
        <v>39.339903737568278</v>
      </c>
      <c r="P188" s="2">
        <f t="shared" si="24"/>
        <v>17.007736482943351</v>
      </c>
    </row>
    <row r="189" spans="7:16" x14ac:dyDescent="0.25">
      <c r="G189" s="2">
        <v>76</v>
      </c>
      <c r="I189" s="2">
        <f t="shared" si="21"/>
        <v>38.564786872203115</v>
      </c>
      <c r="L189" s="2">
        <f t="shared" si="22"/>
        <v>1.0296720717634752E-2</v>
      </c>
      <c r="O189" s="2">
        <f t="shared" si="23"/>
        <v>39.347337646743355</v>
      </c>
      <c r="P189" s="2">
        <f t="shared" si="24"/>
        <v>16.997591985857351</v>
      </c>
    </row>
    <row r="190" spans="7:16" x14ac:dyDescent="0.25">
      <c r="G190" s="2">
        <v>76.5</v>
      </c>
      <c r="I190" s="2">
        <f t="shared" si="21"/>
        <v>38.569925736051268</v>
      </c>
      <c r="L190" s="2">
        <f t="shared" si="22"/>
        <v>1.0258985851164765E-2</v>
      </c>
      <c r="O190" s="2">
        <f t="shared" si="23"/>
        <v>39.354738153665373</v>
      </c>
      <c r="P190" s="2">
        <f t="shared" si="24"/>
        <v>16.987426410602069</v>
      </c>
    </row>
    <row r="191" spans="7:16" x14ac:dyDescent="0.25">
      <c r="G191" s="2">
        <v>77</v>
      </c>
      <c r="I191" s="2">
        <f t="shared" si="21"/>
        <v>38.57504580912105</v>
      </c>
      <c r="L191" s="2">
        <f t="shared" si="22"/>
        <v>1.0221555816600652E-2</v>
      </c>
      <c r="O191" s="2">
        <f t="shared" si="23"/>
        <v>39.3621056069993</v>
      </c>
      <c r="P191" s="2">
        <f t="shared" si="24"/>
        <v>16.977239876839754</v>
      </c>
    </row>
    <row r="192" spans="7:16" x14ac:dyDescent="0.25">
      <c r="G192" s="2">
        <v>77.5</v>
      </c>
      <c r="I192" s="2">
        <f t="shared" si="21"/>
        <v>38.580147242965346</v>
      </c>
      <c r="L192" s="2">
        <f t="shared" si="22"/>
        <v>1.0184427183991323E-2</v>
      </c>
      <c r="O192" s="2">
        <f t="shared" si="23"/>
        <v>39.369440349724677</v>
      </c>
      <c r="P192" s="2">
        <f t="shared" si="24"/>
        <v>16.967032502722969</v>
      </c>
    </row>
    <row r="193" spans="7:16" x14ac:dyDescent="0.25">
      <c r="G193" s="2">
        <v>78</v>
      </c>
      <c r="I193" s="2">
        <f t="shared" si="21"/>
        <v>38.585230187431776</v>
      </c>
      <c r="L193" s="2">
        <f t="shared" si="22"/>
        <v>1.014759656191355E-2</v>
      </c>
      <c r="O193" s="2">
        <f t="shared" si="23"/>
        <v>39.376742719261031</v>
      </c>
      <c r="P193" s="2">
        <f t="shared" si="24"/>
        <v>16.956804404923759</v>
      </c>
    </row>
    <row r="194" spans="7:16" x14ac:dyDescent="0.25">
      <c r="G194" s="2">
        <v>78.5</v>
      </c>
      <c r="I194" s="2">
        <f t="shared" si="21"/>
        <v>38.590294790681966</v>
      </c>
      <c r="L194" s="2">
        <f t="shared" si="22"/>
        <v>1.0111060597553182E-2</v>
      </c>
      <c r="O194" s="2">
        <f t="shared" si="23"/>
        <v>39.384013047589889</v>
      </c>
      <c r="P194" s="2">
        <f t="shared" si="24"/>
        <v>16.946555698662003</v>
      </c>
    </row>
    <row r="195" spans="7:16" x14ac:dyDescent="0.25">
      <c r="G195" s="2">
        <v>79</v>
      </c>
      <c r="I195" s="2">
        <f t="shared" si="21"/>
        <v>38.595341199210871</v>
      </c>
      <c r="L195" s="2">
        <f t="shared" si="22"/>
        <v>1.0074815976740335E-2</v>
      </c>
      <c r="O195" s="2">
        <f t="shared" si="23"/>
        <v>39.39125166137336</v>
      </c>
      <c r="P195" s="2">
        <f t="shared" si="24"/>
        <v>16.936286497733086</v>
      </c>
    </row>
    <row r="196" spans="7:16" x14ac:dyDescent="0.25">
      <c r="G196" s="2">
        <v>79.5</v>
      </c>
      <c r="I196" s="2">
        <f t="shared" si="21"/>
        <v>38.600369557866102</v>
      </c>
      <c r="L196" s="2">
        <f t="shared" si="22"/>
        <v>1.0038859423942286E-2</v>
      </c>
      <c r="O196" s="2">
        <f t="shared" si="23"/>
        <v>39.398458882069512</v>
      </c>
      <c r="P196" s="2">
        <f t="shared" si="24"/>
        <v>16.925996914534835</v>
      </c>
    </row>
    <row r="197" spans="7:16" x14ac:dyDescent="0.25">
      <c r="G197" s="2">
        <v>80</v>
      </c>
      <c r="I197" s="2">
        <f t="shared" si="21"/>
        <v>38.605380009867218</v>
      </c>
      <c r="L197" s="2">
        <f t="shared" si="22"/>
        <v>1.00031877022176E-2</v>
      </c>
      <c r="O197" s="2">
        <f t="shared" si="23"/>
        <v>39.405635026044628</v>
      </c>
      <c r="P197" s="2">
        <f t="shared" si="24"/>
        <v>16.915687060093809</v>
      </c>
    </row>
    <row r="198" spans="7:16" x14ac:dyDescent="0.25">
      <c r="G198" s="2">
        <v>80.5</v>
      </c>
      <c r="I198" s="2">
        <f t="shared" si="21"/>
        <v>38.610372696825017</v>
      </c>
      <c r="L198" s="2">
        <f t="shared" si="22"/>
        <v>9.9677976131345193E-3</v>
      </c>
      <c r="O198" s="2">
        <f t="shared" si="23"/>
        <v>39.412780404682344</v>
      </c>
      <c r="P198" s="2">
        <f t="shared" si="24"/>
        <v>16.905357044090884</v>
      </c>
    </row>
    <row r="199" spans="7:16" x14ac:dyDescent="0.25">
      <c r="G199" s="2">
        <v>81</v>
      </c>
      <c r="I199" s="2">
        <f t="shared" si="21"/>
        <v>38.615347758760741</v>
      </c>
      <c r="L199" s="2">
        <f t="shared" si="22"/>
        <v>9.9326859966567763E-3</v>
      </c>
      <c r="O199" s="2">
        <f t="shared" si="23"/>
        <v>39.419895324489943</v>
      </c>
      <c r="P199" s="2">
        <f t="shared" si="24"/>
        <v>16.895006974886233</v>
      </c>
    </row>
    <row r="200" spans="7:16" x14ac:dyDescent="0.25">
      <c r="G200" s="2">
        <v>81.5</v>
      </c>
      <c r="I200" s="2">
        <f t="shared" si="21"/>
        <v>38.620305334125248</v>
      </c>
      <c r="L200" s="2">
        <f t="shared" si="22"/>
        <v>9.8978497309993949E-3</v>
      </c>
      <c r="O200" s="2">
        <f t="shared" si="23"/>
        <v>39.426980087201699</v>
      </c>
      <c r="P200" s="2">
        <f t="shared" si="24"/>
        <v>16.88463695954367</v>
      </c>
    </row>
    <row r="201" spans="7:16" x14ac:dyDescent="0.25">
      <c r="G201" s="2">
        <v>82</v>
      </c>
      <c r="I201" s="2">
        <f t="shared" si="21"/>
        <v>38.625245559818119</v>
      </c>
      <c r="L201" s="2">
        <f t="shared" si="22"/>
        <v>9.8632857324571846E-3</v>
      </c>
      <c r="O201" s="2">
        <f t="shared" si="23"/>
        <v>39.434034989879606</v>
      </c>
      <c r="P201" s="2">
        <f t="shared" si="24"/>
        <v>16.874247103854401</v>
      </c>
    </row>
    <row r="202" spans="7:16" x14ac:dyDescent="0.25">
      <c r="G202" s="2">
        <v>82.5</v>
      </c>
      <c r="I202" s="2">
        <f t="shared" si="21"/>
        <v>38.630168571206582</v>
      </c>
      <c r="L202" s="2">
        <f t="shared" si="22"/>
        <v>9.8289909552082971E-3</v>
      </c>
      <c r="O202" s="2">
        <f t="shared" si="23"/>
        <v>39.441060325011264</v>
      </c>
      <c r="P202" s="2">
        <f t="shared" si="24"/>
        <v>16.863837512360178</v>
      </c>
    </row>
    <row r="203" spans="7:16" x14ac:dyDescent="0.25">
      <c r="G203" s="2">
        <v>83</v>
      </c>
      <c r="I203" s="2">
        <f t="shared" si="21"/>
        <v>38.635074502144491</v>
      </c>
      <c r="L203" s="2">
        <f t="shared" si="22"/>
        <v>9.7949623910949732E-3</v>
      </c>
      <c r="O203" s="2">
        <f t="shared" si="23"/>
        <v>39.448056380605372</v>
      </c>
      <c r="P203" s="2">
        <f t="shared" si="24"/>
        <v>16.85340828837591</v>
      </c>
    </row>
    <row r="204" spans="7:16" x14ac:dyDescent="0.25">
      <c r="G204" s="2">
        <v>90</v>
      </c>
      <c r="I204" s="2">
        <f t="shared" si="21"/>
        <v>38.702035602428516</v>
      </c>
      <c r="L204" s="2">
        <f t="shared" si="22"/>
        <v>9.3449175923948965E-3</v>
      </c>
      <c r="O204" s="2">
        <f t="shared" si="23"/>
        <v>39.543078185744058</v>
      </c>
      <c r="P204" s="2">
        <f t="shared" si="24"/>
        <v>16.705392857171702</v>
      </c>
    </row>
    <row r="205" spans="7:16" x14ac:dyDescent="0.25">
      <c r="G205" s="2">
        <v>100</v>
      </c>
      <c r="I205" s="2">
        <f t="shared" si="21"/>
        <v>38.792578047009748</v>
      </c>
      <c r="L205" s="2">
        <f t="shared" si="22"/>
        <v>8.7772425140901552E-3</v>
      </c>
      <c r="O205" s="2">
        <f t="shared" si="23"/>
        <v>39.670302298418761</v>
      </c>
      <c r="P205" s="2">
        <f t="shared" si="24"/>
        <v>16.487799763269653</v>
      </c>
    </row>
    <row r="206" spans="7:16" x14ac:dyDescent="0.25">
      <c r="G206" s="2">
        <v>110</v>
      </c>
      <c r="I206" s="2">
        <f t="shared" si="21"/>
        <v>38.877822354940797</v>
      </c>
      <c r="L206" s="2">
        <f t="shared" si="22"/>
        <v>8.2827402889986898E-3</v>
      </c>
      <c r="O206" s="2">
        <f t="shared" si="23"/>
        <v>39.788923786730656</v>
      </c>
      <c r="P206" s="2">
        <f t="shared" si="24"/>
        <v>16.263538686779242</v>
      </c>
    </row>
    <row r="207" spans="7:16" x14ac:dyDescent="0.25">
      <c r="G207" s="2">
        <v>120</v>
      </c>
      <c r="I207" s="2">
        <f t="shared" si="21"/>
        <v>38.958430285690014</v>
      </c>
      <c r="L207" s="2">
        <f t="shared" si="22"/>
        <v>7.8479978476211996E-3</v>
      </c>
      <c r="O207" s="2">
        <f t="shared" si="23"/>
        <v>39.900190027404555</v>
      </c>
      <c r="P207" s="2">
        <f t="shared" si="24"/>
        <v>16.033129544122765</v>
      </c>
    </row>
    <row r="208" spans="7:16" x14ac:dyDescent="0.25">
      <c r="G208" s="2">
        <v>130</v>
      </c>
      <c r="I208" s="2">
        <f t="shared" si="21"/>
        <v>39.03494527687559</v>
      </c>
      <c r="L208" s="2">
        <f t="shared" si="22"/>
        <v>7.4626171444908407E-3</v>
      </c>
      <c r="O208" s="2">
        <f t="shared" si="23"/>
        <v>40.005085505659402</v>
      </c>
      <c r="P208" s="2">
        <f t="shared" si="24"/>
        <v>15.797008831888034</v>
      </c>
    </row>
    <row r="209" spans="7:16" x14ac:dyDescent="0.25">
      <c r="G209" s="2">
        <v>140</v>
      </c>
      <c r="I209" s="2">
        <f t="shared" si="21"/>
        <v>39.107818596849974</v>
      </c>
      <c r="L209" s="2">
        <f t="shared" si="22"/>
        <v>7.1184531928667368E-3</v>
      </c>
      <c r="O209" s="2">
        <f t="shared" si="23"/>
        <v>40.104402043851316</v>
      </c>
      <c r="P209" s="2">
        <f t="shared" si="24"/>
        <v>15.555548683477065</v>
      </c>
    </row>
    <row r="210" spans="7:16" x14ac:dyDescent="0.25">
      <c r="G210" s="2">
        <v>150</v>
      </c>
      <c r="I210" s="2">
        <f t="shared" si="21"/>
        <v>39.177428921886957</v>
      </c>
      <c r="L210" s="2">
        <f t="shared" si="22"/>
        <v>6.8090527918788727E-3</v>
      </c>
      <c r="O210" s="2">
        <f t="shared" si="23"/>
        <v>40.198786840668788</v>
      </c>
      <c r="P210" s="2">
        <f t="shared" si="24"/>
        <v>15.309070477080262</v>
      </c>
    </row>
    <row r="211" spans="7:16" x14ac:dyDescent="0.25">
      <c r="G211" s="2">
        <v>160</v>
      </c>
      <c r="I211" s="2">
        <f t="shared" si="21"/>
        <v>39.244097098112249</v>
      </c>
      <c r="L211" s="2">
        <f t="shared" si="22"/>
        <v>6.5292448765021547E-3</v>
      </c>
      <c r="O211" s="2">
        <f t="shared" si="23"/>
        <v>40.288776278352593</v>
      </c>
      <c r="P211" s="2">
        <f t="shared" si="24"/>
        <v>15.057854821861733</v>
      </c>
    </row>
    <row r="212" spans="7:16" x14ac:dyDescent="0.25">
      <c r="G212" s="2">
        <v>170</v>
      </c>
      <c r="I212" s="2">
        <f t="shared" si="21"/>
        <v>39.308097386448715</v>
      </c>
      <c r="L212" s="2">
        <f t="shared" si="22"/>
        <v>6.2748406842394848E-3</v>
      </c>
      <c r="O212" s="2">
        <f t="shared" si="23"/>
        <v>40.374820302769429</v>
      </c>
      <c r="P212" s="2">
        <f t="shared" si="24"/>
        <v>14.802149058286414</v>
      </c>
    </row>
    <row r="213" spans="7:16" x14ac:dyDescent="0.25">
      <c r="G213" s="2">
        <v>180</v>
      </c>
      <c r="I213" s="2">
        <f t="shared" si="21"/>
        <v>39.369666124340604</v>
      </c>
      <c r="L213" s="2">
        <f t="shared" si="22"/>
        <v>6.0424125461700055E-3</v>
      </c>
      <c r="O213" s="2">
        <f t="shared" si="23"/>
        <v>40.457300382651205</v>
      </c>
      <c r="P213" s="2">
        <f t="shared" si="24"/>
        <v>14.542173004937702</v>
      </c>
    </row>
    <row r="214" spans="7:16" x14ac:dyDescent="0.25">
      <c r="G214" s="2">
        <v>190</v>
      </c>
      <c r="I214" s="2">
        <f t="shared" si="21"/>
        <v>39.429008472673978</v>
      </c>
      <c r="L214" s="2">
        <f t="shared" si="22"/>
        <v>5.8291290279565275E-3</v>
      </c>
      <c r="O214" s="2">
        <f t="shared" si="23"/>
        <v>40.536542987985719</v>
      </c>
      <c r="P214" s="2">
        <f t="shared" si="24"/>
        <v>14.278123438853708</v>
      </c>
    </row>
    <row r="215" spans="7:16" x14ac:dyDescent="0.25">
      <c r="G215" s="2">
        <v>200</v>
      </c>
      <c r="I215" s="2">
        <f t="shared" si="21"/>
        <v>39.486303728314688</v>
      </c>
      <c r="L215" s="2">
        <f t="shared" si="22"/>
        <v>5.6326307271896674E-3</v>
      </c>
      <c r="O215" s="2">
        <f t="shared" si="23"/>
        <v>40.612829873752624</v>
      </c>
      <c r="P215" s="2">
        <f t="shared" si="24"/>
        <v>14.010177642089953</v>
      </c>
    </row>
    <row r="216" spans="7:16" x14ac:dyDescent="0.25">
      <c r="G216" s="2">
        <v>210</v>
      </c>
      <c r="I216" s="2">
        <f t="shared" si="21"/>
        <v>39.54170955035746</v>
      </c>
      <c r="L216" s="2">
        <f t="shared" si="22"/>
        <v>5.4509356761373402E-3</v>
      </c>
      <c r="O216" s="2">
        <f t="shared" si="23"/>
        <v>40.686406042346299</v>
      </c>
      <c r="P216" s="2">
        <f t="shared" si="24"/>
        <v>13.738496247204885</v>
      </c>
    </row>
    <row r="217" spans="7:16" x14ac:dyDescent="0.25">
      <c r="G217" s="2">
        <v>220</v>
      </c>
      <c r="I217" s="2">
        <f t="shared" si="21"/>
        <v>39.595365354790346</v>
      </c>
      <c r="L217" s="2">
        <f t="shared" si="22"/>
        <v>5.282366525616553E-3</v>
      </c>
      <c r="O217" s="2">
        <f t="shared" si="23"/>
        <v>40.757485990425991</v>
      </c>
      <c r="P217" s="2">
        <f t="shared" si="24"/>
        <v>13.463225547832081</v>
      </c>
    </row>
    <row r="218" spans="7:16" x14ac:dyDescent="0.25">
      <c r="G218" s="2">
        <v>230</v>
      </c>
      <c r="I218" s="2">
        <f t="shared" si="21"/>
        <v>39.647395065906991</v>
      </c>
      <c r="L218" s="2">
        <f t="shared" si="22"/>
        <v>5.1254939238583362E-3</v>
      </c>
      <c r="O218" s="2">
        <f t="shared" si="23"/>
        <v>40.826258668394409</v>
      </c>
      <c r="P218" s="2">
        <f t="shared" si="24"/>
        <v>13.18449939520616</v>
      </c>
    </row>
    <row r="219" spans="7:16" x14ac:dyDescent="0.25">
      <c r="G219" s="2">
        <v>240</v>
      </c>
      <c r="I219" s="2">
        <f t="shared" si="21"/>
        <v>39.697909365199699</v>
      </c>
      <c r="L219" s="2">
        <f t="shared" si="22"/>
        <v>4.9790920634683669E-3</v>
      </c>
      <c r="O219" s="2">
        <f t="shared" si="23"/>
        <v>40.892891460432111</v>
      </c>
      <c r="P219" s="2">
        <f t="shared" si="24"/>
        <v>12.902440770027418</v>
      </c>
    </row>
    <row r="220" spans="7:16" x14ac:dyDescent="0.25">
      <c r="G220" s="2">
        <v>250</v>
      </c>
      <c r="I220" s="2">
        <f t="shared" si="21"/>
        <v>39.747007543988346</v>
      </c>
      <c r="L220" s="2">
        <f t="shared" si="22"/>
        <v>4.8421034639810952E-3</v>
      </c>
      <c r="O220" s="2">
        <f t="shared" si="23"/>
        <v>40.957533409983618</v>
      </c>
      <c r="P220" s="2">
        <f t="shared" si="24"/>
        <v>12.61716309676061</v>
      </c>
    </row>
    <row r="221" spans="7:16" x14ac:dyDescent="0.25">
      <c r="G221" s="2">
        <v>260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Max</cp:lastModifiedBy>
  <dcterms:created xsi:type="dcterms:W3CDTF">2021-11-14T22:15:17Z</dcterms:created>
  <dcterms:modified xsi:type="dcterms:W3CDTF">2021-11-28T22:52:01Z</dcterms:modified>
</cp:coreProperties>
</file>