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mshi7_stevens_edu/Documents/"/>
    </mc:Choice>
  </mc:AlternateContent>
  <xr:revisionPtr revIDLastSave="14" documentId="8_{0747E88A-791F-4033-9E58-8FDAD2F65652}" xr6:coauthVersionLast="47" xr6:coauthVersionMax="47" xr10:uidLastSave="{60FAB5C3-5912-41F9-9554-456AE28B05D3}"/>
  <bookViews>
    <workbookView xWindow="31935" yWindow="7875" windowWidth="20910" windowHeight="11835" xr2:uid="{445E2753-E555-3643-82C4-190CDA394231}"/>
  </bookViews>
  <sheets>
    <sheet name="Sheet1" sheetId="1" r:id="rId1"/>
  </sheets>
  <definedNames>
    <definedName name="solver_adj" localSheetId="0" hidden="1">Sheet1!$D$37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Sheet1!$E$37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760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E40" i="1" s="1"/>
  <c r="C40" i="1"/>
  <c r="B39" i="1"/>
  <c r="C39" i="1"/>
  <c r="E39" i="1" s="1"/>
  <c r="B38" i="1"/>
  <c r="E38" i="1" s="1"/>
  <c r="C38" i="1"/>
  <c r="B37" i="1"/>
  <c r="E37" i="1" s="1"/>
  <c r="C37" i="1"/>
  <c r="E33" i="1"/>
  <c r="E34" i="1"/>
  <c r="E35" i="1"/>
  <c r="E31" i="1"/>
  <c r="C32" i="1"/>
  <c r="E32" i="1" s="1"/>
  <c r="C33" i="1"/>
  <c r="C34" i="1"/>
  <c r="C35" i="1"/>
  <c r="C36" i="1"/>
  <c r="C31" i="1"/>
  <c r="B31" i="1"/>
  <c r="B32" i="1"/>
  <c r="B33" i="1"/>
  <c r="B34" i="1"/>
  <c r="B35" i="1"/>
  <c r="B36" i="1"/>
  <c r="E36" i="1" s="1"/>
  <c r="F23" i="1"/>
  <c r="C14" i="1"/>
  <c r="C15" i="1"/>
  <c r="C16" i="1"/>
  <c r="C17" i="1"/>
  <c r="C18" i="1"/>
  <c r="C13" i="1"/>
  <c r="C23" i="1"/>
  <c r="C24" i="1"/>
  <c r="C25" i="1"/>
  <c r="C26" i="1"/>
  <c r="C27" i="1"/>
  <c r="C22" i="1"/>
  <c r="G23" i="1"/>
  <c r="G24" i="1"/>
  <c r="G25" i="1"/>
  <c r="G26" i="1"/>
  <c r="G27" i="1"/>
  <c r="G22" i="1"/>
  <c r="F24" i="1"/>
  <c r="F25" i="1"/>
  <c r="F26" i="1"/>
  <c r="F27" i="1"/>
  <c r="F22" i="1"/>
  <c r="F14" i="1"/>
  <c r="F15" i="1"/>
  <c r="F16" i="1"/>
  <c r="F17" i="1"/>
  <c r="F18" i="1"/>
  <c r="F13" i="1"/>
  <c r="G13" i="1"/>
  <c r="G14" i="1"/>
  <c r="G15" i="1"/>
  <c r="G16" i="1"/>
  <c r="G17" i="1"/>
  <c r="G18" i="1"/>
  <c r="D6" i="1"/>
  <c r="F6" i="1" s="1"/>
  <c r="D7" i="1"/>
  <c r="D8" i="1"/>
  <c r="F8" i="1" s="1"/>
  <c r="D9" i="1"/>
  <c r="D4" i="1"/>
  <c r="D5" i="1"/>
  <c r="E5" i="1"/>
  <c r="E6" i="1"/>
  <c r="E7" i="1"/>
  <c r="E8" i="1"/>
  <c r="E9" i="1"/>
  <c r="E4" i="1"/>
  <c r="F7" i="1" l="1"/>
  <c r="G7" i="1" s="1"/>
  <c r="F5" i="1"/>
  <c r="G5" i="1" s="1"/>
  <c r="G8" i="1"/>
  <c r="G6" i="1"/>
  <c r="F9" i="1"/>
  <c r="G9" i="1" s="1"/>
  <c r="F4" i="1"/>
  <c r="G4" i="1" s="1"/>
</calcChain>
</file>

<file path=xl/sharedStrings.xml><?xml version="1.0" encoding="utf-8"?>
<sst xmlns="http://schemas.openxmlformats.org/spreadsheetml/2006/main" count="43" uniqueCount="34">
  <si>
    <t>Standards</t>
  </si>
  <si>
    <t>mL Chloroform</t>
  </si>
  <si>
    <t>mL Acetone</t>
  </si>
  <si>
    <t>Refractive Index</t>
  </si>
  <si>
    <t>Acetone 50 mL</t>
  </si>
  <si>
    <t>Residual RI</t>
  </si>
  <si>
    <t>Distillate RI</t>
  </si>
  <si>
    <t>Chloroform 50 mL</t>
  </si>
  <si>
    <t>Values</t>
  </si>
  <si>
    <t>Density Acetone</t>
  </si>
  <si>
    <t>Density Chloroform</t>
  </si>
  <si>
    <t>MM Acetone</t>
  </si>
  <si>
    <t>MM Chloroform</t>
  </si>
  <si>
    <t>Units</t>
  </si>
  <si>
    <t>g/ml</t>
  </si>
  <si>
    <t>g/mol</t>
  </si>
  <si>
    <t>Mol of Choloroform</t>
  </si>
  <si>
    <t>Mol of Acetone</t>
  </si>
  <si>
    <t>Total Mol</t>
  </si>
  <si>
    <t>Mol Fraction Acetone</t>
  </si>
  <si>
    <t>Calibration Curve Formula</t>
  </si>
  <si>
    <t>-0.0802x+1.4344</t>
  </si>
  <si>
    <t>Mol Fraction Acetone Distillate</t>
  </si>
  <si>
    <t>Mol Fraction Acetone Residue</t>
  </si>
  <si>
    <t>Boiling Temp (F)</t>
  </si>
  <si>
    <t>Temp (K)</t>
  </si>
  <si>
    <t xml:space="preserve">Boiling Temp (C) </t>
  </si>
  <si>
    <t>Temperatures Between 329.1 K and 333.7 K</t>
  </si>
  <si>
    <t>Vapor Pressure Acetone (torr)</t>
  </si>
  <si>
    <t>Vapor Pressure Chloroform (torr)</t>
  </si>
  <si>
    <t>Mole Fraction Acetone</t>
  </si>
  <si>
    <t xml:space="preserve">Azeotrope: </t>
  </si>
  <si>
    <t>mole fraction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</si>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</sst>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Curve Acetone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Sheet1!$G$4:$G$9</c:f>
              <c:numCache>
                <c:formatCode>General</c:formatCode>
                <c:ptCount val="6"/>
                <c:pt idx="0">
                  <c:v>1</c:v>
                </c:pt>
                <c:pt idx="1">
                  <c:v>0.81224472509978418</c:v>
                </c:pt>
                <c:pt idx="2">
                  <c:v>0.61865258232844234</c:v>
                </c:pt>
                <c:pt idx="3">
                  <c:v>0.41894709249735185</c:v>
                </c:pt>
                <c:pt idx="4">
                  <c:v>0.21283403470038664</c:v>
                </c:pt>
                <c:pt idx="5">
                  <c:v>0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1.3540000000000001</c:v>
                </c:pt>
                <c:pt idx="1">
                  <c:v>1.3684000000000001</c:v>
                </c:pt>
                <c:pt idx="2">
                  <c:v>1.3874</c:v>
                </c:pt>
                <c:pt idx="3">
                  <c:v>1.4007000000000001</c:v>
                </c:pt>
                <c:pt idx="4">
                  <c:v>1.4134</c:v>
                </c:pt>
                <c:pt idx="5">
                  <c:v>1.4366000000000001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5-6041-A5E7-4D1C66EEA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97791"/>
        <c:axId val="292878319"/>
      </c:scatterChart>
      <c:valAx>
        <c:axId val="29259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 Fraction Acetone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78319"/>
        <c:crosses val="autoZero"/>
        <c:crossBetween val="midCat"/>
      </c:valAx>
      <c:valAx>
        <c:axId val="29287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Refractive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9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Composition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(Sheet1!$F$13:$F$18,Sheet1!$F$22:$F$27)</c:f>
              <c:numCache>
                <c:formatCode>General</c:formatCode>
                <c:ptCount val="12"/>
                <c:pt idx="0">
                  <c:v>0.9837905236907728</c:v>
                </c:pt>
                <c:pt idx="1">
                  <c:v>0.96134663341645821</c:v>
                </c:pt>
                <c:pt idx="2">
                  <c:v>0.94513715710723034</c:v>
                </c:pt>
                <c:pt idx="3">
                  <c:v>0.72194513715710529</c:v>
                </c:pt>
                <c:pt idx="4">
                  <c:v>0.45137157107231657</c:v>
                </c:pt>
                <c:pt idx="5">
                  <c:v>0.27431421446383791</c:v>
                </c:pt>
                <c:pt idx="6">
                  <c:v>-0.10224438902743402</c:v>
                </c:pt>
                <c:pt idx="7">
                  <c:v>7.9800498753116733E-2</c:v>
                </c:pt>
                <c:pt idx="8">
                  <c:v>0.13965087281795358</c:v>
                </c:pt>
                <c:pt idx="9">
                  <c:v>0.15710723192019882</c:v>
                </c:pt>
                <c:pt idx="10">
                  <c:v>0.21446384039900104</c:v>
                </c:pt>
                <c:pt idx="11">
                  <c:v>0.24438902743141946</c:v>
                </c:pt>
              </c:numCache>
            </c:numRef>
          </c:xVal>
          <c:yVal>
            <c:numRef>
              <c:f>(Sheet1!$C$13:$C$18,Sheet1!$C$22:$C$27)</c:f>
              <c:numCache>
                <c:formatCode>0.00</c:formatCode>
                <c:ptCount val="12"/>
                <c:pt idx="0">
                  <c:v>328.15</c:v>
                </c:pt>
                <c:pt idx="1">
                  <c:v>329.26111111111106</c:v>
                </c:pt>
                <c:pt idx="2">
                  <c:v>329.81666666666666</c:v>
                </c:pt>
                <c:pt idx="3">
                  <c:v>330.37222222222221</c:v>
                </c:pt>
                <c:pt idx="4">
                  <c:v>332.03888888888889</c:v>
                </c:pt>
                <c:pt idx="5">
                  <c:v>333.15</c:v>
                </c:pt>
                <c:pt idx="6" formatCode="General">
                  <c:v>334.65</c:v>
                </c:pt>
                <c:pt idx="7" formatCode="General">
                  <c:v>335.15</c:v>
                </c:pt>
                <c:pt idx="8" formatCode="General">
                  <c:v>336.15</c:v>
                </c:pt>
                <c:pt idx="9" formatCode="General">
                  <c:v>336.65</c:v>
                </c:pt>
                <c:pt idx="10" formatCode="General">
                  <c:v>337.15</c:v>
                </c:pt>
                <c:pt idx="11" formatCode="General">
                  <c:v>336.15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6-5C47-8BBF-4E56A9000E59}"/>
            </c:ext>
          </c:extLst>
        </c:ser>
        <c:ser>
          <c:idx val="1"/>
          <c:order val="1"/>
          <c:tx>
            <c:v>Distillate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 cap="rnd">
                <a:solidFill>
                  <a:schemeClr val="accent2"/>
                </a:solidFill>
              </a:ln>
              <a:effectLst/>
            </c:spPr>
          </c:marker>
          <c:xVal>
            <c:numRef>
              <c:f>(Sheet1!$G$13:$G$18,Sheet1!$G$22:$G$27)</c:f>
              <c:numCache>
                <c:formatCode>General</c:formatCode>
                <c:ptCount val="12"/>
                <c:pt idx="0">
                  <c:v>0.99875311720698057</c:v>
                </c:pt>
                <c:pt idx="1">
                  <c:v>1.0024937655860326</c:v>
                </c:pt>
                <c:pt idx="2">
                  <c:v>0.97381546134663144</c:v>
                </c:pt>
                <c:pt idx="3">
                  <c:v>0.82294264339151924</c:v>
                </c:pt>
                <c:pt idx="4">
                  <c:v>0.58603491271820363</c:v>
                </c:pt>
                <c:pt idx="5">
                  <c:v>0.27930174563590993</c:v>
                </c:pt>
                <c:pt idx="6">
                  <c:v>-0.10224438902743402</c:v>
                </c:pt>
                <c:pt idx="7">
                  <c:v>-2.4937655860349153E-2</c:v>
                </c:pt>
                <c:pt idx="8">
                  <c:v>3.4912718204487707E-2</c:v>
                </c:pt>
                <c:pt idx="9">
                  <c:v>7.855361596009941E-2</c:v>
                </c:pt>
                <c:pt idx="10">
                  <c:v>0.13840399002493628</c:v>
                </c:pt>
                <c:pt idx="11">
                  <c:v>0.2244389027431396</c:v>
                </c:pt>
              </c:numCache>
            </c:numRef>
          </c:xVal>
          <c:yVal>
            <c:numRef>
              <c:f>(Sheet1!$C$13:$C$18,Sheet1!$C$22:$C$27)</c:f>
              <c:numCache>
                <c:formatCode>0.00</c:formatCode>
                <c:ptCount val="12"/>
                <c:pt idx="0">
                  <c:v>328.15</c:v>
                </c:pt>
                <c:pt idx="1">
                  <c:v>329.26111111111106</c:v>
                </c:pt>
                <c:pt idx="2">
                  <c:v>329.81666666666666</c:v>
                </c:pt>
                <c:pt idx="3">
                  <c:v>330.37222222222221</c:v>
                </c:pt>
                <c:pt idx="4">
                  <c:v>332.03888888888889</c:v>
                </c:pt>
                <c:pt idx="5">
                  <c:v>333.15</c:v>
                </c:pt>
                <c:pt idx="6" formatCode="General">
                  <c:v>334.65</c:v>
                </c:pt>
                <c:pt idx="7" formatCode="General">
                  <c:v>335.15</c:v>
                </c:pt>
                <c:pt idx="8" formatCode="General">
                  <c:v>336.15</c:v>
                </c:pt>
                <c:pt idx="9" formatCode="General">
                  <c:v>336.65</c:v>
                </c:pt>
                <c:pt idx="10" formatCode="General">
                  <c:v>337.15</c:v>
                </c:pt>
                <c:pt idx="11" formatCode="General">
                  <c:v>336.15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6-5C47-8BBF-4E56A9000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123567"/>
        <c:axId val="327294287"/>
      </c:scatterChart>
      <c:valAx>
        <c:axId val="31912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 Fraction Acetone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94287"/>
        <c:crosses val="autoZero"/>
        <c:crossBetween val="midCat"/>
      </c:valAx>
      <c:valAx>
        <c:axId val="327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Boiling Temperature (K)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2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Temperature-Composition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90748031496062"/>
                  <c:y val="-0.38063648293963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Sheet1!$D$36:$D$40</c:f>
              <c:numCache>
                <c:formatCode>General</c:formatCode>
                <c:ptCount val="5"/>
                <c:pt idx="0">
                  <c:v>0.9764321359689595</c:v>
                </c:pt>
                <c:pt idx="1">
                  <c:v>0.87021840424991392</c:v>
                </c:pt>
                <c:pt idx="2">
                  <c:v>0.76648088617973742</c:v>
                </c:pt>
                <c:pt idx="3">
                  <c:v>0.66517395704277782</c:v>
                </c:pt>
                <c:pt idx="4">
                  <c:v>0.56623093981149208</c:v>
                </c:pt>
              </c:numCache>
            </c:numRef>
          </c:xVal>
          <c:yVal>
            <c:numRef>
              <c:f>Sheet1!$A$36:$A$40</c:f>
              <c:numCache>
                <c:formatCode>General</c:formatCode>
                <c:ptCount val="5"/>
                <c:pt idx="0">
                  <c:v>332.5</c:v>
                </c:pt>
                <c:pt idx="1">
                  <c:v>333</c:v>
                </c:pt>
                <c:pt idx="2">
                  <c:v>333.5</c:v>
                </c:pt>
                <c:pt idx="3">
                  <c:v>334</c:v>
                </c:pt>
                <c:pt idx="4">
                  <c:v>334.5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D5-C746-BAB8-338719F0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67087"/>
        <c:axId val="319405551"/>
      </c:scatterChart>
      <c:valAx>
        <c:axId val="31936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05551"/>
        <c:crosses val="autoZero"/>
        <c:crossBetween val="midCat"/>
      </c:valAx>
      <c:valAx>
        <c:axId val="3194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6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7</xdr:row>
      <xdr:rowOff>107950</xdr:rowOff>
    </xdr:from>
    <xdr:to>
      <xdr:col>14</xdr:col>
      <xdr:colOff>349250</xdr:colOff>
      <xdr:row>21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041CC-5630-3242-B26B-4B6C2819F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42</xdr:row>
      <xdr:rowOff>139700</xdr:rowOff>
    </xdr:from>
    <xdr:to>
      <xdr:col>12</xdr:col>
      <xdr:colOff>28575</xdr:colOff>
      <xdr:row>58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502F4D-561E-F242-89F9-D341AD12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</xdr:colOff>
      <xdr:row>24</xdr:row>
      <xdr:rowOff>79375</xdr:rowOff>
    </xdr:from>
    <xdr:to>
      <xdr:col>12</xdr:col>
      <xdr:colOff>701675</xdr:colOff>
      <xdr:row>40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28FE07-77CA-F14A-90DF-8ABA3DB92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D4C9C-A870-D948-8E1D-5183147A660B}">
  <dimension ref="A1:L43"/>
  <sheetViews>
    <sheetView tabSelected="1" topLeftCell="I13" workbookViewId="0">
      <selection activeCell="M22" sqref="M22"/>
    </sheetView>
  </sheetViews>
  <sheetFormatPr defaultColWidth="11" defaultRowHeight="15.75" x14ac:dyDescent="0.25"/>
  <cols>
    <col min="1" max="1" width="37" customWidth="1"/>
    <col min="2" max="2" width="26.375" customWidth="1"/>
    <col min="3" max="3" width="28.5" customWidth="1"/>
    <col min="4" max="4" width="19.875" customWidth="1"/>
    <col min="5" max="5" width="28.5" customWidth="1"/>
    <col min="6" max="6" width="27" customWidth="1"/>
    <col min="7" max="7" width="19.125" customWidth="1"/>
    <col min="8" max="8" width="21" customWidth="1"/>
    <col min="9" max="9" width="20.625" customWidth="1"/>
    <col min="10" max="10" width="23" customWidth="1"/>
  </cols>
  <sheetData>
    <row r="1" spans="1:12" x14ac:dyDescent="0.25">
      <c r="A1" s="1" t="s">
        <v>0</v>
      </c>
      <c r="J1" s="1" t="s">
        <v>8</v>
      </c>
    </row>
    <row r="2" spans="1:12" x14ac:dyDescent="0.25">
      <c r="L2" t="s">
        <v>13</v>
      </c>
    </row>
    <row r="3" spans="1:12" x14ac:dyDescent="0.25">
      <c r="A3" t="s">
        <v>1</v>
      </c>
      <c r="B3" t="s">
        <v>2</v>
      </c>
      <c r="C3" t="s">
        <v>3</v>
      </c>
      <c r="D3" t="s">
        <v>16</v>
      </c>
      <c r="E3" t="s">
        <v>17</v>
      </c>
      <c r="F3" t="s">
        <v>18</v>
      </c>
      <c r="G3" t="s">
        <v>19</v>
      </c>
      <c r="J3" t="s">
        <v>9</v>
      </c>
      <c r="K3">
        <v>0.78400000000000003</v>
      </c>
      <c r="L3" t="s">
        <v>14</v>
      </c>
    </row>
    <row r="4" spans="1:12" x14ac:dyDescent="0.25">
      <c r="A4">
        <v>0</v>
      </c>
      <c r="B4">
        <v>5</v>
      </c>
      <c r="C4">
        <v>1.3540000000000001</v>
      </c>
      <c r="D4">
        <f>A4*$K$4/$K$6</f>
        <v>0</v>
      </c>
      <c r="E4">
        <f>B4*$K$3/$K$5</f>
        <v>6.7493112947658404E-2</v>
      </c>
      <c r="F4">
        <f>D4+E4</f>
        <v>6.7493112947658404E-2</v>
      </c>
      <c r="G4">
        <f>E4/F4</f>
        <v>1</v>
      </c>
      <c r="J4" t="s">
        <v>10</v>
      </c>
      <c r="K4">
        <v>1.49</v>
      </c>
      <c r="L4" t="s">
        <v>14</v>
      </c>
    </row>
    <row r="5" spans="1:12" x14ac:dyDescent="0.25">
      <c r="A5">
        <v>1</v>
      </c>
      <c r="B5">
        <v>4</v>
      </c>
      <c r="C5">
        <v>1.3684000000000001</v>
      </c>
      <c r="D5">
        <f>A5*$K$4/$K$6</f>
        <v>1.2481152621879711E-2</v>
      </c>
      <c r="E5">
        <f t="shared" ref="E5:E9" si="0">B5*$K$3/$K$5</f>
        <v>5.3994490358126729E-2</v>
      </c>
      <c r="F5">
        <f t="shared" ref="F5:F9" si="1">D5+E5</f>
        <v>6.6475642980006439E-2</v>
      </c>
      <c r="G5">
        <f t="shared" ref="G5:G9" si="2">E5/F5</f>
        <v>0.81224472509978418</v>
      </c>
      <c r="J5" t="s">
        <v>11</v>
      </c>
      <c r="K5">
        <v>58.08</v>
      </c>
      <c r="L5" t="s">
        <v>15</v>
      </c>
    </row>
    <row r="6" spans="1:12" x14ac:dyDescent="0.25">
      <c r="A6">
        <v>2</v>
      </c>
      <c r="B6">
        <v>3</v>
      </c>
      <c r="C6">
        <v>1.3874</v>
      </c>
      <c r="D6">
        <f t="shared" ref="D6:D9" si="3">A6*$K$4/$K$6</f>
        <v>2.4962305243759423E-2</v>
      </c>
      <c r="E6">
        <f t="shared" si="0"/>
        <v>4.0495867768595047E-2</v>
      </c>
      <c r="F6">
        <f t="shared" si="1"/>
        <v>6.5458173012354473E-2</v>
      </c>
      <c r="G6">
        <f t="shared" si="2"/>
        <v>0.61865258232844234</v>
      </c>
      <c r="J6" t="s">
        <v>12</v>
      </c>
      <c r="K6">
        <v>119.38</v>
      </c>
      <c r="L6" t="s">
        <v>15</v>
      </c>
    </row>
    <row r="7" spans="1:12" x14ac:dyDescent="0.25">
      <c r="A7">
        <v>3</v>
      </c>
      <c r="B7">
        <v>2</v>
      </c>
      <c r="C7">
        <v>1.4007000000000001</v>
      </c>
      <c r="D7">
        <f t="shared" si="3"/>
        <v>3.7443457865639136E-2</v>
      </c>
      <c r="E7">
        <f t="shared" si="0"/>
        <v>2.6997245179063364E-2</v>
      </c>
      <c r="F7">
        <f t="shared" si="1"/>
        <v>6.4440703044702508E-2</v>
      </c>
      <c r="G7">
        <f t="shared" si="2"/>
        <v>0.41894709249735185</v>
      </c>
      <c r="J7" t="s">
        <v>20</v>
      </c>
      <c r="K7" s="2" t="s">
        <v>21</v>
      </c>
    </row>
    <row r="8" spans="1:12" x14ac:dyDescent="0.25">
      <c r="A8">
        <v>4</v>
      </c>
      <c r="B8">
        <v>1</v>
      </c>
      <c r="C8">
        <v>1.4134</v>
      </c>
      <c r="D8">
        <f t="shared" si="3"/>
        <v>4.9924610487518846E-2</v>
      </c>
      <c r="E8">
        <f t="shared" si="0"/>
        <v>1.3498622589531682E-2</v>
      </c>
      <c r="F8">
        <f t="shared" si="1"/>
        <v>6.3423233077050528E-2</v>
      </c>
      <c r="G8">
        <f t="shared" si="2"/>
        <v>0.21283403470038664</v>
      </c>
    </row>
    <row r="9" spans="1:12" x14ac:dyDescent="0.25">
      <c r="A9">
        <v>5</v>
      </c>
      <c r="B9">
        <v>0</v>
      </c>
      <c r="C9">
        <v>1.4366000000000001</v>
      </c>
      <c r="D9">
        <f t="shared" si="3"/>
        <v>6.2405763109398563E-2</v>
      </c>
      <c r="E9">
        <f t="shared" si="0"/>
        <v>0</v>
      </c>
      <c r="F9">
        <f t="shared" si="1"/>
        <v>6.2405763109398563E-2</v>
      </c>
      <c r="G9">
        <f t="shared" si="2"/>
        <v>0</v>
      </c>
    </row>
    <row r="11" spans="1:12" x14ac:dyDescent="0.25">
      <c r="A11" s="1" t="s">
        <v>4</v>
      </c>
    </row>
    <row r="12" spans="1:12" x14ac:dyDescent="0.25">
      <c r="A12" t="s">
        <v>1</v>
      </c>
      <c r="B12" t="s">
        <v>24</v>
      </c>
      <c r="C12" t="s">
        <v>25</v>
      </c>
      <c r="D12" t="s">
        <v>5</v>
      </c>
      <c r="E12" t="s">
        <v>6</v>
      </c>
      <c r="F12" t="s">
        <v>23</v>
      </c>
      <c r="G12" t="s">
        <v>22</v>
      </c>
    </row>
    <row r="13" spans="1:12" x14ac:dyDescent="0.25">
      <c r="A13">
        <v>0</v>
      </c>
      <c r="B13">
        <v>131</v>
      </c>
      <c r="C13" s="3">
        <f>CONVERT(B13,"F","K")</f>
        <v>328.15</v>
      </c>
      <c r="D13">
        <v>1.3554999999999999</v>
      </c>
      <c r="E13">
        <v>1.3543000000000001</v>
      </c>
      <c r="F13">
        <f>(D13-1.4344)/(-0.0802)</f>
        <v>0.9837905236907728</v>
      </c>
      <c r="G13">
        <f>(E13-1.4344)/(-0.0802)</f>
        <v>0.99875311720698057</v>
      </c>
    </row>
    <row r="14" spans="1:12" x14ac:dyDescent="0.25">
      <c r="A14">
        <v>1</v>
      </c>
      <c r="B14">
        <v>133</v>
      </c>
      <c r="C14" s="3">
        <f t="shared" ref="C14:C18" si="4">CONVERT(B14,"F","K")</f>
        <v>329.26111111111106</v>
      </c>
      <c r="D14">
        <v>1.3573</v>
      </c>
      <c r="E14">
        <v>1.3540000000000001</v>
      </c>
      <c r="F14">
        <f t="shared" ref="F14:F18" si="5">(D14-1.4344)/(-0.0802)</f>
        <v>0.96134663341645821</v>
      </c>
      <c r="G14">
        <f>(E14-1.4344)/(-0.0802)</f>
        <v>1.0024937655860326</v>
      </c>
    </row>
    <row r="15" spans="1:12" x14ac:dyDescent="0.25">
      <c r="A15">
        <v>2</v>
      </c>
      <c r="B15">
        <v>134</v>
      </c>
      <c r="C15" s="3">
        <f t="shared" si="4"/>
        <v>329.81666666666666</v>
      </c>
      <c r="D15">
        <v>1.3586</v>
      </c>
      <c r="E15">
        <v>1.3563000000000001</v>
      </c>
      <c r="F15">
        <f t="shared" si="5"/>
        <v>0.94513715710723034</v>
      </c>
      <c r="G15">
        <f>(E15-1.4344)/(-0.0802)</f>
        <v>0.97381546134663144</v>
      </c>
    </row>
    <row r="16" spans="1:12" x14ac:dyDescent="0.25">
      <c r="A16">
        <v>5</v>
      </c>
      <c r="B16">
        <v>135</v>
      </c>
      <c r="C16" s="3">
        <f t="shared" si="4"/>
        <v>330.37222222222221</v>
      </c>
      <c r="D16">
        <v>1.3765000000000001</v>
      </c>
      <c r="E16">
        <v>1.3684000000000001</v>
      </c>
      <c r="F16">
        <f t="shared" si="5"/>
        <v>0.72194513715710529</v>
      </c>
      <c r="G16">
        <f>(E16-1.4344)/(-0.0802)</f>
        <v>0.82294264339151924</v>
      </c>
    </row>
    <row r="17" spans="1:7" x14ac:dyDescent="0.25">
      <c r="A17">
        <v>10</v>
      </c>
      <c r="B17">
        <v>138</v>
      </c>
      <c r="C17" s="3">
        <f t="shared" si="4"/>
        <v>332.03888888888889</v>
      </c>
      <c r="D17">
        <v>1.3982000000000001</v>
      </c>
      <c r="E17">
        <v>1.3874</v>
      </c>
      <c r="F17">
        <f t="shared" si="5"/>
        <v>0.45137157107231657</v>
      </c>
      <c r="G17">
        <f>(E17-1.4344)/(-0.0802)</f>
        <v>0.58603491271820363</v>
      </c>
    </row>
    <row r="18" spans="1:7" x14ac:dyDescent="0.25">
      <c r="A18">
        <v>20</v>
      </c>
      <c r="B18">
        <v>140</v>
      </c>
      <c r="C18" s="3">
        <f t="shared" si="4"/>
        <v>333.15</v>
      </c>
      <c r="D18">
        <v>1.4124000000000001</v>
      </c>
      <c r="E18">
        <v>1.4119999999999999</v>
      </c>
      <c r="F18">
        <f t="shared" si="5"/>
        <v>0.27431421446383791</v>
      </c>
      <c r="G18">
        <f>(E18-1.4344)/(-0.0802)</f>
        <v>0.27930174563590993</v>
      </c>
    </row>
    <row r="20" spans="1:7" x14ac:dyDescent="0.25">
      <c r="A20" s="1" t="s">
        <v>7</v>
      </c>
    </row>
    <row r="21" spans="1:7" x14ac:dyDescent="0.25">
      <c r="A21" t="s">
        <v>2</v>
      </c>
      <c r="B21" t="s">
        <v>26</v>
      </c>
      <c r="C21" t="s">
        <v>25</v>
      </c>
      <c r="D21" t="s">
        <v>5</v>
      </c>
      <c r="E21" t="s">
        <v>6</v>
      </c>
      <c r="F21" t="s">
        <v>23</v>
      </c>
      <c r="G21" t="s">
        <v>22</v>
      </c>
    </row>
    <row r="22" spans="1:7" x14ac:dyDescent="0.25">
      <c r="A22">
        <v>0</v>
      </c>
      <c r="B22">
        <v>61.5</v>
      </c>
      <c r="C22">
        <f>B22+273.15</f>
        <v>334.65</v>
      </c>
      <c r="D22">
        <v>1.4426000000000001</v>
      </c>
      <c r="E22">
        <v>1.4426000000000001</v>
      </c>
      <c r="F22">
        <f>(D22-1.4344)/-0.0802</f>
        <v>-0.10224438902743402</v>
      </c>
      <c r="G22">
        <f>(E22-1.4344)/-0.0802</f>
        <v>-0.10224438902743402</v>
      </c>
    </row>
    <row r="23" spans="1:7" x14ac:dyDescent="0.25">
      <c r="A23">
        <v>4</v>
      </c>
      <c r="B23">
        <v>62</v>
      </c>
      <c r="C23">
        <f t="shared" ref="C23:C27" si="6">B23+273.15</f>
        <v>335.15</v>
      </c>
      <c r="D23">
        <v>1.4279999999999999</v>
      </c>
      <c r="E23">
        <v>1.4363999999999999</v>
      </c>
      <c r="F23">
        <f>(D23-1.4344)/-0.0802</f>
        <v>7.9800498753116733E-2</v>
      </c>
      <c r="G23">
        <f t="shared" ref="G23:G27" si="7">(E23-1.4344)/-0.0802</f>
        <v>-2.4937655860349153E-2</v>
      </c>
    </row>
    <row r="24" spans="1:7" x14ac:dyDescent="0.25">
      <c r="A24">
        <v>8</v>
      </c>
      <c r="B24">
        <v>63</v>
      </c>
      <c r="C24">
        <f t="shared" si="6"/>
        <v>336.15</v>
      </c>
      <c r="D24">
        <v>1.4232</v>
      </c>
      <c r="E24">
        <v>1.4316</v>
      </c>
      <c r="F24">
        <f t="shared" ref="F24:F27" si="8">(D24-1.4344)/-0.0802</f>
        <v>0.13965087281795358</v>
      </c>
      <c r="G24">
        <f t="shared" si="7"/>
        <v>3.4912718204487707E-2</v>
      </c>
    </row>
    <row r="25" spans="1:7" x14ac:dyDescent="0.25">
      <c r="A25">
        <v>10</v>
      </c>
      <c r="B25">
        <v>63.5</v>
      </c>
      <c r="C25">
        <f t="shared" si="6"/>
        <v>336.65</v>
      </c>
      <c r="D25">
        <v>1.4218</v>
      </c>
      <c r="E25">
        <v>1.4280999999999999</v>
      </c>
      <c r="F25">
        <f t="shared" si="8"/>
        <v>0.15710723192019882</v>
      </c>
      <c r="G25">
        <f t="shared" si="7"/>
        <v>7.855361596009941E-2</v>
      </c>
    </row>
    <row r="26" spans="1:7" x14ac:dyDescent="0.25">
      <c r="A26">
        <v>14</v>
      </c>
      <c r="B26">
        <v>64</v>
      </c>
      <c r="C26">
        <f t="shared" si="6"/>
        <v>337.15</v>
      </c>
      <c r="D26">
        <v>1.4172</v>
      </c>
      <c r="E26">
        <v>1.4233</v>
      </c>
      <c r="F26">
        <f t="shared" si="8"/>
        <v>0.21446384039900104</v>
      </c>
      <c r="G26">
        <f t="shared" si="7"/>
        <v>0.13840399002493628</v>
      </c>
    </row>
    <row r="27" spans="1:7" x14ac:dyDescent="0.25">
      <c r="A27">
        <v>20</v>
      </c>
      <c r="B27">
        <v>63</v>
      </c>
      <c r="C27">
        <f t="shared" si="6"/>
        <v>336.15</v>
      </c>
      <c r="D27">
        <v>1.4148000000000001</v>
      </c>
      <c r="E27">
        <v>1.4164000000000001</v>
      </c>
      <c r="F27">
        <f t="shared" si="8"/>
        <v>0.24438902743141946</v>
      </c>
      <c r="G27">
        <f t="shared" si="7"/>
        <v>0.2244389027431396</v>
      </c>
    </row>
    <row r="30" spans="1:7" x14ac:dyDescent="0.25">
      <c r="A30" t="s">
        <v>27</v>
      </c>
      <c r="B30" t="s">
        <v>28</v>
      </c>
      <c r="C30" t="s">
        <v>29</v>
      </c>
      <c r="D30" t="s">
        <v>30</v>
      </c>
    </row>
    <row r="31" spans="1:7" x14ac:dyDescent="0.25">
      <c r="A31">
        <v>330</v>
      </c>
      <c r="B31">
        <f>(80172000)*(10^(-0.2185*7641.5/A31))</f>
        <v>698.91357422528017</v>
      </c>
      <c r="C31">
        <f>(54335000)*(10^(-0.2185*7500.5/A31))</f>
        <v>587.27230408035382</v>
      </c>
      <c r="D31">
        <v>1.5471670619245081</v>
      </c>
      <c r="E31">
        <f>B31*D31+C31*(1-D31)</f>
        <v>759.99999999999977</v>
      </c>
    </row>
    <row r="32" spans="1:7" x14ac:dyDescent="0.25">
      <c r="A32">
        <v>330.5</v>
      </c>
      <c r="B32">
        <f t="shared" ref="B32:B40" si="9">(80172000)*(10^(-0.2185*7641.5/A32))</f>
        <v>711.34115731880104</v>
      </c>
      <c r="C32">
        <f t="shared" ref="C32:C40" si="10">(54335000)*(10^(-0.2185*7500.5/A32))</f>
        <v>597.52040734571256</v>
      </c>
      <c r="D32">
        <v>1.4275041474661152</v>
      </c>
      <c r="E32">
        <f t="shared" ref="E32:E40" si="11">B32*D32+C32*(1-D32)</f>
        <v>760.00000000000011</v>
      </c>
    </row>
    <row r="33" spans="1:7" x14ac:dyDescent="0.25">
      <c r="A33">
        <v>331</v>
      </c>
      <c r="B33">
        <f t="shared" si="9"/>
        <v>723.95116894411149</v>
      </c>
      <c r="C33">
        <f t="shared" si="10"/>
        <v>607.91556977344851</v>
      </c>
      <c r="D33">
        <v>0.5</v>
      </c>
      <c r="E33">
        <f t="shared" si="11"/>
        <v>665.93336935878006</v>
      </c>
    </row>
    <row r="34" spans="1:7" x14ac:dyDescent="0.25">
      <c r="A34">
        <v>331.5</v>
      </c>
      <c r="B34">
        <f t="shared" si="9"/>
        <v>736.74566576113693</v>
      </c>
      <c r="C34">
        <f t="shared" si="10"/>
        <v>618.45940000165467</v>
      </c>
      <c r="D34">
        <v>0.5</v>
      </c>
      <c r="E34">
        <f t="shared" si="11"/>
        <v>677.60253288139575</v>
      </c>
    </row>
    <row r="35" spans="1:7" x14ac:dyDescent="0.25">
      <c r="A35">
        <v>332</v>
      </c>
      <c r="B35">
        <f t="shared" si="9"/>
        <v>749.72671941163196</v>
      </c>
      <c r="C35">
        <f t="shared" si="10"/>
        <v>629.15351780171227</v>
      </c>
      <c r="D35">
        <v>1.0852036808444734</v>
      </c>
      <c r="E35">
        <f t="shared" si="11"/>
        <v>759.99999999999989</v>
      </c>
    </row>
    <row r="36" spans="1:7" x14ac:dyDescent="0.25">
      <c r="A36">
        <v>332.5</v>
      </c>
      <c r="B36">
        <f t="shared" si="9"/>
        <v>762.89641654413583</v>
      </c>
      <c r="C36">
        <f t="shared" si="10"/>
        <v>639.99955409104791</v>
      </c>
      <c r="D36">
        <v>0.9764321359689595</v>
      </c>
      <c r="E36">
        <f t="shared" si="11"/>
        <v>760</v>
      </c>
    </row>
    <row r="37" spans="1:7" x14ac:dyDescent="0.25">
      <c r="A37">
        <v>333</v>
      </c>
      <c r="B37">
        <f t="shared" si="9"/>
        <v>776.25685883835024</v>
      </c>
      <c r="C37">
        <f t="shared" si="10"/>
        <v>650.99915094539813</v>
      </c>
      <c r="D37">
        <v>0.87021840424991392</v>
      </c>
      <c r="E37">
        <f t="shared" si="11"/>
        <v>760.00071362800486</v>
      </c>
    </row>
    <row r="38" spans="1:7" x14ac:dyDescent="0.25">
      <c r="A38">
        <v>333.5</v>
      </c>
      <c r="B38">
        <f t="shared" si="9"/>
        <v>789.81016302884996</v>
      </c>
      <c r="C38">
        <f t="shared" si="10"/>
        <v>662.15396161060289</v>
      </c>
      <c r="D38">
        <v>0.76648088617973742</v>
      </c>
      <c r="E38">
        <f t="shared" si="11"/>
        <v>760</v>
      </c>
    </row>
    <row r="39" spans="1:7" x14ac:dyDescent="0.25">
      <c r="A39">
        <v>334</v>
      </c>
      <c r="B39">
        <f t="shared" si="9"/>
        <v>803.55846092820252</v>
      </c>
      <c r="C39">
        <f t="shared" si="10"/>
        <v>673.46565051390758</v>
      </c>
      <c r="D39">
        <v>0.66517395704277782</v>
      </c>
      <c r="E39">
        <f t="shared" si="11"/>
        <v>760.00000000000011</v>
      </c>
    </row>
    <row r="40" spans="1:7" x14ac:dyDescent="0.25">
      <c r="A40">
        <v>334.5</v>
      </c>
      <c r="B40">
        <f t="shared" si="9"/>
        <v>817.503899449443</v>
      </c>
      <c r="C40">
        <f t="shared" si="10"/>
        <v>684.9358932747914</v>
      </c>
      <c r="D40">
        <v>0.56623093981149208</v>
      </c>
      <c r="E40">
        <f t="shared" si="11"/>
        <v>760</v>
      </c>
    </row>
    <row r="42" spans="1:7" x14ac:dyDescent="0.25">
      <c r="F42" t="s">
        <v>32</v>
      </c>
      <c r="G42" t="s">
        <v>33</v>
      </c>
    </row>
    <row r="43" spans="1:7" x14ac:dyDescent="0.25">
      <c r="E43" t="s">
        <v>31</v>
      </c>
      <c r="F43">
        <v>0.27930174600000002</v>
      </c>
      <c r="G43">
        <v>333.15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Shi</cp:lastModifiedBy>
  <dcterms:created xsi:type="dcterms:W3CDTF">2021-09-13T18:20:37Z</dcterms:created>
  <dcterms:modified xsi:type="dcterms:W3CDTF">2021-09-19T21:51:02Z</dcterms:modified>
</cp:coreProperties>
</file>