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activeTab="5"/>
  </bookViews>
  <sheets>
    <sheet name="Hole" sheetId="1" r:id="rId1"/>
    <sheet name="DeviationSurvey" sheetId="2" r:id="rId2"/>
    <sheet name="Drilling Mud" sheetId="3" r:id="rId3"/>
    <sheet name="Drilling Mud PVT" sheetId="4" r:id="rId4"/>
    <sheet name="Drill String" sheetId="5" r:id="rId5"/>
    <sheet name="Drill Pipes" sheetId="6" r:id="rId6"/>
    <sheet name="Operation" sheetId="8" r:id="rId7"/>
    <sheet name="Common" sheetId="7" r:id="rId8"/>
    <sheet name="Results" sheetId="9" r:id="rId9"/>
  </sheets>
  <calcPr calcId="144525"/>
</workbook>
</file>

<file path=xl/sharedStrings.xml><?xml version="1.0" encoding="utf-8"?>
<sst xmlns="http://schemas.openxmlformats.org/spreadsheetml/2006/main" count="121" uniqueCount="80">
  <si>
    <t>typeOfHole</t>
  </si>
  <si>
    <t>innerDiameter</t>
  </si>
  <si>
    <t>outerDiameter</t>
  </si>
  <si>
    <t>weight</t>
  </si>
  <si>
    <t>top</t>
  </si>
  <si>
    <t>bottom</t>
  </si>
  <si>
    <t>frictionFactor</t>
  </si>
  <si>
    <t>Nill</t>
  </si>
  <si>
    <t>[in]</t>
  </si>
  <si>
    <t>[Ib/ft]</t>
  </si>
  <si>
    <t>[ft]</t>
  </si>
  <si>
    <t>Open Hole</t>
  </si>
  <si>
    <t>Intermidiate Casing</t>
  </si>
  <si>
    <t>measuredDepth</t>
  </si>
  <si>
    <t>inclination</t>
  </si>
  <si>
    <t>azimuth</t>
  </si>
  <si>
    <t>ft</t>
  </si>
  <si>
    <t>deg</t>
  </si>
  <si>
    <t>mudName</t>
  </si>
  <si>
    <t>description</t>
  </si>
  <si>
    <t>mudBaseType</t>
  </si>
  <si>
    <t>baseFluid</t>
  </si>
  <si>
    <t>rheologyModel</t>
  </si>
  <si>
    <t>rheologyModelType</t>
  </si>
  <si>
    <t>brine 12ppg</t>
  </si>
  <si>
    <t>nill</t>
  </si>
  <si>
    <t>Brine</t>
  </si>
  <si>
    <t>Bingham Plastic</t>
  </si>
  <si>
    <t>Rheology</t>
  </si>
  <si>
    <t>temperature</t>
  </si>
  <si>
    <t>pressure</t>
  </si>
  <si>
    <t>density</t>
  </si>
  <si>
    <t>plasticViscosity</t>
  </si>
  <si>
    <t>yieldPoint</t>
  </si>
  <si>
    <t xml:space="preserve">reference </t>
  </si>
  <si>
    <t>deg F</t>
  </si>
  <si>
    <t>psi</t>
  </si>
  <si>
    <t>lb/ft3</t>
  </si>
  <si>
    <t>cp</t>
  </si>
  <si>
    <t>Ibf/100ft2</t>
  </si>
  <si>
    <t>stringName</t>
  </si>
  <si>
    <t>stringDepth</t>
  </si>
  <si>
    <t>Assembly</t>
  </si>
  <si>
    <t>typeOfSection</t>
  </si>
  <si>
    <t>length</t>
  </si>
  <si>
    <t>size</t>
  </si>
  <si>
    <t>grade</t>
  </si>
  <si>
    <t>minimumYieldStrength</t>
  </si>
  <si>
    <t>itemDescription</t>
  </si>
  <si>
    <t>makeUpTorque</t>
  </si>
  <si>
    <t>overPullMargin</t>
  </si>
  <si>
    <t>Tubing</t>
  </si>
  <si>
    <t>Drill Collar</t>
  </si>
  <si>
    <t>trippingInSpeed</t>
  </si>
  <si>
    <t>trippingInRPM</t>
  </si>
  <si>
    <t>trippingOutSpeed</t>
  </si>
  <si>
    <t>trippingOutRPM</t>
  </si>
  <si>
    <t>[in/sec]</t>
  </si>
  <si>
    <t>[rpm]</t>
  </si>
  <si>
    <t>activeFluid</t>
  </si>
  <si>
    <t>startMeasuredDepth</t>
  </si>
  <si>
    <t>endMeasuredDepth</t>
  </si>
  <si>
    <t>stepSize</t>
  </si>
  <si>
    <t>seaWaterDensity</t>
  </si>
  <si>
    <t>courseLength</t>
  </si>
  <si>
    <t>youngsModulus</t>
  </si>
  <si>
    <t>[Ib/ft3]</t>
  </si>
  <si>
    <t>[psi]</t>
  </si>
  <si>
    <t>x</t>
  </si>
  <si>
    <t>y</t>
  </si>
  <si>
    <t>x2</t>
  </si>
  <si>
    <t>y2</t>
  </si>
  <si>
    <t>MD</t>
  </si>
  <si>
    <t>Inc</t>
  </si>
  <si>
    <t>Azi</t>
  </si>
  <si>
    <t>TVD</t>
  </si>
  <si>
    <t>N/S</t>
  </si>
  <si>
    <t>E/W</t>
  </si>
  <si>
    <t>VS</t>
  </si>
  <si>
    <t>DLS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</si>
</sst>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15" borderId="5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6" fillId="17" borderId="5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C19" sqref="C19"/>
    </sheetView>
  </sheetViews>
  <sheetFormatPr defaultColWidth="9" defaultRowHeight="15" outlineLevelRow="3" outlineLevelCol="7"/>
  <cols>
    <col min="1" max="1" width="18.5714285714286" customWidth="1"/>
    <col min="2" max="2" width="18.2857142857143" customWidth="1"/>
    <col min="3" max="3" width="18.5714285714286" customWidth="1"/>
    <col min="5" max="5" width="10.4285714285714" customWidth="1"/>
    <col min="6" max="6" width="9.71428571428571" customWidth="1"/>
    <col min="7" max="7" width="16.8571428571429" customWidth="1"/>
    <col min="8" max="8" width="8.57142857142857" customWidth="1"/>
  </cols>
  <sheetData>
    <row r="1" ht="18.75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/>
    </row>
    <row r="2" spans="1:8">
      <c r="A2" s="5" t="s">
        <v>7</v>
      </c>
      <c r="B2" s="5" t="s">
        <v>8</v>
      </c>
      <c r="C2" s="5" t="s">
        <v>8</v>
      </c>
      <c r="D2" s="5" t="s">
        <v>9</v>
      </c>
      <c r="E2" s="5" t="s">
        <v>10</v>
      </c>
      <c r="F2" s="5" t="s">
        <v>10</v>
      </c>
      <c r="G2" s="5" t="s">
        <v>7</v>
      </c>
      <c r="H2" s="5"/>
    </row>
    <row r="3" spans="1:7">
      <c r="A3" t="s">
        <v>11</v>
      </c>
      <c r="B3">
        <v>8.5</v>
      </c>
      <c r="C3">
        <v>0</v>
      </c>
      <c r="D3">
        <v>0</v>
      </c>
      <c r="E3">
        <f>5000</f>
        <v>5000</v>
      </c>
      <c r="F3">
        <f>10000</f>
        <v>10000</v>
      </c>
      <c r="G3">
        <v>0.25</v>
      </c>
    </row>
    <row r="4" spans="1:7">
      <c r="A4" t="s">
        <v>12</v>
      </c>
      <c r="B4">
        <v>8.68</v>
      </c>
      <c r="C4">
        <f>9+(5/8)</f>
        <v>9.625</v>
      </c>
      <c r="D4">
        <v>40</v>
      </c>
      <c r="E4">
        <v>0</v>
      </c>
      <c r="F4">
        <f>5000</f>
        <v>5000</v>
      </c>
      <c r="G4">
        <v>0.2</v>
      </c>
    </row>
  </sheetData>
  <dataValidations count="1">
    <dataValidation type="list" allowBlank="1" showInputMessage="1" showErrorMessage="1" sqref="A3:A4">
      <formula1>"None, Open Hole,Surface Casing, Intermidiate Casing, Production Casing, Riser"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:C11"/>
    </sheetView>
  </sheetViews>
  <sheetFormatPr defaultColWidth="9" defaultRowHeight="15" outlineLevelCol="2"/>
  <cols>
    <col min="1" max="1" width="19.8571428571429" customWidth="1"/>
    <col min="2" max="2" width="13.4285714285714" customWidth="1"/>
    <col min="3" max="3" width="10.4285714285714" customWidth="1"/>
    <col min="5" max="5" width="12.8571428571429"/>
    <col min="13" max="13" width="12.8571428571429"/>
  </cols>
  <sheetData>
    <row r="1" ht="18.75" spans="1:3">
      <c r="A1" s="2" t="s">
        <v>13</v>
      </c>
      <c r="B1" s="2" t="s">
        <v>14</v>
      </c>
      <c r="C1" s="2" t="s">
        <v>15</v>
      </c>
    </row>
    <row r="2" spans="1:3">
      <c r="A2" t="s">
        <v>16</v>
      </c>
      <c r="B2" t="s">
        <v>17</v>
      </c>
      <c r="C2" t="s">
        <v>17</v>
      </c>
    </row>
    <row r="3" spans="1:3">
      <c r="A3">
        <v>0</v>
      </c>
      <c r="B3">
        <v>0</v>
      </c>
      <c r="C3">
        <v>0</v>
      </c>
    </row>
    <row r="4" spans="1:3">
      <c r="A4">
        <f>5000</f>
        <v>5000</v>
      </c>
      <c r="B4">
        <v>0</v>
      </c>
      <c r="C4">
        <v>0</v>
      </c>
    </row>
    <row r="5" spans="1:3">
      <c r="A5">
        <f>5100</f>
        <v>5100</v>
      </c>
      <c r="B5">
        <v>10</v>
      </c>
      <c r="C5">
        <v>5</v>
      </c>
    </row>
    <row r="6" spans="1:3">
      <c r="A6">
        <f>5200</f>
        <v>5200</v>
      </c>
      <c r="B6">
        <v>20</v>
      </c>
      <c r="C6">
        <v>10</v>
      </c>
    </row>
    <row r="7" spans="1:3">
      <c r="A7">
        <f>5300</f>
        <v>5300</v>
      </c>
      <c r="B7">
        <v>30</v>
      </c>
      <c r="C7">
        <v>15</v>
      </c>
    </row>
    <row r="8" spans="1:3">
      <c r="A8">
        <f>5400</f>
        <v>5400</v>
      </c>
      <c r="B8">
        <v>40</v>
      </c>
      <c r="C8">
        <v>20</v>
      </c>
    </row>
    <row r="9" spans="1:3">
      <c r="A9">
        <f>5500</f>
        <v>5500</v>
      </c>
      <c r="B9">
        <v>50</v>
      </c>
      <c r="C9">
        <v>25</v>
      </c>
    </row>
    <row r="10" spans="1:3">
      <c r="A10">
        <f>5600</f>
        <v>5600</v>
      </c>
      <c r="B10">
        <v>60</v>
      </c>
      <c r="C10">
        <v>30</v>
      </c>
    </row>
    <row r="11" spans="1:3">
      <c r="A11">
        <f>10000</f>
        <v>10000</v>
      </c>
      <c r="B11">
        <v>60</v>
      </c>
      <c r="C11">
        <v>30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4" sqref="A4"/>
    </sheetView>
  </sheetViews>
  <sheetFormatPr defaultColWidth="9" defaultRowHeight="15" outlineLevelRow="2" outlineLevelCol="5"/>
  <cols>
    <col min="1" max="1" width="14" customWidth="1"/>
    <col min="2" max="2" width="14.2857142857143" customWidth="1"/>
    <col min="3" max="3" width="17.2857142857143" customWidth="1"/>
    <col min="4" max="4" width="12.1428571428571" customWidth="1"/>
    <col min="5" max="5" width="19" customWidth="1"/>
    <col min="6" max="6" width="24.5714285714286" customWidth="1"/>
    <col min="7" max="7" width="9.71428571428571" customWidth="1"/>
    <col min="8" max="8" width="19.1428571428571" customWidth="1"/>
    <col min="9" max="9" width="12.8571428571429" customWidth="1"/>
  </cols>
  <sheetData>
    <row r="1" ht="18.75" spans="1:6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</row>
    <row r="3" spans="1:6">
      <c r="A3" t="s">
        <v>24</v>
      </c>
      <c r="B3" t="s">
        <v>25</v>
      </c>
      <c r="C3" t="s">
        <v>26</v>
      </c>
      <c r="D3" t="s">
        <v>26</v>
      </c>
      <c r="E3" t="s">
        <v>27</v>
      </c>
      <c r="F3" t="s">
        <v>28</v>
      </c>
    </row>
  </sheetData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B3" sqref="B3"/>
    </sheetView>
  </sheetViews>
  <sheetFormatPr defaultColWidth="9" defaultRowHeight="15" outlineLevelRow="2" outlineLevelCol="5"/>
  <cols>
    <col min="1" max="1" width="16" customWidth="1"/>
    <col min="2" max="2" width="11.2857142857143" customWidth="1"/>
    <col min="3" max="3" width="9.71428571428571" customWidth="1"/>
    <col min="4" max="4" width="19.1428571428571" customWidth="1"/>
    <col min="5" max="5" width="12.8571428571429" customWidth="1"/>
    <col min="6" max="6" width="13" customWidth="1"/>
  </cols>
  <sheetData>
    <row r="1" ht="18.75" spans="1:6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</row>
    <row r="2" spans="1:6">
      <c r="A2" t="s">
        <v>35</v>
      </c>
      <c r="B2" t="s">
        <v>36</v>
      </c>
      <c r="C2" t="s">
        <v>37</v>
      </c>
      <c r="D2" t="s">
        <v>38</v>
      </c>
      <c r="E2" t="s">
        <v>39</v>
      </c>
      <c r="F2" t="s">
        <v>7</v>
      </c>
    </row>
    <row r="3" spans="1:6">
      <c r="A3">
        <v>120</v>
      </c>
      <c r="B3">
        <v>14.7</v>
      </c>
      <c r="C3">
        <v>90</v>
      </c>
      <c r="D3">
        <v>1</v>
      </c>
      <c r="E3">
        <v>0</v>
      </c>
      <c r="F3" t="s">
        <v>25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3" sqref="B3"/>
    </sheetView>
  </sheetViews>
  <sheetFormatPr defaultColWidth="9" defaultRowHeight="15" outlineLevelRow="2" outlineLevelCol="1"/>
  <cols>
    <col min="1" max="1" width="14.7142857142857" customWidth="1"/>
    <col min="2" max="2" width="15" customWidth="1"/>
  </cols>
  <sheetData>
    <row r="1" ht="18.75" spans="1:2">
      <c r="A1" s="2" t="s">
        <v>40</v>
      </c>
      <c r="B1" s="2" t="s">
        <v>41</v>
      </c>
    </row>
    <row r="2" spans="1:2">
      <c r="A2" s="5"/>
      <c r="B2" s="5" t="s">
        <v>10</v>
      </c>
    </row>
    <row r="3" spans="1:2">
      <c r="A3" t="s">
        <v>42</v>
      </c>
      <c r="B3">
        <f>10000</f>
        <v>10000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tabSelected="1" workbookViewId="0">
      <selection activeCell="G3" sqref="G3"/>
    </sheetView>
  </sheetViews>
  <sheetFormatPr defaultColWidth="9" defaultRowHeight="15" outlineLevelRow="3"/>
  <cols>
    <col min="1" max="1" width="17.8571428571429" customWidth="1"/>
    <col min="2" max="2" width="8.57142857142857" customWidth="1"/>
    <col min="3" max="3" width="19.8571428571429" customWidth="1"/>
    <col min="7" max="7" width="18.5714285714286" customWidth="1"/>
    <col min="8" max="8" width="18.2857142857143" customWidth="1"/>
    <col min="9" max="9" width="28.1428571428571" customWidth="1"/>
    <col min="10" max="10" width="20" customWidth="1"/>
    <col min="11" max="11" width="18.8571428571429" customWidth="1"/>
    <col min="12" max="12" width="19.1428571428571" customWidth="1"/>
  </cols>
  <sheetData>
    <row r="1" ht="18.75" spans="1:12">
      <c r="A1" s="2" t="s">
        <v>43</v>
      </c>
      <c r="B1" s="2" t="s">
        <v>44</v>
      </c>
      <c r="C1" s="2" t="s">
        <v>13</v>
      </c>
      <c r="D1" s="2" t="s">
        <v>45</v>
      </c>
      <c r="E1" s="2" t="s">
        <v>3</v>
      </c>
      <c r="F1" s="2" t="s">
        <v>46</v>
      </c>
      <c r="G1" s="2" t="s">
        <v>2</v>
      </c>
      <c r="H1" s="2" t="s">
        <v>1</v>
      </c>
      <c r="I1" s="2" t="s">
        <v>47</v>
      </c>
      <c r="J1" s="2" t="s">
        <v>48</v>
      </c>
      <c r="K1" s="2" t="s">
        <v>49</v>
      </c>
      <c r="L1" s="2" t="s">
        <v>50</v>
      </c>
    </row>
    <row r="2" spans="1:12">
      <c r="A2" s="5" t="s">
        <v>7</v>
      </c>
      <c r="B2" s="5" t="s">
        <v>10</v>
      </c>
      <c r="C2" s="5" t="s">
        <v>10</v>
      </c>
      <c r="D2" s="5" t="s">
        <v>8</v>
      </c>
      <c r="E2" s="5" t="s">
        <v>7</v>
      </c>
      <c r="F2" s="5" t="s">
        <v>7</v>
      </c>
      <c r="G2" s="5" t="s">
        <v>8</v>
      </c>
      <c r="H2" s="5" t="s">
        <v>8</v>
      </c>
      <c r="I2" s="5" t="s">
        <v>7</v>
      </c>
      <c r="J2" s="5" t="s">
        <v>7</v>
      </c>
      <c r="K2" s="5" t="s">
        <v>7</v>
      </c>
      <c r="L2" s="5" t="s">
        <v>7</v>
      </c>
    </row>
    <row r="3" spans="1:12">
      <c r="A3" t="s">
        <v>51</v>
      </c>
      <c r="B3">
        <f>9600</f>
        <v>9600</v>
      </c>
      <c r="C3">
        <f>9600</f>
        <v>9600</v>
      </c>
      <c r="D3">
        <v>0</v>
      </c>
      <c r="E3">
        <v>20.89</v>
      </c>
      <c r="F3" t="s">
        <v>25</v>
      </c>
      <c r="G3">
        <v>6.625</v>
      </c>
      <c r="H3">
        <v>5.276</v>
      </c>
      <c r="I3">
        <v>5</v>
      </c>
      <c r="J3" t="s">
        <v>25</v>
      </c>
      <c r="K3">
        <v>0</v>
      </c>
      <c r="L3">
        <v>0</v>
      </c>
    </row>
    <row r="4" spans="1:12">
      <c r="A4" t="s">
        <v>52</v>
      </c>
      <c r="B4">
        <f>400</f>
        <v>400</v>
      </c>
      <c r="C4">
        <f>10000</f>
        <v>10000</v>
      </c>
      <c r="D4">
        <v>0</v>
      </c>
      <c r="E4">
        <v>117.42</v>
      </c>
      <c r="F4" t="s">
        <v>25</v>
      </c>
      <c r="G4">
        <v>7</v>
      </c>
      <c r="H4">
        <v>2.25</v>
      </c>
      <c r="I4">
        <v>5</v>
      </c>
      <c r="J4" t="s">
        <v>25</v>
      </c>
      <c r="K4">
        <v>0</v>
      </c>
      <c r="L4">
        <v>0</v>
      </c>
    </row>
  </sheetData>
  <dataValidations count="2">
    <dataValidation type="list" allowBlank="1" showInputMessage="1" showErrorMessage="1" sqref="A3:A4">
      <formula1>"None, Tubing, Sub, Drill Collar"</formula1>
    </dataValidation>
    <dataValidation type="list" allowBlank="1" showInputMessage="1" showErrorMessage="1" sqref="A5:A8">
      <formula1>"None, Tubing, Sub"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9" sqref="D9"/>
    </sheetView>
  </sheetViews>
  <sheetFormatPr defaultColWidth="9" defaultRowHeight="15" outlineLevelRow="2" outlineLevelCol="3"/>
  <cols>
    <col min="1" max="1" width="19.7142857142857" customWidth="1"/>
    <col min="2" max="2" width="18.1428571428571" customWidth="1"/>
    <col min="3" max="3" width="22" customWidth="1"/>
    <col min="4" max="4" width="20.2857142857143" customWidth="1"/>
    <col min="5" max="5" width="16.7142857142857" customWidth="1"/>
  </cols>
  <sheetData>
    <row r="1" ht="18.75" spans="1:4">
      <c r="A1" s="2" t="s">
        <v>53</v>
      </c>
      <c r="B1" s="2" t="s">
        <v>54</v>
      </c>
      <c r="C1" s="2" t="s">
        <v>55</v>
      </c>
      <c r="D1" s="2" t="s">
        <v>56</v>
      </c>
    </row>
    <row r="2" spans="1:4">
      <c r="A2" s="5" t="s">
        <v>57</v>
      </c>
      <c r="B2" s="5" t="s">
        <v>58</v>
      </c>
      <c r="C2" s="5" t="s">
        <v>57</v>
      </c>
      <c r="D2" s="5" t="s">
        <v>58</v>
      </c>
    </row>
    <row r="3" spans="1:4">
      <c r="A3">
        <v>12</v>
      </c>
      <c r="B3">
        <v>2</v>
      </c>
      <c r="C3">
        <v>12</v>
      </c>
      <c r="D3">
        <v>2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F4" sqref="F4"/>
    </sheetView>
  </sheetViews>
  <sheetFormatPr defaultColWidth="9" defaultRowHeight="15" outlineLevelRow="2" outlineLevelCol="6"/>
  <cols>
    <col min="1" max="1" width="13.8571428571429" customWidth="1"/>
    <col min="2" max="2" width="25.8571428571429" customWidth="1"/>
    <col min="3" max="3" width="24.5714285714286" customWidth="1"/>
    <col min="4" max="4" width="10.8571428571429" customWidth="1"/>
    <col min="5" max="5" width="21.2857142857143" customWidth="1"/>
    <col min="6" max="6" width="16.7142857142857" customWidth="1"/>
    <col min="7" max="7" width="19.5714285714286" customWidth="1"/>
  </cols>
  <sheetData>
    <row r="1" ht="18.75" spans="1:7">
      <c r="A1" s="2" t="s">
        <v>59</v>
      </c>
      <c r="B1" s="2" t="s">
        <v>60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</row>
    <row r="2" spans="1:7">
      <c r="A2" s="5"/>
      <c r="B2" s="5" t="s">
        <v>10</v>
      </c>
      <c r="C2" s="5" t="s">
        <v>10</v>
      </c>
      <c r="D2" s="5" t="s">
        <v>10</v>
      </c>
      <c r="E2" s="5" t="s">
        <v>66</v>
      </c>
      <c r="F2" s="5" t="s">
        <v>10</v>
      </c>
      <c r="G2" s="5" t="s">
        <v>67</v>
      </c>
    </row>
    <row r="3" spans="1:7">
      <c r="A3" t="s">
        <v>24</v>
      </c>
      <c r="B3">
        <v>0</v>
      </c>
      <c r="C3">
        <f>10000</f>
        <v>10000</v>
      </c>
      <c r="D3">
        <f>50</f>
        <v>50</v>
      </c>
      <c r="E3">
        <v>0</v>
      </c>
      <c r="F3">
        <f>50</f>
        <v>50</v>
      </c>
      <c r="G3">
        <v>1000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2"/>
  <sheetViews>
    <sheetView topLeftCell="S1" workbookViewId="0">
      <selection activeCell="W11" sqref="W11"/>
    </sheetView>
  </sheetViews>
  <sheetFormatPr defaultColWidth="9" defaultRowHeight="15"/>
  <cols>
    <col min="17" max="21" width="12.8571428571429"/>
    <col min="23" max="23" width="12.8571428571429"/>
  </cols>
  <sheetData>
    <row r="1" ht="18.75" spans="1:21">
      <c r="A1" s="2" t="s">
        <v>13</v>
      </c>
      <c r="B1" s="2" t="s">
        <v>14</v>
      </c>
      <c r="C1" s="2" t="s">
        <v>15</v>
      </c>
      <c r="L1">
        <v>600</v>
      </c>
      <c r="O1">
        <v>800</v>
      </c>
      <c r="R1" t="s">
        <v>68</v>
      </c>
      <c r="S1" t="s">
        <v>69</v>
      </c>
      <c r="T1" t="s">
        <v>70</v>
      </c>
      <c r="U1" t="s">
        <v>71</v>
      </c>
    </row>
    <row r="2" spans="1:23">
      <c r="A2" t="s">
        <v>16</v>
      </c>
      <c r="B2" t="s">
        <v>17</v>
      </c>
      <c r="C2" t="s">
        <v>17</v>
      </c>
      <c r="I2" t="s">
        <v>72</v>
      </c>
      <c r="J2" t="s">
        <v>73</v>
      </c>
      <c r="K2" t="s">
        <v>74</v>
      </c>
      <c r="L2" t="s">
        <v>75</v>
      </c>
      <c r="M2" t="s">
        <v>76</v>
      </c>
      <c r="N2" t="s">
        <v>77</v>
      </c>
      <c r="O2" t="s">
        <v>78</v>
      </c>
      <c r="P2" t="s">
        <v>79</v>
      </c>
      <c r="W2">
        <f>O1*20/L1</f>
        <v>26.6666666666667</v>
      </c>
    </row>
    <row r="3" spans="1:21">
      <c r="A3">
        <v>0</v>
      </c>
      <c r="B3">
        <v>0</v>
      </c>
      <c r="C3">
        <v>0</v>
      </c>
      <c r="I3" s="3">
        <v>0</v>
      </c>
      <c r="J3" s="3">
        <v>0</v>
      </c>
      <c r="K3" s="3">
        <v>0</v>
      </c>
      <c r="L3" s="3">
        <v>0</v>
      </c>
      <c r="M3" s="3"/>
      <c r="N3" s="3"/>
      <c r="O3" s="3">
        <v>0</v>
      </c>
      <c r="P3" s="3">
        <v>0</v>
      </c>
      <c r="Q3">
        <f>O3+20</f>
        <v>20</v>
      </c>
      <c r="R3">
        <f>$O$1*(O3/$O$12)</f>
        <v>0</v>
      </c>
      <c r="S3">
        <f>$L$1*(L3/$L$12)</f>
        <v>0</v>
      </c>
      <c r="T3">
        <f>$O$1*(Q3/$O$12)</f>
        <v>45.7142857142857</v>
      </c>
      <c r="U3">
        <v>0</v>
      </c>
    </row>
    <row r="4" spans="1:21">
      <c r="A4">
        <f>5000</f>
        <v>5000</v>
      </c>
      <c r="B4">
        <v>0</v>
      </c>
      <c r="C4">
        <v>0</v>
      </c>
      <c r="I4" s="3">
        <v>5000</v>
      </c>
      <c r="J4" s="3">
        <v>0</v>
      </c>
      <c r="K4" s="3">
        <v>0</v>
      </c>
      <c r="L4" s="3">
        <v>5000</v>
      </c>
      <c r="M4" s="3">
        <v>0</v>
      </c>
      <c r="N4" s="3">
        <v>0</v>
      </c>
      <c r="O4" s="3">
        <v>0</v>
      </c>
      <c r="P4" s="3">
        <v>0.02</v>
      </c>
      <c r="Q4">
        <f t="shared" ref="Q4:Q10" si="0">O4+20</f>
        <v>20</v>
      </c>
      <c r="R4">
        <f t="shared" ref="R4:R10" si="1">$O$1*(O4/$O$12)</f>
        <v>0</v>
      </c>
      <c r="S4">
        <f t="shared" ref="S4:S10" si="2">$L$1*(L4/$L$12)</f>
        <v>500</v>
      </c>
      <c r="T4">
        <f t="shared" ref="T4:T10" si="3">$O$1*(Q4/$O$12)</f>
        <v>45.7142857142857</v>
      </c>
      <c r="U4">
        <v>500</v>
      </c>
    </row>
    <row r="5" s="1" customFormat="1" spans="1:21">
      <c r="A5" s="1">
        <f>5100</f>
        <v>5100</v>
      </c>
      <c r="B5" s="1">
        <v>10</v>
      </c>
      <c r="C5" s="1">
        <v>5</v>
      </c>
      <c r="I5" s="4">
        <v>5100</v>
      </c>
      <c r="J5" s="4">
        <v>10</v>
      </c>
      <c r="K5" s="4">
        <v>5</v>
      </c>
      <c r="L5" s="4">
        <v>5098.47955519012</v>
      </c>
      <c r="M5" s="4">
        <v>17.3055780485551</v>
      </c>
      <c r="N5" s="4">
        <v>1.51465440283457</v>
      </c>
      <c r="O5" s="4">
        <v>17.3717359395847</v>
      </c>
      <c r="P5" s="4">
        <v>1.01543919249977</v>
      </c>
      <c r="Q5" s="1">
        <f t="shared" si="0"/>
        <v>37.3717359395847</v>
      </c>
      <c r="R5" s="1">
        <f>$O$1*(O5/$O$12)</f>
        <v>39.706825004765</v>
      </c>
      <c r="S5" s="1">
        <f t="shared" si="2"/>
        <v>509.847955519012</v>
      </c>
      <c r="T5" s="1">
        <f t="shared" si="3"/>
        <v>85.4211107190507</v>
      </c>
      <c r="U5" s="1">
        <f>S5-$W$2</f>
        <v>483.181288852345</v>
      </c>
    </row>
    <row r="6" spans="1:21">
      <c r="A6">
        <f>5200</f>
        <v>5200</v>
      </c>
      <c r="B6">
        <v>20</v>
      </c>
      <c r="C6">
        <v>10</v>
      </c>
      <c r="I6" s="3">
        <v>5200</v>
      </c>
      <c r="J6" s="3">
        <v>20</v>
      </c>
      <c r="K6" s="3">
        <v>10</v>
      </c>
      <c r="L6" s="3">
        <v>5192.44401099903</v>
      </c>
      <c r="M6" s="3">
        <v>51.000571128331</v>
      </c>
      <c r="N6" s="3">
        <v>7.45843147552675</v>
      </c>
      <c r="O6" s="3">
        <v>51.5869525037979</v>
      </c>
      <c r="P6" s="3">
        <v>1.01567265042706</v>
      </c>
      <c r="Q6">
        <f t="shared" si="0"/>
        <v>71.5869525037979</v>
      </c>
      <c r="R6">
        <f t="shared" si="1"/>
        <v>117.913034294395</v>
      </c>
      <c r="S6">
        <f t="shared" si="2"/>
        <v>519.244401099903</v>
      </c>
      <c r="T6">
        <f t="shared" si="3"/>
        <v>163.627320008681</v>
      </c>
      <c r="U6" s="1">
        <f>S6-$W$2</f>
        <v>492.577734433236</v>
      </c>
    </row>
    <row r="7" spans="1:21">
      <c r="A7">
        <f>5300</f>
        <v>5300</v>
      </c>
      <c r="B7">
        <v>30</v>
      </c>
      <c r="C7">
        <v>15</v>
      </c>
      <c r="I7" s="3">
        <v>5300</v>
      </c>
      <c r="J7" s="3">
        <v>30</v>
      </c>
      <c r="K7" s="3">
        <v>15</v>
      </c>
      <c r="L7" s="3">
        <v>5279.03601204377</v>
      </c>
      <c r="M7" s="3">
        <v>99.3131263943521</v>
      </c>
      <c r="N7" s="3">
        <v>20.4091981993498</v>
      </c>
      <c r="O7" s="3">
        <v>101.605202723764</v>
      </c>
      <c r="P7" s="3">
        <v>1.01611167592492</v>
      </c>
      <c r="Q7">
        <f t="shared" si="0"/>
        <v>121.605202723764</v>
      </c>
      <c r="R7">
        <f t="shared" si="1"/>
        <v>232.240463368603</v>
      </c>
      <c r="S7">
        <f t="shared" si="2"/>
        <v>527.903601204377</v>
      </c>
      <c r="T7">
        <f t="shared" si="3"/>
        <v>277.954749082889</v>
      </c>
      <c r="U7" s="1">
        <f>S7-$W$2</f>
        <v>501.23693453771</v>
      </c>
    </row>
    <row r="8" spans="1:21">
      <c r="A8">
        <f>5400</f>
        <v>5400</v>
      </c>
      <c r="B8">
        <v>40</v>
      </c>
      <c r="C8">
        <v>20</v>
      </c>
      <c r="I8" s="3">
        <v>5400</v>
      </c>
      <c r="J8" s="3">
        <v>40</v>
      </c>
      <c r="K8" s="3">
        <v>20</v>
      </c>
      <c r="L8" s="3">
        <v>5355.62239115305</v>
      </c>
      <c r="M8" s="3">
        <v>159.732538429494</v>
      </c>
      <c r="N8" s="3">
        <v>42.4096796544755</v>
      </c>
      <c r="O8" s="3">
        <v>165.905486820568</v>
      </c>
      <c r="P8" s="3">
        <v>1.01670371963692</v>
      </c>
      <c r="Q8">
        <f t="shared" si="0"/>
        <v>185.905486820568</v>
      </c>
      <c r="R8">
        <f t="shared" si="1"/>
        <v>379.212541304155</v>
      </c>
      <c r="S8">
        <f t="shared" si="2"/>
        <v>535.562239115305</v>
      </c>
      <c r="T8">
        <f t="shared" si="3"/>
        <v>424.926827018441</v>
      </c>
      <c r="U8" s="1">
        <f>S8-$W$2</f>
        <v>508.895572448638</v>
      </c>
    </row>
    <row r="9" spans="1:21">
      <c r="A9">
        <f>5500</f>
        <v>5500</v>
      </c>
      <c r="B9">
        <v>50</v>
      </c>
      <c r="C9">
        <v>25</v>
      </c>
      <c r="I9" s="3">
        <v>5500</v>
      </c>
      <c r="J9" s="3">
        <v>50</v>
      </c>
      <c r="K9" s="3">
        <v>25</v>
      </c>
      <c r="L9" s="3">
        <v>5419.8742410744</v>
      </c>
      <c r="M9" s="3">
        <v>229.174512455458</v>
      </c>
      <c r="N9" s="3">
        <v>74.8058526547305</v>
      </c>
      <c r="O9" s="3">
        <v>242.532504129642</v>
      </c>
      <c r="P9" s="3">
        <v>1.0173777084795</v>
      </c>
      <c r="Q9">
        <f t="shared" si="0"/>
        <v>262.532504129642</v>
      </c>
      <c r="R9">
        <f t="shared" si="1"/>
        <v>554.360009439182</v>
      </c>
      <c r="S9">
        <f t="shared" si="2"/>
        <v>541.98742410744</v>
      </c>
      <c r="T9">
        <f t="shared" si="3"/>
        <v>600.074295153467</v>
      </c>
      <c r="U9" s="1">
        <f>S9-$W$2</f>
        <v>515.320757440773</v>
      </c>
    </row>
    <row r="10" spans="1:21">
      <c r="A10">
        <f>5600</f>
        <v>5600</v>
      </c>
      <c r="B10">
        <v>60</v>
      </c>
      <c r="C10">
        <v>30</v>
      </c>
      <c r="I10" s="3">
        <v>5600</v>
      </c>
      <c r="J10" s="3">
        <v>60</v>
      </c>
      <c r="K10" s="3">
        <v>30</v>
      </c>
      <c r="L10" s="3">
        <v>5469.83773397305</v>
      </c>
      <c r="M10" s="3">
        <v>304.18362757211</v>
      </c>
      <c r="N10" s="3">
        <v>118.133465406679</v>
      </c>
      <c r="O10" s="3">
        <v>329.156111635714</v>
      </c>
      <c r="P10" s="3">
        <v>1.01805244089119</v>
      </c>
      <c r="Q10">
        <f t="shared" si="0"/>
        <v>349.156111635714</v>
      </c>
      <c r="R10">
        <f t="shared" si="1"/>
        <v>752.356826595918</v>
      </c>
      <c r="S10">
        <f t="shared" si="2"/>
        <v>546.983773397305</v>
      </c>
      <c r="T10">
        <f t="shared" si="3"/>
        <v>798.071112310203</v>
      </c>
      <c r="U10" s="1">
        <f>S10-$W$2</f>
        <v>520.317106730638</v>
      </c>
    </row>
    <row r="11" spans="1:3">
      <c r="A11">
        <f>10000</f>
        <v>10000</v>
      </c>
      <c r="B11">
        <v>60</v>
      </c>
      <c r="C11">
        <v>30</v>
      </c>
    </row>
    <row r="12" spans="12:15">
      <c r="L12">
        <v>6000</v>
      </c>
      <c r="O12">
        <v>350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Hole</vt:lpstr>
      <vt:lpstr>DeviationSurvey</vt:lpstr>
      <vt:lpstr>Drilling Mud</vt:lpstr>
      <vt:lpstr>Drilling Mud PVT</vt:lpstr>
      <vt:lpstr>Drill String</vt:lpstr>
      <vt:lpstr>Drill Pipes</vt:lpstr>
      <vt:lpstr>Operation</vt:lpstr>
      <vt:lpstr>Common</vt:lpstr>
      <vt:lpstr>Results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Achumba</dc:creator>
  <cp:lastModifiedBy>Gabriel Achumba</cp:lastModifiedBy>
  <dcterms:created xsi:type="dcterms:W3CDTF">2020-10-03T16:58:00Z</dcterms:created>
  <dcterms:modified xsi:type="dcterms:W3CDTF">2021-03-02T02:49:20Z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