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results" sheetId="1" r:id="rId3"/>
    <sheet state="visible" name="Control" sheetId="2" r:id="rId4"/>
    <sheet state="visible" name="Experiment" sheetId="3" r:id="rId5"/>
  </sheets>
  <definedNames/>
  <calcPr/>
</workbook>
</file>

<file path=xl/sharedStrings.xml><?xml version="1.0" encoding="utf-8"?>
<sst xmlns="http://schemas.openxmlformats.org/spreadsheetml/2006/main" count="135" uniqueCount="78">
  <si>
    <t>Control group totals</t>
  </si>
  <si>
    <t>views</t>
  </si>
  <si>
    <t>Effect size test:</t>
  </si>
  <si>
    <t>clicks</t>
  </si>
  <si>
    <t>ct-p</t>
  </si>
  <si>
    <t>control</t>
  </si>
  <si>
    <t>exp</t>
  </si>
  <si>
    <t>diff</t>
  </si>
  <si>
    <t>p_pool</t>
  </si>
  <si>
    <t>se_pool</t>
  </si>
  <si>
    <t>ci_left</t>
  </si>
  <si>
    <t>ci_right</t>
  </si>
  <si>
    <t>enrolls</t>
  </si>
  <si>
    <t>gross conv</t>
  </si>
  <si>
    <t>click</t>
  </si>
  <si>
    <t>pays</t>
  </si>
  <si>
    <t>net conv</t>
  </si>
  <si>
    <t>Experiment group totals</t>
  </si>
  <si>
    <t>Sign Test:</t>
  </si>
  <si>
    <t>Gross conv</t>
  </si>
  <si>
    <t>Net conv</t>
  </si>
  <si>
    <t>exp &gt; control</t>
  </si>
  <si>
    <t>Total</t>
  </si>
  <si>
    <t>Sanity check 1: click-through probablilty difference</t>
  </si>
  <si>
    <t>P-value</t>
  </si>
  <si>
    <t>conf_int_diff</t>
  </si>
  <si>
    <t>observed in CI:</t>
  </si>
  <si>
    <t>Sanity check 2: cookies and clicks distribution</t>
  </si>
  <si>
    <t>sum</t>
  </si>
  <si>
    <t>sd</t>
  </si>
  <si>
    <t>conf_left</t>
  </si>
  <si>
    <t>conf_right</t>
  </si>
  <si>
    <t>obs</t>
  </si>
  <si>
    <t>obs in CI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</si>
  <si>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</si>
  <si>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</si>
  <si>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</si>
  <si>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</si>
  <si>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</si>
  <si>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</si>
  <si>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</si>
  <si>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</si>
  <si>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</si>
  <si>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</si>
  <si>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</si>
  <si>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</si>
  <si>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</si>
  <si>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</si>
  <si>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</si>
  <si>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</si>
  <si>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</si>
  <si>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</si>
  <si>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</si>
  <si>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</si>
  <si>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</si>
  <si>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</si>
  <si>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</si>
  <si>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</si>
  <si>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</si>
  <si>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</si>
  <si>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</si>
  <si>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</si>
  <si>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</si>
  <si>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</si>
  <si>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</si>
  <si>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</si>
  <si>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</si>
  <si>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</si>
  <si>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</si>
  <si>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</si>
  <si>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</si>
  <si>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</si>
  <si>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</si>
  <si>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</si>
  <si>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</si>
  <si>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</si>
  <si>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diff_gross_conv</t>
  </si>
  <si>
    <t>diff_net_conv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</si>
</sst>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</font>
    <font>
      <b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2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/>
    </xf>
    <xf borderId="0" fillId="0" fontId="2" numFmtId="0" xfId="0" applyAlignment="1" applyFont="1">
      <alignment/>
    </xf>
    <xf borderId="5" fillId="0" fontId="2" numFmtId="164" xfId="0" applyBorder="1" applyFont="1" applyNumberFormat="1"/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5" fillId="0" fontId="2" numFmtId="0" xfId="0" applyBorder="1" applyFont="1"/>
    <xf borderId="6" fillId="0" fontId="2" numFmtId="0" xfId="0" applyAlignment="1" applyBorder="1" applyFont="1">
      <alignment/>
    </xf>
    <xf borderId="7" fillId="0" fontId="2" numFmtId="0" xfId="0" applyBorder="1" applyFont="1"/>
    <xf borderId="7" fillId="0" fontId="2" numFmtId="0" xfId="0" applyAlignment="1" applyBorder="1" applyFont="1">
      <alignment/>
    </xf>
    <xf borderId="8" fillId="0" fontId="2" numFmtId="164" xfId="0" applyBorder="1" applyFont="1" applyNumberFormat="1"/>
    <xf borderId="0" fillId="0" fontId="2" numFmtId="164" xfId="0" applyFont="1" applyNumberFormat="1"/>
    <xf borderId="0" fillId="2" fontId="1" numFmtId="164" xfId="0" applyFill="1" applyFont="1" applyNumberFormat="1"/>
    <xf borderId="5" fillId="2" fontId="1" numFmtId="164" xfId="0" applyBorder="1" applyFont="1" applyNumberFormat="1"/>
    <xf borderId="7" fillId="0" fontId="2" numFmtId="164" xfId="0" applyBorder="1" applyFont="1" applyNumberFormat="1"/>
    <xf borderId="7" fillId="2" fontId="1" numFmtId="164" xfId="0" applyBorder="1" applyFont="1" applyNumberFormat="1"/>
    <xf borderId="8" fillId="2" fontId="1" numFmtId="164" xfId="0" applyBorder="1" applyFont="1" applyNumberFormat="1"/>
    <xf borderId="1" fillId="0" fontId="2" numFmtId="0" xfId="0" applyBorder="1" applyFont="1"/>
    <xf borderId="5" fillId="0" fontId="2" numFmtId="0" xfId="0" applyBorder="1" applyFont="1"/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4" fillId="0" fontId="2" numFmtId="164" xfId="0" applyBorder="1" applyFont="1" applyNumberFormat="1"/>
    <xf borderId="0" fillId="0" fontId="1" numFmtId="164" xfId="0" applyAlignment="1" applyFont="1" applyNumberFormat="1">
      <alignment/>
    </xf>
    <xf borderId="5" fillId="0" fontId="1" numFmtId="164" xfId="0" applyBorder="1" applyFont="1" applyNumberFormat="1"/>
    <xf borderId="0" fillId="0" fontId="1" numFmtId="164" xfId="0" applyFont="1" applyNumberFormat="1"/>
    <xf borderId="6" fillId="0" fontId="2" numFmtId="0" xfId="0" applyBorder="1" applyFont="1"/>
    <xf borderId="3" fillId="2" fontId="2" numFmtId="0" xfId="0" applyAlignment="1" applyBorder="1" applyFont="1">
      <alignment/>
    </xf>
    <xf borderId="0" fillId="0" fontId="2" numFmtId="164" xfId="0" applyAlignment="1" applyFont="1" applyNumberFormat="1">
      <alignment/>
    </xf>
    <xf borderId="5" fillId="2" fontId="2" numFmtId="0" xfId="0" applyBorder="1" applyFont="1"/>
    <xf borderId="7" fillId="0" fontId="2" numFmtId="164" xfId="0" applyAlignment="1" applyBorder="1" applyFont="1" applyNumberFormat="1">
      <alignment/>
    </xf>
    <xf borderId="8" fillId="2" fontId="2" numFmtId="0" xfId="0" applyBorder="1" applyFont="1"/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0.0"/>
    <col customWidth="1" min="6" max="6" width="17.0"/>
    <col customWidth="1" min="7" max="8" width="14.43"/>
  </cols>
  <sheetData>
    <row r="1">
      <c r="A1" s="1" t="s">
        <v>0</v>
      </c>
    </row>
    <row r="2">
      <c r="A2" s="2" t="s">
        <v>1</v>
      </c>
      <c r="B2" s="3" t="str">
        <f>sum(Control!B2:B38)</f>
        <v>345543</v>
      </c>
      <c r="C2" s="4"/>
      <c r="D2" s="5"/>
      <c r="F2" s="1" t="s">
        <v>2</v>
      </c>
    </row>
    <row r="3">
      <c r="A3" s="6" t="s">
        <v>3</v>
      </c>
      <c r="B3" t="str">
        <f>sum(Control!C2:C38)</f>
        <v>28378</v>
      </c>
      <c r="C3" s="7" t="s">
        <v>4</v>
      </c>
      <c r="D3" s="8" t="str">
        <f t="shared" ref="D3:D4" si="1">B3/B2</f>
        <v>0.0821</v>
      </c>
      <c r="F3" s="2"/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10" t="s">
        <v>11</v>
      </c>
    </row>
    <row r="4">
      <c r="A4" s="6" t="s">
        <v>12</v>
      </c>
      <c r="B4" t="str">
        <f>sum(Control!D2:D24)</f>
        <v>3785</v>
      </c>
      <c r="C4" s="7" t="s">
        <v>13</v>
      </c>
      <c r="D4" s="8" t="str">
        <f t="shared" si="1"/>
        <v>0.1334</v>
      </c>
      <c r="F4" s="6" t="s">
        <v>14</v>
      </c>
      <c r="G4" t="str">
        <f>sum(Control!C2:C24)</f>
        <v>17293</v>
      </c>
      <c r="H4" t="str">
        <f>sum(Experiment!C2:C24)</f>
        <v>17260</v>
      </c>
      <c r="M4" s="11"/>
    </row>
    <row r="5">
      <c r="A5" s="12" t="s">
        <v>15</v>
      </c>
      <c r="B5" s="13" t="str">
        <f>sum(Control!E2:E24)</f>
        <v>2033</v>
      </c>
      <c r="C5" s="14" t="s">
        <v>16</v>
      </c>
      <c r="D5" s="15" t="str">
        <f>B5/B3</f>
        <v>0.0716</v>
      </c>
      <c r="F5" s="6" t="s">
        <v>12</v>
      </c>
      <c r="G5" t="str">
        <f>sum(Control!D2:D24)</f>
        <v>3785</v>
      </c>
      <c r="H5" t="str">
        <f>sum(Experiment!D2:D24)</f>
        <v>3423</v>
      </c>
      <c r="M5" s="11"/>
    </row>
    <row r="6">
      <c r="F6" s="6" t="s">
        <v>13</v>
      </c>
      <c r="G6" s="16" t="str">
        <f t="shared" ref="G6:H6" si="2">G5/G4</f>
        <v>0.2189</v>
      </c>
      <c r="H6" s="16" t="str">
        <f t="shared" si="2"/>
        <v>0.1983</v>
      </c>
      <c r="I6" s="16" t="str">
        <f t="shared" ref="I6:I7" si="4">H6-G6</f>
        <v>-0.0206</v>
      </c>
      <c r="J6" s="16" t="str">
        <f>(G5+H5)/(G4+H4)</f>
        <v>0.2086</v>
      </c>
      <c r="K6" s="16" t="str">
        <f t="shared" ref="K6:K7" si="5">(J6*(1-J6)*(1/$G$4+1/$H$4))^0.5</f>
        <v>0.0044</v>
      </c>
      <c r="L6" s="17" t="str">
        <f>-K6*1.96+H6-G6</f>
        <v>-0.0291</v>
      </c>
      <c r="M6" s="18" t="str">
        <f>K6*1.96+H6-G6</f>
        <v>-0.0120</v>
      </c>
    </row>
    <row r="7">
      <c r="A7" s="1" t="s">
        <v>17</v>
      </c>
      <c r="F7" s="12" t="s">
        <v>16</v>
      </c>
      <c r="G7" s="19" t="str">
        <f t="shared" ref="G7:H7" si="3">G6/G4</f>
        <v>0.0000</v>
      </c>
      <c r="H7" s="19" t="str">
        <f t="shared" si="3"/>
        <v>0.0000</v>
      </c>
      <c r="I7" s="19" t="str">
        <f t="shared" si="4"/>
        <v>0.0000</v>
      </c>
      <c r="J7" s="19" t="str">
        <f>(G6+H6)/(G4+H4)</f>
        <v>0.0000</v>
      </c>
      <c r="K7" s="19" t="str">
        <f t="shared" si="5"/>
        <v>0.0000</v>
      </c>
      <c r="L7" s="20" t="str">
        <f>-1.96*K7+H7-G7</f>
        <v>-0.0001</v>
      </c>
      <c r="M7" s="21" t="str">
        <f>1.96*K7+H7-G7</f>
        <v>0.0001</v>
      </c>
    </row>
    <row r="8">
      <c r="A8" s="2" t="s">
        <v>1</v>
      </c>
      <c r="B8" s="3" t="str">
        <f>sum(Experiment!B2:B38)</f>
        <v>344660</v>
      </c>
      <c r="C8" s="4"/>
      <c r="D8" s="5"/>
    </row>
    <row r="9">
      <c r="A9" s="6" t="s">
        <v>3</v>
      </c>
      <c r="B9" t="str">
        <f>sum(Experiment!C2:C38)</f>
        <v>28325</v>
      </c>
      <c r="C9" s="7" t="s">
        <v>4</v>
      </c>
      <c r="D9" s="8" t="str">
        <f t="shared" ref="D9:D10" si="6">B9/B8</f>
        <v>0.0822</v>
      </c>
      <c r="F9" s="1" t="s">
        <v>18</v>
      </c>
    </row>
    <row r="10">
      <c r="A10" s="6" t="s">
        <v>12</v>
      </c>
      <c r="B10" t="str">
        <f>sum(Experiment!D2:D24)</f>
        <v>3423</v>
      </c>
      <c r="C10" s="7" t="s">
        <v>13</v>
      </c>
      <c r="D10" s="8" t="str">
        <f t="shared" si="6"/>
        <v>0.1208</v>
      </c>
      <c r="F10" s="22"/>
      <c r="G10" s="9" t="s">
        <v>19</v>
      </c>
      <c r="H10" s="10" t="s">
        <v>20</v>
      </c>
    </row>
    <row r="11">
      <c r="A11" s="12" t="s">
        <v>15</v>
      </c>
      <c r="B11" s="13" t="str">
        <f>sum(Experiment!E2:E24)</f>
        <v>1945</v>
      </c>
      <c r="C11" s="14" t="s">
        <v>16</v>
      </c>
      <c r="D11" s="15" t="str">
        <f>B11/B9</f>
        <v>0.0687</v>
      </c>
      <c r="F11" s="6" t="s">
        <v>21</v>
      </c>
      <c r="G11" t="str">
        <f>Experiment!F25</f>
        <v>4</v>
      </c>
      <c r="H11" s="23" t="str">
        <f>Experiment!G25</f>
        <v>10</v>
      </c>
      <c r="I11" t="str">
        <f>Experiment!H25</f>
        <v/>
      </c>
    </row>
    <row r="12">
      <c r="F12" s="6" t="s">
        <v>22</v>
      </c>
      <c r="G12" t="str">
        <f>Experiment!F26</f>
        <v>23</v>
      </c>
      <c r="H12" s="23" t="str">
        <f>Experiment!G26</f>
        <v>23</v>
      </c>
      <c r="I12" t="str">
        <f>Experiment!H26</f>
        <v/>
      </c>
    </row>
    <row r="13">
      <c r="A13" s="1" t="s">
        <v>23</v>
      </c>
      <c r="B13" s="1"/>
      <c r="C13" s="1"/>
      <c r="F13" s="12" t="s">
        <v>24</v>
      </c>
      <c r="G13" s="24">
        <v>0.0026</v>
      </c>
      <c r="H13" s="25">
        <v>0.6776</v>
      </c>
    </row>
    <row r="14">
      <c r="A14" s="2" t="s">
        <v>7</v>
      </c>
      <c r="B14" s="9" t="s">
        <v>8</v>
      </c>
      <c r="C14" s="10" t="s">
        <v>9</v>
      </c>
    </row>
    <row r="15">
      <c r="A15" s="26" t="str">
        <f>D9-'Test results'!D3</f>
        <v>0.0001</v>
      </c>
      <c r="B15" s="16" t="str">
        <f>(B9+'Test results'!B3)/'Test results'!B24</f>
        <v>0.0822</v>
      </c>
      <c r="C15" s="8" t="str">
        <f>(B15*(1-B15)*(1/B8+1/'Test results'!B2))^0.5</f>
        <v>0.0007</v>
      </c>
    </row>
    <row r="16">
      <c r="A16" s="26"/>
      <c r="B16" s="16"/>
      <c r="C16" s="8"/>
    </row>
    <row r="17">
      <c r="A17" s="26"/>
      <c r="B17" s="27" t="s">
        <v>25</v>
      </c>
      <c r="C17" s="28"/>
    </row>
    <row r="18">
      <c r="A18" s="26"/>
      <c r="B18" s="29" t="str">
        <f>-C15*1.96</f>
        <v>-0.0013</v>
      </c>
      <c r="C18" s="28" t="str">
        <f>C15*1.96</f>
        <v>0.0013</v>
      </c>
    </row>
    <row r="19">
      <c r="A19" s="26"/>
      <c r="C19" s="11"/>
    </row>
    <row r="20">
      <c r="A20" s="30"/>
      <c r="B20" s="24" t="s">
        <v>26</v>
      </c>
      <c r="C20" s="21" t="str">
        <f>AND(B18&lt;A15,C18&gt;A15)</f>
        <v>TRUE</v>
      </c>
    </row>
    <row r="22">
      <c r="A22" s="1" t="s">
        <v>27</v>
      </c>
    </row>
    <row r="23">
      <c r="A23" s="2" t="s">
        <v>28</v>
      </c>
      <c r="B23" s="4"/>
      <c r="C23" s="9" t="s">
        <v>29</v>
      </c>
      <c r="D23" s="9" t="s">
        <v>30</v>
      </c>
      <c r="E23" s="9" t="s">
        <v>31</v>
      </c>
      <c r="F23" s="9" t="s">
        <v>32</v>
      </c>
      <c r="G23" s="31" t="s">
        <v>33</v>
      </c>
    </row>
    <row r="24">
      <c r="A24" s="6" t="s">
        <v>1</v>
      </c>
      <c r="B24" t="str">
        <f>'Test results'!B8+'Test results'!B2</f>
        <v>690203</v>
      </c>
      <c r="C24" s="16" t="str">
        <f t="shared" ref="C24:C25" si="7">(0.5*0.5/B24)^0.5</f>
        <v>0.0006</v>
      </c>
      <c r="D24" s="16" t="str">
        <f t="shared" ref="D24:D25" si="8">0.5-C24*1.96</f>
        <v>0.4988</v>
      </c>
      <c r="E24" s="32" t="str">
        <f t="shared" ref="E24:E25" si="9">0.5+C24*1.96</f>
        <v>0.5012</v>
      </c>
      <c r="F24" s="16" t="str">
        <f>'Test results'!B2/B24</f>
        <v>0.5006</v>
      </c>
      <c r="G24" s="33" t="str">
        <f t="shared" ref="G24:G25" si="10">AND(F24&gt;D24,E24&gt;F24)</f>
        <v>TRUE</v>
      </c>
    </row>
    <row r="25">
      <c r="A25" s="12" t="s">
        <v>3</v>
      </c>
      <c r="B25" s="13" t="str">
        <f>'Test results'!B9+'Test results'!B3</f>
        <v>56703</v>
      </c>
      <c r="C25" s="19" t="str">
        <f t="shared" si="7"/>
        <v>0.0021</v>
      </c>
      <c r="D25" s="19" t="str">
        <f t="shared" si="8"/>
        <v>0.4959</v>
      </c>
      <c r="E25" s="34" t="str">
        <f t="shared" si="9"/>
        <v>0.5041</v>
      </c>
      <c r="F25" s="19" t="str">
        <f>'Test results'!B3/B25</f>
        <v>0.5005</v>
      </c>
      <c r="G25" s="35" t="str">
        <f t="shared" si="10"/>
        <v>TRUE</v>
      </c>
    </row>
  </sheetData>
  <mergeCells count="2">
    <mergeCell ref="A7:D7"/>
    <mergeCell ref="A1:D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6" t="s">
        <v>34</v>
      </c>
      <c r="B1" s="36" t="s">
        <v>35</v>
      </c>
      <c r="C1" s="36" t="s">
        <v>36</v>
      </c>
      <c r="D1" s="36" t="s">
        <v>37</v>
      </c>
      <c r="E1" s="36" t="s">
        <v>38</v>
      </c>
    </row>
    <row r="2">
      <c r="A2" s="36" t="s">
        <v>39</v>
      </c>
      <c r="B2" s="37">
        <v>7723.0</v>
      </c>
      <c r="C2" s="37">
        <v>687.0</v>
      </c>
      <c r="D2" s="37">
        <v>134.0</v>
      </c>
      <c r="E2" s="37">
        <v>70.0</v>
      </c>
    </row>
    <row r="3">
      <c r="A3" s="36" t="s">
        <v>40</v>
      </c>
      <c r="B3" s="37">
        <v>9102.0</v>
      </c>
      <c r="C3" s="37">
        <v>779.0</v>
      </c>
      <c r="D3" s="37">
        <v>147.0</v>
      </c>
      <c r="E3" s="37">
        <v>70.0</v>
      </c>
    </row>
    <row r="4">
      <c r="A4" s="36" t="s">
        <v>41</v>
      </c>
      <c r="B4" s="37">
        <v>10511.0</v>
      </c>
      <c r="C4" s="37">
        <v>909.0</v>
      </c>
      <c r="D4" s="37">
        <v>167.0</v>
      </c>
      <c r="E4" s="37">
        <v>95.0</v>
      </c>
    </row>
    <row r="5">
      <c r="A5" s="36" t="s">
        <v>42</v>
      </c>
      <c r="B5" s="37">
        <v>9871.0</v>
      </c>
      <c r="C5" s="37">
        <v>836.0</v>
      </c>
      <c r="D5" s="37">
        <v>156.0</v>
      </c>
      <c r="E5" s="37">
        <v>105.0</v>
      </c>
    </row>
    <row r="6">
      <c r="A6" s="36" t="s">
        <v>43</v>
      </c>
      <c r="B6" s="37">
        <v>10014.0</v>
      </c>
      <c r="C6" s="37">
        <v>837.0</v>
      </c>
      <c r="D6" s="37">
        <v>163.0</v>
      </c>
      <c r="E6" s="37">
        <v>64.0</v>
      </c>
    </row>
    <row r="7">
      <c r="A7" s="36" t="s">
        <v>44</v>
      </c>
      <c r="B7" s="37">
        <v>9670.0</v>
      </c>
      <c r="C7" s="37">
        <v>823.0</v>
      </c>
      <c r="D7" s="37">
        <v>138.0</v>
      </c>
      <c r="E7" s="37">
        <v>82.0</v>
      </c>
    </row>
    <row r="8">
      <c r="A8" s="36" t="s">
        <v>45</v>
      </c>
      <c r="B8" s="37">
        <v>9008.0</v>
      </c>
      <c r="C8" s="37">
        <v>748.0</v>
      </c>
      <c r="D8" s="37">
        <v>146.0</v>
      </c>
      <c r="E8" s="37">
        <v>76.0</v>
      </c>
    </row>
    <row r="9">
      <c r="A9" s="36" t="s">
        <v>46</v>
      </c>
      <c r="B9" s="37">
        <v>7434.0</v>
      </c>
      <c r="C9" s="37">
        <v>632.0</v>
      </c>
      <c r="D9" s="37">
        <v>110.0</v>
      </c>
      <c r="E9" s="37">
        <v>70.0</v>
      </c>
    </row>
    <row r="10">
      <c r="A10" s="36" t="s">
        <v>47</v>
      </c>
      <c r="B10" s="37">
        <v>8459.0</v>
      </c>
      <c r="C10" s="37">
        <v>691.0</v>
      </c>
      <c r="D10" s="37">
        <v>131.0</v>
      </c>
      <c r="E10" s="37">
        <v>60.0</v>
      </c>
    </row>
    <row r="11">
      <c r="A11" s="36" t="s">
        <v>48</v>
      </c>
      <c r="B11" s="37">
        <v>10667.0</v>
      </c>
      <c r="C11" s="37">
        <v>861.0</v>
      </c>
      <c r="D11" s="37">
        <v>165.0</v>
      </c>
      <c r="E11" s="37">
        <v>97.0</v>
      </c>
    </row>
    <row r="12">
      <c r="A12" s="36" t="s">
        <v>49</v>
      </c>
      <c r="B12" s="37">
        <v>10660.0</v>
      </c>
      <c r="C12" s="37">
        <v>867.0</v>
      </c>
      <c r="D12" s="37">
        <v>196.0</v>
      </c>
      <c r="E12" s="37">
        <v>105.0</v>
      </c>
    </row>
    <row r="13">
      <c r="A13" s="36" t="s">
        <v>50</v>
      </c>
      <c r="B13" s="37">
        <v>9947.0</v>
      </c>
      <c r="C13" s="37">
        <v>838.0</v>
      </c>
      <c r="D13" s="37">
        <v>162.0</v>
      </c>
      <c r="E13" s="37">
        <v>92.0</v>
      </c>
    </row>
    <row r="14">
      <c r="A14" s="36" t="s">
        <v>51</v>
      </c>
      <c r="B14" s="37">
        <v>8324.0</v>
      </c>
      <c r="C14" s="37">
        <v>665.0</v>
      </c>
      <c r="D14" s="37">
        <v>127.0</v>
      </c>
      <c r="E14" s="37">
        <v>56.0</v>
      </c>
    </row>
    <row r="15">
      <c r="A15" s="36" t="s">
        <v>52</v>
      </c>
      <c r="B15" s="37">
        <v>9434.0</v>
      </c>
      <c r="C15" s="37">
        <v>673.0</v>
      </c>
      <c r="D15" s="37">
        <v>220.0</v>
      </c>
      <c r="E15" s="37">
        <v>122.0</v>
      </c>
    </row>
    <row r="16">
      <c r="A16" s="36" t="s">
        <v>53</v>
      </c>
      <c r="B16" s="37">
        <v>8687.0</v>
      </c>
      <c r="C16" s="37">
        <v>691.0</v>
      </c>
      <c r="D16" s="37">
        <v>176.0</v>
      </c>
      <c r="E16" s="37">
        <v>128.0</v>
      </c>
    </row>
    <row r="17">
      <c r="A17" s="36" t="s">
        <v>54</v>
      </c>
      <c r="B17" s="37">
        <v>8896.0</v>
      </c>
      <c r="C17" s="37">
        <v>708.0</v>
      </c>
      <c r="D17" s="37">
        <v>161.0</v>
      </c>
      <c r="E17" s="37">
        <v>104.0</v>
      </c>
    </row>
    <row r="18">
      <c r="A18" s="36" t="s">
        <v>55</v>
      </c>
      <c r="B18" s="37">
        <v>9535.0</v>
      </c>
      <c r="C18" s="37">
        <v>759.0</v>
      </c>
      <c r="D18" s="37">
        <v>233.0</v>
      </c>
      <c r="E18" s="37">
        <v>124.0</v>
      </c>
    </row>
    <row r="19">
      <c r="A19" s="36" t="s">
        <v>56</v>
      </c>
      <c r="B19" s="37">
        <v>9363.0</v>
      </c>
      <c r="C19" s="37">
        <v>736.0</v>
      </c>
      <c r="D19" s="37">
        <v>154.0</v>
      </c>
      <c r="E19" s="37">
        <v>91.0</v>
      </c>
    </row>
    <row r="20">
      <c r="A20" s="36" t="s">
        <v>57</v>
      </c>
      <c r="B20" s="37">
        <v>9327.0</v>
      </c>
      <c r="C20" s="37">
        <v>739.0</v>
      </c>
      <c r="D20" s="37">
        <v>196.0</v>
      </c>
      <c r="E20" s="37">
        <v>86.0</v>
      </c>
    </row>
    <row r="21">
      <c r="A21" s="36" t="s">
        <v>58</v>
      </c>
      <c r="B21" s="37">
        <v>9345.0</v>
      </c>
      <c r="C21" s="37">
        <v>734.0</v>
      </c>
      <c r="D21" s="37">
        <v>167.0</v>
      </c>
      <c r="E21" s="37">
        <v>75.0</v>
      </c>
    </row>
    <row r="22">
      <c r="A22" s="36" t="s">
        <v>59</v>
      </c>
      <c r="B22" s="37">
        <v>8890.0</v>
      </c>
      <c r="C22" s="37">
        <v>706.0</v>
      </c>
      <c r="D22" s="37">
        <v>174.0</v>
      </c>
      <c r="E22" s="37">
        <v>101.0</v>
      </c>
    </row>
    <row r="23">
      <c r="A23" s="36" t="s">
        <v>60</v>
      </c>
      <c r="B23" s="37">
        <v>8460.0</v>
      </c>
      <c r="C23" s="37">
        <v>681.0</v>
      </c>
      <c r="D23" s="37">
        <v>156.0</v>
      </c>
      <c r="E23" s="37">
        <v>93.0</v>
      </c>
    </row>
    <row r="24">
      <c r="A24" s="36" t="s">
        <v>61</v>
      </c>
      <c r="B24" s="37">
        <v>8836.0</v>
      </c>
      <c r="C24" s="37">
        <v>693.0</v>
      </c>
      <c r="D24" s="37">
        <v>206.0</v>
      </c>
      <c r="E24" s="37">
        <v>67.0</v>
      </c>
    </row>
    <row r="25">
      <c r="A25" s="36" t="s">
        <v>62</v>
      </c>
      <c r="B25" s="37">
        <v>9437.0</v>
      </c>
      <c r="C25" s="37">
        <v>788.0</v>
      </c>
      <c r="D25" s="36"/>
      <c r="E25" s="38"/>
    </row>
    <row r="26">
      <c r="A26" s="36" t="s">
        <v>63</v>
      </c>
      <c r="B26" s="37">
        <v>9420.0</v>
      </c>
      <c r="C26" s="37">
        <v>781.0</v>
      </c>
      <c r="D26" s="36"/>
      <c r="E26" s="38"/>
    </row>
    <row r="27">
      <c r="A27" s="36" t="s">
        <v>64</v>
      </c>
      <c r="B27" s="37">
        <v>9570.0</v>
      </c>
      <c r="C27" s="37">
        <v>805.0</v>
      </c>
      <c r="D27" s="36"/>
      <c r="E27" s="38"/>
    </row>
    <row r="28">
      <c r="A28" s="36" t="s">
        <v>65</v>
      </c>
      <c r="B28" s="37">
        <v>9921.0</v>
      </c>
      <c r="C28" s="37">
        <v>830.0</v>
      </c>
      <c r="D28" s="36"/>
      <c r="E28" s="38"/>
    </row>
    <row r="29">
      <c r="A29" s="36" t="s">
        <v>66</v>
      </c>
      <c r="B29" s="37">
        <v>9424.0</v>
      </c>
      <c r="C29" s="37">
        <v>781.0</v>
      </c>
      <c r="D29" s="36"/>
      <c r="E29" s="38"/>
    </row>
    <row r="30">
      <c r="A30" s="36" t="s">
        <v>67</v>
      </c>
      <c r="B30" s="37">
        <v>9010.0</v>
      </c>
      <c r="C30" s="37">
        <v>756.0</v>
      </c>
      <c r="D30" s="36"/>
      <c r="E30" s="38"/>
    </row>
    <row r="31">
      <c r="A31" s="36" t="s">
        <v>68</v>
      </c>
      <c r="B31" s="37">
        <v>9656.0</v>
      </c>
      <c r="C31" s="37">
        <v>825.0</v>
      </c>
      <c r="D31" s="36"/>
      <c r="E31" s="38"/>
    </row>
    <row r="32">
      <c r="A32" s="36" t="s">
        <v>69</v>
      </c>
      <c r="B32" s="37">
        <v>10419.0</v>
      </c>
      <c r="C32" s="37">
        <v>874.0</v>
      </c>
      <c r="D32" s="36"/>
      <c r="E32" s="38"/>
    </row>
    <row r="33">
      <c r="A33" s="36" t="s">
        <v>70</v>
      </c>
      <c r="B33" s="37">
        <v>9880.0</v>
      </c>
      <c r="C33" s="37">
        <v>830.0</v>
      </c>
      <c r="D33" s="36"/>
      <c r="E33" s="38"/>
    </row>
    <row r="34">
      <c r="A34" s="36" t="s">
        <v>71</v>
      </c>
      <c r="B34" s="37">
        <v>10134.0</v>
      </c>
      <c r="C34" s="37">
        <v>801.0</v>
      </c>
      <c r="D34" s="36"/>
      <c r="E34" s="38"/>
    </row>
    <row r="35">
      <c r="A35" s="36" t="s">
        <v>72</v>
      </c>
      <c r="B35" s="37">
        <v>9717.0</v>
      </c>
      <c r="C35" s="37">
        <v>814.0</v>
      </c>
      <c r="D35" s="36"/>
      <c r="E35" s="38"/>
    </row>
    <row r="36">
      <c r="A36" s="36" t="s">
        <v>73</v>
      </c>
      <c r="B36" s="37">
        <v>9192.0</v>
      </c>
      <c r="C36" s="37">
        <v>735.0</v>
      </c>
      <c r="D36" s="36"/>
      <c r="E36" s="38"/>
    </row>
    <row r="37">
      <c r="A37" s="36" t="s">
        <v>74</v>
      </c>
      <c r="B37" s="37">
        <v>8630.0</v>
      </c>
      <c r="C37" s="37">
        <v>743.0</v>
      </c>
      <c r="D37" s="36"/>
      <c r="E37" s="38"/>
    </row>
    <row r="38">
      <c r="A38" s="36" t="s">
        <v>75</v>
      </c>
      <c r="B38" s="37">
        <v>8970.0</v>
      </c>
      <c r="C38" s="37">
        <v>722.0</v>
      </c>
      <c r="D38" s="36"/>
      <c r="E38" s="38"/>
    </row>
    <row r="39">
      <c r="A39" s="36"/>
      <c r="B39" s="37"/>
      <c r="C39" s="37"/>
      <c r="D39" s="36"/>
      <c r="E39" s="38"/>
    </row>
    <row r="40">
      <c r="A40" s="36"/>
      <c r="B40" s="37"/>
      <c r="C40" s="37"/>
      <c r="D40" s="36"/>
      <c r="E40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15.57"/>
    <col customWidth="1" min="13" max="13" width="16.0"/>
  </cols>
  <sheetData>
    <row r="1">
      <c r="A1" s="36" t="s">
        <v>34</v>
      </c>
      <c r="B1" s="39" t="s">
        <v>35</v>
      </c>
      <c r="C1" s="36" t="s">
        <v>36</v>
      </c>
      <c r="D1" s="36" t="s">
        <v>37</v>
      </c>
      <c r="E1" s="36" t="s">
        <v>38</v>
      </c>
      <c r="F1" s="7" t="s">
        <v>76</v>
      </c>
      <c r="G1" s="7" t="s">
        <v>77</v>
      </c>
    </row>
    <row r="2">
      <c r="A2" s="36" t="s">
        <v>39</v>
      </c>
      <c r="B2" s="37">
        <v>7716.0</v>
      </c>
      <c r="C2" s="37">
        <v>686.0</v>
      </c>
      <c r="D2" s="37">
        <v>105.0</v>
      </c>
      <c r="E2" s="37">
        <v>34.0</v>
      </c>
      <c r="F2" t="str">
        <f>sign(D2/C2-Control!D2/Control!C2)</f>
        <v>-1</v>
      </c>
      <c r="G2" t="str">
        <f>sign(E2/C2-Control!E2/Control!C2)</f>
        <v>-1</v>
      </c>
    </row>
    <row r="3">
      <c r="A3" s="36" t="s">
        <v>40</v>
      </c>
      <c r="B3" s="37">
        <v>9288.0</v>
      </c>
      <c r="C3" s="37">
        <v>785.0</v>
      </c>
      <c r="D3" s="37">
        <v>116.0</v>
      </c>
      <c r="E3" s="37">
        <v>91.0</v>
      </c>
      <c r="F3" t="str">
        <f>sign(D3/C3-Control!D3/Control!C3)</f>
        <v>-1</v>
      </c>
      <c r="G3" t="str">
        <f>sign(E3/C3-Control!E3/Control!C3)</f>
        <v>1</v>
      </c>
    </row>
    <row r="4">
      <c r="A4" s="36" t="s">
        <v>41</v>
      </c>
      <c r="B4" s="37">
        <v>10480.0</v>
      </c>
      <c r="C4" s="37">
        <v>884.0</v>
      </c>
      <c r="D4" s="37">
        <v>145.0</v>
      </c>
      <c r="E4" s="37">
        <v>79.0</v>
      </c>
      <c r="F4" t="str">
        <f>sign(D4/C4-Control!D4/Control!C4)</f>
        <v>-1</v>
      </c>
      <c r="G4" t="str">
        <f>sign(E4/C4-Control!E4/Control!C4)</f>
        <v>-1</v>
      </c>
    </row>
    <row r="5">
      <c r="A5" s="36" t="s">
        <v>42</v>
      </c>
      <c r="B5" s="37">
        <v>9867.0</v>
      </c>
      <c r="C5" s="37">
        <v>827.0</v>
      </c>
      <c r="D5" s="37">
        <v>138.0</v>
      </c>
      <c r="E5" s="37">
        <v>92.0</v>
      </c>
      <c r="F5" t="str">
        <f>sign(D5/C5-Control!D5/Control!C5)</f>
        <v>-1</v>
      </c>
      <c r="G5" t="str">
        <f>sign(E5/C5-Control!E5/Control!C5)</f>
        <v>-1</v>
      </c>
    </row>
    <row r="6">
      <c r="A6" s="36" t="s">
        <v>43</v>
      </c>
      <c r="B6" s="37">
        <v>9793.0</v>
      </c>
      <c r="C6" s="37">
        <v>832.0</v>
      </c>
      <c r="D6" s="37">
        <v>140.0</v>
      </c>
      <c r="E6" s="37">
        <v>94.0</v>
      </c>
      <c r="F6" t="str">
        <f>sign(D6/C6-Control!D6/Control!C6)</f>
        <v>-1</v>
      </c>
      <c r="G6" t="str">
        <f>sign(E6/C6-Control!E6/Control!C6)</f>
        <v>1</v>
      </c>
    </row>
    <row r="7">
      <c r="A7" s="36" t="s">
        <v>44</v>
      </c>
      <c r="B7" s="37">
        <v>9500.0</v>
      </c>
      <c r="C7" s="37">
        <v>788.0</v>
      </c>
      <c r="D7" s="37">
        <v>129.0</v>
      </c>
      <c r="E7" s="37">
        <v>61.0</v>
      </c>
      <c r="F7" t="str">
        <f>sign(D7/C7-Control!D7/Control!C7)</f>
        <v>-1</v>
      </c>
      <c r="G7" t="str">
        <f>sign(E7/C7-Control!E7/Control!C7)</f>
        <v>-1</v>
      </c>
    </row>
    <row r="8">
      <c r="A8" s="36" t="s">
        <v>45</v>
      </c>
      <c r="B8" s="37">
        <v>9088.0</v>
      </c>
      <c r="C8" s="37">
        <v>780.0</v>
      </c>
      <c r="D8" s="37">
        <v>127.0</v>
      </c>
      <c r="E8" s="37">
        <v>44.0</v>
      </c>
      <c r="F8" t="str">
        <f>sign(D8/C8-Control!D8/Control!C8)</f>
        <v>-1</v>
      </c>
      <c r="G8" t="str">
        <f>sign(E8/C8-Control!E8/Control!C8)</f>
        <v>-1</v>
      </c>
    </row>
    <row r="9">
      <c r="A9" s="36" t="s">
        <v>46</v>
      </c>
      <c r="B9" s="37">
        <v>7664.0</v>
      </c>
      <c r="C9" s="37">
        <v>652.0</v>
      </c>
      <c r="D9" s="37">
        <v>94.0</v>
      </c>
      <c r="E9" s="37">
        <v>62.0</v>
      </c>
      <c r="F9" t="str">
        <f>sign(D9/C9-Control!D9/Control!C9)</f>
        <v>-1</v>
      </c>
      <c r="G9" t="str">
        <f>sign(E9/C9-Control!E9/Control!C9)</f>
        <v>-1</v>
      </c>
    </row>
    <row r="10">
      <c r="A10" s="36" t="s">
        <v>47</v>
      </c>
      <c r="B10" s="37">
        <v>8434.0</v>
      </c>
      <c r="C10" s="37">
        <v>697.0</v>
      </c>
      <c r="D10" s="37">
        <v>120.0</v>
      </c>
      <c r="E10" s="37">
        <v>77.0</v>
      </c>
      <c r="F10" t="str">
        <f>sign(D10/C10-Control!D10/Control!C10)</f>
        <v>-1</v>
      </c>
      <c r="G10" t="str">
        <f>sign(E10/C10-Control!E10/Control!C10)</f>
        <v>1</v>
      </c>
    </row>
    <row r="11">
      <c r="A11" s="36" t="s">
        <v>48</v>
      </c>
      <c r="B11" s="37">
        <v>10496.0</v>
      </c>
      <c r="C11" s="37">
        <v>860.0</v>
      </c>
      <c r="D11" s="37">
        <v>153.0</v>
      </c>
      <c r="E11" s="37">
        <v>98.0</v>
      </c>
      <c r="F11" t="str">
        <f>sign(D11/C11-Control!D11/Control!C11)</f>
        <v>-1</v>
      </c>
      <c r="G11" t="str">
        <f>sign(E11/C11-Control!E11/Control!C11)</f>
        <v>1</v>
      </c>
    </row>
    <row r="12">
      <c r="A12" s="36" t="s">
        <v>49</v>
      </c>
      <c r="B12" s="37">
        <v>10551.0</v>
      </c>
      <c r="C12" s="37">
        <v>864.0</v>
      </c>
      <c r="D12" s="37">
        <v>143.0</v>
      </c>
      <c r="E12" s="37">
        <v>71.0</v>
      </c>
      <c r="F12" t="str">
        <f>sign(D12/C12-Control!D12/Control!C12)</f>
        <v>-1</v>
      </c>
      <c r="G12" t="str">
        <f>sign(E12/C12-Control!E12/Control!C12)</f>
        <v>-1</v>
      </c>
    </row>
    <row r="13">
      <c r="A13" s="36" t="s">
        <v>50</v>
      </c>
      <c r="B13" s="37">
        <v>9737.0</v>
      </c>
      <c r="C13" s="37">
        <v>801.0</v>
      </c>
      <c r="D13" s="37">
        <v>128.0</v>
      </c>
      <c r="E13" s="37">
        <v>70.0</v>
      </c>
      <c r="F13" t="str">
        <f>sign(D13/C13-Control!D13/Control!C13)</f>
        <v>-1</v>
      </c>
      <c r="G13" t="str">
        <f>sign(E13/C13-Control!E13/Control!C13)</f>
        <v>-1</v>
      </c>
    </row>
    <row r="14">
      <c r="A14" s="36" t="s">
        <v>51</v>
      </c>
      <c r="B14" s="37">
        <v>8176.0</v>
      </c>
      <c r="C14" s="37">
        <v>642.0</v>
      </c>
      <c r="D14" s="37">
        <v>122.0</v>
      </c>
      <c r="E14" s="37">
        <v>68.0</v>
      </c>
      <c r="F14" t="str">
        <f>sign(D14/C14-Control!D14/Control!C14)</f>
        <v>-1</v>
      </c>
      <c r="G14" t="str">
        <f>sign(E14/C14-Control!E14/Control!C14)</f>
        <v>1</v>
      </c>
    </row>
    <row r="15">
      <c r="A15" s="36" t="s">
        <v>52</v>
      </c>
      <c r="B15" s="37">
        <v>9402.0</v>
      </c>
      <c r="C15" s="37">
        <v>697.0</v>
      </c>
      <c r="D15" s="37">
        <v>194.0</v>
      </c>
      <c r="E15" s="37">
        <v>94.0</v>
      </c>
      <c r="F15" t="str">
        <f>sign(D15/C15-Control!D15/Control!C15)</f>
        <v>-1</v>
      </c>
      <c r="G15" t="str">
        <f>sign(E15/C15-Control!E15/Control!C15)</f>
        <v>-1</v>
      </c>
    </row>
    <row r="16">
      <c r="A16" s="36" t="s">
        <v>53</v>
      </c>
      <c r="B16" s="37">
        <v>8669.0</v>
      </c>
      <c r="C16" s="37">
        <v>669.0</v>
      </c>
      <c r="D16" s="37">
        <v>127.0</v>
      </c>
      <c r="E16" s="37">
        <v>81.0</v>
      </c>
      <c r="F16" t="str">
        <f>sign(D16/C16-Control!D16/Control!C16)</f>
        <v>-1</v>
      </c>
      <c r="G16" t="str">
        <f>sign(E16/C16-Control!E16/Control!C16)</f>
        <v>-1</v>
      </c>
    </row>
    <row r="17">
      <c r="A17" s="36" t="s">
        <v>54</v>
      </c>
      <c r="B17" s="37">
        <v>8881.0</v>
      </c>
      <c r="C17" s="37">
        <v>693.0</v>
      </c>
      <c r="D17" s="37">
        <v>153.0</v>
      </c>
      <c r="E17" s="37">
        <v>101.0</v>
      </c>
      <c r="F17" t="str">
        <f>sign(D17/C17-Control!D17/Control!C17)</f>
        <v>-1</v>
      </c>
      <c r="G17" t="str">
        <f>sign(E17/C17-Control!E17/Control!C17)</f>
        <v>-1</v>
      </c>
      <c r="H17" s="7"/>
      <c r="I17" s="7"/>
    </row>
    <row r="18">
      <c r="A18" s="36" t="s">
        <v>55</v>
      </c>
      <c r="B18" s="37">
        <v>9655.0</v>
      </c>
      <c r="C18" s="37">
        <v>771.0</v>
      </c>
      <c r="D18" s="37">
        <v>213.0</v>
      </c>
      <c r="E18" s="37">
        <v>119.0</v>
      </c>
      <c r="F18" t="str">
        <f>sign(D18/C18-Control!D18/Control!C18)</f>
        <v>-1</v>
      </c>
      <c r="G18" t="str">
        <f>sign(E18/C18-Control!E18/Control!C18)</f>
        <v>-1</v>
      </c>
    </row>
    <row r="19">
      <c r="A19" s="36" t="s">
        <v>56</v>
      </c>
      <c r="B19" s="37">
        <v>9396.0</v>
      </c>
      <c r="C19" s="37">
        <v>736.0</v>
      </c>
      <c r="D19" s="37">
        <v>162.0</v>
      </c>
      <c r="E19" s="37">
        <v>120.0</v>
      </c>
      <c r="F19" t="str">
        <f>sign(D19/C19-Control!D19/Control!C19)</f>
        <v>1</v>
      </c>
      <c r="G19" t="str">
        <f>sign(E19/C19-Control!E19/Control!C19)</f>
        <v>1</v>
      </c>
    </row>
    <row r="20">
      <c r="A20" s="36" t="s">
        <v>57</v>
      </c>
      <c r="B20" s="37">
        <v>9262.0</v>
      </c>
      <c r="C20" s="37">
        <v>727.0</v>
      </c>
      <c r="D20" s="37">
        <v>201.0</v>
      </c>
      <c r="E20" s="37">
        <v>96.0</v>
      </c>
      <c r="F20" t="str">
        <f>sign(D20/C20-Control!D20/Control!C20)</f>
        <v>1</v>
      </c>
      <c r="G20" t="str">
        <f>sign(E20/C20-Control!E20/Control!C20)</f>
        <v>1</v>
      </c>
    </row>
    <row r="21">
      <c r="A21" s="36" t="s">
        <v>58</v>
      </c>
      <c r="B21" s="37">
        <v>9308.0</v>
      </c>
      <c r="C21" s="37">
        <v>728.0</v>
      </c>
      <c r="D21" s="37">
        <v>207.0</v>
      </c>
      <c r="E21" s="37">
        <v>67.0</v>
      </c>
      <c r="F21" t="str">
        <f>sign(D21/C21-Control!D21/Control!C21)</f>
        <v>1</v>
      </c>
      <c r="G21" t="str">
        <f>sign(E21/C21-Control!E21/Control!C21)</f>
        <v>-1</v>
      </c>
    </row>
    <row r="22">
      <c r="A22" s="36" t="s">
        <v>59</v>
      </c>
      <c r="B22" s="37">
        <v>8715.0</v>
      </c>
      <c r="C22" s="37">
        <v>722.0</v>
      </c>
      <c r="D22" s="37">
        <v>182.0</v>
      </c>
      <c r="E22" s="37">
        <v>123.0</v>
      </c>
      <c r="F22" t="str">
        <f>sign(D22/C22-Control!D22/Control!C22)</f>
        <v>1</v>
      </c>
      <c r="G22" t="str">
        <f>sign(E22/C22-Control!E22/Control!C22)</f>
        <v>1</v>
      </c>
    </row>
    <row r="23">
      <c r="A23" s="36" t="s">
        <v>60</v>
      </c>
      <c r="B23" s="37">
        <v>8448.0</v>
      </c>
      <c r="C23" s="37">
        <v>695.0</v>
      </c>
      <c r="D23" s="37">
        <v>142.0</v>
      </c>
      <c r="E23" s="37">
        <v>100.0</v>
      </c>
      <c r="F23" t="str">
        <f>sign(D23/C23-Control!D23/Control!C23)</f>
        <v>-1</v>
      </c>
      <c r="G23" t="str">
        <f>sign(E23/C23-Control!E23/Control!C23)</f>
        <v>1</v>
      </c>
    </row>
    <row r="24">
      <c r="A24" s="36" t="s">
        <v>61</v>
      </c>
      <c r="B24" s="37">
        <v>8836.0</v>
      </c>
      <c r="C24" s="37">
        <v>724.0</v>
      </c>
      <c r="D24" s="37">
        <v>182.0</v>
      </c>
      <c r="E24" s="37">
        <v>103.0</v>
      </c>
      <c r="F24" t="str">
        <f>sign(D24/C24-Control!D24/Control!C24)</f>
        <v>-1</v>
      </c>
      <c r="G24" t="str">
        <f>sign(E24/C24-Control!E24/Control!C24)</f>
        <v>1</v>
      </c>
    </row>
    <row r="25">
      <c r="A25" s="36" t="s">
        <v>62</v>
      </c>
      <c r="B25" s="37">
        <v>9359.0</v>
      </c>
      <c r="C25" s="37">
        <v>789.0</v>
      </c>
      <c r="D25" s="38"/>
      <c r="E25" s="38"/>
      <c r="F25" s="22" t="str">
        <f t="shared" ref="F25:G25" si="1">COUNTIF(F2:F24,"=1")</f>
        <v>4</v>
      </c>
      <c r="G25" s="5" t="str">
        <f t="shared" si="1"/>
        <v>10</v>
      </c>
    </row>
    <row r="26">
      <c r="A26" s="36" t="s">
        <v>63</v>
      </c>
      <c r="B26" s="37">
        <v>9427.0</v>
      </c>
      <c r="C26" s="37">
        <v>743.0</v>
      </c>
      <c r="D26" s="38"/>
      <c r="E26" s="38"/>
      <c r="F26" s="30" t="str">
        <f t="shared" ref="F26:G26" si="2">count(F2:F24)</f>
        <v>23</v>
      </c>
      <c r="G26" s="40" t="str">
        <f t="shared" si="2"/>
        <v>23</v>
      </c>
    </row>
    <row r="27">
      <c r="A27" s="36" t="s">
        <v>64</v>
      </c>
      <c r="B27" s="37">
        <v>9633.0</v>
      </c>
      <c r="C27" s="37">
        <v>808.0</v>
      </c>
      <c r="D27" s="38"/>
      <c r="E27" s="38"/>
    </row>
    <row r="28">
      <c r="A28" s="36" t="s">
        <v>65</v>
      </c>
      <c r="B28" s="37">
        <v>9842.0</v>
      </c>
      <c r="C28" s="37">
        <v>831.0</v>
      </c>
      <c r="D28" s="38"/>
      <c r="E28" s="38"/>
    </row>
    <row r="29">
      <c r="A29" s="36" t="s">
        <v>66</v>
      </c>
      <c r="B29" s="37">
        <v>9272.0</v>
      </c>
      <c r="C29" s="37">
        <v>767.0</v>
      </c>
      <c r="D29" s="38"/>
      <c r="E29" s="38"/>
    </row>
    <row r="30">
      <c r="A30" s="36" t="s">
        <v>67</v>
      </c>
      <c r="B30" s="37">
        <v>8969.0</v>
      </c>
      <c r="C30" s="37">
        <v>760.0</v>
      </c>
      <c r="D30" s="38"/>
      <c r="E30" s="38"/>
    </row>
    <row r="31">
      <c r="A31" s="36" t="s">
        <v>68</v>
      </c>
      <c r="B31" s="37">
        <v>9697.0</v>
      </c>
      <c r="C31" s="37">
        <v>850.0</v>
      </c>
      <c r="D31" s="38"/>
      <c r="E31" s="38"/>
    </row>
    <row r="32">
      <c r="A32" s="36" t="s">
        <v>69</v>
      </c>
      <c r="B32" s="37">
        <v>10445.0</v>
      </c>
      <c r="C32" s="37">
        <v>851.0</v>
      </c>
      <c r="D32" s="38"/>
      <c r="E32" s="38"/>
    </row>
    <row r="33">
      <c r="A33" s="36" t="s">
        <v>70</v>
      </c>
      <c r="B33" s="37">
        <v>9931.0</v>
      </c>
      <c r="C33" s="37">
        <v>831.0</v>
      </c>
      <c r="D33" s="38"/>
      <c r="E33" s="38"/>
    </row>
    <row r="34">
      <c r="A34" s="36" t="s">
        <v>71</v>
      </c>
      <c r="B34" s="37">
        <v>10042.0</v>
      </c>
      <c r="C34" s="37">
        <v>802.0</v>
      </c>
      <c r="D34" s="38"/>
      <c r="E34" s="38"/>
    </row>
    <row r="35">
      <c r="A35" s="36" t="s">
        <v>72</v>
      </c>
      <c r="B35" s="37">
        <v>9721.0</v>
      </c>
      <c r="C35" s="37">
        <v>829.0</v>
      </c>
      <c r="D35" s="38"/>
      <c r="E35" s="38"/>
    </row>
    <row r="36">
      <c r="A36" s="36" t="s">
        <v>73</v>
      </c>
      <c r="B36" s="37">
        <v>9304.0</v>
      </c>
      <c r="C36" s="37">
        <v>770.0</v>
      </c>
      <c r="D36" s="38"/>
      <c r="E36" s="38"/>
    </row>
    <row r="37">
      <c r="A37" s="36" t="s">
        <v>74</v>
      </c>
      <c r="B37" s="37">
        <v>8668.0</v>
      </c>
      <c r="C37" s="37">
        <v>724.0</v>
      </c>
      <c r="D37" s="38"/>
      <c r="E37" s="38"/>
    </row>
    <row r="38">
      <c r="A38" s="36" t="s">
        <v>75</v>
      </c>
      <c r="B38" s="37">
        <v>8988.0</v>
      </c>
      <c r="C38" s="37">
        <v>710.0</v>
      </c>
      <c r="D38" s="38"/>
      <c r="E38" s="38"/>
    </row>
  </sheetData>
  <drawing r:id="rId1"/>
</worksheet>
</file>