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-20" windowWidth="28800" windowHeight="17460" tabRatio="500"/>
  </bookViews>
  <sheets>
    <sheet name="Test results" sheetId="1" r:id="rId1"/>
    <sheet name="Control" sheetId="2" r:id="rId2"/>
    <sheet name="Experimen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6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6" i="3"/>
  <c r="G25" i="3"/>
  <c r="F25" i="3"/>
  <c r="B3" i="1"/>
  <c r="B9" i="1"/>
  <c r="B25" i="1"/>
  <c r="F25" i="1"/>
  <c r="C25" i="1"/>
  <c r="D25" i="1"/>
  <c r="E25" i="1"/>
  <c r="G25" i="1"/>
  <c r="B2" i="1"/>
  <c r="B8" i="1"/>
  <c r="B24" i="1"/>
  <c r="F24" i="1"/>
  <c r="C24" i="1"/>
  <c r="D24" i="1"/>
  <c r="E24" i="1"/>
  <c r="G24" i="1"/>
  <c r="B15" i="1"/>
  <c r="C15" i="1"/>
  <c r="B18" i="1"/>
  <c r="D9" i="1"/>
  <c r="D3" i="1"/>
  <c r="A15" i="1"/>
  <c r="C18" i="1"/>
  <c r="C20" i="1"/>
  <c r="H12" i="1"/>
  <c r="G12" i="1"/>
  <c r="H11" i="1"/>
  <c r="G11" i="1"/>
  <c r="B11" i="1"/>
  <c r="D11" i="1"/>
  <c r="B10" i="1"/>
  <c r="D10" i="1"/>
  <c r="G5" i="1"/>
  <c r="G4" i="1"/>
  <c r="G6" i="1"/>
  <c r="H5" i="1"/>
  <c r="H4" i="1"/>
  <c r="H6" i="1"/>
  <c r="J7" i="1"/>
  <c r="K7" i="1"/>
  <c r="H7" i="1"/>
  <c r="G7" i="1"/>
  <c r="M7" i="1"/>
  <c r="L7" i="1"/>
  <c r="I7" i="1"/>
  <c r="J6" i="1"/>
  <c r="K6" i="1"/>
  <c r="M6" i="1"/>
  <c r="L6" i="1"/>
  <c r="I6" i="1"/>
  <c r="B5" i="1"/>
  <c r="D5" i="1"/>
  <c r="B4" i="1"/>
  <c r="D4" i="1"/>
</calcChain>
</file>

<file path=xl/sharedStrings.xml><?xml version="1.0" encoding="utf-8"?>
<sst xmlns="http://schemas.openxmlformats.org/spreadsheetml/2006/main" count="135" uniqueCount="78">
  <si>
    <t>Control group totals</t>
  </si>
  <si>
    <t>views</t>
  </si>
  <si>
    <t>Effect size test:</t>
  </si>
  <si>
    <t>clicks</t>
  </si>
  <si>
    <t>ct-p</t>
  </si>
  <si>
    <t>control</t>
  </si>
  <si>
    <t>exp</t>
  </si>
  <si>
    <t>diff</t>
  </si>
  <si>
    <t>p_pool</t>
  </si>
  <si>
    <t>se_pool</t>
  </si>
  <si>
    <t>ci_left</t>
  </si>
  <si>
    <t>ci_right</t>
  </si>
  <si>
    <t>enrolls</t>
  </si>
  <si>
    <t>gross conv</t>
  </si>
  <si>
    <t>click</t>
  </si>
  <si>
    <t>pays</t>
  </si>
  <si>
    <t>net conv</t>
  </si>
  <si>
    <t>Experiment group totals</t>
  </si>
  <si>
    <t>Sign Test:</t>
  </si>
  <si>
    <t>Gross conv</t>
  </si>
  <si>
    <t>Net conv</t>
  </si>
  <si>
    <t>exp &gt; control</t>
  </si>
  <si>
    <t>Total</t>
  </si>
  <si>
    <t>Sanity check 1: click-through probablilty difference</t>
  </si>
  <si>
    <t>P-value</t>
  </si>
  <si>
    <t>conf_int_diff</t>
  </si>
  <si>
    <t>observed in CI:</t>
  </si>
  <si>
    <t>Sanity check 2: cookies and clicks distribution</t>
  </si>
  <si>
    <t>sum</t>
  </si>
  <si>
    <t>sd</t>
  </si>
  <si>
    <t>conf_left</t>
  </si>
  <si>
    <t>conf_right</t>
  </si>
  <si>
    <t>obs</t>
  </si>
  <si>
    <t>obs in CI</t>
  </si>
  <si>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</si>
  <si>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</si>
  <si>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</si>
  <si>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</si>
  <si>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</si>
  <si>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</si>
  <si>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</si>
  <si>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</si>
  <si>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</si>
  <si>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</si>
  <si>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</si>
  <si>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</si>
  <si>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</si>
  <si>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</si>
  <si>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</si>
  <si>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</si>
  <si>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</si>
  <si>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</si>
  <si>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</si>
  <si>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</si>
  <si>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</si>
  <si>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</si>
  <si>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</si>
  <si>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</si>
  <si>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</si>
  <si>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</si>
  <si>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</si>
  <si>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</si>
  <si>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</si>
  <si>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</si>
  <si>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</si>
  <si>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</si>
  <si>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</si>
  <si>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</si>
  <si>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</si>
  <si>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</si>
  <si>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</si>
  <si>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</si>
  <si>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</si>
  <si>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</si>
  <si>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</si>
  <si>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</si>
  <si>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diff_gross_conv</t>
  </si>
  <si>
    <t>diff_net_conv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</si>
</sst>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/>
    <xf numFmtId="0" fontId="2" fillId="0" borderId="0" xfId="0" applyFont="1" applyAlignment="1"/>
    <xf numFmtId="164" fontId="2" fillId="0" borderId="5" xfId="0" applyNumberFormat="1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/>
    <xf numFmtId="0" fontId="2" fillId="0" borderId="6" xfId="0" applyFont="1" applyBorder="1" applyAlignment="1"/>
    <xf numFmtId="0" fontId="2" fillId="0" borderId="7" xfId="0" applyFont="1" applyBorder="1"/>
    <xf numFmtId="0" fontId="2" fillId="0" borderId="7" xfId="0" applyFont="1" applyBorder="1" applyAlignment="1"/>
    <xf numFmtId="164" fontId="2" fillId="0" borderId="8" xfId="0" applyNumberFormat="1" applyFont="1" applyBorder="1"/>
    <xf numFmtId="164" fontId="2" fillId="0" borderId="0" xfId="0" applyNumberFormat="1" applyFont="1"/>
    <xf numFmtId="164" fontId="1" fillId="2" borderId="0" xfId="0" applyNumberFormat="1" applyFont="1" applyFill="1"/>
    <xf numFmtId="164" fontId="1" fillId="2" borderId="5" xfId="0" applyNumberFormat="1" applyFont="1" applyFill="1" applyBorder="1"/>
    <xf numFmtId="164" fontId="2" fillId="0" borderId="7" xfId="0" applyNumberFormat="1" applyFont="1" applyBorder="1"/>
    <xf numFmtId="164" fontId="1" fillId="2" borderId="7" xfId="0" applyNumberFormat="1" applyFont="1" applyFill="1" applyBorder="1"/>
    <xf numFmtId="164" fontId="1" fillId="2" borderId="8" xfId="0" applyNumberFormat="1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164" fontId="2" fillId="0" borderId="4" xfId="0" applyNumberFormat="1" applyFont="1" applyBorder="1"/>
    <xf numFmtId="164" fontId="1" fillId="0" borderId="0" xfId="0" applyNumberFormat="1" applyFont="1" applyAlignment="1"/>
    <xf numFmtId="164" fontId="1" fillId="0" borderId="5" xfId="0" applyNumberFormat="1" applyFont="1" applyBorder="1"/>
    <xf numFmtId="164" fontId="1" fillId="0" borderId="0" xfId="0" applyNumberFormat="1" applyFont="1"/>
    <xf numFmtId="0" fontId="2" fillId="0" borderId="6" xfId="0" applyFont="1" applyBorder="1"/>
    <xf numFmtId="0" fontId="2" fillId="2" borderId="3" xfId="0" applyFont="1" applyFill="1" applyBorder="1" applyAlignment="1"/>
    <xf numFmtId="164" fontId="2" fillId="0" borderId="0" xfId="0" applyNumberFormat="1" applyFont="1" applyAlignment="1"/>
    <xf numFmtId="0" fontId="2" fillId="2" borderId="5" xfId="0" applyFont="1" applyFill="1" applyBorder="1"/>
    <xf numFmtId="164" fontId="2" fillId="0" borderId="7" xfId="0" applyNumberFormat="1" applyFont="1" applyBorder="1" applyAlignment="1"/>
    <xf numFmtId="0" fontId="2" fillId="2" borderId="8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2" fillId="0" borderId="8" xfId="0" applyFont="1" applyBorder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15" sqref="J15"/>
    </sheetView>
  </sheetViews>
  <sheetFormatPr baseColWidth="10" defaultColWidth="14.5" defaultRowHeight="15.75" customHeight="1" x14ac:dyDescent="0"/>
  <cols>
    <col min="3" max="3" width="10" customWidth="1"/>
    <col min="6" max="6" width="17" customWidth="1"/>
    <col min="7" max="8" width="14.5" customWidth="1"/>
  </cols>
  <sheetData>
    <row r="1" spans="1:13" ht="15.75" customHeight="1">
      <c r="A1" s="41" t="s">
        <v>0</v>
      </c>
      <c r="B1" s="42"/>
      <c r="C1" s="42"/>
      <c r="D1" s="42"/>
    </row>
    <row r="2" spans="1:13" ht="15.75" customHeight="1">
      <c r="A2" s="2" t="s">
        <v>1</v>
      </c>
      <c r="B2" s="3">
        <f>SUM(Control!B2:B38)</f>
        <v>345543</v>
      </c>
      <c r="C2" s="4"/>
      <c r="D2" s="5"/>
      <c r="F2" s="1" t="s">
        <v>2</v>
      </c>
    </row>
    <row r="3" spans="1:13" ht="15.75" customHeight="1">
      <c r="A3" s="6" t="s">
        <v>3</v>
      </c>
      <c r="B3">
        <f>SUM(Control!C2:C38)</f>
        <v>28378</v>
      </c>
      <c r="C3" s="7" t="s">
        <v>4</v>
      </c>
      <c r="D3" s="8">
        <f t="shared" ref="D3:D4" si="0">B3/B2</f>
        <v>8.2125813574576823E-2</v>
      </c>
      <c r="F3" s="2"/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10" t="s">
        <v>11</v>
      </c>
    </row>
    <row r="4" spans="1:13" ht="15.75" customHeight="1">
      <c r="A4" s="6" t="s">
        <v>12</v>
      </c>
      <c r="B4">
        <f>SUM(Control!D2:D24)</f>
        <v>3785</v>
      </c>
      <c r="C4" s="7" t="s">
        <v>13</v>
      </c>
      <c r="D4" s="8">
        <f t="shared" si="0"/>
        <v>0.13337796884910846</v>
      </c>
      <c r="F4" s="6" t="s">
        <v>14</v>
      </c>
      <c r="G4">
        <f>SUM(Control!C2:C24)</f>
        <v>17293</v>
      </c>
      <c r="H4">
        <f>SUM(Experiment!C2:C24)</f>
        <v>17260</v>
      </c>
      <c r="M4" s="11"/>
    </row>
    <row r="5" spans="1:13" ht="15.75" customHeight="1">
      <c r="A5" s="12" t="s">
        <v>15</v>
      </c>
      <c r="B5" s="13">
        <f>SUM(Control!E2:E24)</f>
        <v>2033</v>
      </c>
      <c r="C5" s="14" t="s">
        <v>16</v>
      </c>
      <c r="D5" s="15">
        <f>B5/B3</f>
        <v>7.1640002819085211E-2</v>
      </c>
      <c r="F5" s="6" t="s">
        <v>12</v>
      </c>
      <c r="G5">
        <f>SUM(Control!D2:D24)</f>
        <v>3785</v>
      </c>
      <c r="H5">
        <f>SUM(Experiment!D2:D24)</f>
        <v>3423</v>
      </c>
      <c r="M5" s="11"/>
    </row>
    <row r="6" spans="1:13" ht="15.75" customHeight="1">
      <c r="F6" s="6" t="s">
        <v>13</v>
      </c>
      <c r="G6" s="16">
        <f t="shared" ref="G6:H6" si="1">G5/G4</f>
        <v>0.2188746891805933</v>
      </c>
      <c r="H6" s="16">
        <f t="shared" si="1"/>
        <v>0.19831981460023174</v>
      </c>
      <c r="I6" s="16">
        <f t="shared" ref="I6:I7" si="2">H6-G6</f>
        <v>-2.0554874580361565E-2</v>
      </c>
      <c r="J6" s="16">
        <f>(G5+H5)/(G4+H4)</f>
        <v>0.20860706740369866</v>
      </c>
      <c r="K6" s="16">
        <f t="shared" ref="K6:K7" si="3">(J6*(1-J6)*(1/$G$4+1/$H$4))^0.5</f>
        <v>4.3716753852259364E-3</v>
      </c>
      <c r="L6" s="17">
        <f>-K6*1.96+H6-G6</f>
        <v>-2.9123358335404387E-2</v>
      </c>
      <c r="M6" s="18">
        <f>K6*1.96+H6-G6</f>
        <v>-1.1986390825318743E-2</v>
      </c>
    </row>
    <row r="7" spans="1:13" ht="15.75" customHeight="1">
      <c r="A7" s="41" t="s">
        <v>17</v>
      </c>
      <c r="B7" s="42"/>
      <c r="C7" s="42"/>
      <c r="D7" s="42"/>
      <c r="F7" s="12" t="s">
        <v>16</v>
      </c>
      <c r="G7" s="19">
        <f t="shared" ref="G7:H7" si="4">G6/G4</f>
        <v>1.2656837401294934E-5</v>
      </c>
      <c r="H7" s="19">
        <f t="shared" si="4"/>
        <v>1.1490139895726056E-5</v>
      </c>
      <c r="I7" s="19">
        <f t="shared" si="2"/>
        <v>-1.1666975055688774E-6</v>
      </c>
      <c r="J7" s="19">
        <f>(G6+H6)/(G4+H4)</f>
        <v>1.2074045778393337E-5</v>
      </c>
      <c r="K7" s="19">
        <f t="shared" si="3"/>
        <v>3.738618071054175E-5</v>
      </c>
      <c r="L7" s="20">
        <f>-1.96*K7+H7-G7</f>
        <v>-7.4443611698230715E-5</v>
      </c>
      <c r="M7" s="21">
        <f>1.96*K7+H7-G7</f>
        <v>7.211021668709295E-5</v>
      </c>
    </row>
    <row r="8" spans="1:13" ht="15.75" customHeight="1">
      <c r="A8" s="2" t="s">
        <v>1</v>
      </c>
      <c r="B8" s="3">
        <f>SUM(Experiment!B2:B38)</f>
        <v>344660</v>
      </c>
      <c r="C8" s="4"/>
      <c r="D8" s="5"/>
    </row>
    <row r="9" spans="1:13" ht="15.75" customHeight="1">
      <c r="A9" s="6" t="s">
        <v>3</v>
      </c>
      <c r="B9">
        <f>SUM(Experiment!C2:C38)</f>
        <v>28325</v>
      </c>
      <c r="C9" s="7" t="s">
        <v>4</v>
      </c>
      <c r="D9" s="8">
        <f t="shared" ref="D9:D10" si="5">B9/B8</f>
        <v>8.2182440666163759E-2</v>
      </c>
      <c r="F9" s="1" t="s">
        <v>18</v>
      </c>
    </row>
    <row r="10" spans="1:13" ht="15.75" customHeight="1">
      <c r="A10" s="6" t="s">
        <v>12</v>
      </c>
      <c r="B10">
        <f>SUM(Experiment!D2:D24)</f>
        <v>3423</v>
      </c>
      <c r="C10" s="7" t="s">
        <v>13</v>
      </c>
      <c r="D10" s="8">
        <f t="shared" si="5"/>
        <v>0.12084730803177406</v>
      </c>
      <c r="F10" s="22"/>
      <c r="G10" s="9" t="s">
        <v>19</v>
      </c>
      <c r="H10" s="10" t="s">
        <v>20</v>
      </c>
    </row>
    <row r="11" spans="1:13" ht="15.75" customHeight="1">
      <c r="A11" s="12" t="s">
        <v>15</v>
      </c>
      <c r="B11" s="13">
        <f>SUM(Experiment!E2:E24)</f>
        <v>1945</v>
      </c>
      <c r="C11" s="14" t="s">
        <v>16</v>
      </c>
      <c r="D11" s="15">
        <f>B11/B9</f>
        <v>6.8667255075022068E-2</v>
      </c>
      <c r="F11" s="6" t="s">
        <v>21</v>
      </c>
      <c r="G11">
        <f>Experiment!F25</f>
        <v>4</v>
      </c>
      <c r="H11" s="23">
        <f>Experiment!G25</f>
        <v>10</v>
      </c>
    </row>
    <row r="12" spans="1:13" ht="15.75" customHeight="1">
      <c r="F12" s="6" t="s">
        <v>22</v>
      </c>
      <c r="G12">
        <f>Experiment!F26</f>
        <v>23</v>
      </c>
      <c r="H12" s="23">
        <f>Experiment!G26</f>
        <v>23</v>
      </c>
    </row>
    <row r="13" spans="1:13" ht="15.75" customHeight="1">
      <c r="A13" s="1" t="s">
        <v>23</v>
      </c>
      <c r="B13" s="1"/>
      <c r="C13" s="1"/>
      <c r="F13" s="12" t="s">
        <v>24</v>
      </c>
      <c r="G13" s="24">
        <v>2.5999999999999999E-3</v>
      </c>
      <c r="H13" s="25">
        <v>0.67759999999999998</v>
      </c>
    </row>
    <row r="14" spans="1:13" ht="15.75" customHeight="1">
      <c r="A14" s="2" t="s">
        <v>7</v>
      </c>
      <c r="B14" s="9" t="s">
        <v>8</v>
      </c>
      <c r="C14" s="10" t="s">
        <v>9</v>
      </c>
    </row>
    <row r="15" spans="1:13" ht="15.75" customHeight="1">
      <c r="A15" s="26">
        <f>D9-'Test results'!D3</f>
        <v>5.6627091586936018E-5</v>
      </c>
      <c r="B15" s="16">
        <f>(B9+'Test results'!B3)/'Test results'!B24</f>
        <v>8.2154090897895257E-2</v>
      </c>
      <c r="C15" s="8">
        <f>(B15*(1-B15)*(1/B8+1/'Test results'!B2))^0.5</f>
        <v>6.6106081563872224E-4</v>
      </c>
    </row>
    <row r="16" spans="1:13" ht="15.75" customHeight="1">
      <c r="A16" s="26"/>
      <c r="B16" s="16"/>
      <c r="C16" s="8"/>
    </row>
    <row r="17" spans="1:7" ht="15.75" customHeight="1">
      <c r="A17" s="26"/>
      <c r="B17" s="27" t="s">
        <v>25</v>
      </c>
      <c r="C17" s="28"/>
    </row>
    <row r="18" spans="1:7" ht="15.75" customHeight="1">
      <c r="A18" s="26"/>
      <c r="B18" s="29">
        <f>-C15*1.96</f>
        <v>-1.2956791986518956E-3</v>
      </c>
      <c r="C18" s="28">
        <f>C15*1.96</f>
        <v>1.2956791986518956E-3</v>
      </c>
    </row>
    <row r="19" spans="1:7" ht="15.75" customHeight="1">
      <c r="A19" s="26"/>
      <c r="C19" s="11"/>
    </row>
    <row r="20" spans="1:7" ht="15.75" customHeight="1">
      <c r="A20" s="30"/>
      <c r="B20" s="24" t="s">
        <v>26</v>
      </c>
      <c r="C20" s="21" t="b">
        <f>AND(B18&lt;A15,C18&gt;A15)</f>
        <v>1</v>
      </c>
    </row>
    <row r="22" spans="1:7" ht="15.75" customHeight="1">
      <c r="A22" s="1" t="s">
        <v>27</v>
      </c>
    </row>
    <row r="23" spans="1:7" ht="15.75" customHeight="1">
      <c r="A23" s="2" t="s">
        <v>28</v>
      </c>
      <c r="B23" s="4"/>
      <c r="C23" s="9" t="s">
        <v>29</v>
      </c>
      <c r="D23" s="9" t="s">
        <v>30</v>
      </c>
      <c r="E23" s="9" t="s">
        <v>31</v>
      </c>
      <c r="F23" s="9" t="s">
        <v>32</v>
      </c>
      <c r="G23" s="31" t="s">
        <v>33</v>
      </c>
    </row>
    <row r="24" spans="1:7" ht="15.75" customHeight="1">
      <c r="A24" s="6" t="s">
        <v>1</v>
      </c>
      <c r="B24">
        <f>'Test results'!B8+'Test results'!B2</f>
        <v>690203</v>
      </c>
      <c r="C24" s="16">
        <f t="shared" ref="C24:C25" si="6">(0.5*0.5/B24)^0.5</f>
        <v>6.0184074029432473E-4</v>
      </c>
      <c r="D24" s="16">
        <f t="shared" ref="D24:D25" si="7">0.5-C24*1.96</f>
        <v>0.49882039214902313</v>
      </c>
      <c r="E24" s="32">
        <f t="shared" ref="E24:E25" si="8">0.5+C24*1.96</f>
        <v>0.50117960785097693</v>
      </c>
      <c r="F24" s="16">
        <f>'Test results'!B2/B24</f>
        <v>0.50063966688061334</v>
      </c>
      <c r="G24" s="33" t="b">
        <f t="shared" ref="G24:G25" si="9">AND(F24&gt;D24,E24&gt;F24)</f>
        <v>1</v>
      </c>
    </row>
    <row r="25" spans="1:7" ht="15.75" customHeight="1">
      <c r="A25" s="12" t="s">
        <v>3</v>
      </c>
      <c r="B25" s="13">
        <f>'Test results'!B9+'Test results'!B3</f>
        <v>56703</v>
      </c>
      <c r="C25" s="19">
        <f t="shared" si="6"/>
        <v>2.0997470796992519E-3</v>
      </c>
      <c r="D25" s="19">
        <f t="shared" si="7"/>
        <v>0.49588449572378945</v>
      </c>
      <c r="E25" s="34">
        <f t="shared" si="8"/>
        <v>0.50411550427621055</v>
      </c>
      <c r="F25" s="19">
        <f>'Test results'!B3/B25</f>
        <v>0.50046734740666277</v>
      </c>
      <c r="G25" s="35" t="b">
        <f t="shared" si="9"/>
        <v>1</v>
      </c>
    </row>
  </sheetData>
  <mergeCells count="2">
    <mergeCell ref="A7:D7"/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5" ht="15.75" customHeight="1">
      <c r="A1" s="36" t="s">
        <v>34</v>
      </c>
      <c r="B1" s="36" t="s">
        <v>35</v>
      </c>
      <c r="C1" s="36" t="s">
        <v>36</v>
      </c>
      <c r="D1" s="36" t="s">
        <v>37</v>
      </c>
      <c r="E1" s="36" t="s">
        <v>38</v>
      </c>
    </row>
    <row r="2" spans="1:5" ht="15.75" customHeight="1">
      <c r="A2" s="36" t="s">
        <v>39</v>
      </c>
      <c r="B2" s="37">
        <v>7723</v>
      </c>
      <c r="C2" s="37">
        <v>687</v>
      </c>
      <c r="D2" s="37">
        <v>134</v>
      </c>
      <c r="E2" s="37">
        <v>70</v>
      </c>
    </row>
    <row r="3" spans="1:5" ht="15.75" customHeight="1">
      <c r="A3" s="36" t="s">
        <v>40</v>
      </c>
      <c r="B3" s="37">
        <v>9102</v>
      </c>
      <c r="C3" s="37">
        <v>779</v>
      </c>
      <c r="D3" s="37">
        <v>147</v>
      </c>
      <c r="E3" s="37">
        <v>70</v>
      </c>
    </row>
    <row r="4" spans="1:5" ht="15.75" customHeight="1">
      <c r="A4" s="36" t="s">
        <v>41</v>
      </c>
      <c r="B4" s="37">
        <v>10511</v>
      </c>
      <c r="C4" s="37">
        <v>909</v>
      </c>
      <c r="D4" s="37">
        <v>167</v>
      </c>
      <c r="E4" s="37">
        <v>95</v>
      </c>
    </row>
    <row r="5" spans="1:5" ht="15.75" customHeight="1">
      <c r="A5" s="36" t="s">
        <v>42</v>
      </c>
      <c r="B5" s="37">
        <v>9871</v>
      </c>
      <c r="C5" s="37">
        <v>836</v>
      </c>
      <c r="D5" s="37">
        <v>156</v>
      </c>
      <c r="E5" s="37">
        <v>105</v>
      </c>
    </row>
    <row r="6" spans="1:5" ht="15.75" customHeight="1">
      <c r="A6" s="36" t="s">
        <v>43</v>
      </c>
      <c r="B6" s="37">
        <v>10014</v>
      </c>
      <c r="C6" s="37">
        <v>837</v>
      </c>
      <c r="D6" s="37">
        <v>163</v>
      </c>
      <c r="E6" s="37">
        <v>64</v>
      </c>
    </row>
    <row r="7" spans="1:5" ht="15.75" customHeight="1">
      <c r="A7" s="36" t="s">
        <v>44</v>
      </c>
      <c r="B7" s="37">
        <v>9670</v>
      </c>
      <c r="C7" s="37">
        <v>823</v>
      </c>
      <c r="D7" s="37">
        <v>138</v>
      </c>
      <c r="E7" s="37">
        <v>82</v>
      </c>
    </row>
    <row r="8" spans="1:5" ht="15.75" customHeight="1">
      <c r="A8" s="36" t="s">
        <v>45</v>
      </c>
      <c r="B8" s="37">
        <v>9008</v>
      </c>
      <c r="C8" s="37">
        <v>748</v>
      </c>
      <c r="D8" s="37">
        <v>146</v>
      </c>
      <c r="E8" s="37">
        <v>76</v>
      </c>
    </row>
    <row r="9" spans="1:5" ht="15.75" customHeight="1">
      <c r="A9" s="36" t="s">
        <v>46</v>
      </c>
      <c r="B9" s="37">
        <v>7434</v>
      </c>
      <c r="C9" s="37">
        <v>632</v>
      </c>
      <c r="D9" s="37">
        <v>110</v>
      </c>
      <c r="E9" s="37">
        <v>70</v>
      </c>
    </row>
    <row r="10" spans="1:5" ht="15.75" customHeight="1">
      <c r="A10" s="36" t="s">
        <v>47</v>
      </c>
      <c r="B10" s="37">
        <v>8459</v>
      </c>
      <c r="C10" s="37">
        <v>691</v>
      </c>
      <c r="D10" s="37">
        <v>131</v>
      </c>
      <c r="E10" s="37">
        <v>60</v>
      </c>
    </row>
    <row r="11" spans="1:5" ht="15.75" customHeight="1">
      <c r="A11" s="36" t="s">
        <v>48</v>
      </c>
      <c r="B11" s="37">
        <v>10667</v>
      </c>
      <c r="C11" s="37">
        <v>861</v>
      </c>
      <c r="D11" s="37">
        <v>165</v>
      </c>
      <c r="E11" s="37">
        <v>97</v>
      </c>
    </row>
    <row r="12" spans="1:5" ht="15.75" customHeight="1">
      <c r="A12" s="36" t="s">
        <v>49</v>
      </c>
      <c r="B12" s="37">
        <v>10660</v>
      </c>
      <c r="C12" s="37">
        <v>867</v>
      </c>
      <c r="D12" s="37">
        <v>196</v>
      </c>
      <c r="E12" s="37">
        <v>105</v>
      </c>
    </row>
    <row r="13" spans="1:5" ht="15.75" customHeight="1">
      <c r="A13" s="36" t="s">
        <v>50</v>
      </c>
      <c r="B13" s="37">
        <v>9947</v>
      </c>
      <c r="C13" s="37">
        <v>838</v>
      </c>
      <c r="D13" s="37">
        <v>162</v>
      </c>
      <c r="E13" s="37">
        <v>92</v>
      </c>
    </row>
    <row r="14" spans="1:5" ht="15.75" customHeight="1">
      <c r="A14" s="36" t="s">
        <v>51</v>
      </c>
      <c r="B14" s="37">
        <v>8324</v>
      </c>
      <c r="C14" s="37">
        <v>665</v>
      </c>
      <c r="D14" s="37">
        <v>127</v>
      </c>
      <c r="E14" s="37">
        <v>56</v>
      </c>
    </row>
    <row r="15" spans="1:5" ht="15.75" customHeight="1">
      <c r="A15" s="36" t="s">
        <v>52</v>
      </c>
      <c r="B15" s="37">
        <v>9434</v>
      </c>
      <c r="C15" s="37">
        <v>673</v>
      </c>
      <c r="D15" s="37">
        <v>220</v>
      </c>
      <c r="E15" s="37">
        <v>122</v>
      </c>
    </row>
    <row r="16" spans="1:5" ht="15.75" customHeight="1">
      <c r="A16" s="36" t="s">
        <v>53</v>
      </c>
      <c r="B16" s="37">
        <v>8687</v>
      </c>
      <c r="C16" s="37">
        <v>691</v>
      </c>
      <c r="D16" s="37">
        <v>176</v>
      </c>
      <c r="E16" s="37">
        <v>128</v>
      </c>
    </row>
    <row r="17" spans="1:5" ht="15.75" customHeight="1">
      <c r="A17" s="36" t="s">
        <v>54</v>
      </c>
      <c r="B17" s="37">
        <v>8896</v>
      </c>
      <c r="C17" s="37">
        <v>708</v>
      </c>
      <c r="D17" s="37">
        <v>161</v>
      </c>
      <c r="E17" s="37">
        <v>104</v>
      </c>
    </row>
    <row r="18" spans="1:5" ht="15.75" customHeight="1">
      <c r="A18" s="36" t="s">
        <v>55</v>
      </c>
      <c r="B18" s="37">
        <v>9535</v>
      </c>
      <c r="C18" s="37">
        <v>759</v>
      </c>
      <c r="D18" s="37">
        <v>233</v>
      </c>
      <c r="E18" s="37">
        <v>124</v>
      </c>
    </row>
    <row r="19" spans="1:5" ht="15.75" customHeight="1">
      <c r="A19" s="36" t="s">
        <v>56</v>
      </c>
      <c r="B19" s="37">
        <v>9363</v>
      </c>
      <c r="C19" s="37">
        <v>736</v>
      </c>
      <c r="D19" s="37">
        <v>154</v>
      </c>
      <c r="E19" s="37">
        <v>91</v>
      </c>
    </row>
    <row r="20" spans="1:5" ht="15.75" customHeight="1">
      <c r="A20" s="36" t="s">
        <v>57</v>
      </c>
      <c r="B20" s="37">
        <v>9327</v>
      </c>
      <c r="C20" s="37">
        <v>739</v>
      </c>
      <c r="D20" s="37">
        <v>196</v>
      </c>
      <c r="E20" s="37">
        <v>86</v>
      </c>
    </row>
    <row r="21" spans="1:5" ht="15.75" customHeight="1">
      <c r="A21" s="36" t="s">
        <v>58</v>
      </c>
      <c r="B21" s="37">
        <v>9345</v>
      </c>
      <c r="C21" s="37">
        <v>734</v>
      </c>
      <c r="D21" s="37">
        <v>167</v>
      </c>
      <c r="E21" s="37">
        <v>75</v>
      </c>
    </row>
    <row r="22" spans="1:5" ht="15.75" customHeight="1">
      <c r="A22" s="36" t="s">
        <v>59</v>
      </c>
      <c r="B22" s="37">
        <v>8890</v>
      </c>
      <c r="C22" s="37">
        <v>706</v>
      </c>
      <c r="D22" s="37">
        <v>174</v>
      </c>
      <c r="E22" s="37">
        <v>101</v>
      </c>
    </row>
    <row r="23" spans="1:5" ht="15.75" customHeight="1">
      <c r="A23" s="36" t="s">
        <v>60</v>
      </c>
      <c r="B23" s="37">
        <v>8460</v>
      </c>
      <c r="C23" s="37">
        <v>681</v>
      </c>
      <c r="D23" s="37">
        <v>156</v>
      </c>
      <c r="E23" s="37">
        <v>93</v>
      </c>
    </row>
    <row r="24" spans="1:5" ht="15.75" customHeight="1">
      <c r="A24" s="36" t="s">
        <v>61</v>
      </c>
      <c r="B24" s="37">
        <v>8836</v>
      </c>
      <c r="C24" s="37">
        <v>693</v>
      </c>
      <c r="D24" s="37">
        <v>206</v>
      </c>
      <c r="E24" s="37">
        <v>67</v>
      </c>
    </row>
    <row r="25" spans="1:5" ht="15.75" customHeight="1">
      <c r="A25" s="36" t="s">
        <v>62</v>
      </c>
      <c r="B25" s="37">
        <v>9437</v>
      </c>
      <c r="C25" s="37">
        <v>788</v>
      </c>
      <c r="D25" s="36"/>
      <c r="E25" s="38"/>
    </row>
    <row r="26" spans="1:5" ht="15.75" customHeight="1">
      <c r="A26" s="36" t="s">
        <v>63</v>
      </c>
      <c r="B26" s="37">
        <v>9420</v>
      </c>
      <c r="C26" s="37">
        <v>781</v>
      </c>
      <c r="D26" s="36"/>
      <c r="E26" s="38"/>
    </row>
    <row r="27" spans="1:5" ht="15.75" customHeight="1">
      <c r="A27" s="36" t="s">
        <v>64</v>
      </c>
      <c r="B27" s="37">
        <v>9570</v>
      </c>
      <c r="C27" s="37">
        <v>805</v>
      </c>
      <c r="D27" s="36"/>
      <c r="E27" s="38"/>
    </row>
    <row r="28" spans="1:5" ht="15.75" customHeight="1">
      <c r="A28" s="36" t="s">
        <v>65</v>
      </c>
      <c r="B28" s="37">
        <v>9921</v>
      </c>
      <c r="C28" s="37">
        <v>830</v>
      </c>
      <c r="D28" s="36"/>
      <c r="E28" s="38"/>
    </row>
    <row r="29" spans="1:5" ht="15.75" customHeight="1">
      <c r="A29" s="36" t="s">
        <v>66</v>
      </c>
      <c r="B29" s="37">
        <v>9424</v>
      </c>
      <c r="C29" s="37">
        <v>781</v>
      </c>
      <c r="D29" s="36"/>
      <c r="E29" s="38"/>
    </row>
    <row r="30" spans="1:5" ht="15.75" customHeight="1">
      <c r="A30" s="36" t="s">
        <v>67</v>
      </c>
      <c r="B30" s="37">
        <v>9010</v>
      </c>
      <c r="C30" s="37">
        <v>756</v>
      </c>
      <c r="D30" s="36"/>
      <c r="E30" s="38"/>
    </row>
    <row r="31" spans="1:5" ht="15.75" customHeight="1">
      <c r="A31" s="36" t="s">
        <v>68</v>
      </c>
      <c r="B31" s="37">
        <v>9656</v>
      </c>
      <c r="C31" s="37">
        <v>825</v>
      </c>
      <c r="D31" s="36"/>
      <c r="E31" s="38"/>
    </row>
    <row r="32" spans="1:5" ht="15.75" customHeight="1">
      <c r="A32" s="36" t="s">
        <v>69</v>
      </c>
      <c r="B32" s="37">
        <v>10419</v>
      </c>
      <c r="C32" s="37">
        <v>874</v>
      </c>
      <c r="D32" s="36"/>
      <c r="E32" s="38"/>
    </row>
    <row r="33" spans="1:5" ht="15.75" customHeight="1">
      <c r="A33" s="36" t="s">
        <v>70</v>
      </c>
      <c r="B33" s="37">
        <v>9880</v>
      </c>
      <c r="C33" s="37">
        <v>830</v>
      </c>
      <c r="D33" s="36"/>
      <c r="E33" s="38"/>
    </row>
    <row r="34" spans="1:5" ht="15.75" customHeight="1">
      <c r="A34" s="36" t="s">
        <v>71</v>
      </c>
      <c r="B34" s="37">
        <v>10134</v>
      </c>
      <c r="C34" s="37">
        <v>801</v>
      </c>
      <c r="D34" s="36"/>
      <c r="E34" s="38"/>
    </row>
    <row r="35" spans="1:5" ht="15.75" customHeight="1">
      <c r="A35" s="36" t="s">
        <v>72</v>
      </c>
      <c r="B35" s="37">
        <v>9717</v>
      </c>
      <c r="C35" s="37">
        <v>814</v>
      </c>
      <c r="D35" s="36"/>
      <c r="E35" s="38"/>
    </row>
    <row r="36" spans="1:5" ht="15.75" customHeight="1">
      <c r="A36" s="36" t="s">
        <v>73</v>
      </c>
      <c r="B36" s="37">
        <v>9192</v>
      </c>
      <c r="C36" s="37">
        <v>735</v>
      </c>
      <c r="D36" s="36"/>
      <c r="E36" s="38"/>
    </row>
    <row r="37" spans="1:5" ht="15.75" customHeight="1">
      <c r="A37" s="36" t="s">
        <v>74</v>
      </c>
      <c r="B37" s="37">
        <v>8630</v>
      </c>
      <c r="C37" s="37">
        <v>743</v>
      </c>
      <c r="D37" s="36"/>
      <c r="E37" s="38"/>
    </row>
    <row r="38" spans="1:5" ht="15.75" customHeight="1">
      <c r="A38" s="36" t="s">
        <v>75</v>
      </c>
      <c r="B38" s="37">
        <v>8970</v>
      </c>
      <c r="C38" s="37">
        <v>722</v>
      </c>
      <c r="D38" s="36"/>
      <c r="E38" s="38"/>
    </row>
    <row r="39" spans="1:5" ht="15.75" customHeight="1">
      <c r="A39" s="36"/>
      <c r="B39" s="37"/>
      <c r="C39" s="37"/>
      <c r="D39" s="36"/>
      <c r="E39" s="38"/>
    </row>
    <row r="40" spans="1:5" ht="15.75" customHeight="1">
      <c r="A40" s="36"/>
      <c r="B40" s="37"/>
      <c r="C40" s="37"/>
      <c r="D40" s="36"/>
      <c r="E40" s="3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2" max="12" width="15.5" customWidth="1"/>
    <col min="13" max="13" width="16" customWidth="1"/>
  </cols>
  <sheetData>
    <row r="1" spans="1:7" ht="15.75" customHeight="1">
      <c r="A1" s="36" t="s">
        <v>34</v>
      </c>
      <c r="B1" s="39" t="s">
        <v>35</v>
      </c>
      <c r="C1" s="36" t="s">
        <v>36</v>
      </c>
      <c r="D1" s="36" t="s">
        <v>37</v>
      </c>
      <c r="E1" s="36" t="s">
        <v>38</v>
      </c>
      <c r="F1" s="7" t="s">
        <v>76</v>
      </c>
      <c r="G1" s="7" t="s">
        <v>77</v>
      </c>
    </row>
    <row r="2" spans="1:7" ht="15.75" customHeight="1">
      <c r="A2" s="36" t="s">
        <v>39</v>
      </c>
      <c r="B2" s="37">
        <v>7716</v>
      </c>
      <c r="C2" s="37">
        <v>686</v>
      </c>
      <c r="D2" s="37">
        <v>105</v>
      </c>
      <c r="E2" s="37">
        <v>34</v>
      </c>
      <c r="F2">
        <f>SIGN(D2/C2-Control!D2/Control!C2)</f>
        <v>-1</v>
      </c>
      <c r="G2">
        <f>SIGN(E2/C2-Control!E2/Control!C2)</f>
        <v>-1</v>
      </c>
    </row>
    <row r="3" spans="1:7" ht="15.75" customHeight="1">
      <c r="A3" s="36" t="s">
        <v>40</v>
      </c>
      <c r="B3" s="37">
        <v>9288</v>
      </c>
      <c r="C3" s="37">
        <v>785</v>
      </c>
      <c r="D3" s="37">
        <v>116</v>
      </c>
      <c r="E3" s="37">
        <v>91</v>
      </c>
      <c r="F3">
        <f>SIGN(D3/C3-Control!D3/Control!C3)</f>
        <v>-1</v>
      </c>
      <c r="G3">
        <f>SIGN(E3/C3-Control!E3/Control!C3)</f>
        <v>1</v>
      </c>
    </row>
    <row r="4" spans="1:7" ht="15.75" customHeight="1">
      <c r="A4" s="36" t="s">
        <v>41</v>
      </c>
      <c r="B4" s="37">
        <v>10480</v>
      </c>
      <c r="C4" s="37">
        <v>884</v>
      </c>
      <c r="D4" s="37">
        <v>145</v>
      </c>
      <c r="E4" s="37">
        <v>79</v>
      </c>
      <c r="F4">
        <f>SIGN(D4/C4-Control!D4/Control!C4)</f>
        <v>-1</v>
      </c>
      <c r="G4">
        <f>SIGN(E4/C4-Control!E4/Control!C4)</f>
        <v>-1</v>
      </c>
    </row>
    <row r="5" spans="1:7" ht="15.75" customHeight="1">
      <c r="A5" s="36" t="s">
        <v>42</v>
      </c>
      <c r="B5" s="37">
        <v>9867</v>
      </c>
      <c r="C5" s="37">
        <v>827</v>
      </c>
      <c r="D5" s="37">
        <v>138</v>
      </c>
      <c r="E5" s="37">
        <v>92</v>
      </c>
      <c r="F5">
        <f>SIGN(D5/C5-Control!D5/Control!C5)</f>
        <v>-1</v>
      </c>
      <c r="G5">
        <f>SIGN(E5/C5-Control!E5/Control!C5)</f>
        <v>-1</v>
      </c>
    </row>
    <row r="6" spans="1:7" ht="15.75" customHeight="1">
      <c r="A6" s="36" t="s">
        <v>43</v>
      </c>
      <c r="B6" s="37">
        <v>9793</v>
      </c>
      <c r="C6" s="37">
        <v>832</v>
      </c>
      <c r="D6" s="37">
        <v>140</v>
      </c>
      <c r="E6" s="37">
        <v>94</v>
      </c>
      <c r="F6">
        <f>SIGN(D6/C6-Control!D6/Control!C6)</f>
        <v>-1</v>
      </c>
      <c r="G6">
        <f>SIGN(E6/C6-Control!E6/Control!C6)</f>
        <v>1</v>
      </c>
    </row>
    <row r="7" spans="1:7" ht="15.75" customHeight="1">
      <c r="A7" s="36" t="s">
        <v>44</v>
      </c>
      <c r="B7" s="37">
        <v>9500</v>
      </c>
      <c r="C7" s="37">
        <v>788</v>
      </c>
      <c r="D7" s="37">
        <v>129</v>
      </c>
      <c r="E7" s="37">
        <v>61</v>
      </c>
      <c r="F7">
        <f>SIGN(D7/C7-Control!D7/Control!C7)</f>
        <v>-1</v>
      </c>
      <c r="G7">
        <f>SIGN(E7/C7-Control!E7/Control!C7)</f>
        <v>-1</v>
      </c>
    </row>
    <row r="8" spans="1:7" ht="15.75" customHeight="1">
      <c r="A8" s="36" t="s">
        <v>45</v>
      </c>
      <c r="B8" s="37">
        <v>9088</v>
      </c>
      <c r="C8" s="37">
        <v>780</v>
      </c>
      <c r="D8" s="37">
        <v>127</v>
      </c>
      <c r="E8" s="37">
        <v>44</v>
      </c>
      <c r="F8">
        <f>SIGN(D8/C8-Control!D8/Control!C8)</f>
        <v>-1</v>
      </c>
      <c r="G8">
        <f>SIGN(E8/C8-Control!E8/Control!C8)</f>
        <v>-1</v>
      </c>
    </row>
    <row r="9" spans="1:7" ht="15.75" customHeight="1">
      <c r="A9" s="36" t="s">
        <v>46</v>
      </c>
      <c r="B9" s="37">
        <v>7664</v>
      </c>
      <c r="C9" s="37">
        <v>652</v>
      </c>
      <c r="D9" s="37">
        <v>94</v>
      </c>
      <c r="E9" s="37">
        <v>62</v>
      </c>
      <c r="F9">
        <f>SIGN(D9/C9-Control!D9/Control!C9)</f>
        <v>-1</v>
      </c>
      <c r="G9">
        <f>SIGN(E9/C9-Control!E9/Control!C9)</f>
        <v>-1</v>
      </c>
    </row>
    <row r="10" spans="1:7" ht="15.75" customHeight="1">
      <c r="A10" s="36" t="s">
        <v>47</v>
      </c>
      <c r="B10" s="37">
        <v>8434</v>
      </c>
      <c r="C10" s="37">
        <v>697</v>
      </c>
      <c r="D10" s="37">
        <v>120</v>
      </c>
      <c r="E10" s="37">
        <v>77</v>
      </c>
      <c r="F10">
        <f>SIGN(D10/C10-Control!D10/Control!C10)</f>
        <v>-1</v>
      </c>
      <c r="G10">
        <f>SIGN(E10/C10-Control!E10/Control!C10)</f>
        <v>1</v>
      </c>
    </row>
    <row r="11" spans="1:7" ht="15.75" customHeight="1">
      <c r="A11" s="36" t="s">
        <v>48</v>
      </c>
      <c r="B11" s="37">
        <v>10496</v>
      </c>
      <c r="C11" s="37">
        <v>860</v>
      </c>
      <c r="D11" s="37">
        <v>153</v>
      </c>
      <c r="E11" s="37">
        <v>98</v>
      </c>
      <c r="F11">
        <f>SIGN(D11/C11-Control!D11/Control!C11)</f>
        <v>-1</v>
      </c>
      <c r="G11">
        <f>SIGN(E11/C11-Control!E11/Control!C11)</f>
        <v>1</v>
      </c>
    </row>
    <row r="12" spans="1:7" ht="15.75" customHeight="1">
      <c r="A12" s="36" t="s">
        <v>49</v>
      </c>
      <c r="B12" s="37">
        <v>10551</v>
      </c>
      <c r="C12" s="37">
        <v>864</v>
      </c>
      <c r="D12" s="37">
        <v>143</v>
      </c>
      <c r="E12" s="37">
        <v>71</v>
      </c>
      <c r="F12">
        <f>SIGN(D12/C12-Control!D12/Control!C12)</f>
        <v>-1</v>
      </c>
      <c r="G12">
        <f>SIGN(E12/C12-Control!E12/Control!C12)</f>
        <v>-1</v>
      </c>
    </row>
    <row r="13" spans="1:7" ht="15.75" customHeight="1">
      <c r="A13" s="36" t="s">
        <v>50</v>
      </c>
      <c r="B13" s="37">
        <v>9737</v>
      </c>
      <c r="C13" s="37">
        <v>801</v>
      </c>
      <c r="D13" s="37">
        <v>128</v>
      </c>
      <c r="E13" s="37">
        <v>70</v>
      </c>
      <c r="F13">
        <f>SIGN(D13/C13-Control!D13/Control!C13)</f>
        <v>-1</v>
      </c>
      <c r="G13">
        <f>SIGN(E13/C13-Control!E13/Control!C13)</f>
        <v>-1</v>
      </c>
    </row>
    <row r="14" spans="1:7" ht="15.75" customHeight="1">
      <c r="A14" s="36" t="s">
        <v>51</v>
      </c>
      <c r="B14" s="37">
        <v>8176</v>
      </c>
      <c r="C14" s="37">
        <v>642</v>
      </c>
      <c r="D14" s="37">
        <v>122</v>
      </c>
      <c r="E14" s="37">
        <v>68</v>
      </c>
      <c r="F14">
        <f>SIGN(D14/C14-Control!D14/Control!C14)</f>
        <v>-1</v>
      </c>
      <c r="G14">
        <f>SIGN(E14/C14-Control!E14/Control!C14)</f>
        <v>1</v>
      </c>
    </row>
    <row r="15" spans="1:7" ht="15.75" customHeight="1">
      <c r="A15" s="36" t="s">
        <v>52</v>
      </c>
      <c r="B15" s="37">
        <v>9402</v>
      </c>
      <c r="C15" s="37">
        <v>697</v>
      </c>
      <c r="D15" s="37">
        <v>194</v>
      </c>
      <c r="E15" s="37">
        <v>94</v>
      </c>
      <c r="F15">
        <f>SIGN(D15/C15-Control!D15/Control!C15)</f>
        <v>-1</v>
      </c>
      <c r="G15">
        <f>SIGN(E15/C15-Control!E15/Control!C15)</f>
        <v>-1</v>
      </c>
    </row>
    <row r="16" spans="1:7" ht="15.75" customHeight="1">
      <c r="A16" s="36" t="s">
        <v>53</v>
      </c>
      <c r="B16" s="37">
        <v>8669</v>
      </c>
      <c r="C16" s="37">
        <v>669</v>
      </c>
      <c r="D16" s="37">
        <v>127</v>
      </c>
      <c r="E16" s="37">
        <v>81</v>
      </c>
      <c r="F16">
        <f>SIGN(D16/C16-Control!D16/Control!C16)</f>
        <v>-1</v>
      </c>
      <c r="G16">
        <f>SIGN(E16/C16-Control!E16/Control!C16)</f>
        <v>-1</v>
      </c>
    </row>
    <row r="17" spans="1:9" ht="15.75" customHeight="1">
      <c r="A17" s="36" t="s">
        <v>54</v>
      </c>
      <c r="B17" s="37">
        <v>8881</v>
      </c>
      <c r="C17" s="37">
        <v>693</v>
      </c>
      <c r="D17" s="37">
        <v>153</v>
      </c>
      <c r="E17" s="37">
        <v>101</v>
      </c>
      <c r="F17">
        <f>SIGN(D17/C17-Control!D17/Control!C17)</f>
        <v>-1</v>
      </c>
      <c r="G17">
        <f>SIGN(E17/C17-Control!E17/Control!C17)</f>
        <v>-1</v>
      </c>
      <c r="H17" s="7"/>
      <c r="I17" s="7"/>
    </row>
    <row r="18" spans="1:9" ht="15.75" customHeight="1">
      <c r="A18" s="36" t="s">
        <v>55</v>
      </c>
      <c r="B18" s="37">
        <v>9655</v>
      </c>
      <c r="C18" s="37">
        <v>771</v>
      </c>
      <c r="D18" s="37">
        <v>213</v>
      </c>
      <c r="E18" s="37">
        <v>119</v>
      </c>
      <c r="F18">
        <f>SIGN(D18/C18-Control!D18/Control!C18)</f>
        <v>-1</v>
      </c>
      <c r="G18">
        <f>SIGN(E18/C18-Control!E18/Control!C18)</f>
        <v>-1</v>
      </c>
    </row>
    <row r="19" spans="1:9" ht="15.75" customHeight="1">
      <c r="A19" s="36" t="s">
        <v>56</v>
      </c>
      <c r="B19" s="37">
        <v>9396</v>
      </c>
      <c r="C19" s="37">
        <v>736</v>
      </c>
      <c r="D19" s="37">
        <v>162</v>
      </c>
      <c r="E19" s="37">
        <v>120</v>
      </c>
      <c r="F19">
        <f>SIGN(D19/C19-Control!D19/Control!C19)</f>
        <v>1</v>
      </c>
      <c r="G19">
        <f>SIGN(E19/C19-Control!E19/Control!C19)</f>
        <v>1</v>
      </c>
    </row>
    <row r="20" spans="1:9" ht="15.75" customHeight="1">
      <c r="A20" s="36" t="s">
        <v>57</v>
      </c>
      <c r="B20" s="37">
        <v>9262</v>
      </c>
      <c r="C20" s="37">
        <v>727</v>
      </c>
      <c r="D20" s="37">
        <v>201</v>
      </c>
      <c r="E20" s="37">
        <v>96</v>
      </c>
      <c r="F20">
        <f>SIGN(D20/C20-Control!D20/Control!C20)</f>
        <v>1</v>
      </c>
      <c r="G20">
        <f>SIGN(E20/C20-Control!E20/Control!C20)</f>
        <v>1</v>
      </c>
    </row>
    <row r="21" spans="1:9" ht="15.75" customHeight="1">
      <c r="A21" s="36" t="s">
        <v>58</v>
      </c>
      <c r="B21" s="37">
        <v>9308</v>
      </c>
      <c r="C21" s="37">
        <v>728</v>
      </c>
      <c r="D21" s="37">
        <v>207</v>
      </c>
      <c r="E21" s="37">
        <v>67</v>
      </c>
      <c r="F21">
        <f>SIGN(D21/C21-Control!D21/Control!C21)</f>
        <v>1</v>
      </c>
      <c r="G21">
        <f>SIGN(E21/C21-Control!E21/Control!C21)</f>
        <v>-1</v>
      </c>
    </row>
    <row r="22" spans="1:9" ht="15.75" customHeight="1">
      <c r="A22" s="36" t="s">
        <v>59</v>
      </c>
      <c r="B22" s="37">
        <v>8715</v>
      </c>
      <c r="C22" s="37">
        <v>722</v>
      </c>
      <c r="D22" s="37">
        <v>182</v>
      </c>
      <c r="E22" s="37">
        <v>123</v>
      </c>
      <c r="F22">
        <f>SIGN(D22/C22-Control!D22/Control!C22)</f>
        <v>1</v>
      </c>
      <c r="G22">
        <f>SIGN(E22/C22-Control!E22/Control!C22)</f>
        <v>1</v>
      </c>
    </row>
    <row r="23" spans="1:9" ht="15.75" customHeight="1">
      <c r="A23" s="36" t="s">
        <v>60</v>
      </c>
      <c r="B23" s="37">
        <v>8448</v>
      </c>
      <c r="C23" s="37">
        <v>695</v>
      </c>
      <c r="D23" s="37">
        <v>142</v>
      </c>
      <c r="E23" s="37">
        <v>100</v>
      </c>
      <c r="F23">
        <f>SIGN(D23/C23-Control!D23/Control!C23)</f>
        <v>-1</v>
      </c>
      <c r="G23">
        <f>SIGN(E23/C23-Control!E23/Control!C23)</f>
        <v>1</v>
      </c>
    </row>
    <row r="24" spans="1:9" ht="15.75" customHeight="1">
      <c r="A24" s="36" t="s">
        <v>61</v>
      </c>
      <c r="B24" s="37">
        <v>8836</v>
      </c>
      <c r="C24" s="37">
        <v>724</v>
      </c>
      <c r="D24" s="37">
        <v>182</v>
      </c>
      <c r="E24" s="37">
        <v>103</v>
      </c>
      <c r="F24">
        <f>SIGN(D24/C24-Control!D24/Control!C24)</f>
        <v>-1</v>
      </c>
      <c r="G24">
        <f>SIGN(E24/C24-Control!E24/Control!C24)</f>
        <v>1</v>
      </c>
    </row>
    <row r="25" spans="1:9" ht="15.75" customHeight="1">
      <c r="A25" s="36" t="s">
        <v>62</v>
      </c>
      <c r="B25" s="37">
        <v>9359</v>
      </c>
      <c r="C25" s="37">
        <v>789</v>
      </c>
      <c r="D25" s="38"/>
      <c r="E25" s="38"/>
      <c r="F25" s="22">
        <f t="shared" ref="F25:G25" si="0">COUNTIF(F2:F24,"=1")</f>
        <v>4</v>
      </c>
      <c r="G25" s="5">
        <f t="shared" si="0"/>
        <v>10</v>
      </c>
    </row>
    <row r="26" spans="1:9" ht="15.75" customHeight="1">
      <c r="A26" s="36" t="s">
        <v>63</v>
      </c>
      <c r="B26" s="37">
        <v>9427</v>
      </c>
      <c r="C26" s="37">
        <v>743</v>
      </c>
      <c r="D26" s="38"/>
      <c r="E26" s="38"/>
      <c r="F26" s="30">
        <f t="shared" ref="F26:G26" si="1">COUNT(F2:F24)</f>
        <v>23</v>
      </c>
      <c r="G26" s="40">
        <f t="shared" si="1"/>
        <v>23</v>
      </c>
    </row>
    <row r="27" spans="1:9" ht="15.75" customHeight="1">
      <c r="A27" s="36" t="s">
        <v>64</v>
      </c>
      <c r="B27" s="37">
        <v>9633</v>
      </c>
      <c r="C27" s="37">
        <v>808</v>
      </c>
      <c r="D27" s="38"/>
      <c r="E27" s="38"/>
    </row>
    <row r="28" spans="1:9" ht="15.75" customHeight="1">
      <c r="A28" s="36" t="s">
        <v>65</v>
      </c>
      <c r="B28" s="37">
        <v>9842</v>
      </c>
      <c r="C28" s="37">
        <v>831</v>
      </c>
      <c r="D28" s="38"/>
      <c r="E28" s="38"/>
    </row>
    <row r="29" spans="1:9" ht="15.75" customHeight="1">
      <c r="A29" s="36" t="s">
        <v>66</v>
      </c>
      <c r="B29" s="37">
        <v>9272</v>
      </c>
      <c r="C29" s="37">
        <v>767</v>
      </c>
      <c r="D29" s="38"/>
      <c r="E29" s="38"/>
    </row>
    <row r="30" spans="1:9" ht="15.75" customHeight="1">
      <c r="A30" s="36" t="s">
        <v>67</v>
      </c>
      <c r="B30" s="37">
        <v>8969</v>
      </c>
      <c r="C30" s="37">
        <v>760</v>
      </c>
      <c r="D30" s="38"/>
      <c r="E30" s="38"/>
    </row>
    <row r="31" spans="1:9" ht="15.75" customHeight="1">
      <c r="A31" s="36" t="s">
        <v>68</v>
      </c>
      <c r="B31" s="37">
        <v>9697</v>
      </c>
      <c r="C31" s="37">
        <v>850</v>
      </c>
      <c r="D31" s="38"/>
      <c r="E31" s="38"/>
    </row>
    <row r="32" spans="1:9" ht="15.75" customHeight="1">
      <c r="A32" s="36" t="s">
        <v>69</v>
      </c>
      <c r="B32" s="37">
        <v>10445</v>
      </c>
      <c r="C32" s="37">
        <v>851</v>
      </c>
      <c r="D32" s="38"/>
      <c r="E32" s="38"/>
    </row>
    <row r="33" spans="1:5" ht="15.75" customHeight="1">
      <c r="A33" s="36" t="s">
        <v>70</v>
      </c>
      <c r="B33" s="37">
        <v>9931</v>
      </c>
      <c r="C33" s="37">
        <v>831</v>
      </c>
      <c r="D33" s="38"/>
      <c r="E33" s="38"/>
    </row>
    <row r="34" spans="1:5" ht="15.75" customHeight="1">
      <c r="A34" s="36" t="s">
        <v>71</v>
      </c>
      <c r="B34" s="37">
        <v>10042</v>
      </c>
      <c r="C34" s="37">
        <v>802</v>
      </c>
      <c r="D34" s="38"/>
      <c r="E34" s="38"/>
    </row>
    <row r="35" spans="1:5" ht="15.75" customHeight="1">
      <c r="A35" s="36" t="s">
        <v>72</v>
      </c>
      <c r="B35" s="37">
        <v>9721</v>
      </c>
      <c r="C35" s="37">
        <v>829</v>
      </c>
      <c r="D35" s="38"/>
      <c r="E35" s="38"/>
    </row>
    <row r="36" spans="1:5" ht="15.75" customHeight="1">
      <c r="A36" s="36" t="s">
        <v>73</v>
      </c>
      <c r="B36" s="37">
        <v>9304</v>
      </c>
      <c r="C36" s="37">
        <v>770</v>
      </c>
      <c r="D36" s="38"/>
      <c r="E36" s="38"/>
    </row>
    <row r="37" spans="1:5" ht="15.75" customHeight="1">
      <c r="A37" s="36" t="s">
        <v>74</v>
      </c>
      <c r="B37" s="37">
        <v>8668</v>
      </c>
      <c r="C37" s="37">
        <v>724</v>
      </c>
      <c r="D37" s="38"/>
      <c r="E37" s="38"/>
    </row>
    <row r="38" spans="1:5" ht="15.75" customHeight="1">
      <c r="A38" s="36" t="s">
        <v>75</v>
      </c>
      <c r="B38" s="37">
        <v>8988</v>
      </c>
      <c r="C38" s="37">
        <v>710</v>
      </c>
      <c r="D38" s="38"/>
      <c r="E38" s="3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results</vt:lpstr>
      <vt:lpstr>Control</vt:lpstr>
      <vt:lpstr>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Ayzenshtadt</cp:lastModifiedBy>
  <dcterms:modified xsi:type="dcterms:W3CDTF">2016-02-05T10:35:46Z</dcterms:modified>
</cp:coreProperties>
</file>